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'Nhóm(1)'!$A$8:$AL$44</definedName>
    <definedName name="_xlnm.Print_Titles" localSheetId="0">'Nhóm(1)'!$4:$9</definedName>
  </definedNames>
  <calcPr calcId="124519"/>
</workbook>
</file>

<file path=xl/calcChain.xml><?xml version="1.0" encoding="utf-8"?>
<calcChain xmlns="http://schemas.openxmlformats.org/spreadsheetml/2006/main"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8"/>
  <c r="S39"/>
  <c r="S40"/>
  <c r="S42"/>
  <c r="S43"/>
  <c r="S44"/>
  <c r="S11"/>
  <c r="S10"/>
  <c r="O9" l="1"/>
  <c r="P13" l="1"/>
  <c r="P15"/>
  <c r="P17"/>
  <c r="P19"/>
  <c r="P21"/>
  <c r="P23"/>
  <c r="P25"/>
  <c r="P27"/>
  <c r="P29"/>
  <c r="P31"/>
  <c r="P33"/>
  <c r="P35"/>
  <c r="P37"/>
  <c r="P39"/>
  <c r="P41"/>
  <c r="P43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11"/>
  <c r="Y8"/>
  <c r="X8"/>
  <c r="R42" l="1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48"/>
  <c r="O49"/>
  <c r="AC8"/>
  <c r="AA8"/>
  <c r="AB8"/>
  <c r="AK8" l="1"/>
  <c r="D48" s="1"/>
  <c r="D51"/>
  <c r="D49"/>
  <c r="AI8"/>
  <c r="AG8"/>
  <c r="Z8" l="1"/>
  <c r="AJ8" l="1"/>
  <c r="O47"/>
  <c r="D47"/>
  <c r="AF8"/>
  <c r="AL8"/>
  <c r="AD8"/>
  <c r="AH8"/>
</calcChain>
</file>

<file path=xl/sharedStrings.xml><?xml version="1.0" encoding="utf-8"?>
<sst xmlns="http://schemas.openxmlformats.org/spreadsheetml/2006/main" count="312" uniqueCount="190">
  <si>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</si>
  <si>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</si>
  <si>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</si>
  <si>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</si>
  <si>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</si>
  <si>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</si>
  <si>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</si>
  <si>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</si>
  <si>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</si>
  <si>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</si>
  <si>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</si>
  <si>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</si>
  <si>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</si>
  <si>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</si>
  <si>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</si>
  <si>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</si>
  <si>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</si>
  <si>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</si>
  <si>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</si>
  <si>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</si>
  <si>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</si>
  <si>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</si>
  <si>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</si>
  <si>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</si>
  <si>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</si>
  <si>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</si>
  <si>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</si>
  <si>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</si>
  <si>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</si>
  <si>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</si>
  <si>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</si>
  <si>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</si>
  <si>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</si>
  <si>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</si>
  <si>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</si>
  <si>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</si>
  <si>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</si>
  <si>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</si>
  <si>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</si>
  <si>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</si>
  <si>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</si>
  <si>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</si>
  <si>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</si>
  <si>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</si>
  <si>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</si>
  <si>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2016 - 2017 </t>
  </si>
  <si>
    <t>Kiến trúc máy tính và hệ điều hành</t>
  </si>
  <si>
    <t>Nhóm: INT1325-01</t>
  </si>
  <si>
    <t>Ngày thi: 09/06/2017</t>
  </si>
  <si>
    <t>Giờ thi: 10h00</t>
  </si>
  <si>
    <t>B14DCPT207</t>
  </si>
  <si>
    <t>Phan</t>
  </si>
  <si>
    <t>Anh</t>
  </si>
  <si>
    <t>09/04/96</t>
  </si>
  <si>
    <t>D14PTDPT</t>
  </si>
  <si>
    <t>B14DCPT329</t>
  </si>
  <si>
    <t>Trần Đình Tùng</t>
  </si>
  <si>
    <t>08/08/96</t>
  </si>
  <si>
    <t>B14DCPT080</t>
  </si>
  <si>
    <t>Lê Xuân</t>
  </si>
  <si>
    <t>Bách</t>
  </si>
  <si>
    <t>13/07/92</t>
  </si>
  <si>
    <t>B14DCPT152</t>
  </si>
  <si>
    <t>Lê Hùng</t>
  </si>
  <si>
    <t>Cường</t>
  </si>
  <si>
    <t>14/02/96</t>
  </si>
  <si>
    <t>B14DCPT386</t>
  </si>
  <si>
    <t>Phạm Thế</t>
  </si>
  <si>
    <t>05/02/96</t>
  </si>
  <si>
    <t>B14DCPT157</t>
  </si>
  <si>
    <t>Nguyễn Văn</t>
  </si>
  <si>
    <t>Đạt</t>
  </si>
  <si>
    <t>06/12/96</t>
  </si>
  <si>
    <t>B14DCPT427</t>
  </si>
  <si>
    <t>Đặng Đình</t>
  </si>
  <si>
    <t>Diệm</t>
  </si>
  <si>
    <t>16/07/96</t>
  </si>
  <si>
    <t>B14DCPT114</t>
  </si>
  <si>
    <t>Phan Hồng</t>
  </si>
  <si>
    <t>Dương</t>
  </si>
  <si>
    <t>22/03/96</t>
  </si>
  <si>
    <t>B14DCPT095</t>
  </si>
  <si>
    <t>Đặng Đức</t>
  </si>
  <si>
    <t>Giang</t>
  </si>
  <si>
    <t>24/11/96</t>
  </si>
  <si>
    <t>B14DCPT186</t>
  </si>
  <si>
    <t>Phạm Thu</t>
  </si>
  <si>
    <t>03/12/94</t>
  </si>
  <si>
    <t>B14DCPT093</t>
  </si>
  <si>
    <t>Lê Thị Hồng</t>
  </si>
  <si>
    <t>Hà</t>
  </si>
  <si>
    <t>14/04/96</t>
  </si>
  <si>
    <t>B14DCPT344</t>
  </si>
  <si>
    <t>Đỗ Hoàng</t>
  </si>
  <si>
    <t>Hải</t>
  </si>
  <si>
    <t>19/04/96</t>
  </si>
  <si>
    <t>B14DCPT066</t>
  </si>
  <si>
    <t>Nguyễn Thị</t>
  </si>
  <si>
    <t>Hằng</t>
  </si>
  <si>
    <t>20/08/96</t>
  </si>
  <si>
    <t>B13DCVT156</t>
  </si>
  <si>
    <t>Nguyễn Duy</t>
  </si>
  <si>
    <t>Hiền</t>
  </si>
  <si>
    <t>10/07/95</t>
  </si>
  <si>
    <t>D13CQVT04-B</t>
  </si>
  <si>
    <t>B14DCPT428</t>
  </si>
  <si>
    <t>Phạm Văn</t>
  </si>
  <si>
    <t>Hiếu</t>
  </si>
  <si>
    <t>18/08/96</t>
  </si>
  <si>
    <t>B13DCVT116</t>
  </si>
  <si>
    <t>Đàm Xuân</t>
  </si>
  <si>
    <t>Hòa</t>
  </si>
  <si>
    <t>21/06/94</t>
  </si>
  <si>
    <t>D13CQVT03-B</t>
  </si>
  <si>
    <t>B14DCPT072</t>
  </si>
  <si>
    <t>Chu Tự</t>
  </si>
  <si>
    <t>Hoàng</t>
  </si>
  <si>
    <t>02/06/96</t>
  </si>
  <si>
    <t>B14DCPT302</t>
  </si>
  <si>
    <t>Hỏa Đức</t>
  </si>
  <si>
    <t>Hưng</t>
  </si>
  <si>
    <t>29/01/96</t>
  </si>
  <si>
    <t>B14DCPT221</t>
  </si>
  <si>
    <t>Huy</t>
  </si>
  <si>
    <t>07/11/96</t>
  </si>
  <si>
    <t>B14DCPT230</t>
  </si>
  <si>
    <t>Dương Tuấn</t>
  </si>
  <si>
    <t>Linh</t>
  </si>
  <si>
    <t>24/06/95</t>
  </si>
  <si>
    <t>B14DCPT112</t>
  </si>
  <si>
    <t>Trần Thị Phương</t>
  </si>
  <si>
    <t>26/11/96</t>
  </si>
  <si>
    <t>B14DCPT153</t>
  </si>
  <si>
    <t>Trần Thị</t>
  </si>
  <si>
    <t>My</t>
  </si>
  <si>
    <t>20/12/96</t>
  </si>
  <si>
    <t>B13DCVT131</t>
  </si>
  <si>
    <t>Trần Thị Hà</t>
  </si>
  <si>
    <t>17/05/94</t>
  </si>
  <si>
    <t>B13DCVT210</t>
  </si>
  <si>
    <t>Lê Phương</t>
  </si>
  <si>
    <t>Nam</t>
  </si>
  <si>
    <t>09/03/95</t>
  </si>
  <si>
    <t>D13CQVT05-B</t>
  </si>
  <si>
    <t>B14DCPT002</t>
  </si>
  <si>
    <t>Nguyễn Minh</t>
  </si>
  <si>
    <t>Quang</t>
  </si>
  <si>
    <t>20/10/96</t>
  </si>
  <si>
    <t>B14DCPT465</t>
  </si>
  <si>
    <t>Lăng Hồng</t>
  </si>
  <si>
    <t>Sơn</t>
  </si>
  <si>
    <t>02/09/96</t>
  </si>
  <si>
    <t>B14DCPT316</t>
  </si>
  <si>
    <t>20/02/96</t>
  </si>
  <si>
    <t>B14DCPT079</t>
  </si>
  <si>
    <t>Nguyễn Danh</t>
  </si>
  <si>
    <t>Thái</t>
  </si>
  <si>
    <t>07/01/96</t>
  </si>
  <si>
    <t>B14DCPT309</t>
  </si>
  <si>
    <t>Mai Minh</t>
  </si>
  <si>
    <t>Tiến</t>
  </si>
  <si>
    <t>14/06/95</t>
  </si>
  <si>
    <t>B14DCPT101</t>
  </si>
  <si>
    <t>Nguyễn Hữu</t>
  </si>
  <si>
    <t>21/07/96</t>
  </si>
  <si>
    <t>B14DCPT127</t>
  </si>
  <si>
    <t>Ngô Đăng</t>
  </si>
  <si>
    <t>Trường</t>
  </si>
  <si>
    <t>02/04/96</t>
  </si>
  <si>
    <t>B14DCPT109</t>
  </si>
  <si>
    <t>Phạm Minh</t>
  </si>
  <si>
    <t>Tuấn</t>
  </si>
  <si>
    <t>28/02/96</t>
  </si>
  <si>
    <t>B14DCPT173</t>
  </si>
  <si>
    <t>Tuyền</t>
  </si>
  <si>
    <t>26/01/94</t>
  </si>
  <si>
    <t>B14DCPT013</t>
  </si>
  <si>
    <t>Trần Tú</t>
  </si>
  <si>
    <t>Uyên</t>
  </si>
  <si>
    <t>16/05/96</t>
  </si>
  <si>
    <t>B14DCPT074</t>
  </si>
  <si>
    <t>Đặng Thị</t>
  </si>
  <si>
    <t>Yến</t>
  </si>
  <si>
    <t>10/03/96</t>
  </si>
  <si>
    <t>603-A2</t>
  </si>
  <si>
    <t>605-A2</t>
  </si>
  <si>
    <t>BẢNG ĐIỂM HỌC PHẦN</t>
  </si>
  <si>
    <t>Đình chỉ thi</t>
  </si>
  <si>
    <t>Vắng</t>
  </si>
  <si>
    <t>Hà Nội, ngày 17 tháng 06 năm 2017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</si>
</sst>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19" fillId="0" borderId="0"/>
  </cellStyleXfs>
  <cellXfs count="11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53"/>
  <sheetViews>
    <sheetView tabSelected="1" zoomScale="130" zoomScaleNormal="130" workbookViewId="0">
      <pane ySplit="3" topLeftCell="A4" activePane="bottomLeft" state="frozen"/>
      <selection activeCell="A6" sqref="A6:XFD6"/>
      <selection pane="bottomLeft" activeCell="A53" sqref="A53:XFD61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4.75" style="1" customWidth="1"/>
    <col min="5" max="5" width="9.375" style="1" customWidth="1"/>
    <col min="6" max="6" width="9.375" style="1" hidden="1" customWidth="1"/>
    <col min="7" max="7" width="13.1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4.87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7.75" customHeight="1">
      <c r="B1" s="105" t="s">
        <v>0</v>
      </c>
      <c r="C1" s="105"/>
      <c r="D1" s="105"/>
      <c r="E1" s="105"/>
      <c r="F1" s="105"/>
      <c r="G1" s="105"/>
      <c r="H1" s="106" t="s">
        <v>186</v>
      </c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3"/>
    </row>
    <row r="2" spans="2:38" ht="25.5" customHeight="1">
      <c r="B2" s="107" t="s">
        <v>1</v>
      </c>
      <c r="C2" s="107"/>
      <c r="D2" s="107"/>
      <c r="E2" s="107"/>
      <c r="F2" s="107"/>
      <c r="G2" s="107"/>
      <c r="H2" s="108" t="s">
        <v>45</v>
      </c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95" t="s">
        <v>2</v>
      </c>
      <c r="C4" s="95"/>
      <c r="D4" s="109" t="s">
        <v>46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3" t="s">
        <v>47</v>
      </c>
      <c r="P4" s="103"/>
      <c r="Q4" s="103"/>
      <c r="R4" s="103"/>
      <c r="S4" s="103"/>
      <c r="T4" s="103"/>
      <c r="W4" s="59"/>
      <c r="X4" s="85" t="s">
        <v>41</v>
      </c>
      <c r="Y4" s="85" t="s">
        <v>8</v>
      </c>
      <c r="Z4" s="85" t="s">
        <v>40</v>
      </c>
      <c r="AA4" s="85" t="s">
        <v>39</v>
      </c>
      <c r="AB4" s="85"/>
      <c r="AC4" s="85"/>
      <c r="AD4" s="85"/>
      <c r="AE4" s="85" t="s">
        <v>38</v>
      </c>
      <c r="AF4" s="85"/>
      <c r="AG4" s="85" t="s">
        <v>36</v>
      </c>
      <c r="AH4" s="85"/>
      <c r="AI4" s="85" t="s">
        <v>37</v>
      </c>
      <c r="AJ4" s="85"/>
      <c r="AK4" s="85" t="s">
        <v>35</v>
      </c>
      <c r="AL4" s="85"/>
    </row>
    <row r="5" spans="2:38" ht="17.25" customHeight="1">
      <c r="B5" s="94" t="s">
        <v>3</v>
      </c>
      <c r="C5" s="94"/>
      <c r="D5" s="9">
        <v>2</v>
      </c>
      <c r="G5" s="104" t="s">
        <v>48</v>
      </c>
      <c r="H5" s="104"/>
      <c r="I5" s="104"/>
      <c r="J5" s="104"/>
      <c r="K5" s="104"/>
      <c r="L5" s="104"/>
      <c r="M5" s="104"/>
      <c r="N5" s="104"/>
      <c r="O5" s="104" t="s">
        <v>49</v>
      </c>
      <c r="P5" s="104"/>
      <c r="Q5" s="104"/>
      <c r="R5" s="104"/>
      <c r="S5" s="104"/>
      <c r="T5" s="104"/>
      <c r="W5" s="59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55"/>
      <c r="P6" s="3"/>
      <c r="Q6" s="3"/>
      <c r="R6" s="3"/>
      <c r="S6" s="3"/>
      <c r="T6" s="3"/>
      <c r="W6" s="59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</row>
    <row r="7" spans="2:38" ht="44.25" customHeight="1">
      <c r="B7" s="86" t="s">
        <v>4</v>
      </c>
      <c r="C7" s="96" t="s">
        <v>5</v>
      </c>
      <c r="D7" s="98" t="s">
        <v>6</v>
      </c>
      <c r="E7" s="99"/>
      <c r="F7" s="86" t="s">
        <v>7</v>
      </c>
      <c r="G7" s="86" t="s">
        <v>8</v>
      </c>
      <c r="H7" s="102" t="s">
        <v>9</v>
      </c>
      <c r="I7" s="102" t="s">
        <v>10</v>
      </c>
      <c r="J7" s="102" t="s">
        <v>11</v>
      </c>
      <c r="K7" s="102" t="s">
        <v>12</v>
      </c>
      <c r="L7" s="93" t="s">
        <v>13</v>
      </c>
      <c r="M7" s="93" t="s">
        <v>14</v>
      </c>
      <c r="N7" s="93" t="s">
        <v>15</v>
      </c>
      <c r="O7" s="93" t="s">
        <v>16</v>
      </c>
      <c r="P7" s="86" t="s">
        <v>17</v>
      </c>
      <c r="Q7" s="93" t="s">
        <v>18</v>
      </c>
      <c r="R7" s="86" t="s">
        <v>19</v>
      </c>
      <c r="S7" s="86" t="s">
        <v>20</v>
      </c>
      <c r="T7" s="86" t="s">
        <v>21</v>
      </c>
      <c r="W7" s="59"/>
      <c r="X7" s="85"/>
      <c r="Y7" s="85"/>
      <c r="Z7" s="85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4.25" customHeight="1">
      <c r="B8" s="87"/>
      <c r="C8" s="97"/>
      <c r="D8" s="100"/>
      <c r="E8" s="101"/>
      <c r="F8" s="87"/>
      <c r="G8" s="87"/>
      <c r="H8" s="102"/>
      <c r="I8" s="102"/>
      <c r="J8" s="102"/>
      <c r="K8" s="102"/>
      <c r="L8" s="93"/>
      <c r="M8" s="93"/>
      <c r="N8" s="93"/>
      <c r="O8" s="93"/>
      <c r="P8" s="88"/>
      <c r="Q8" s="93"/>
      <c r="R8" s="87"/>
      <c r="S8" s="88"/>
      <c r="T8" s="88"/>
      <c r="V8" s="11"/>
      <c r="W8" s="59"/>
      <c r="X8" s="64" t="str">
        <f>+D4</f>
        <v>Kiến trúc máy tính và hệ điều hành</v>
      </c>
      <c r="Y8" s="65" t="str">
        <f>+O4</f>
        <v>Nhóm: INT1325-01</v>
      </c>
      <c r="Z8" s="66">
        <f>+$AI$8+$AK$8+$AG$8</f>
        <v>35</v>
      </c>
      <c r="AA8" s="60">
        <f>COUNTIF($S$9:$S$85,"Khiển trách")</f>
        <v>0</v>
      </c>
      <c r="AB8" s="60">
        <f>COUNTIF($S$9:$S$85,"Cảnh cáo")</f>
        <v>0</v>
      </c>
      <c r="AC8" s="60">
        <f>COUNTIF($S$9:$S$85,"Đình chỉ thi")</f>
        <v>1</v>
      </c>
      <c r="AD8" s="67">
        <f>+($AA$8+$AB$8+$AC$8)/$Z$8*100%</f>
        <v>2.8571428571428571E-2</v>
      </c>
      <c r="AE8" s="60">
        <f>SUM(COUNTIF($S$9:$S$83,"Vắng"),COUNTIF($S$9:$S$83,"Vắng có phép"))</f>
        <v>1</v>
      </c>
      <c r="AF8" s="68">
        <f>+$AE$8/$Z$8</f>
        <v>2.8571428571428571E-2</v>
      </c>
      <c r="AG8" s="69">
        <f>COUNTIF($W$9:$W$83,"Thi lại")</f>
        <v>0</v>
      </c>
      <c r="AH8" s="68">
        <f>+$AG$8/$Z$8</f>
        <v>0</v>
      </c>
      <c r="AI8" s="69">
        <f>COUNTIF($W$9:$W$84,"Học lại")</f>
        <v>3</v>
      </c>
      <c r="AJ8" s="68">
        <f>+$AI$8/$Z$8</f>
        <v>8.5714285714285715E-2</v>
      </c>
      <c r="AK8" s="60">
        <f>COUNTIF($W$10:$W$84,"Đạt")</f>
        <v>32</v>
      </c>
      <c r="AL8" s="67">
        <f>+$AK$8/$Z$8</f>
        <v>0.91428571428571426</v>
      </c>
    </row>
    <row r="9" spans="2:38" ht="14.25" customHeight="1">
      <c r="B9" s="89" t="s">
        <v>27</v>
      </c>
      <c r="C9" s="90"/>
      <c r="D9" s="90"/>
      <c r="E9" s="90"/>
      <c r="F9" s="90"/>
      <c r="G9" s="91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56">
        <f>100-(H9+I9+J9+K9)</f>
        <v>60</v>
      </c>
      <c r="P9" s="87"/>
      <c r="Q9" s="16"/>
      <c r="R9" s="16"/>
      <c r="S9" s="87"/>
      <c r="T9" s="87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25.5" customHeight="1">
      <c r="B10" s="17">
        <v>1</v>
      </c>
      <c r="C10" s="18" t="s">
        <v>50</v>
      </c>
      <c r="D10" s="19" t="s">
        <v>51</v>
      </c>
      <c r="E10" s="20" t="s">
        <v>52</v>
      </c>
      <c r="F10" s="21" t="s">
        <v>53</v>
      </c>
      <c r="G10" s="18" t="s">
        <v>54</v>
      </c>
      <c r="H10" s="22">
        <v>10</v>
      </c>
      <c r="I10" s="22">
        <v>7</v>
      </c>
      <c r="J10" s="22" t="s">
        <v>28</v>
      </c>
      <c r="K10" s="22">
        <v>7</v>
      </c>
      <c r="L10" s="81"/>
      <c r="M10" s="81"/>
      <c r="N10" s="81"/>
      <c r="O10" s="82">
        <v>7</v>
      </c>
      <c r="P10" s="23">
        <f>ROUND(SUMPRODUCT(H10:O10,$H$9:$O$9)/100,1)</f>
        <v>7.3</v>
      </c>
      <c r="Q10" s="24" t="str">
        <f t="shared" ref="Q10:Q44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4" t="str">
        <f t="shared" ref="R10:R44" si="1">IF($P10&lt;4,"Kém",IF(AND($P10&gt;=4,$P10&lt;=5.4),"Trung bình yếu",IF(AND($P10&gt;=5.5,$P10&lt;=6.9),"Trung bình",IF(AND($P10&gt;=7,$P10&lt;=8.4),"Khá",IF(AND($P10&gt;=8.5,$P10&lt;=10),"Giỏi","")))))</f>
        <v>Khá</v>
      </c>
      <c r="S10" s="80" t="str">
        <f t="shared" ref="S10:S36" si="2">+IF(OR($H10=0,$I10=0,$J10=0,$K10=0),"Không đủ ĐKDT","")</f>
        <v/>
      </c>
      <c r="T10" s="25" t="s">
        <v>184</v>
      </c>
      <c r="U10" s="3"/>
      <c r="V10" s="26"/>
      <c r="W10" s="71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25.5" customHeight="1">
      <c r="B11" s="27">
        <v>2</v>
      </c>
      <c r="C11" s="28" t="s">
        <v>55</v>
      </c>
      <c r="D11" s="29" t="s">
        <v>56</v>
      </c>
      <c r="E11" s="30" t="s">
        <v>52</v>
      </c>
      <c r="F11" s="31" t="s">
        <v>57</v>
      </c>
      <c r="G11" s="28" t="s">
        <v>54</v>
      </c>
      <c r="H11" s="32">
        <v>5</v>
      </c>
      <c r="I11" s="32">
        <v>6</v>
      </c>
      <c r="J11" s="32" t="s">
        <v>28</v>
      </c>
      <c r="K11" s="32">
        <v>6</v>
      </c>
      <c r="L11" s="33"/>
      <c r="M11" s="33"/>
      <c r="N11" s="33"/>
      <c r="O11" s="34">
        <v>6</v>
      </c>
      <c r="P11" s="35">
        <f>ROUND(SUMPRODUCT(H11:O11,$H$9:$O$9)/100,1)</f>
        <v>5.9</v>
      </c>
      <c r="Q11" s="36" t="str">
        <f t="shared" si="0"/>
        <v>C</v>
      </c>
      <c r="R11" s="37" t="str">
        <f t="shared" si="1"/>
        <v>Trung bình</v>
      </c>
      <c r="S11" s="38" t="str">
        <f t="shared" si="2"/>
        <v/>
      </c>
      <c r="T11" s="39" t="s">
        <v>184</v>
      </c>
      <c r="U11" s="3"/>
      <c r="V11" s="26"/>
      <c r="W11" s="71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25.5" customHeight="1">
      <c r="B12" s="27">
        <v>3</v>
      </c>
      <c r="C12" s="28" t="s">
        <v>58</v>
      </c>
      <c r="D12" s="29" t="s">
        <v>59</v>
      </c>
      <c r="E12" s="30" t="s">
        <v>60</v>
      </c>
      <c r="F12" s="31" t="s">
        <v>61</v>
      </c>
      <c r="G12" s="28" t="s">
        <v>54</v>
      </c>
      <c r="H12" s="32">
        <v>10</v>
      </c>
      <c r="I12" s="32">
        <v>7.5</v>
      </c>
      <c r="J12" s="32" t="s">
        <v>28</v>
      </c>
      <c r="K12" s="32">
        <v>7</v>
      </c>
      <c r="L12" s="40"/>
      <c r="M12" s="40"/>
      <c r="N12" s="40"/>
      <c r="O12" s="34">
        <v>6</v>
      </c>
      <c r="P12" s="35">
        <f>ROUND(SUMPRODUCT(H12:O12,$H$9:$O$9)/100,1)</f>
        <v>6.8</v>
      </c>
      <c r="Q12" s="36" t="str">
        <f t="shared" si="0"/>
        <v>C+</v>
      </c>
      <c r="R12" s="37" t="str">
        <f t="shared" si="1"/>
        <v>Trung bình</v>
      </c>
      <c r="S12" s="38" t="str">
        <f t="shared" si="2"/>
        <v/>
      </c>
      <c r="T12" s="39" t="s">
        <v>184</v>
      </c>
      <c r="U12" s="3"/>
      <c r="V12" s="26"/>
      <c r="W12" s="71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2"/>
      <c r="Y12" s="72"/>
      <c r="Z12" s="73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25.5" customHeight="1">
      <c r="B13" s="27">
        <v>4</v>
      </c>
      <c r="C13" s="28" t="s">
        <v>62</v>
      </c>
      <c r="D13" s="29" t="s">
        <v>63</v>
      </c>
      <c r="E13" s="30" t="s">
        <v>64</v>
      </c>
      <c r="F13" s="31" t="s">
        <v>65</v>
      </c>
      <c r="G13" s="28" t="s">
        <v>54</v>
      </c>
      <c r="H13" s="32">
        <v>10</v>
      </c>
      <c r="I13" s="32">
        <v>7.5</v>
      </c>
      <c r="J13" s="32" t="s">
        <v>28</v>
      </c>
      <c r="K13" s="32">
        <v>7</v>
      </c>
      <c r="L13" s="40"/>
      <c r="M13" s="40"/>
      <c r="N13" s="40"/>
      <c r="O13" s="34">
        <v>6</v>
      </c>
      <c r="P13" s="35">
        <f>ROUND(SUMPRODUCT(H13:O13,$H$9:$O$9)/100,1)</f>
        <v>6.8</v>
      </c>
      <c r="Q13" s="36" t="str">
        <f t="shared" si="0"/>
        <v>C+</v>
      </c>
      <c r="R13" s="37" t="str">
        <f t="shared" si="1"/>
        <v>Trung bình</v>
      </c>
      <c r="S13" s="38" t="str">
        <f t="shared" si="2"/>
        <v/>
      </c>
      <c r="T13" s="39" t="s">
        <v>184</v>
      </c>
      <c r="U13" s="3"/>
      <c r="V13" s="26"/>
      <c r="W13" s="71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25.5" customHeight="1">
      <c r="B14" s="27">
        <v>5</v>
      </c>
      <c r="C14" s="28" t="s">
        <v>66</v>
      </c>
      <c r="D14" s="29" t="s">
        <v>67</v>
      </c>
      <c r="E14" s="30" t="s">
        <v>64</v>
      </c>
      <c r="F14" s="31" t="s">
        <v>68</v>
      </c>
      <c r="G14" s="28" t="s">
        <v>54</v>
      </c>
      <c r="H14" s="32">
        <v>10</v>
      </c>
      <c r="I14" s="32">
        <v>7</v>
      </c>
      <c r="J14" s="32" t="s">
        <v>28</v>
      </c>
      <c r="K14" s="32">
        <v>7</v>
      </c>
      <c r="L14" s="40"/>
      <c r="M14" s="40"/>
      <c r="N14" s="40"/>
      <c r="O14" s="34">
        <v>7</v>
      </c>
      <c r="P14" s="35">
        <f>ROUND(SUMPRODUCT(H14:O14,$H$9:$O$9)/100,1)</f>
        <v>7.3</v>
      </c>
      <c r="Q14" s="36" t="str">
        <f t="shared" si="0"/>
        <v>B</v>
      </c>
      <c r="R14" s="37" t="str">
        <f t="shared" si="1"/>
        <v>Khá</v>
      </c>
      <c r="S14" s="38" t="str">
        <f t="shared" si="2"/>
        <v/>
      </c>
      <c r="T14" s="39" t="s">
        <v>184</v>
      </c>
      <c r="U14" s="3"/>
      <c r="V14" s="26"/>
      <c r="W14" s="71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25.5" customHeight="1">
      <c r="B15" s="27">
        <v>6</v>
      </c>
      <c r="C15" s="28" t="s">
        <v>69</v>
      </c>
      <c r="D15" s="29" t="s">
        <v>70</v>
      </c>
      <c r="E15" s="30" t="s">
        <v>71</v>
      </c>
      <c r="F15" s="31" t="s">
        <v>72</v>
      </c>
      <c r="G15" s="28" t="s">
        <v>54</v>
      </c>
      <c r="H15" s="32">
        <v>7</v>
      </c>
      <c r="I15" s="32">
        <v>5</v>
      </c>
      <c r="J15" s="32" t="s">
        <v>28</v>
      </c>
      <c r="K15" s="32">
        <v>7</v>
      </c>
      <c r="L15" s="40"/>
      <c r="M15" s="40"/>
      <c r="N15" s="40"/>
      <c r="O15" s="34">
        <v>6</v>
      </c>
      <c r="P15" s="35">
        <f>ROUND(SUMPRODUCT(H15:O15,$H$9:$O$9)/100,1)</f>
        <v>6.2</v>
      </c>
      <c r="Q15" s="36" t="str">
        <f t="shared" si="0"/>
        <v>C</v>
      </c>
      <c r="R15" s="37" t="str">
        <f t="shared" si="1"/>
        <v>Trung bình</v>
      </c>
      <c r="S15" s="38" t="str">
        <f t="shared" si="2"/>
        <v/>
      </c>
      <c r="T15" s="39" t="s">
        <v>184</v>
      </c>
      <c r="U15" s="3"/>
      <c r="V15" s="26"/>
      <c r="W15" s="71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25.5" customHeight="1">
      <c r="B16" s="27">
        <v>7</v>
      </c>
      <c r="C16" s="28" t="s">
        <v>73</v>
      </c>
      <c r="D16" s="29" t="s">
        <v>74</v>
      </c>
      <c r="E16" s="30" t="s">
        <v>75</v>
      </c>
      <c r="F16" s="31" t="s">
        <v>76</v>
      </c>
      <c r="G16" s="28" t="s">
        <v>54</v>
      </c>
      <c r="H16" s="32">
        <v>9</v>
      </c>
      <c r="I16" s="32">
        <v>7</v>
      </c>
      <c r="J16" s="32" t="s">
        <v>28</v>
      </c>
      <c r="K16" s="32">
        <v>7</v>
      </c>
      <c r="L16" s="40"/>
      <c r="M16" s="40"/>
      <c r="N16" s="40"/>
      <c r="O16" s="34">
        <v>8</v>
      </c>
      <c r="P16" s="35">
        <f>ROUND(SUMPRODUCT(H16:O16,$H$9:$O$9)/100,1)</f>
        <v>7.8</v>
      </c>
      <c r="Q16" s="36" t="str">
        <f t="shared" si="0"/>
        <v>B</v>
      </c>
      <c r="R16" s="37" t="str">
        <f t="shared" si="1"/>
        <v>Khá</v>
      </c>
      <c r="S16" s="38" t="str">
        <f t="shared" si="2"/>
        <v/>
      </c>
      <c r="T16" s="39" t="s">
        <v>184</v>
      </c>
      <c r="U16" s="3"/>
      <c r="V16" s="26"/>
      <c r="W16" s="71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25.5" customHeight="1">
      <c r="B17" s="27">
        <v>8</v>
      </c>
      <c r="C17" s="28" t="s">
        <v>77</v>
      </c>
      <c r="D17" s="29" t="s">
        <v>78</v>
      </c>
      <c r="E17" s="30" t="s">
        <v>79</v>
      </c>
      <c r="F17" s="31" t="s">
        <v>80</v>
      </c>
      <c r="G17" s="28" t="s">
        <v>54</v>
      </c>
      <c r="H17" s="32">
        <v>10</v>
      </c>
      <c r="I17" s="32">
        <v>7</v>
      </c>
      <c r="J17" s="32" t="s">
        <v>28</v>
      </c>
      <c r="K17" s="32">
        <v>7</v>
      </c>
      <c r="L17" s="40"/>
      <c r="M17" s="40"/>
      <c r="N17" s="40"/>
      <c r="O17" s="34">
        <v>6</v>
      </c>
      <c r="P17" s="35">
        <f>ROUND(SUMPRODUCT(H17:O17,$H$9:$O$9)/100,1)</f>
        <v>6.7</v>
      </c>
      <c r="Q17" s="36" t="str">
        <f t="shared" si="0"/>
        <v>C+</v>
      </c>
      <c r="R17" s="37" t="str">
        <f t="shared" si="1"/>
        <v>Trung bình</v>
      </c>
      <c r="S17" s="38" t="str">
        <f t="shared" si="2"/>
        <v/>
      </c>
      <c r="T17" s="39" t="s">
        <v>184</v>
      </c>
      <c r="U17" s="3"/>
      <c r="V17" s="26"/>
      <c r="W17" s="71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25.5" customHeight="1">
      <c r="B18" s="27">
        <v>9</v>
      </c>
      <c r="C18" s="28" t="s">
        <v>81</v>
      </c>
      <c r="D18" s="29" t="s">
        <v>82</v>
      </c>
      <c r="E18" s="30" t="s">
        <v>83</v>
      </c>
      <c r="F18" s="31" t="s">
        <v>84</v>
      </c>
      <c r="G18" s="28" t="s">
        <v>54</v>
      </c>
      <c r="H18" s="32">
        <v>9</v>
      </c>
      <c r="I18" s="32">
        <v>7</v>
      </c>
      <c r="J18" s="32" t="s">
        <v>28</v>
      </c>
      <c r="K18" s="32">
        <v>7</v>
      </c>
      <c r="L18" s="40"/>
      <c r="M18" s="40"/>
      <c r="N18" s="40"/>
      <c r="O18" s="34">
        <v>6</v>
      </c>
      <c r="P18" s="35">
        <f>ROUND(SUMPRODUCT(H18:O18,$H$9:$O$9)/100,1)</f>
        <v>6.6</v>
      </c>
      <c r="Q18" s="36" t="str">
        <f t="shared" si="0"/>
        <v>C+</v>
      </c>
      <c r="R18" s="37" t="str">
        <f t="shared" si="1"/>
        <v>Trung bình</v>
      </c>
      <c r="S18" s="38" t="str">
        <f t="shared" si="2"/>
        <v/>
      </c>
      <c r="T18" s="39" t="s">
        <v>184</v>
      </c>
      <c r="U18" s="3"/>
      <c r="V18" s="26"/>
      <c r="W18" s="71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25.5" customHeight="1">
      <c r="B19" s="27">
        <v>10</v>
      </c>
      <c r="C19" s="28" t="s">
        <v>85</v>
      </c>
      <c r="D19" s="29" t="s">
        <v>86</v>
      </c>
      <c r="E19" s="30" t="s">
        <v>83</v>
      </c>
      <c r="F19" s="31" t="s">
        <v>87</v>
      </c>
      <c r="G19" s="28" t="s">
        <v>54</v>
      </c>
      <c r="H19" s="32">
        <v>9</v>
      </c>
      <c r="I19" s="32">
        <v>7</v>
      </c>
      <c r="J19" s="32" t="s">
        <v>28</v>
      </c>
      <c r="K19" s="32">
        <v>7</v>
      </c>
      <c r="L19" s="40"/>
      <c r="M19" s="40"/>
      <c r="N19" s="40"/>
      <c r="O19" s="34">
        <v>6</v>
      </c>
      <c r="P19" s="35">
        <f>ROUND(SUMPRODUCT(H19:O19,$H$9:$O$9)/100,1)</f>
        <v>6.6</v>
      </c>
      <c r="Q19" s="36" t="str">
        <f t="shared" si="0"/>
        <v>C+</v>
      </c>
      <c r="R19" s="37" t="str">
        <f t="shared" si="1"/>
        <v>Trung bình</v>
      </c>
      <c r="S19" s="38" t="str">
        <f t="shared" si="2"/>
        <v/>
      </c>
      <c r="T19" s="39" t="s">
        <v>184</v>
      </c>
      <c r="U19" s="3"/>
      <c r="V19" s="26"/>
      <c r="W19" s="71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25.5" customHeight="1">
      <c r="B20" s="27">
        <v>11</v>
      </c>
      <c r="C20" s="28" t="s">
        <v>88</v>
      </c>
      <c r="D20" s="29" t="s">
        <v>89</v>
      </c>
      <c r="E20" s="30" t="s">
        <v>90</v>
      </c>
      <c r="F20" s="31" t="s">
        <v>91</v>
      </c>
      <c r="G20" s="28" t="s">
        <v>54</v>
      </c>
      <c r="H20" s="32">
        <v>10</v>
      </c>
      <c r="I20" s="32">
        <v>7</v>
      </c>
      <c r="J20" s="32" t="s">
        <v>28</v>
      </c>
      <c r="K20" s="32">
        <v>7</v>
      </c>
      <c r="L20" s="40"/>
      <c r="M20" s="40"/>
      <c r="N20" s="40"/>
      <c r="O20" s="34">
        <v>7</v>
      </c>
      <c r="P20" s="35">
        <f>ROUND(SUMPRODUCT(H20:O20,$H$9:$O$9)/100,1)</f>
        <v>7.3</v>
      </c>
      <c r="Q20" s="36" t="str">
        <f t="shared" si="0"/>
        <v>B</v>
      </c>
      <c r="R20" s="37" t="str">
        <f t="shared" si="1"/>
        <v>Khá</v>
      </c>
      <c r="S20" s="38" t="str">
        <f t="shared" si="2"/>
        <v/>
      </c>
      <c r="T20" s="39" t="s">
        <v>184</v>
      </c>
      <c r="U20" s="3"/>
      <c r="V20" s="26"/>
      <c r="W20" s="71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25.5" customHeight="1">
      <c r="B21" s="27">
        <v>12</v>
      </c>
      <c r="C21" s="28" t="s">
        <v>92</v>
      </c>
      <c r="D21" s="29" t="s">
        <v>93</v>
      </c>
      <c r="E21" s="30" t="s">
        <v>94</v>
      </c>
      <c r="F21" s="31" t="s">
        <v>95</v>
      </c>
      <c r="G21" s="28" t="s">
        <v>54</v>
      </c>
      <c r="H21" s="32">
        <v>9</v>
      </c>
      <c r="I21" s="32">
        <v>7</v>
      </c>
      <c r="J21" s="32" t="s">
        <v>28</v>
      </c>
      <c r="K21" s="32">
        <v>7</v>
      </c>
      <c r="L21" s="40"/>
      <c r="M21" s="40"/>
      <c r="N21" s="40"/>
      <c r="O21" s="34">
        <v>7</v>
      </c>
      <c r="P21" s="35">
        <f>ROUND(SUMPRODUCT(H21:O21,$H$9:$O$9)/100,1)</f>
        <v>7.2</v>
      </c>
      <c r="Q21" s="36" t="str">
        <f t="shared" si="0"/>
        <v>B</v>
      </c>
      <c r="R21" s="37" t="str">
        <f t="shared" si="1"/>
        <v>Khá</v>
      </c>
      <c r="S21" s="38" t="str">
        <f t="shared" si="2"/>
        <v/>
      </c>
      <c r="T21" s="39" t="s">
        <v>184</v>
      </c>
      <c r="U21" s="3"/>
      <c r="V21" s="26"/>
      <c r="W21" s="71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25.5" customHeight="1">
      <c r="B22" s="27">
        <v>13</v>
      </c>
      <c r="C22" s="28" t="s">
        <v>96</v>
      </c>
      <c r="D22" s="29" t="s">
        <v>97</v>
      </c>
      <c r="E22" s="30" t="s">
        <v>98</v>
      </c>
      <c r="F22" s="31" t="s">
        <v>99</v>
      </c>
      <c r="G22" s="28" t="s">
        <v>54</v>
      </c>
      <c r="H22" s="32">
        <v>10</v>
      </c>
      <c r="I22" s="32">
        <v>7</v>
      </c>
      <c r="J22" s="32" t="s">
        <v>28</v>
      </c>
      <c r="K22" s="32">
        <v>7</v>
      </c>
      <c r="L22" s="40"/>
      <c r="M22" s="40"/>
      <c r="N22" s="40"/>
      <c r="O22" s="34">
        <v>6</v>
      </c>
      <c r="P22" s="35">
        <f>ROUND(SUMPRODUCT(H22:O22,$H$9:$O$9)/100,1)</f>
        <v>6.7</v>
      </c>
      <c r="Q22" s="36" t="str">
        <f t="shared" si="0"/>
        <v>C+</v>
      </c>
      <c r="R22" s="37" t="str">
        <f t="shared" si="1"/>
        <v>Trung bình</v>
      </c>
      <c r="S22" s="38" t="str">
        <f t="shared" si="2"/>
        <v/>
      </c>
      <c r="T22" s="39" t="s">
        <v>184</v>
      </c>
      <c r="U22" s="3"/>
      <c r="V22" s="26"/>
      <c r="W22" s="71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25.5" customHeight="1">
      <c r="B23" s="27">
        <v>14</v>
      </c>
      <c r="C23" s="28" t="s">
        <v>100</v>
      </c>
      <c r="D23" s="29" t="s">
        <v>101</v>
      </c>
      <c r="E23" s="30" t="s">
        <v>102</v>
      </c>
      <c r="F23" s="31" t="s">
        <v>103</v>
      </c>
      <c r="G23" s="28" t="s">
        <v>104</v>
      </c>
      <c r="H23" s="32">
        <v>8</v>
      </c>
      <c r="I23" s="32">
        <v>7</v>
      </c>
      <c r="J23" s="32" t="s">
        <v>28</v>
      </c>
      <c r="K23" s="32">
        <v>7</v>
      </c>
      <c r="L23" s="40"/>
      <c r="M23" s="40"/>
      <c r="N23" s="40"/>
      <c r="O23" s="34">
        <v>5</v>
      </c>
      <c r="P23" s="35">
        <f>ROUND(SUMPRODUCT(H23:O23,$H$9:$O$9)/100,1)</f>
        <v>5.9</v>
      </c>
      <c r="Q23" s="36" t="str">
        <f t="shared" si="0"/>
        <v>C</v>
      </c>
      <c r="R23" s="37" t="str">
        <f t="shared" si="1"/>
        <v>Trung bình</v>
      </c>
      <c r="S23" s="38" t="str">
        <f t="shared" si="2"/>
        <v/>
      </c>
      <c r="T23" s="39" t="s">
        <v>184</v>
      </c>
      <c r="U23" s="3"/>
      <c r="V23" s="26"/>
      <c r="W23" s="71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25.5" customHeight="1">
      <c r="B24" s="27">
        <v>15</v>
      </c>
      <c r="C24" s="28" t="s">
        <v>105</v>
      </c>
      <c r="D24" s="29" t="s">
        <v>106</v>
      </c>
      <c r="E24" s="30" t="s">
        <v>107</v>
      </c>
      <c r="F24" s="31" t="s">
        <v>108</v>
      </c>
      <c r="G24" s="28" t="s">
        <v>54</v>
      </c>
      <c r="H24" s="32">
        <v>8</v>
      </c>
      <c r="I24" s="32">
        <v>7</v>
      </c>
      <c r="J24" s="32" t="s">
        <v>28</v>
      </c>
      <c r="K24" s="32">
        <v>6</v>
      </c>
      <c r="L24" s="40"/>
      <c r="M24" s="40"/>
      <c r="N24" s="40"/>
      <c r="O24" s="34">
        <v>6</v>
      </c>
      <c r="P24" s="35">
        <f>ROUND(SUMPRODUCT(H24:O24,$H$9:$O$9)/100,1)</f>
        <v>6.3</v>
      </c>
      <c r="Q24" s="36" t="str">
        <f t="shared" si="0"/>
        <v>C</v>
      </c>
      <c r="R24" s="37" t="str">
        <f t="shared" si="1"/>
        <v>Trung bình</v>
      </c>
      <c r="S24" s="38" t="str">
        <f t="shared" si="2"/>
        <v/>
      </c>
      <c r="T24" s="39" t="s">
        <v>184</v>
      </c>
      <c r="U24" s="3"/>
      <c r="V24" s="26"/>
      <c r="W24" s="71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25.5" customHeight="1">
      <c r="B25" s="27">
        <v>16</v>
      </c>
      <c r="C25" s="28" t="s">
        <v>109</v>
      </c>
      <c r="D25" s="29" t="s">
        <v>110</v>
      </c>
      <c r="E25" s="30" t="s">
        <v>111</v>
      </c>
      <c r="F25" s="31" t="s">
        <v>112</v>
      </c>
      <c r="G25" s="28" t="s">
        <v>113</v>
      </c>
      <c r="H25" s="32">
        <v>9</v>
      </c>
      <c r="I25" s="32">
        <v>7</v>
      </c>
      <c r="J25" s="32" t="s">
        <v>28</v>
      </c>
      <c r="K25" s="32">
        <v>8</v>
      </c>
      <c r="L25" s="40"/>
      <c r="M25" s="40"/>
      <c r="N25" s="40"/>
      <c r="O25" s="34">
        <v>6</v>
      </c>
      <c r="P25" s="35">
        <f>ROUND(SUMPRODUCT(H25:O25,$H$9:$O$9)/100,1)</f>
        <v>6.8</v>
      </c>
      <c r="Q25" s="36" t="str">
        <f t="shared" si="0"/>
        <v>C+</v>
      </c>
      <c r="R25" s="37" t="str">
        <f t="shared" si="1"/>
        <v>Trung bình</v>
      </c>
      <c r="S25" s="38" t="str">
        <f t="shared" si="2"/>
        <v/>
      </c>
      <c r="T25" s="39" t="s">
        <v>184</v>
      </c>
      <c r="U25" s="3"/>
      <c r="V25" s="26"/>
      <c r="W25" s="71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25.5" customHeight="1">
      <c r="B26" s="27">
        <v>17</v>
      </c>
      <c r="C26" s="28" t="s">
        <v>114</v>
      </c>
      <c r="D26" s="29" t="s">
        <v>115</v>
      </c>
      <c r="E26" s="30" t="s">
        <v>116</v>
      </c>
      <c r="F26" s="31" t="s">
        <v>117</v>
      </c>
      <c r="G26" s="28" t="s">
        <v>54</v>
      </c>
      <c r="H26" s="32">
        <v>10</v>
      </c>
      <c r="I26" s="32">
        <v>6.5</v>
      </c>
      <c r="J26" s="32" t="s">
        <v>28</v>
      </c>
      <c r="K26" s="32">
        <v>7</v>
      </c>
      <c r="L26" s="40"/>
      <c r="M26" s="40"/>
      <c r="N26" s="40"/>
      <c r="O26" s="34">
        <v>8</v>
      </c>
      <c r="P26" s="35">
        <f>ROUND(SUMPRODUCT(H26:O26,$H$9:$O$9)/100,1)</f>
        <v>7.9</v>
      </c>
      <c r="Q26" s="36" t="str">
        <f t="shared" si="0"/>
        <v>B</v>
      </c>
      <c r="R26" s="37" t="str">
        <f t="shared" si="1"/>
        <v>Khá</v>
      </c>
      <c r="S26" s="38" t="str">
        <f t="shared" si="2"/>
        <v/>
      </c>
      <c r="T26" s="39" t="s">
        <v>184</v>
      </c>
      <c r="U26" s="3"/>
      <c r="V26" s="26"/>
      <c r="W26" s="71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25.5" customHeight="1">
      <c r="B27" s="27">
        <v>18</v>
      </c>
      <c r="C27" s="28" t="s">
        <v>118</v>
      </c>
      <c r="D27" s="29" t="s">
        <v>119</v>
      </c>
      <c r="E27" s="30" t="s">
        <v>120</v>
      </c>
      <c r="F27" s="31" t="s">
        <v>121</v>
      </c>
      <c r="G27" s="28" t="s">
        <v>54</v>
      </c>
      <c r="H27" s="32">
        <v>10</v>
      </c>
      <c r="I27" s="32">
        <v>7</v>
      </c>
      <c r="J27" s="32" t="s">
        <v>28</v>
      </c>
      <c r="K27" s="32">
        <v>7</v>
      </c>
      <c r="L27" s="40"/>
      <c r="M27" s="40"/>
      <c r="N27" s="40"/>
      <c r="O27" s="34">
        <v>6</v>
      </c>
      <c r="P27" s="35">
        <f>ROUND(SUMPRODUCT(H27:O27,$H$9:$O$9)/100,1)</f>
        <v>6.7</v>
      </c>
      <c r="Q27" s="36" t="str">
        <f t="shared" si="0"/>
        <v>C+</v>
      </c>
      <c r="R27" s="37" t="str">
        <f t="shared" si="1"/>
        <v>Trung bình</v>
      </c>
      <c r="S27" s="38" t="str">
        <f t="shared" si="2"/>
        <v/>
      </c>
      <c r="T27" s="39" t="s">
        <v>184</v>
      </c>
      <c r="U27" s="3"/>
      <c r="V27" s="26"/>
      <c r="W27" s="71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25.5" customHeight="1">
      <c r="B28" s="27">
        <v>19</v>
      </c>
      <c r="C28" s="28" t="s">
        <v>122</v>
      </c>
      <c r="D28" s="29" t="s">
        <v>70</v>
      </c>
      <c r="E28" s="30" t="s">
        <v>123</v>
      </c>
      <c r="F28" s="31" t="s">
        <v>124</v>
      </c>
      <c r="G28" s="28" t="s">
        <v>54</v>
      </c>
      <c r="H28" s="32">
        <v>8</v>
      </c>
      <c r="I28" s="32">
        <v>6</v>
      </c>
      <c r="J28" s="32" t="s">
        <v>28</v>
      </c>
      <c r="K28" s="32">
        <v>6</v>
      </c>
      <c r="L28" s="40"/>
      <c r="M28" s="40"/>
      <c r="N28" s="40"/>
      <c r="O28" s="34">
        <v>5</v>
      </c>
      <c r="P28" s="35">
        <f>ROUND(SUMPRODUCT(H28:O28,$H$9:$O$9)/100,1)</f>
        <v>5.6</v>
      </c>
      <c r="Q28" s="36" t="str">
        <f t="shared" si="0"/>
        <v>C</v>
      </c>
      <c r="R28" s="37" t="str">
        <f t="shared" si="1"/>
        <v>Trung bình</v>
      </c>
      <c r="S28" s="38" t="str">
        <f t="shared" si="2"/>
        <v/>
      </c>
      <c r="T28" s="39" t="s">
        <v>185</v>
      </c>
      <c r="U28" s="3"/>
      <c r="V28" s="26"/>
      <c r="W28" s="71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25.5" customHeight="1">
      <c r="B29" s="27">
        <v>20</v>
      </c>
      <c r="C29" s="28" t="s">
        <v>125</v>
      </c>
      <c r="D29" s="29" t="s">
        <v>126</v>
      </c>
      <c r="E29" s="30" t="s">
        <v>127</v>
      </c>
      <c r="F29" s="31" t="s">
        <v>128</v>
      </c>
      <c r="G29" s="28" t="s">
        <v>54</v>
      </c>
      <c r="H29" s="32">
        <v>2</v>
      </c>
      <c r="I29" s="32">
        <v>4</v>
      </c>
      <c r="J29" s="32" t="s">
        <v>28</v>
      </c>
      <c r="K29" s="32">
        <v>5</v>
      </c>
      <c r="L29" s="40"/>
      <c r="M29" s="40"/>
      <c r="N29" s="40"/>
      <c r="O29" s="34">
        <v>6</v>
      </c>
      <c r="P29" s="35">
        <f>ROUND(SUMPRODUCT(H29:O29,$H$9:$O$9)/100,1)</f>
        <v>5.2</v>
      </c>
      <c r="Q29" s="36" t="str">
        <f t="shared" si="0"/>
        <v>D+</v>
      </c>
      <c r="R29" s="37" t="str">
        <f t="shared" si="1"/>
        <v>Trung bình yếu</v>
      </c>
      <c r="S29" s="38" t="str">
        <f t="shared" si="2"/>
        <v/>
      </c>
      <c r="T29" s="39" t="s">
        <v>185</v>
      </c>
      <c r="U29" s="3"/>
      <c r="V29" s="26"/>
      <c r="W29" s="71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25.5" customHeight="1">
      <c r="B30" s="27">
        <v>21</v>
      </c>
      <c r="C30" s="28" t="s">
        <v>129</v>
      </c>
      <c r="D30" s="29" t="s">
        <v>130</v>
      </c>
      <c r="E30" s="30" t="s">
        <v>127</v>
      </c>
      <c r="F30" s="31" t="s">
        <v>131</v>
      </c>
      <c r="G30" s="28" t="s">
        <v>54</v>
      </c>
      <c r="H30" s="32">
        <v>10</v>
      </c>
      <c r="I30" s="32">
        <v>7</v>
      </c>
      <c r="J30" s="32" t="s">
        <v>28</v>
      </c>
      <c r="K30" s="32">
        <v>7</v>
      </c>
      <c r="L30" s="40"/>
      <c r="M30" s="40"/>
      <c r="N30" s="40"/>
      <c r="O30" s="34">
        <v>6</v>
      </c>
      <c r="P30" s="35">
        <f>ROUND(SUMPRODUCT(H30:O30,$H$9:$O$9)/100,1)</f>
        <v>6.7</v>
      </c>
      <c r="Q30" s="36" t="str">
        <f t="shared" si="0"/>
        <v>C+</v>
      </c>
      <c r="R30" s="37" t="str">
        <f t="shared" si="1"/>
        <v>Trung bình</v>
      </c>
      <c r="S30" s="38" t="str">
        <f t="shared" si="2"/>
        <v/>
      </c>
      <c r="T30" s="39" t="s">
        <v>185</v>
      </c>
      <c r="U30" s="3"/>
      <c r="V30" s="26"/>
      <c r="W30" s="71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25.5" customHeight="1">
      <c r="B31" s="27">
        <v>22</v>
      </c>
      <c r="C31" s="28" t="s">
        <v>132</v>
      </c>
      <c r="D31" s="29" t="s">
        <v>133</v>
      </c>
      <c r="E31" s="30" t="s">
        <v>134</v>
      </c>
      <c r="F31" s="31" t="s">
        <v>135</v>
      </c>
      <c r="G31" s="28" t="s">
        <v>54</v>
      </c>
      <c r="H31" s="32">
        <v>10</v>
      </c>
      <c r="I31" s="32">
        <v>7</v>
      </c>
      <c r="J31" s="32" t="s">
        <v>28</v>
      </c>
      <c r="K31" s="32">
        <v>7</v>
      </c>
      <c r="L31" s="40"/>
      <c r="M31" s="40"/>
      <c r="N31" s="40"/>
      <c r="O31" s="34">
        <v>5</v>
      </c>
      <c r="P31" s="35">
        <f>ROUND(SUMPRODUCT(H31:O31,$H$9:$O$9)/100,1)</f>
        <v>6.1</v>
      </c>
      <c r="Q31" s="36" t="str">
        <f t="shared" si="0"/>
        <v>C</v>
      </c>
      <c r="R31" s="37" t="str">
        <f t="shared" si="1"/>
        <v>Trung bình</v>
      </c>
      <c r="S31" s="38" t="str">
        <f t="shared" si="2"/>
        <v/>
      </c>
      <c r="T31" s="39" t="s">
        <v>185</v>
      </c>
      <c r="U31" s="3"/>
      <c r="V31" s="26"/>
      <c r="W31" s="71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25.5" customHeight="1">
      <c r="B32" s="27">
        <v>23</v>
      </c>
      <c r="C32" s="28" t="s">
        <v>136</v>
      </c>
      <c r="D32" s="29" t="s">
        <v>137</v>
      </c>
      <c r="E32" s="30" t="s">
        <v>134</v>
      </c>
      <c r="F32" s="31" t="s">
        <v>138</v>
      </c>
      <c r="G32" s="28" t="s">
        <v>113</v>
      </c>
      <c r="H32" s="32">
        <v>8</v>
      </c>
      <c r="I32" s="32">
        <v>7</v>
      </c>
      <c r="J32" s="32" t="s">
        <v>28</v>
      </c>
      <c r="K32" s="32">
        <v>7</v>
      </c>
      <c r="L32" s="40"/>
      <c r="M32" s="40"/>
      <c r="N32" s="40"/>
      <c r="O32" s="34">
        <v>7</v>
      </c>
      <c r="P32" s="35">
        <f>ROUND(SUMPRODUCT(H32:O32,$H$9:$O$9)/100,1)</f>
        <v>7.1</v>
      </c>
      <c r="Q32" s="36" t="str">
        <f t="shared" si="0"/>
        <v>B</v>
      </c>
      <c r="R32" s="37" t="str">
        <f t="shared" si="1"/>
        <v>Khá</v>
      </c>
      <c r="S32" s="38" t="str">
        <f t="shared" si="2"/>
        <v/>
      </c>
      <c r="T32" s="39" t="s">
        <v>185</v>
      </c>
      <c r="U32" s="3"/>
      <c r="V32" s="26"/>
      <c r="W32" s="71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1:38" ht="25.5" customHeight="1">
      <c r="B33" s="27">
        <v>24</v>
      </c>
      <c r="C33" s="28" t="s">
        <v>139</v>
      </c>
      <c r="D33" s="29" t="s">
        <v>140</v>
      </c>
      <c r="E33" s="30" t="s">
        <v>141</v>
      </c>
      <c r="F33" s="31" t="s">
        <v>142</v>
      </c>
      <c r="G33" s="28" t="s">
        <v>143</v>
      </c>
      <c r="H33" s="32">
        <v>9</v>
      </c>
      <c r="I33" s="32">
        <v>7</v>
      </c>
      <c r="J33" s="32" t="s">
        <v>28</v>
      </c>
      <c r="K33" s="32">
        <v>7</v>
      </c>
      <c r="L33" s="40"/>
      <c r="M33" s="40"/>
      <c r="N33" s="40"/>
      <c r="O33" s="34">
        <v>5</v>
      </c>
      <c r="P33" s="35">
        <f>ROUND(SUMPRODUCT(H33:O33,$H$9:$O$9)/100,1)</f>
        <v>6</v>
      </c>
      <c r="Q33" s="36" t="str">
        <f t="shared" si="0"/>
        <v>C</v>
      </c>
      <c r="R33" s="37" t="str">
        <f t="shared" si="1"/>
        <v>Trung bình</v>
      </c>
      <c r="S33" s="38" t="str">
        <f t="shared" si="2"/>
        <v/>
      </c>
      <c r="T33" s="39" t="s">
        <v>185</v>
      </c>
      <c r="U33" s="3"/>
      <c r="V33" s="26"/>
      <c r="W33" s="71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1:38" ht="25.5" customHeight="1">
      <c r="B34" s="27">
        <v>25</v>
      </c>
      <c r="C34" s="28" t="s">
        <v>144</v>
      </c>
      <c r="D34" s="29" t="s">
        <v>145</v>
      </c>
      <c r="E34" s="30" t="s">
        <v>146</v>
      </c>
      <c r="F34" s="31" t="s">
        <v>147</v>
      </c>
      <c r="G34" s="28" t="s">
        <v>54</v>
      </c>
      <c r="H34" s="32">
        <v>10</v>
      </c>
      <c r="I34" s="32">
        <v>7</v>
      </c>
      <c r="J34" s="32" t="s">
        <v>28</v>
      </c>
      <c r="K34" s="32">
        <v>6</v>
      </c>
      <c r="L34" s="40"/>
      <c r="M34" s="40"/>
      <c r="N34" s="40"/>
      <c r="O34" s="34">
        <v>6</v>
      </c>
      <c r="P34" s="35">
        <f>ROUND(SUMPRODUCT(H34:O34,$H$9:$O$9)/100,1)</f>
        <v>6.5</v>
      </c>
      <c r="Q34" s="36" t="str">
        <f t="shared" si="0"/>
        <v>C+</v>
      </c>
      <c r="R34" s="37" t="str">
        <f t="shared" si="1"/>
        <v>Trung bình</v>
      </c>
      <c r="S34" s="38" t="str">
        <f t="shared" si="2"/>
        <v/>
      </c>
      <c r="T34" s="39" t="s">
        <v>185</v>
      </c>
      <c r="U34" s="3"/>
      <c r="V34" s="26"/>
      <c r="W34" s="71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1:38" ht="25.5" customHeight="1">
      <c r="B35" s="27">
        <v>26</v>
      </c>
      <c r="C35" s="28" t="s">
        <v>148</v>
      </c>
      <c r="D35" s="29" t="s">
        <v>149</v>
      </c>
      <c r="E35" s="30" t="s">
        <v>150</v>
      </c>
      <c r="F35" s="31" t="s">
        <v>151</v>
      </c>
      <c r="G35" s="28" t="s">
        <v>54</v>
      </c>
      <c r="H35" s="32">
        <v>4</v>
      </c>
      <c r="I35" s="32">
        <v>5</v>
      </c>
      <c r="J35" s="32" t="s">
        <v>28</v>
      </c>
      <c r="K35" s="32">
        <v>7</v>
      </c>
      <c r="L35" s="40"/>
      <c r="M35" s="40"/>
      <c r="N35" s="40"/>
      <c r="O35" s="34">
        <v>6</v>
      </c>
      <c r="P35" s="35">
        <f>ROUND(SUMPRODUCT(H35:O35,$H$9:$O$9)/100,1)</f>
        <v>5.9</v>
      </c>
      <c r="Q35" s="36" t="str">
        <f t="shared" si="0"/>
        <v>C</v>
      </c>
      <c r="R35" s="37" t="str">
        <f t="shared" si="1"/>
        <v>Trung bình</v>
      </c>
      <c r="S35" s="38" t="str">
        <f t="shared" si="2"/>
        <v/>
      </c>
      <c r="T35" s="39" t="s">
        <v>185</v>
      </c>
      <c r="U35" s="3"/>
      <c r="V35" s="26"/>
      <c r="W35" s="71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1:38" ht="25.5" customHeight="1">
      <c r="B36" s="27">
        <v>27</v>
      </c>
      <c r="C36" s="28" t="s">
        <v>152</v>
      </c>
      <c r="D36" s="29" t="s">
        <v>145</v>
      </c>
      <c r="E36" s="30" t="s">
        <v>150</v>
      </c>
      <c r="F36" s="31" t="s">
        <v>153</v>
      </c>
      <c r="G36" s="28" t="s">
        <v>54</v>
      </c>
      <c r="H36" s="32">
        <v>7</v>
      </c>
      <c r="I36" s="32">
        <v>5</v>
      </c>
      <c r="J36" s="32" t="s">
        <v>28</v>
      </c>
      <c r="K36" s="32">
        <v>6</v>
      </c>
      <c r="L36" s="40"/>
      <c r="M36" s="40"/>
      <c r="N36" s="40"/>
      <c r="O36" s="34">
        <v>0</v>
      </c>
      <c r="P36" s="35">
        <f>ROUND(SUMPRODUCT(H36:O36,$H$9:$O$9)/100,1)</f>
        <v>2.4</v>
      </c>
      <c r="Q36" s="36" t="str">
        <f t="shared" si="0"/>
        <v>F</v>
      </c>
      <c r="R36" s="37" t="str">
        <f t="shared" si="1"/>
        <v>Kém</v>
      </c>
      <c r="S36" s="38" t="str">
        <f t="shared" si="2"/>
        <v/>
      </c>
      <c r="T36" s="39" t="s">
        <v>185</v>
      </c>
      <c r="U36" s="3"/>
      <c r="V36" s="26"/>
      <c r="W36" s="71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Học lại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1:38" ht="25.5" customHeight="1">
      <c r="B37" s="27">
        <v>28</v>
      </c>
      <c r="C37" s="28" t="s">
        <v>154</v>
      </c>
      <c r="D37" s="29" t="s">
        <v>155</v>
      </c>
      <c r="E37" s="30" t="s">
        <v>156</v>
      </c>
      <c r="F37" s="31" t="s">
        <v>157</v>
      </c>
      <c r="G37" s="28" t="s">
        <v>54</v>
      </c>
      <c r="H37" s="32">
        <v>10</v>
      </c>
      <c r="I37" s="32">
        <v>7</v>
      </c>
      <c r="J37" s="32" t="s">
        <v>28</v>
      </c>
      <c r="K37" s="32">
        <v>7</v>
      </c>
      <c r="L37" s="40"/>
      <c r="M37" s="40"/>
      <c r="N37" s="40"/>
      <c r="O37" s="34">
        <v>0</v>
      </c>
      <c r="P37" s="35">
        <f>ROUND(SUMPRODUCT(H37:O37,$H$9:$O$9)/100,1)</f>
        <v>3.1</v>
      </c>
      <c r="Q37" s="36" t="str">
        <f t="shared" si="0"/>
        <v>F</v>
      </c>
      <c r="R37" s="37" t="str">
        <f t="shared" si="1"/>
        <v>Kém</v>
      </c>
      <c r="S37" s="38" t="s">
        <v>187</v>
      </c>
      <c r="T37" s="39" t="s">
        <v>185</v>
      </c>
      <c r="U37" s="3"/>
      <c r="V37" s="26"/>
      <c r="W37" s="71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Học lại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1:38" ht="25.5" customHeight="1">
      <c r="B38" s="27">
        <v>29</v>
      </c>
      <c r="C38" s="28" t="s">
        <v>158</v>
      </c>
      <c r="D38" s="29" t="s">
        <v>159</v>
      </c>
      <c r="E38" s="30" t="s">
        <v>160</v>
      </c>
      <c r="F38" s="31" t="s">
        <v>161</v>
      </c>
      <c r="G38" s="28" t="s">
        <v>54</v>
      </c>
      <c r="H38" s="32">
        <v>8</v>
      </c>
      <c r="I38" s="32">
        <v>7</v>
      </c>
      <c r="J38" s="32" t="s">
        <v>28</v>
      </c>
      <c r="K38" s="32">
        <v>7</v>
      </c>
      <c r="L38" s="40"/>
      <c r="M38" s="40"/>
      <c r="N38" s="40"/>
      <c r="O38" s="34">
        <v>4</v>
      </c>
      <c r="P38" s="35">
        <f>ROUND(SUMPRODUCT(H38:O38,$H$9:$O$9)/100,1)</f>
        <v>5.3</v>
      </c>
      <c r="Q38" s="36" t="str">
        <f t="shared" si="0"/>
        <v>D+</v>
      </c>
      <c r="R38" s="37" t="str">
        <f t="shared" si="1"/>
        <v>Trung bình yếu</v>
      </c>
      <c r="S38" s="38" t="str">
        <f>+IF(OR($H38=0,$I38=0,$J38=0,$K38=0),"Không đủ ĐKDT","")</f>
        <v/>
      </c>
      <c r="T38" s="39" t="s">
        <v>185</v>
      </c>
      <c r="U38" s="3"/>
      <c r="V38" s="26"/>
      <c r="W38" s="71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1:38" ht="25.5" customHeight="1">
      <c r="B39" s="27">
        <v>30</v>
      </c>
      <c r="C39" s="28" t="s">
        <v>162</v>
      </c>
      <c r="D39" s="29" t="s">
        <v>163</v>
      </c>
      <c r="E39" s="30" t="s">
        <v>160</v>
      </c>
      <c r="F39" s="31" t="s">
        <v>164</v>
      </c>
      <c r="G39" s="28" t="s">
        <v>54</v>
      </c>
      <c r="H39" s="32">
        <v>9</v>
      </c>
      <c r="I39" s="32">
        <v>7</v>
      </c>
      <c r="J39" s="32" t="s">
        <v>28</v>
      </c>
      <c r="K39" s="32">
        <v>7</v>
      </c>
      <c r="L39" s="40"/>
      <c r="M39" s="40"/>
      <c r="N39" s="40"/>
      <c r="O39" s="34">
        <v>4</v>
      </c>
      <c r="P39" s="35">
        <f>ROUND(SUMPRODUCT(H39:O39,$H$9:$O$9)/100,1)</f>
        <v>5.4</v>
      </c>
      <c r="Q39" s="36" t="str">
        <f t="shared" si="0"/>
        <v>D+</v>
      </c>
      <c r="R39" s="37" t="str">
        <f t="shared" si="1"/>
        <v>Trung bình yếu</v>
      </c>
      <c r="S39" s="38" t="str">
        <f>+IF(OR($H39=0,$I39=0,$J39=0,$K39=0),"Không đủ ĐKDT","")</f>
        <v/>
      </c>
      <c r="T39" s="39" t="s">
        <v>185</v>
      </c>
      <c r="U39" s="3"/>
      <c r="V39" s="26"/>
      <c r="W39" s="71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1:38" ht="25.5" customHeight="1">
      <c r="B40" s="27">
        <v>31</v>
      </c>
      <c r="C40" s="28" t="s">
        <v>165</v>
      </c>
      <c r="D40" s="29" t="s">
        <v>166</v>
      </c>
      <c r="E40" s="30" t="s">
        <v>167</v>
      </c>
      <c r="F40" s="31" t="s">
        <v>168</v>
      </c>
      <c r="G40" s="28" t="s">
        <v>54</v>
      </c>
      <c r="H40" s="32">
        <v>10</v>
      </c>
      <c r="I40" s="32">
        <v>7</v>
      </c>
      <c r="J40" s="32" t="s">
        <v>28</v>
      </c>
      <c r="K40" s="32">
        <v>7</v>
      </c>
      <c r="L40" s="40"/>
      <c r="M40" s="40"/>
      <c r="N40" s="40"/>
      <c r="O40" s="34">
        <v>6</v>
      </c>
      <c r="P40" s="35">
        <f>ROUND(SUMPRODUCT(H40:O40,$H$9:$O$9)/100,1)</f>
        <v>6.7</v>
      </c>
      <c r="Q40" s="36" t="str">
        <f t="shared" si="0"/>
        <v>C+</v>
      </c>
      <c r="R40" s="37" t="str">
        <f t="shared" si="1"/>
        <v>Trung bình</v>
      </c>
      <c r="S40" s="38" t="str">
        <f>+IF(OR($H40=0,$I40=0,$J40=0,$K40=0),"Không đủ ĐKDT","")</f>
        <v/>
      </c>
      <c r="T40" s="39" t="s">
        <v>185</v>
      </c>
      <c r="U40" s="3"/>
      <c r="V40" s="26"/>
      <c r="W40" s="71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1:38" ht="25.5" customHeight="1">
      <c r="B41" s="27">
        <v>32</v>
      </c>
      <c r="C41" s="28" t="s">
        <v>169</v>
      </c>
      <c r="D41" s="29" t="s">
        <v>170</v>
      </c>
      <c r="E41" s="30" t="s">
        <v>171</v>
      </c>
      <c r="F41" s="31" t="s">
        <v>172</v>
      </c>
      <c r="G41" s="28" t="s">
        <v>54</v>
      </c>
      <c r="H41" s="32">
        <v>2</v>
      </c>
      <c r="I41" s="32">
        <v>4</v>
      </c>
      <c r="J41" s="32" t="s">
        <v>28</v>
      </c>
      <c r="K41" s="32">
        <v>5</v>
      </c>
      <c r="L41" s="40"/>
      <c r="M41" s="40"/>
      <c r="N41" s="40"/>
      <c r="O41" s="34">
        <v>0</v>
      </c>
      <c r="P41" s="35">
        <f>ROUND(SUMPRODUCT(H41:O41,$H$9:$O$9)/100,1)</f>
        <v>1.6</v>
      </c>
      <c r="Q41" s="36" t="str">
        <f t="shared" si="0"/>
        <v>F</v>
      </c>
      <c r="R41" s="37" t="str">
        <f t="shared" si="1"/>
        <v>Kém</v>
      </c>
      <c r="S41" s="38" t="s">
        <v>188</v>
      </c>
      <c r="T41" s="39" t="s">
        <v>185</v>
      </c>
      <c r="U41" s="3"/>
      <c r="V41" s="26"/>
      <c r="W41" s="71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Học lại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1:38" ht="25.5" customHeight="1">
      <c r="B42" s="27">
        <v>33</v>
      </c>
      <c r="C42" s="28" t="s">
        <v>173</v>
      </c>
      <c r="D42" s="29" t="s">
        <v>70</v>
      </c>
      <c r="E42" s="30" t="s">
        <v>174</v>
      </c>
      <c r="F42" s="31" t="s">
        <v>175</v>
      </c>
      <c r="G42" s="28" t="s">
        <v>54</v>
      </c>
      <c r="H42" s="32">
        <v>8</v>
      </c>
      <c r="I42" s="32">
        <v>7</v>
      </c>
      <c r="J42" s="32" t="s">
        <v>28</v>
      </c>
      <c r="K42" s="32">
        <v>7</v>
      </c>
      <c r="L42" s="40"/>
      <c r="M42" s="40"/>
      <c r="N42" s="40"/>
      <c r="O42" s="34">
        <v>4</v>
      </c>
      <c r="P42" s="35">
        <f>ROUND(SUMPRODUCT(H42:O42,$H$9:$O$9)/100,1)</f>
        <v>5.3</v>
      </c>
      <c r="Q42" s="36" t="str">
        <f t="shared" si="0"/>
        <v>D+</v>
      </c>
      <c r="R42" s="37" t="str">
        <f t="shared" si="1"/>
        <v>Trung bình yếu</v>
      </c>
      <c r="S42" s="38" t="str">
        <f>+IF(OR($H42=0,$I42=0,$J42=0,$K42=0),"Không đủ ĐKDT","")</f>
        <v/>
      </c>
      <c r="T42" s="39" t="s">
        <v>185</v>
      </c>
      <c r="U42" s="3"/>
      <c r="V42" s="26"/>
      <c r="W42" s="71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1:38" ht="25.5" customHeight="1">
      <c r="B43" s="27">
        <v>34</v>
      </c>
      <c r="C43" s="28" t="s">
        <v>176</v>
      </c>
      <c r="D43" s="29" t="s">
        <v>177</v>
      </c>
      <c r="E43" s="30" t="s">
        <v>178</v>
      </c>
      <c r="F43" s="31" t="s">
        <v>179</v>
      </c>
      <c r="G43" s="28" t="s">
        <v>54</v>
      </c>
      <c r="H43" s="32">
        <v>9</v>
      </c>
      <c r="I43" s="32">
        <v>7</v>
      </c>
      <c r="J43" s="32" t="s">
        <v>28</v>
      </c>
      <c r="K43" s="32">
        <v>6</v>
      </c>
      <c r="L43" s="40"/>
      <c r="M43" s="40"/>
      <c r="N43" s="40"/>
      <c r="O43" s="34">
        <v>5</v>
      </c>
      <c r="P43" s="35">
        <f>ROUND(SUMPRODUCT(H43:O43,$H$9:$O$9)/100,1)</f>
        <v>5.8</v>
      </c>
      <c r="Q43" s="36" t="str">
        <f t="shared" si="0"/>
        <v>C</v>
      </c>
      <c r="R43" s="37" t="str">
        <f t="shared" si="1"/>
        <v>Trung bình</v>
      </c>
      <c r="S43" s="38" t="str">
        <f>+IF(OR($H43=0,$I43=0,$J43=0,$K43=0),"Không đủ ĐKDT","")</f>
        <v/>
      </c>
      <c r="T43" s="39" t="s">
        <v>185</v>
      </c>
      <c r="U43" s="3"/>
      <c r="V43" s="26"/>
      <c r="W43" s="71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1:38" ht="25.5" customHeight="1">
      <c r="B44" s="27">
        <v>35</v>
      </c>
      <c r="C44" s="28" t="s">
        <v>180</v>
      </c>
      <c r="D44" s="29" t="s">
        <v>181</v>
      </c>
      <c r="E44" s="30" t="s">
        <v>182</v>
      </c>
      <c r="F44" s="31" t="s">
        <v>183</v>
      </c>
      <c r="G44" s="28" t="s">
        <v>54</v>
      </c>
      <c r="H44" s="32">
        <v>9</v>
      </c>
      <c r="I44" s="32">
        <v>7</v>
      </c>
      <c r="J44" s="32" t="s">
        <v>28</v>
      </c>
      <c r="K44" s="32">
        <v>6</v>
      </c>
      <c r="L44" s="40"/>
      <c r="M44" s="40"/>
      <c r="N44" s="40"/>
      <c r="O44" s="34">
        <v>4</v>
      </c>
      <c r="P44" s="35">
        <f>ROUND(SUMPRODUCT(H44:O44,$H$9:$O$9)/100,1)</f>
        <v>5.2</v>
      </c>
      <c r="Q44" s="36" t="str">
        <f t="shared" si="0"/>
        <v>D+</v>
      </c>
      <c r="R44" s="37" t="str">
        <f t="shared" si="1"/>
        <v>Trung bình yếu</v>
      </c>
      <c r="S44" s="38" t="str">
        <f>+IF(OR($H44=0,$I44=0,$J44=0,$K44=0),"Không đủ ĐKDT","")</f>
        <v/>
      </c>
      <c r="T44" s="39" t="s">
        <v>185</v>
      </c>
      <c r="U44" s="3"/>
      <c r="V44" s="26"/>
      <c r="W44" s="71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1:38" ht="9" customHeight="1">
      <c r="A45" s="2"/>
      <c r="B45" s="41"/>
      <c r="C45" s="42"/>
      <c r="D45" s="42"/>
      <c r="E45" s="43"/>
      <c r="F45" s="43"/>
      <c r="G45" s="43"/>
      <c r="H45" s="44"/>
      <c r="I45" s="45"/>
      <c r="J45" s="45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3"/>
    </row>
    <row r="46" spans="1:38" ht="16.5">
      <c r="A46" s="2"/>
      <c r="B46" s="92" t="s">
        <v>29</v>
      </c>
      <c r="C46" s="92"/>
      <c r="D46" s="42"/>
      <c r="E46" s="43"/>
      <c r="F46" s="43"/>
      <c r="G46" s="43"/>
      <c r="H46" s="44"/>
      <c r="I46" s="45"/>
      <c r="J46" s="45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3"/>
    </row>
    <row r="47" spans="1:38" ht="16.5" customHeight="1">
      <c r="A47" s="2"/>
      <c r="B47" s="47" t="s">
        <v>30</v>
      </c>
      <c r="C47" s="47"/>
      <c r="D47" s="48">
        <f>+$Z$8</f>
        <v>35</v>
      </c>
      <c r="E47" s="49" t="s">
        <v>31</v>
      </c>
      <c r="F47" s="83" t="s">
        <v>32</v>
      </c>
      <c r="G47" s="83"/>
      <c r="H47" s="83"/>
      <c r="I47" s="83"/>
      <c r="J47" s="83"/>
      <c r="K47" s="83"/>
      <c r="L47" s="83"/>
      <c r="M47" s="83"/>
      <c r="N47" s="83"/>
      <c r="O47" s="50">
        <f>$Z$8 -COUNTIF($S$9:$S$215,"Vắng") -COUNTIF($S$9:$S$215,"Vắng có phép") - COUNTIF($S$9:$S$215,"Đình chỉ thi") - COUNTIF($S$9:$S$215,"Không đủ ĐKDT")</f>
        <v>33</v>
      </c>
      <c r="P47" s="50"/>
      <c r="Q47" s="50"/>
      <c r="R47" s="51"/>
      <c r="S47" s="52" t="s">
        <v>31</v>
      </c>
      <c r="T47" s="51"/>
      <c r="U47" s="3"/>
    </row>
    <row r="48" spans="1:38" ht="16.5" customHeight="1">
      <c r="A48" s="2"/>
      <c r="B48" s="47" t="s">
        <v>33</v>
      </c>
      <c r="C48" s="47"/>
      <c r="D48" s="48">
        <f>+$AK$8</f>
        <v>32</v>
      </c>
      <c r="E48" s="49" t="s">
        <v>31</v>
      </c>
      <c r="F48" s="83" t="s">
        <v>34</v>
      </c>
      <c r="G48" s="83"/>
      <c r="H48" s="83"/>
      <c r="I48" s="83"/>
      <c r="J48" s="83"/>
      <c r="K48" s="83"/>
      <c r="L48" s="83"/>
      <c r="M48" s="83"/>
      <c r="N48" s="83"/>
      <c r="O48" s="53">
        <f>COUNTIF($S$9:$S$91,"Vắng")</f>
        <v>1</v>
      </c>
      <c r="P48" s="53"/>
      <c r="Q48" s="53"/>
      <c r="R48" s="54"/>
      <c r="S48" s="52" t="s">
        <v>31</v>
      </c>
      <c r="T48" s="54"/>
      <c r="U48" s="3"/>
    </row>
    <row r="49" spans="1:38" ht="16.5" customHeight="1">
      <c r="A49" s="2"/>
      <c r="B49" s="47" t="s">
        <v>42</v>
      </c>
      <c r="C49" s="47"/>
      <c r="D49" s="57">
        <f>COUNTIF(W10:W44,"Học lại")</f>
        <v>3</v>
      </c>
      <c r="E49" s="49" t="s">
        <v>31</v>
      </c>
      <c r="F49" s="83" t="s">
        <v>43</v>
      </c>
      <c r="G49" s="83"/>
      <c r="H49" s="83"/>
      <c r="I49" s="83"/>
      <c r="J49" s="83"/>
      <c r="K49" s="83"/>
      <c r="L49" s="83"/>
      <c r="M49" s="83"/>
      <c r="N49" s="83"/>
      <c r="O49" s="50">
        <f>COUNTIF($S$9:$S$91,"Vắng có phép")</f>
        <v>0</v>
      </c>
      <c r="P49" s="50"/>
      <c r="Q49" s="50"/>
      <c r="R49" s="51"/>
      <c r="S49" s="52" t="s">
        <v>31</v>
      </c>
      <c r="T49" s="51"/>
      <c r="U49" s="3"/>
    </row>
    <row r="50" spans="1:38" ht="3" customHeight="1">
      <c r="A50" s="2"/>
      <c r="B50" s="41"/>
      <c r="C50" s="42"/>
      <c r="D50" s="42"/>
      <c r="E50" s="43"/>
      <c r="F50" s="43"/>
      <c r="G50" s="43"/>
      <c r="H50" s="44"/>
      <c r="I50" s="45"/>
      <c r="J50" s="45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3"/>
    </row>
    <row r="51" spans="1:38">
      <c r="B51" s="77" t="s">
        <v>44</v>
      </c>
      <c r="C51" s="77"/>
      <c r="D51" s="78">
        <f>COUNTIF(W10:W44,"Thi lại")</f>
        <v>0</v>
      </c>
      <c r="E51" s="79" t="s">
        <v>31</v>
      </c>
      <c r="F51" s="3"/>
      <c r="G51" s="3"/>
      <c r="H51" s="3"/>
      <c r="I51" s="3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3"/>
    </row>
    <row r="52" spans="1:38" ht="24.75" customHeight="1">
      <c r="B52" s="77"/>
      <c r="C52" s="77"/>
      <c r="D52" s="78"/>
      <c r="E52" s="79"/>
      <c r="F52" s="3"/>
      <c r="G52" s="3"/>
      <c r="H52" s="3"/>
      <c r="I52" s="3"/>
      <c r="J52" s="84" t="s">
        <v>189</v>
      </c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3"/>
    </row>
    <row r="53" spans="1:38" s="2" customFormat="1" ht="4.5" customHeigh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</row>
  </sheetData>
  <sheetProtection formatCells="0" formatColumns="0" formatRows="0" insertColumns="0" insertRows="0" insertHyperlinks="0" deleteColumns="0" deleteRows="0" sort="0" autoFilter="0" pivotTables="0"/>
  <autoFilter ref="A8:AL44">
    <filterColumn colId="3" showButton="0"/>
  </autoFilter>
  <sortState ref="B10:U44">
    <sortCondition ref="B10:B44"/>
  </sortState>
  <mergeCells count="43">
    <mergeCell ref="F47:N47"/>
    <mergeCell ref="F48:N48"/>
    <mergeCell ref="L7:L8"/>
    <mergeCell ref="H7:H8"/>
    <mergeCell ref="D4:N4"/>
    <mergeCell ref="G5:N5"/>
    <mergeCell ref="O4:T4"/>
    <mergeCell ref="O5:T5"/>
    <mergeCell ref="B1:G1"/>
    <mergeCell ref="H1:T1"/>
    <mergeCell ref="B2:G2"/>
    <mergeCell ref="H2:T2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AA4:AD6"/>
    <mergeCell ref="R7:R8"/>
    <mergeCell ref="S7:S9"/>
    <mergeCell ref="T7:T9"/>
    <mergeCell ref="B9:G9"/>
    <mergeCell ref="B46:C46"/>
    <mergeCell ref="M7:M8"/>
    <mergeCell ref="N7:N8"/>
    <mergeCell ref="O7:O8"/>
    <mergeCell ref="P7:P9"/>
    <mergeCell ref="Q7:Q8"/>
    <mergeCell ref="G7:G8"/>
    <mergeCell ref="J51:T51"/>
    <mergeCell ref="F49:N49"/>
    <mergeCell ref="J52:T52"/>
  </mergeCells>
  <conditionalFormatting sqref="H10:O44">
    <cfRule type="cellIs" dxfId="1" priority="10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X2:AL8 D49 W10:W44"/>
  </dataValidations>
  <pageMargins left="0.17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HoangKieuHung</cp:lastModifiedBy>
  <cp:lastPrinted>2017-06-17T02:05:39Z</cp:lastPrinted>
  <dcterms:created xsi:type="dcterms:W3CDTF">2015-04-17T02:48:53Z</dcterms:created>
  <dcterms:modified xsi:type="dcterms:W3CDTF">2017-06-17T02:07:34Z</dcterms:modified>
</cp:coreProperties>
</file>