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'Nhóm(1)'!$A$8:$AL$66</definedName>
    <definedName name="_xlnm._FilterDatabase" localSheetId="1" hidden="1">'Nhóm(2)'!$A$8:$AL$61</definedName>
    <definedName name="_xlnm._FilterDatabase" localSheetId="0" hidden="1">'Nhóm(3)'!$A$8:$AL$57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7" i="3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7"/>
  <c r="S36"/>
  <c r="S35"/>
  <c r="S34"/>
  <c r="S33"/>
  <c r="S32"/>
  <c r="S31"/>
  <c r="S30"/>
  <c r="S29"/>
  <c r="S28"/>
  <c r="S27"/>
  <c r="S26"/>
  <c r="S24"/>
  <c r="S23"/>
  <c r="S22"/>
  <c r="S21"/>
  <c r="S20"/>
  <c r="S19"/>
  <c r="S18"/>
  <c r="S16"/>
  <c r="S15"/>
  <c r="S14"/>
  <c r="S13"/>
  <c r="S12"/>
  <c r="S11"/>
  <c r="S10"/>
  <c r="O9"/>
  <c r="Y8"/>
  <c r="X8"/>
  <c r="S60" i="2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12" i="1"/>
  <c r="S13"/>
  <c r="S14"/>
  <c r="S15"/>
  <c r="S16"/>
  <c r="S17"/>
  <c r="S18"/>
  <c r="S19"/>
  <c r="S20"/>
  <c r="S21"/>
  <c r="S22"/>
  <c r="S23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11"/>
  <c r="S10"/>
  <c r="AE8" i="2" l="1"/>
  <c r="AE8" i="3"/>
  <c r="AC8"/>
  <c r="AA8"/>
  <c r="O62"/>
  <c r="AC8" i="2"/>
  <c r="AA8"/>
  <c r="O66"/>
  <c r="P13" i="3"/>
  <c r="P17"/>
  <c r="P21"/>
  <c r="P25"/>
  <c r="P31"/>
  <c r="P33"/>
  <c r="P35"/>
  <c r="AB8"/>
  <c r="P10"/>
  <c r="W10" s="1"/>
  <c r="P12"/>
  <c r="P14"/>
  <c r="P16"/>
  <c r="P18"/>
  <c r="P20"/>
  <c r="P22"/>
  <c r="P24"/>
  <c r="P26"/>
  <c r="P28"/>
  <c r="P30"/>
  <c r="P32"/>
  <c r="P34"/>
  <c r="P36"/>
  <c r="P38"/>
  <c r="P40"/>
  <c r="W40" s="1"/>
  <c r="P42"/>
  <c r="P44"/>
  <c r="P46"/>
  <c r="P48"/>
  <c r="W48" s="1"/>
  <c r="P50"/>
  <c r="P52"/>
  <c r="P54"/>
  <c r="P56"/>
  <c r="W56" s="1"/>
  <c r="P11"/>
  <c r="P15"/>
  <c r="P19"/>
  <c r="P23"/>
  <c r="P27"/>
  <c r="P29"/>
  <c r="P37"/>
  <c r="P39"/>
  <c r="P41"/>
  <c r="P43"/>
  <c r="P45"/>
  <c r="P47"/>
  <c r="P49"/>
  <c r="P51"/>
  <c r="P53"/>
  <c r="P55"/>
  <c r="P57"/>
  <c r="O61"/>
  <c r="P11" i="2"/>
  <c r="P15"/>
  <c r="P19"/>
  <c r="P23"/>
  <c r="P27"/>
  <c r="P31"/>
  <c r="P33"/>
  <c r="P35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W42" s="1"/>
  <c r="P44"/>
  <c r="P46"/>
  <c r="P48"/>
  <c r="P50"/>
  <c r="P52"/>
  <c r="P54"/>
  <c r="P56"/>
  <c r="P58"/>
  <c r="P60"/>
  <c r="P13"/>
  <c r="P17"/>
  <c r="P21"/>
  <c r="P25"/>
  <c r="P29"/>
  <c r="P37"/>
  <c r="P39"/>
  <c r="P41"/>
  <c r="P43"/>
  <c r="P45"/>
  <c r="P47"/>
  <c r="P49"/>
  <c r="P51"/>
  <c r="P53"/>
  <c r="P55"/>
  <c r="P57"/>
  <c r="P59"/>
  <c r="P61"/>
  <c r="O65"/>
  <c r="O9" i="1"/>
  <c r="P50" l="1"/>
  <c r="P65"/>
  <c r="P24"/>
  <c r="W58" i="2"/>
  <c r="W32" i="3"/>
  <c r="W24"/>
  <c r="W16"/>
  <c r="W50" i="2"/>
  <c r="W34"/>
  <c r="W26"/>
  <c r="W18"/>
  <c r="W10"/>
  <c r="W55" i="3"/>
  <c r="R55"/>
  <c r="Q55"/>
  <c r="W51"/>
  <c r="R51"/>
  <c r="Q51"/>
  <c r="W47"/>
  <c r="R47"/>
  <c r="Q47"/>
  <c r="W43"/>
  <c r="R43"/>
  <c r="Q43"/>
  <c r="W39"/>
  <c r="R39"/>
  <c r="Q39"/>
  <c r="R29"/>
  <c r="Q29"/>
  <c r="W29"/>
  <c r="R23"/>
  <c r="Q23"/>
  <c r="W23"/>
  <c r="R15"/>
  <c r="Q15"/>
  <c r="W15"/>
  <c r="Q54"/>
  <c r="R54"/>
  <c r="Q50"/>
  <c r="R50"/>
  <c r="Q46"/>
  <c r="R46"/>
  <c r="Q42"/>
  <c r="R42"/>
  <c r="R38"/>
  <c r="Q38"/>
  <c r="R34"/>
  <c r="Q34"/>
  <c r="R30"/>
  <c r="Q30"/>
  <c r="Q26"/>
  <c r="R26"/>
  <c r="Q22"/>
  <c r="R22"/>
  <c r="Q18"/>
  <c r="R18"/>
  <c r="Q14"/>
  <c r="R14"/>
  <c r="W33"/>
  <c r="Q33"/>
  <c r="R33"/>
  <c r="W25"/>
  <c r="Q25"/>
  <c r="R25"/>
  <c r="W17"/>
  <c r="Q17"/>
  <c r="R17"/>
  <c r="W50"/>
  <c r="W42"/>
  <c r="W34"/>
  <c r="W26"/>
  <c r="W18"/>
  <c r="W57"/>
  <c r="R57"/>
  <c r="Q57"/>
  <c r="W53"/>
  <c r="R53"/>
  <c r="Q53"/>
  <c r="W49"/>
  <c r="R49"/>
  <c r="Q49"/>
  <c r="W45"/>
  <c r="R45"/>
  <c r="Q45"/>
  <c r="W41"/>
  <c r="R41"/>
  <c r="Q41"/>
  <c r="R37"/>
  <c r="Q37"/>
  <c r="W37"/>
  <c r="R27"/>
  <c r="Q27"/>
  <c r="W27"/>
  <c r="R19"/>
  <c r="Q19"/>
  <c r="W19"/>
  <c r="R11"/>
  <c r="Q11"/>
  <c r="W11"/>
  <c r="Q56"/>
  <c r="R56"/>
  <c r="Q52"/>
  <c r="R52"/>
  <c r="Q48"/>
  <c r="R48"/>
  <c r="Q44"/>
  <c r="R44"/>
  <c r="Q40"/>
  <c r="R40"/>
  <c r="Q36"/>
  <c r="R36"/>
  <c r="Q32"/>
  <c r="R32"/>
  <c r="R28"/>
  <c r="Q28"/>
  <c r="R24"/>
  <c r="Q24"/>
  <c r="R20"/>
  <c r="Q20"/>
  <c r="R16"/>
  <c r="Q16"/>
  <c r="R12"/>
  <c r="Q12"/>
  <c r="Q10"/>
  <c r="R10"/>
  <c r="W35"/>
  <c r="Q35"/>
  <c r="R35"/>
  <c r="W31"/>
  <c r="Q31"/>
  <c r="R31"/>
  <c r="W21"/>
  <c r="Q21"/>
  <c r="R21"/>
  <c r="W13"/>
  <c r="Q13"/>
  <c r="R13"/>
  <c r="W54"/>
  <c r="W46"/>
  <c r="W36"/>
  <c r="W28"/>
  <c r="W20"/>
  <c r="W12"/>
  <c r="W52"/>
  <c r="W44"/>
  <c r="W38"/>
  <c r="W30"/>
  <c r="W22"/>
  <c r="W14"/>
  <c r="W59" i="2"/>
  <c r="R59"/>
  <c r="Q59"/>
  <c r="W55"/>
  <c r="R55"/>
  <c r="Q55"/>
  <c r="W51"/>
  <c r="R51"/>
  <c r="Q51"/>
  <c r="W47"/>
  <c r="R47"/>
  <c r="Q47"/>
  <c r="W43"/>
  <c r="R43"/>
  <c r="Q43"/>
  <c r="W39"/>
  <c r="R39"/>
  <c r="Q39"/>
  <c r="R29"/>
  <c r="Q29"/>
  <c r="W29"/>
  <c r="R21"/>
  <c r="Q21"/>
  <c r="W21"/>
  <c r="R13"/>
  <c r="Q13"/>
  <c r="W13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Q24"/>
  <c r="R24"/>
  <c r="Q20"/>
  <c r="R20"/>
  <c r="Q16"/>
  <c r="R16"/>
  <c r="Q12"/>
  <c r="R12"/>
  <c r="R10"/>
  <c r="Q10"/>
  <c r="W35"/>
  <c r="Q35"/>
  <c r="R35"/>
  <c r="W31"/>
  <c r="Q31"/>
  <c r="R31"/>
  <c r="W23"/>
  <c r="Q23"/>
  <c r="R23"/>
  <c r="W15"/>
  <c r="Q15"/>
  <c r="R15"/>
  <c r="W52"/>
  <c r="W44"/>
  <c r="W36"/>
  <c r="W28"/>
  <c r="W20"/>
  <c r="W12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R37"/>
  <c r="Q37"/>
  <c r="W37"/>
  <c r="R25"/>
  <c r="Q25"/>
  <c r="W25"/>
  <c r="R17"/>
  <c r="Q17"/>
  <c r="W17"/>
  <c r="Q58"/>
  <c r="R58"/>
  <c r="Q54"/>
  <c r="R54"/>
  <c r="Q50"/>
  <c r="R50"/>
  <c r="Q46"/>
  <c r="R46"/>
  <c r="Q42"/>
  <c r="R42"/>
  <c r="R38"/>
  <c r="Q38"/>
  <c r="Q34"/>
  <c r="R34"/>
  <c r="R30"/>
  <c r="Q30"/>
  <c r="R26"/>
  <c r="Q26"/>
  <c r="R22"/>
  <c r="Q22"/>
  <c r="R18"/>
  <c r="Q18"/>
  <c r="R14"/>
  <c r="Q14"/>
  <c r="W33"/>
  <c r="Q33"/>
  <c r="R33"/>
  <c r="W27"/>
  <c r="Q27"/>
  <c r="R27"/>
  <c r="W19"/>
  <c r="Q19"/>
  <c r="R19"/>
  <c r="W11"/>
  <c r="Q11"/>
  <c r="R11"/>
  <c r="W56"/>
  <c r="W48"/>
  <c r="W40"/>
  <c r="W32"/>
  <c r="W24"/>
  <c r="W16"/>
  <c r="W60"/>
  <c r="W54"/>
  <c r="W46"/>
  <c r="W38"/>
  <c r="W30"/>
  <c r="W22"/>
  <c r="W14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10"/>
  <c r="P12"/>
  <c r="P14"/>
  <c r="P16"/>
  <c r="P18"/>
  <c r="P20"/>
  <c r="P22"/>
  <c r="P26"/>
  <c r="P28"/>
  <c r="P30"/>
  <c r="P32"/>
  <c r="P34"/>
  <c r="P36"/>
  <c r="P38"/>
  <c r="P40"/>
  <c r="P42"/>
  <c r="P44"/>
  <c r="P46"/>
  <c r="P48"/>
  <c r="P52"/>
  <c r="P54"/>
  <c r="P56"/>
  <c r="P58"/>
  <c r="P60"/>
  <c r="P62"/>
  <c r="P64"/>
  <c r="P66"/>
  <c r="P11"/>
  <c r="Y8"/>
  <c r="X8"/>
  <c r="AG8" i="3" l="1"/>
  <c r="D66" i="2"/>
  <c r="AG8"/>
  <c r="AI8"/>
  <c r="AK8" i="3"/>
  <c r="D64"/>
  <c r="AI8"/>
  <c r="D62"/>
  <c r="AK8" i="2"/>
  <c r="D68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0"/>
  <c r="O71"/>
  <c r="AC8"/>
  <c r="AA8"/>
  <c r="AB8"/>
  <c r="Z8" i="3" l="1"/>
  <c r="AL8" s="1"/>
  <c r="D61"/>
  <c r="D65" i="2"/>
  <c r="Z8"/>
  <c r="AL8" s="1"/>
  <c r="AK8" i="1"/>
  <c r="D70" s="1"/>
  <c r="D73"/>
  <c r="D71"/>
  <c r="AI8"/>
  <c r="AG8"/>
  <c r="O60" i="3" l="1"/>
  <c r="D60"/>
  <c r="AF8"/>
  <c r="AD8"/>
  <c r="AH8"/>
  <c r="AJ8"/>
  <c r="O64" i="2"/>
  <c r="D64"/>
  <c r="AF8"/>
  <c r="AD8"/>
  <c r="AJ8"/>
  <c r="AH8"/>
  <c r="Z8" i="1"/>
  <c r="AJ8" l="1"/>
  <c r="O69"/>
  <c r="D69"/>
  <c r="AF8"/>
  <c r="AL8"/>
  <c r="AD8"/>
  <c r="AH8"/>
</calcChain>
</file>

<file path=xl/sharedStrings.xml><?xml version="1.0" encoding="utf-8"?>
<sst xmlns="http://schemas.openxmlformats.org/spreadsheetml/2006/main" count="1300" uniqueCount="583">
  <si>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</si>
  <si>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</si>
  <si>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</si>
  <si>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</si>
  <si>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</si>
  <si>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</si>
  <si>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</si>
  <si>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</si>
  <si>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</si>
  <si>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</si>
  <si>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</si>
  <si>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</si>
  <si>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</si>
  <si>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</si>
  <si>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</si>
  <si>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</si>
  <si>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</si>
  <si>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</si>
  <si>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</si>
  <si>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</si>
  <si>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</si>
  <si>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</si>
  <si>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</si>
  <si>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</si>
  <si>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</si>
  <si>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</si>
  <si>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</si>
  <si>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</si>
  <si>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</si>
  <si>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</si>
  <si>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</si>
  <si>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</si>
  <si>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</si>
  <si>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</si>
  <si>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</si>
  <si>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</si>
  <si>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</si>
  <si>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</si>
  <si>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</si>
  <si>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</si>
  <si>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</si>
  <si>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</si>
  <si>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</si>
  <si>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</si>
  <si>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</si>
  <si>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2016 - 2017 </t>
  </si>
  <si>
    <t>Mật mã học cơ sở</t>
  </si>
  <si>
    <t>Ngày thi: 06/06/2017</t>
  </si>
  <si>
    <t>Giờ thi: 13h00</t>
  </si>
  <si>
    <t>Nhóm: INT1344-01</t>
  </si>
  <si>
    <t>Nhóm: INT1344-03</t>
  </si>
  <si>
    <t>Nhóm: INT1344-02</t>
  </si>
  <si>
    <t>B14DCAT091</t>
  </si>
  <si>
    <t>Lê Đức</t>
  </si>
  <si>
    <t>Anh</t>
  </si>
  <si>
    <t>01/02/96</t>
  </si>
  <si>
    <t>D14CQAT03-B</t>
  </si>
  <si>
    <t>B14DCAT017</t>
  </si>
  <si>
    <t>Nguyễn Hoàng</t>
  </si>
  <si>
    <t>23/08/96</t>
  </si>
  <si>
    <t>D14CQAT01-B</t>
  </si>
  <si>
    <t>B14DCAT212</t>
  </si>
  <si>
    <t>Trần Trọng</t>
  </si>
  <si>
    <t>25/11/96</t>
  </si>
  <si>
    <t>D14CQAT02-B</t>
  </si>
  <si>
    <t>B14DCAT038</t>
  </si>
  <si>
    <t>Nguyễn Đức</t>
  </si>
  <si>
    <t>Chiến</t>
  </si>
  <si>
    <t>29/08/96</t>
  </si>
  <si>
    <t>B14DCAT042</t>
  </si>
  <si>
    <t>Lê Tiến</t>
  </si>
  <si>
    <t>Công</t>
  </si>
  <si>
    <t>23/04/96</t>
  </si>
  <si>
    <t>B14DCAT064</t>
  </si>
  <si>
    <t>Nguyễn Thành</t>
  </si>
  <si>
    <t>Đạt</t>
  </si>
  <si>
    <t>11/10/96</t>
  </si>
  <si>
    <t>B14DCAT058</t>
  </si>
  <si>
    <t>Nguyễn Thị</t>
  </si>
  <si>
    <t>Diệp</t>
  </si>
  <si>
    <t>19/07/96</t>
  </si>
  <si>
    <t>B14DCAT046</t>
  </si>
  <si>
    <t>Lê Thị</t>
  </si>
  <si>
    <t>Đính</t>
  </si>
  <si>
    <t>29/02/96</t>
  </si>
  <si>
    <t>B14DCAT217</t>
  </si>
  <si>
    <t>Đinh Duy</t>
  </si>
  <si>
    <t>Đông</t>
  </si>
  <si>
    <t>16/08/96</t>
  </si>
  <si>
    <t>B14DCAT043</t>
  </si>
  <si>
    <t>Đào Mạnh</t>
  </si>
  <si>
    <t>Đức</t>
  </si>
  <si>
    <t>07/05/96</t>
  </si>
  <si>
    <t>B14DCAT050</t>
  </si>
  <si>
    <t>Mai Tiến</t>
  </si>
  <si>
    <t>Dũng</t>
  </si>
  <si>
    <t>14/07/95</t>
  </si>
  <si>
    <t>B14DCAT074</t>
  </si>
  <si>
    <t>Phạm Đăng</t>
  </si>
  <si>
    <t>Dương</t>
  </si>
  <si>
    <t>18/12/96</t>
  </si>
  <si>
    <t>B14DCAT078</t>
  </si>
  <si>
    <t>Tô Quang</t>
  </si>
  <si>
    <t>25/07/96</t>
  </si>
  <si>
    <t>B14DCAT024</t>
  </si>
  <si>
    <t>Đỗ Văn</t>
  </si>
  <si>
    <t>Duy</t>
  </si>
  <si>
    <t>14/11/96</t>
  </si>
  <si>
    <t>B112104311</t>
  </si>
  <si>
    <t>Vũ Ngọc</t>
  </si>
  <si>
    <t>12/06/93</t>
  </si>
  <si>
    <t>D11CN6</t>
  </si>
  <si>
    <t>B14DCAT072</t>
  </si>
  <si>
    <t>Nguyễn Thu</t>
  </si>
  <si>
    <t>Hà</t>
  </si>
  <si>
    <t>10/10/96</t>
  </si>
  <si>
    <t>B14DCAT037</t>
  </si>
  <si>
    <t>Vũ Hải</t>
  </si>
  <si>
    <t>11/08/96</t>
  </si>
  <si>
    <t>B14DCAT030</t>
  </si>
  <si>
    <t>Hoàng Tiến</t>
  </si>
  <si>
    <t>Hảo</t>
  </si>
  <si>
    <t>22/12/96</t>
  </si>
  <si>
    <t>B14DCAT031</t>
  </si>
  <si>
    <t>Phạm Thị</t>
  </si>
  <si>
    <t>Hoa</t>
  </si>
  <si>
    <t>05/08/96</t>
  </si>
  <si>
    <t>B14DCAT022</t>
  </si>
  <si>
    <t>Phạm Văn</t>
  </si>
  <si>
    <t>Hùng</t>
  </si>
  <si>
    <t>17/06/96</t>
  </si>
  <si>
    <t>B14DCAT208</t>
  </si>
  <si>
    <t>Đào Quang</t>
  </si>
  <si>
    <t>Huy</t>
  </si>
  <si>
    <t>07/08/96</t>
  </si>
  <si>
    <t>B14DCAT162</t>
  </si>
  <si>
    <t>Nguyễn Quốc</t>
  </si>
  <si>
    <t>Khánh</t>
  </si>
  <si>
    <t>26/03/96</t>
  </si>
  <si>
    <t>B14DCAT222</t>
  </si>
  <si>
    <t>Nguyễn Công</t>
  </si>
  <si>
    <t>Lâm</t>
  </si>
  <si>
    <t>25/09/96</t>
  </si>
  <si>
    <t>B14DCAT015</t>
  </si>
  <si>
    <t>Lê Hữu Quang</t>
  </si>
  <si>
    <t>Linh</t>
  </si>
  <si>
    <t>13/11/96</t>
  </si>
  <si>
    <t>B14DCAT240</t>
  </si>
  <si>
    <t>Nguyễn Anh</t>
  </si>
  <si>
    <t>Minh</t>
  </si>
  <si>
    <t>B14DCAT228</t>
  </si>
  <si>
    <t>Nguyễn Bình</t>
  </si>
  <si>
    <t>19/02/95</t>
  </si>
  <si>
    <t>B14DCAT066</t>
  </si>
  <si>
    <t>Đỗ Hoài</t>
  </si>
  <si>
    <t>Nam</t>
  </si>
  <si>
    <t>09/09/95</t>
  </si>
  <si>
    <t>B14DCAT199</t>
  </si>
  <si>
    <t>Lê Văn</t>
  </si>
  <si>
    <t>14/03/96</t>
  </si>
  <si>
    <t>B14DCAT269</t>
  </si>
  <si>
    <t>Nguyễn Văn</t>
  </si>
  <si>
    <t>Ngọc</t>
  </si>
  <si>
    <t>03/05/96</t>
  </si>
  <si>
    <t>B14DCAT020</t>
  </si>
  <si>
    <t>Trần Thị</t>
  </si>
  <si>
    <t>Nguyên</t>
  </si>
  <si>
    <t>13/07/96</t>
  </si>
  <si>
    <t>B14DCAT203</t>
  </si>
  <si>
    <t>Nguyễn Phan Quang</t>
  </si>
  <si>
    <t>Ninh</t>
  </si>
  <si>
    <t>15/12/95</t>
  </si>
  <si>
    <t>B14DCAT055</t>
  </si>
  <si>
    <t>Nguyễn Thị Vân</t>
  </si>
  <si>
    <t>Oanh</t>
  </si>
  <si>
    <t>17/08/96</t>
  </si>
  <si>
    <t>B14DCAT260</t>
  </si>
  <si>
    <t>Trần Mạnh</t>
  </si>
  <si>
    <t>Quang</t>
  </si>
  <si>
    <t>23/12/96</t>
  </si>
  <si>
    <t>B14DCAT233</t>
  </si>
  <si>
    <t>Trịnh Đức</t>
  </si>
  <si>
    <t>B14DCAT273</t>
  </si>
  <si>
    <t>Nguyễn Thị Thu</t>
  </si>
  <si>
    <t>Quyên</t>
  </si>
  <si>
    <t>27/05/96</t>
  </si>
  <si>
    <t>B14DCAT068</t>
  </si>
  <si>
    <t>Đỗ Thị Hương</t>
  </si>
  <si>
    <t>Quỳnh</t>
  </si>
  <si>
    <t>03/12/96</t>
  </si>
  <si>
    <t>B14DCAT248</t>
  </si>
  <si>
    <t>Đặng Ngọc</t>
  </si>
  <si>
    <t>Sơn</t>
  </si>
  <si>
    <t>05/04/96</t>
  </si>
  <si>
    <t>B14DCAT056</t>
  </si>
  <si>
    <t>Lê Ngọc Minh</t>
  </si>
  <si>
    <t>09/04/96</t>
  </si>
  <si>
    <t>B14DCAT057</t>
  </si>
  <si>
    <t>Trần Vĩnh</t>
  </si>
  <si>
    <t>10/03/96</t>
  </si>
  <si>
    <t>B14DCAT059</t>
  </si>
  <si>
    <t>Tài</t>
  </si>
  <si>
    <t>09/08/96</t>
  </si>
  <si>
    <t>B112104040</t>
  </si>
  <si>
    <t>Tâm</t>
  </si>
  <si>
    <t>10/03/93</t>
  </si>
  <si>
    <t>D11CN1</t>
  </si>
  <si>
    <t>B14DCAT008</t>
  </si>
  <si>
    <t>Thắng</t>
  </si>
  <si>
    <t>27/09/96</t>
  </si>
  <si>
    <t>B14DCAT048</t>
  </si>
  <si>
    <t>Phạm Công</t>
  </si>
  <si>
    <t>Thành</t>
  </si>
  <si>
    <t>08/04/96</t>
  </si>
  <si>
    <t>B14DCAT053</t>
  </si>
  <si>
    <t>Thảo</t>
  </si>
  <si>
    <t>21/12/96</t>
  </si>
  <si>
    <t>N14DCAT127</t>
  </si>
  <si>
    <t>Hồ Tuấn</t>
  </si>
  <si>
    <t>Thông</t>
  </si>
  <si>
    <t>09/09/96</t>
  </si>
  <si>
    <t>B14DCAT023</t>
  </si>
  <si>
    <t>Dương Thị Hoài</t>
  </si>
  <si>
    <t>Thương</t>
  </si>
  <si>
    <t>B14DCAT036</t>
  </si>
  <si>
    <t>Thủy</t>
  </si>
  <si>
    <t>18/02/96</t>
  </si>
  <si>
    <t>B14DCAT165</t>
  </si>
  <si>
    <t>Lại Kim</t>
  </si>
  <si>
    <t>Tiến</t>
  </si>
  <si>
    <t>20/11/96</t>
  </si>
  <si>
    <t>B14DCAT063</t>
  </si>
  <si>
    <t>Nguyễn Thị Linh</t>
  </si>
  <si>
    <t>Trang</t>
  </si>
  <si>
    <t>12/02/96</t>
  </si>
  <si>
    <t>B14DCAT221</t>
  </si>
  <si>
    <t>Nguyễn Ngọc</t>
  </si>
  <si>
    <t>Trung</t>
  </si>
  <si>
    <t>21/09/96</t>
  </si>
  <si>
    <t>B14DCAT117</t>
  </si>
  <si>
    <t>Vũ Thành</t>
  </si>
  <si>
    <t>22/03/96</t>
  </si>
  <si>
    <t>B14DCAT257</t>
  </si>
  <si>
    <t>Đỗ Nguyễn</t>
  </si>
  <si>
    <t>Tuấn</t>
  </si>
  <si>
    <t>B14DCAT268</t>
  </si>
  <si>
    <t>Trần Viết</t>
  </si>
  <si>
    <t>28/02/96</t>
  </si>
  <si>
    <t>B14DCAT075</t>
  </si>
  <si>
    <t>Nguyễn Đăng</t>
  </si>
  <si>
    <t>Văn</t>
  </si>
  <si>
    <t>27/06/94</t>
  </si>
  <si>
    <t>B14DCAT018</t>
  </si>
  <si>
    <t>Mai Văn</t>
  </si>
  <si>
    <t>Việt</t>
  </si>
  <si>
    <t>09/12/96</t>
  </si>
  <si>
    <t>1021040422</t>
  </si>
  <si>
    <t>18/12/92</t>
  </si>
  <si>
    <t>D10CN5</t>
  </si>
  <si>
    <t>B14DCAT016</t>
  </si>
  <si>
    <t>Nguyễn Huy</t>
  </si>
  <si>
    <t>Vinh</t>
  </si>
  <si>
    <t>30/08/96</t>
  </si>
  <si>
    <t>B14DCAT211</t>
  </si>
  <si>
    <t>Lê Phan</t>
  </si>
  <si>
    <t>08/11/96</t>
  </si>
  <si>
    <t>B14DCAT252</t>
  </si>
  <si>
    <t>20/07/95</t>
  </si>
  <si>
    <t>B14DCAT071</t>
  </si>
  <si>
    <t>Phạm Ngọc</t>
  </si>
  <si>
    <t>B14DCAT153</t>
  </si>
  <si>
    <t>Bảo</t>
  </si>
  <si>
    <t>01/10/96</t>
  </si>
  <si>
    <t>B14DCAT034</t>
  </si>
  <si>
    <t>Phan Đức</t>
  </si>
  <si>
    <t>19/11/96</t>
  </si>
  <si>
    <t>B14DCAT104</t>
  </si>
  <si>
    <t>Kiều Đức</t>
  </si>
  <si>
    <t>Bình</t>
  </si>
  <si>
    <t>23/01/96</t>
  </si>
  <si>
    <t>B14DCAT029</t>
  </si>
  <si>
    <t>Nguyễn Thái</t>
  </si>
  <si>
    <t>Cường</t>
  </si>
  <si>
    <t>B14DCAT183</t>
  </si>
  <si>
    <t>Trần Văn</t>
  </si>
  <si>
    <t>Đam</t>
  </si>
  <si>
    <t>B14DCAT105</t>
  </si>
  <si>
    <t>Nguyễn Viết</t>
  </si>
  <si>
    <t>Đạo</t>
  </si>
  <si>
    <t>08/08/96</t>
  </si>
  <si>
    <t>B14DCAT174</t>
  </si>
  <si>
    <t>B14DCAT069</t>
  </si>
  <si>
    <t>Phạm Tiến</t>
  </si>
  <si>
    <t>01/08/96</t>
  </si>
  <si>
    <t>B14DCAT218</t>
  </si>
  <si>
    <t>Lê Hoàng</t>
  </si>
  <si>
    <t>26/01/96</t>
  </si>
  <si>
    <t>B14DCAT026</t>
  </si>
  <si>
    <t>Phan Minh</t>
  </si>
  <si>
    <t>15/01/96</t>
  </si>
  <si>
    <t>B14DCAT185</t>
  </si>
  <si>
    <t>Lê Anh</t>
  </si>
  <si>
    <t>20/07/96</t>
  </si>
  <si>
    <t>B14DCAT007</t>
  </si>
  <si>
    <t>Bùi Văn</t>
  </si>
  <si>
    <t>07/04/96</t>
  </si>
  <si>
    <t>B14DCAT150</t>
  </si>
  <si>
    <t>Bùi Thị Thu</t>
  </si>
  <si>
    <t>Giang</t>
  </si>
  <si>
    <t>13/04/95</t>
  </si>
  <si>
    <t>B14DCAT011</t>
  </si>
  <si>
    <t>Lương Sơn</t>
  </si>
  <si>
    <t>Hải</t>
  </si>
  <si>
    <t>02/02/96</t>
  </si>
  <si>
    <t>B14DCAT192</t>
  </si>
  <si>
    <t>Hằng</t>
  </si>
  <si>
    <t>09/11/95</t>
  </si>
  <si>
    <t>B14DCAT253</t>
  </si>
  <si>
    <t>Trịnh Thị</t>
  </si>
  <si>
    <t>02/09/96</t>
  </si>
  <si>
    <t>B14DCAT132</t>
  </si>
  <si>
    <t>Phạm Thị Thu</t>
  </si>
  <si>
    <t>Hiền</t>
  </si>
  <si>
    <t>24/09/96</t>
  </si>
  <si>
    <t>B14DCAT039</t>
  </si>
  <si>
    <t>Hoàng Huy</t>
  </si>
  <si>
    <t>Hoàng</t>
  </si>
  <si>
    <t>B14DCAT032</t>
  </si>
  <si>
    <t>16/12/96</t>
  </si>
  <si>
    <t>B14DCAT013</t>
  </si>
  <si>
    <t>Trần Đức</t>
  </si>
  <si>
    <t>09/10/96</t>
  </si>
  <si>
    <t>B14DCAT241</t>
  </si>
  <si>
    <t>Khải</t>
  </si>
  <si>
    <t>09/11/96</t>
  </si>
  <si>
    <t>B14DCAT230</t>
  </si>
  <si>
    <t>Nguyễn Đình</t>
  </si>
  <si>
    <t>Long</t>
  </si>
  <si>
    <t>18/04/96</t>
  </si>
  <si>
    <t>B14DCAT044</t>
  </si>
  <si>
    <t>Bùi Thế</t>
  </si>
  <si>
    <t>Luân</t>
  </si>
  <si>
    <t>11/09/96</t>
  </si>
  <si>
    <t>B14DCAT002</t>
  </si>
  <si>
    <t>Đỗ Hồng</t>
  </si>
  <si>
    <t>02/05/96</t>
  </si>
  <si>
    <t>B14DCAT265</t>
  </si>
  <si>
    <t>Tô Duy</t>
  </si>
  <si>
    <t>Nghĩa</t>
  </si>
  <si>
    <t>27/07/96</t>
  </si>
  <si>
    <t>B14DCAT207</t>
  </si>
  <si>
    <t>Trần Thị Bích</t>
  </si>
  <si>
    <t>06/08/96</t>
  </si>
  <si>
    <t>B14DCAT065</t>
  </si>
  <si>
    <t>Trần Quốc</t>
  </si>
  <si>
    <t>Phong</t>
  </si>
  <si>
    <t>16/03/95</t>
  </si>
  <si>
    <t>B14DCAT127</t>
  </si>
  <si>
    <t>Đào Việt</t>
  </si>
  <si>
    <t>Phương</t>
  </si>
  <si>
    <t>B14DCAT244</t>
  </si>
  <si>
    <t>03/07/96</t>
  </si>
  <si>
    <t>B14DCAT234</t>
  </si>
  <si>
    <t>Nguyễn Tiến</t>
  </si>
  <si>
    <t>Quân</t>
  </si>
  <si>
    <t>19/08/95</t>
  </si>
  <si>
    <t>B14DCAT263</t>
  </si>
  <si>
    <t>Quế</t>
  </si>
  <si>
    <t>B14DCAT054</t>
  </si>
  <si>
    <t>Trương Thúy</t>
  </si>
  <si>
    <t>05/09/96</t>
  </si>
  <si>
    <t>B14DCAT061</t>
  </si>
  <si>
    <t>Trần Minh</t>
  </si>
  <si>
    <t>Sáng</t>
  </si>
  <si>
    <t>B14DCAT238</t>
  </si>
  <si>
    <t>Bùi Đức</t>
  </si>
  <si>
    <t>14/01/96</t>
  </si>
  <si>
    <t>B14DCAT049</t>
  </si>
  <si>
    <t>Chu Huy</t>
  </si>
  <si>
    <t>20/05/96</t>
  </si>
  <si>
    <t>B14DCAT193</t>
  </si>
  <si>
    <t>Cù Văn</t>
  </si>
  <si>
    <t>10/03/95</t>
  </si>
  <si>
    <t>B14DCAT134</t>
  </si>
  <si>
    <t>Phạm Như</t>
  </si>
  <si>
    <t>Thao</t>
  </si>
  <si>
    <t>01/05/96</t>
  </si>
  <si>
    <t>B14DCAT173</t>
  </si>
  <si>
    <t>Thiện</t>
  </si>
  <si>
    <t>27/08/96</t>
  </si>
  <si>
    <t>B14DCAT033</t>
  </si>
  <si>
    <t>Nguyễn Phú</t>
  </si>
  <si>
    <t>Thịnh</t>
  </si>
  <si>
    <t>20/08/96</t>
  </si>
  <si>
    <t>B14DCAT073</t>
  </si>
  <si>
    <t>25/03/96</t>
  </si>
  <si>
    <t>B14DCAT220</t>
  </si>
  <si>
    <t>Nguyễn Khắc</t>
  </si>
  <si>
    <t>04/11/95</t>
  </si>
  <si>
    <t>B14DCAT271</t>
  </si>
  <si>
    <t>Nguyễn Thị Huyền</t>
  </si>
  <si>
    <t>18/11/95</t>
  </si>
  <si>
    <t>B14DCAT005</t>
  </si>
  <si>
    <t>Hoàng Văn</t>
  </si>
  <si>
    <t>Trường</t>
  </si>
  <si>
    <t>13/01/96</t>
  </si>
  <si>
    <t>B14DCAT112</t>
  </si>
  <si>
    <t>Nguyễn Thế</t>
  </si>
  <si>
    <t>21/04/96</t>
  </si>
  <si>
    <t>B14DCAT157</t>
  </si>
  <si>
    <t>Phạm Mạnh</t>
  </si>
  <si>
    <t>05/12/96</t>
  </si>
  <si>
    <t>B14DCAT035</t>
  </si>
  <si>
    <t>Ngô Trọng</t>
  </si>
  <si>
    <t>Tuyên</t>
  </si>
  <si>
    <t>11/01/96</t>
  </si>
  <si>
    <t>B14DCAT200</t>
  </si>
  <si>
    <t>Hoàng Anh</t>
  </si>
  <si>
    <t>21/03/96</t>
  </si>
  <si>
    <t>B14DCAT262</t>
  </si>
  <si>
    <t>Lưu Tuấn</t>
  </si>
  <si>
    <t>Vũ</t>
  </si>
  <si>
    <t>21/02/95</t>
  </si>
  <si>
    <t>B14DCAT079</t>
  </si>
  <si>
    <t>Mai Thị</t>
  </si>
  <si>
    <t>Xuyên</t>
  </si>
  <si>
    <t>13/08/96</t>
  </si>
  <si>
    <t>B14DCAT102</t>
  </si>
  <si>
    <t>16/04/96</t>
  </si>
  <si>
    <t>B14DCAT213</t>
  </si>
  <si>
    <t>Nguyễn Minh</t>
  </si>
  <si>
    <t>Châu</t>
  </si>
  <si>
    <t>16/08/95</t>
  </si>
  <si>
    <t>B14DCAT014</t>
  </si>
  <si>
    <t>Nguyễn Thị Minh</t>
  </si>
  <si>
    <t>08/11/95</t>
  </si>
  <si>
    <t>B14DCAT103</t>
  </si>
  <si>
    <t>Chung</t>
  </si>
  <si>
    <t>05/03/95</t>
  </si>
  <si>
    <t>B14DCAT107</t>
  </si>
  <si>
    <t>08/06/96</t>
  </si>
  <si>
    <t>B14DCAT149</t>
  </si>
  <si>
    <t>08/10/96</t>
  </si>
  <si>
    <t>B14DCAT006</t>
  </si>
  <si>
    <t>Nguyễn Thị Thanh</t>
  </si>
  <si>
    <t>Dịu</t>
  </si>
  <si>
    <t>07/11/96</t>
  </si>
  <si>
    <t>B14DCAT194</t>
  </si>
  <si>
    <t>Đô</t>
  </si>
  <si>
    <t>26/12/96</t>
  </si>
  <si>
    <t>B14DCAT101</t>
  </si>
  <si>
    <t>26/09/96</t>
  </si>
  <si>
    <t>B14DCAT227</t>
  </si>
  <si>
    <t>10/06/96</t>
  </si>
  <si>
    <t>B13DCAT056</t>
  </si>
  <si>
    <t>Phạm Trung</t>
  </si>
  <si>
    <t>07/05/95</t>
  </si>
  <si>
    <t>D13CQAT02-B</t>
  </si>
  <si>
    <t>B14DCAT225</t>
  </si>
  <si>
    <t>Bạch Văn</t>
  </si>
  <si>
    <t>22/07/96</t>
  </si>
  <si>
    <t>B14DCAT216</t>
  </si>
  <si>
    <t>Nguyễn Hương</t>
  </si>
  <si>
    <t>03/04/96</t>
  </si>
  <si>
    <t>B14DCAT229</t>
  </si>
  <si>
    <t>Tạ Hoàng</t>
  </si>
  <si>
    <t>18/05/96</t>
  </si>
  <si>
    <t>B13DCAT014</t>
  </si>
  <si>
    <t>Phạm Anh</t>
  </si>
  <si>
    <t>Hào</t>
  </si>
  <si>
    <t>30/04/95</t>
  </si>
  <si>
    <t>D13CQAT01-B</t>
  </si>
  <si>
    <t>B13DCAT066</t>
  </si>
  <si>
    <t>Lâm Thị</t>
  </si>
  <si>
    <t>Hồng</t>
  </si>
  <si>
    <t>04/10/95</t>
  </si>
  <si>
    <t>B14DCAT051</t>
  </si>
  <si>
    <t>Phạm Duy</t>
  </si>
  <si>
    <t>30/07/95</t>
  </si>
  <si>
    <t>B14DCAT009</t>
  </si>
  <si>
    <t>Lê Khắc</t>
  </si>
  <si>
    <t>Hưng</t>
  </si>
  <si>
    <t>15/08/96</t>
  </si>
  <si>
    <t>B14DCAT077</t>
  </si>
  <si>
    <t>08/12/96</t>
  </si>
  <si>
    <t>B14DCAT160</t>
  </si>
  <si>
    <t>Phạm Quang</t>
  </si>
  <si>
    <t>B14DCAT025</t>
  </si>
  <si>
    <t>12/09/96</t>
  </si>
  <si>
    <t>B14DCAT067</t>
  </si>
  <si>
    <t>Dương Quốc</t>
  </si>
  <si>
    <t>23/05/96</t>
  </si>
  <si>
    <t>B14DCAT070</t>
  </si>
  <si>
    <t>Trần Công</t>
  </si>
  <si>
    <t>23/02/96</t>
  </si>
  <si>
    <t>B14DCAT272</t>
  </si>
  <si>
    <t>Đinh Tuấn</t>
  </si>
  <si>
    <t>Khôi</t>
  </si>
  <si>
    <t>29/07/96</t>
  </si>
  <si>
    <t>B14DCAT202</t>
  </si>
  <si>
    <t>Kiên</t>
  </si>
  <si>
    <t>06/03/94</t>
  </si>
  <si>
    <t>B12DCCN180</t>
  </si>
  <si>
    <t>Trần Thanh</t>
  </si>
  <si>
    <t>24/01/94</t>
  </si>
  <si>
    <t>D12ATTTM</t>
  </si>
  <si>
    <t>B14DCAT062</t>
  </si>
  <si>
    <t>Đào Đức</t>
  </si>
  <si>
    <t>Mạnh</t>
  </si>
  <si>
    <t>18/01/96</t>
  </si>
  <si>
    <t>B14DCAT243</t>
  </si>
  <si>
    <t>Đặng Phạm Thế</t>
  </si>
  <si>
    <t>16/02/96</t>
  </si>
  <si>
    <t>B14DCAT136</t>
  </si>
  <si>
    <t>Trần Hoàng</t>
  </si>
  <si>
    <t>12/11/96</t>
  </si>
  <si>
    <t>B14DCAT146</t>
  </si>
  <si>
    <t>Nga</t>
  </si>
  <si>
    <t>10/02/96</t>
  </si>
  <si>
    <t>B13DCAT035</t>
  </si>
  <si>
    <t>Đỗ Trọng</t>
  </si>
  <si>
    <t>Nhân</t>
  </si>
  <si>
    <t>03/07/95</t>
  </si>
  <si>
    <t>B14DCAT040</t>
  </si>
  <si>
    <t>15/09/96</t>
  </si>
  <si>
    <t>B14DCAT142</t>
  </si>
  <si>
    <t>Đỗ Minh</t>
  </si>
  <si>
    <t>Quyền</t>
  </si>
  <si>
    <t>14/06/96</t>
  </si>
  <si>
    <t>B14DCAT246</t>
  </si>
  <si>
    <t>Nguyễn Phúc</t>
  </si>
  <si>
    <t>Sang</t>
  </si>
  <si>
    <t>12/07/96</t>
  </si>
  <si>
    <t>B14DCAT060</t>
  </si>
  <si>
    <t>Đậu Đức</t>
  </si>
  <si>
    <t>Siêu</t>
  </si>
  <si>
    <t>20/02/96</t>
  </si>
  <si>
    <t>B14DCAT170</t>
  </si>
  <si>
    <t>Lưu Bá</t>
  </si>
  <si>
    <t>01/01/96</t>
  </si>
  <si>
    <t>B14DCAT047</t>
  </si>
  <si>
    <t>Nguyễn Hồng</t>
  </si>
  <si>
    <t>17/11/96</t>
  </si>
  <si>
    <t>B14DCAT027</t>
  </si>
  <si>
    <t>04/01/96</t>
  </si>
  <si>
    <t>B14DCAT004</t>
  </si>
  <si>
    <t>Vũ Bảo</t>
  </si>
  <si>
    <t>10/09/96</t>
  </si>
  <si>
    <t>B14DCAT163</t>
  </si>
  <si>
    <t>Đỗ Anh</t>
  </si>
  <si>
    <t>Thái</t>
  </si>
  <si>
    <t>21/10/96</t>
  </si>
  <si>
    <t>B14DCAT161</t>
  </si>
  <si>
    <t>30/04/96</t>
  </si>
  <si>
    <t>B14DCAT028</t>
  </si>
  <si>
    <t>B14DCAT019</t>
  </si>
  <si>
    <t>Phạm Thị Bích</t>
  </si>
  <si>
    <t>12/12/96</t>
  </si>
  <si>
    <t>B14DCAT143</t>
  </si>
  <si>
    <t>Trình</t>
  </si>
  <si>
    <t>05/11/96</t>
  </si>
  <si>
    <t>B14DCAT144</t>
  </si>
  <si>
    <t>Phạm Quốc</t>
  </si>
  <si>
    <t>20/09/96</t>
  </si>
  <si>
    <t>B14DCAT119</t>
  </si>
  <si>
    <t>Tú</t>
  </si>
  <si>
    <t>03/03/96</t>
  </si>
  <si>
    <t>B14DCAT141</t>
  </si>
  <si>
    <t>Đồng Thanh</t>
  </si>
  <si>
    <t>Tùng</t>
  </si>
  <si>
    <t>10/12/96</t>
  </si>
  <si>
    <t>B14DCAT261</t>
  </si>
  <si>
    <t>11/09/95</t>
  </si>
  <si>
    <t>603-A2</t>
  </si>
  <si>
    <t>605-A2</t>
  </si>
  <si>
    <t>701-A2</t>
  </si>
  <si>
    <t>702-A2</t>
  </si>
  <si>
    <t>703-A2</t>
  </si>
  <si>
    <t>705-A2</t>
  </si>
  <si>
    <t>BẢNG ĐIỂM HỌC PHẦN</t>
  </si>
  <si>
    <t>Vắng</t>
  </si>
  <si>
    <t>Đình chỉ thi</t>
  </si>
  <si>
    <t>Hà Nội, ngày 16 tháng 06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</si>
</sst>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5"/>
  <sheetViews>
    <sheetView zoomScale="130" zoomScaleNormal="130" workbookViewId="0">
      <pane ySplit="3" topLeftCell="A64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6.25" style="1" customWidth="1"/>
    <col min="5" max="5" width="8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50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47</v>
      </c>
      <c r="H5" s="97"/>
      <c r="I5" s="97"/>
      <c r="J5" s="97"/>
      <c r="K5" s="97"/>
      <c r="L5" s="97"/>
      <c r="M5" s="97"/>
      <c r="N5" s="97"/>
      <c r="O5" s="97" t="s">
        <v>48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Mật mã học cơ sở</v>
      </c>
      <c r="Y8" s="65" t="str">
        <f>+O4</f>
        <v>Nhóm: INT1344-03</v>
      </c>
      <c r="Z8" s="66">
        <f>+$AI$8+$AK$8+$AG$8</f>
        <v>48</v>
      </c>
      <c r="AA8" s="60">
        <f>COUNTIF($S$9:$S$96,"Khiển trách")</f>
        <v>0</v>
      </c>
      <c r="AB8" s="60">
        <f>COUNTIF($S$9:$S$96,"Cảnh cáo")</f>
        <v>0</v>
      </c>
      <c r="AC8" s="60">
        <f>COUNTIF($S$9:$S$96,"Đình chỉ thi")</f>
        <v>1</v>
      </c>
      <c r="AD8" s="67">
        <f>+($AA$8+$AB$8+$AC$8)/$Z$8*100%</f>
        <v>2.0833333333333332E-2</v>
      </c>
      <c r="AE8" s="60">
        <f>SUM(COUNTIF($S$9:$S$94,"Vắng"),COUNTIF($S$9:$S$94,"Vắng có phép"))</f>
        <v>2</v>
      </c>
      <c r="AF8" s="68">
        <f>+$AE$8/$Z$8</f>
        <v>4.1666666666666664E-2</v>
      </c>
      <c r="AG8" s="69">
        <f>COUNTIF($W$9:$W$94,"Thi lại")</f>
        <v>0</v>
      </c>
      <c r="AH8" s="68">
        <f>+$AG$8/$Z$8</f>
        <v>0</v>
      </c>
      <c r="AI8" s="69">
        <f>COUNTIF($W$9:$W$95,"Học lại")</f>
        <v>14</v>
      </c>
      <c r="AJ8" s="68">
        <f>+$AI$8/$Z$8</f>
        <v>0.29166666666666669</v>
      </c>
      <c r="AK8" s="60">
        <f>COUNTIF($W$10:$W$95,"Đạt")</f>
        <v>34</v>
      </c>
      <c r="AL8" s="67">
        <f>+$AK$8/$Z$8</f>
        <v>0.70833333333333337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7">
        <v>1</v>
      </c>
      <c r="C10" s="18" t="s">
        <v>427</v>
      </c>
      <c r="D10" s="19" t="s">
        <v>274</v>
      </c>
      <c r="E10" s="20" t="s">
        <v>54</v>
      </c>
      <c r="F10" s="21" t="s">
        <v>428</v>
      </c>
      <c r="G10" s="18" t="s">
        <v>64</v>
      </c>
      <c r="H10" s="22">
        <v>9</v>
      </c>
      <c r="I10" s="22">
        <v>9.5</v>
      </c>
      <c r="J10" s="22" t="s">
        <v>28</v>
      </c>
      <c r="K10" s="22">
        <v>7</v>
      </c>
      <c r="L10" s="82"/>
      <c r="M10" s="82"/>
      <c r="N10" s="82"/>
      <c r="O10" s="83">
        <v>3</v>
      </c>
      <c r="P10" s="23">
        <f>ROUND(SUMPRODUCT(H10:O10,$H$9:$O$9)/100,1)</f>
        <v>5.0999999999999996</v>
      </c>
      <c r="Q10" s="24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4" t="str">
        <f t="shared" ref="R10:R57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0" t="str">
        <f t="shared" ref="S10:S16" si="2">+IF(OR($H10=0,$I10=0,$J10=0,$K10=0),"Không đủ ĐKDT","")</f>
        <v/>
      </c>
      <c r="T10" s="25" t="s">
        <v>577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7">
        <v>2</v>
      </c>
      <c r="C11" s="28" t="s">
        <v>429</v>
      </c>
      <c r="D11" s="29" t="s">
        <v>430</v>
      </c>
      <c r="E11" s="30" t="s">
        <v>431</v>
      </c>
      <c r="F11" s="31" t="s">
        <v>432</v>
      </c>
      <c r="G11" s="28" t="s">
        <v>56</v>
      </c>
      <c r="H11" s="32">
        <v>10</v>
      </c>
      <c r="I11" s="32">
        <v>8.5</v>
      </c>
      <c r="J11" s="32" t="s">
        <v>28</v>
      </c>
      <c r="K11" s="32">
        <v>8</v>
      </c>
      <c r="L11" s="33"/>
      <c r="M11" s="33"/>
      <c r="N11" s="33"/>
      <c r="O11" s="34">
        <v>5</v>
      </c>
      <c r="P11" s="35">
        <f>ROUND(SUMPRODUCT(H11:O11,$H$9:$O$9)/100,1)</f>
        <v>6.5</v>
      </c>
      <c r="Q11" s="36" t="str">
        <f t="shared" si="0"/>
        <v>C+</v>
      </c>
      <c r="R11" s="37" t="str">
        <f t="shared" si="1"/>
        <v>Trung bình</v>
      </c>
      <c r="S11" s="38" t="str">
        <f t="shared" si="2"/>
        <v/>
      </c>
      <c r="T11" s="39" t="s">
        <v>577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7">
        <v>3</v>
      </c>
      <c r="C12" s="28" t="s">
        <v>433</v>
      </c>
      <c r="D12" s="29" t="s">
        <v>434</v>
      </c>
      <c r="E12" s="30" t="s">
        <v>431</v>
      </c>
      <c r="F12" s="31" t="s">
        <v>435</v>
      </c>
      <c r="G12" s="28" t="s">
        <v>60</v>
      </c>
      <c r="H12" s="32">
        <v>7</v>
      </c>
      <c r="I12" s="32">
        <v>7</v>
      </c>
      <c r="J12" s="32" t="s">
        <v>28</v>
      </c>
      <c r="K12" s="32">
        <v>7</v>
      </c>
      <c r="L12" s="40"/>
      <c r="M12" s="40"/>
      <c r="N12" s="40"/>
      <c r="O12" s="34">
        <v>6</v>
      </c>
      <c r="P12" s="35">
        <f>ROUND(SUMPRODUCT(H12:O12,$H$9:$O$9)/100,1)</f>
        <v>6.4</v>
      </c>
      <c r="Q12" s="36" t="str">
        <f t="shared" si="0"/>
        <v>C</v>
      </c>
      <c r="R12" s="37" t="str">
        <f t="shared" si="1"/>
        <v>Trung bình</v>
      </c>
      <c r="S12" s="38" t="str">
        <f t="shared" si="2"/>
        <v/>
      </c>
      <c r="T12" s="39" t="s">
        <v>577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7">
        <v>4</v>
      </c>
      <c r="C13" s="28" t="s">
        <v>436</v>
      </c>
      <c r="D13" s="29" t="s">
        <v>66</v>
      </c>
      <c r="E13" s="30" t="s">
        <v>437</v>
      </c>
      <c r="F13" s="31" t="s">
        <v>438</v>
      </c>
      <c r="G13" s="28" t="s">
        <v>56</v>
      </c>
      <c r="H13" s="32">
        <v>10</v>
      </c>
      <c r="I13" s="32">
        <v>8</v>
      </c>
      <c r="J13" s="32" t="s">
        <v>28</v>
      </c>
      <c r="K13" s="32">
        <v>8</v>
      </c>
      <c r="L13" s="40"/>
      <c r="M13" s="40"/>
      <c r="N13" s="40"/>
      <c r="O13" s="34">
        <v>4.5</v>
      </c>
      <c r="P13" s="35">
        <f>ROUND(SUMPRODUCT(H13:O13,$H$9:$O$9)/100,1)</f>
        <v>6.1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577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7">
        <v>5</v>
      </c>
      <c r="C14" s="28" t="s">
        <v>439</v>
      </c>
      <c r="D14" s="29" t="s">
        <v>177</v>
      </c>
      <c r="E14" s="30" t="s">
        <v>282</v>
      </c>
      <c r="F14" s="31" t="s">
        <v>440</v>
      </c>
      <c r="G14" s="28" t="s">
        <v>56</v>
      </c>
      <c r="H14" s="32">
        <v>10</v>
      </c>
      <c r="I14" s="32">
        <v>9</v>
      </c>
      <c r="J14" s="32" t="s">
        <v>28</v>
      </c>
      <c r="K14" s="32">
        <v>8</v>
      </c>
      <c r="L14" s="40"/>
      <c r="M14" s="40"/>
      <c r="N14" s="40"/>
      <c r="O14" s="34">
        <v>5</v>
      </c>
      <c r="P14" s="35">
        <f>ROUND(SUMPRODUCT(H14:O14,$H$9:$O$9)/100,1)</f>
        <v>6.5</v>
      </c>
      <c r="Q14" s="36" t="str">
        <f t="shared" si="0"/>
        <v>C+</v>
      </c>
      <c r="R14" s="37" t="str">
        <f t="shared" si="1"/>
        <v>Trung bình</v>
      </c>
      <c r="S14" s="38" t="str">
        <f t="shared" si="2"/>
        <v/>
      </c>
      <c r="T14" s="39" t="s">
        <v>577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7">
        <v>6</v>
      </c>
      <c r="C15" s="28" t="s">
        <v>441</v>
      </c>
      <c r="D15" s="29" t="s">
        <v>177</v>
      </c>
      <c r="E15" s="30" t="s">
        <v>282</v>
      </c>
      <c r="F15" s="31" t="s">
        <v>442</v>
      </c>
      <c r="G15" s="28" t="s">
        <v>56</v>
      </c>
      <c r="H15" s="32">
        <v>10</v>
      </c>
      <c r="I15" s="32">
        <v>6.5</v>
      </c>
      <c r="J15" s="32" t="s">
        <v>28</v>
      </c>
      <c r="K15" s="32">
        <v>5</v>
      </c>
      <c r="L15" s="40"/>
      <c r="M15" s="40"/>
      <c r="N15" s="40"/>
      <c r="O15" s="34">
        <v>8</v>
      </c>
      <c r="P15" s="35">
        <f>ROUND(SUMPRODUCT(H15:O15,$H$9:$O$9)/100,1)</f>
        <v>7.5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 t="s">
        <v>577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7">
        <v>7</v>
      </c>
      <c r="C16" s="28" t="s">
        <v>443</v>
      </c>
      <c r="D16" s="29" t="s">
        <v>444</v>
      </c>
      <c r="E16" s="30" t="s">
        <v>445</v>
      </c>
      <c r="F16" s="31" t="s">
        <v>446</v>
      </c>
      <c r="G16" s="28" t="s">
        <v>60</v>
      </c>
      <c r="H16" s="32">
        <v>10</v>
      </c>
      <c r="I16" s="32">
        <v>8</v>
      </c>
      <c r="J16" s="32" t="s">
        <v>28</v>
      </c>
      <c r="K16" s="32">
        <v>7</v>
      </c>
      <c r="L16" s="40"/>
      <c r="M16" s="40"/>
      <c r="N16" s="40"/>
      <c r="O16" s="34">
        <v>6</v>
      </c>
      <c r="P16" s="35">
        <f>ROUND(SUMPRODUCT(H16:O16,$H$9:$O$9)/100,1)</f>
        <v>6.8</v>
      </c>
      <c r="Q16" s="36" t="str">
        <f t="shared" si="0"/>
        <v>C+</v>
      </c>
      <c r="R16" s="37" t="str">
        <f t="shared" si="1"/>
        <v>Trung bình</v>
      </c>
      <c r="S16" s="38" t="str">
        <f t="shared" si="2"/>
        <v/>
      </c>
      <c r="T16" s="39" t="s">
        <v>577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7">
        <v>8</v>
      </c>
      <c r="C17" s="28" t="s">
        <v>447</v>
      </c>
      <c r="D17" s="29" t="s">
        <v>240</v>
      </c>
      <c r="E17" s="30" t="s">
        <v>448</v>
      </c>
      <c r="F17" s="31" t="s">
        <v>449</v>
      </c>
      <c r="G17" s="28" t="s">
        <v>64</v>
      </c>
      <c r="H17" s="32">
        <v>10</v>
      </c>
      <c r="I17" s="32">
        <v>7</v>
      </c>
      <c r="J17" s="32" t="s">
        <v>28</v>
      </c>
      <c r="K17" s="32">
        <v>7</v>
      </c>
      <c r="L17" s="40"/>
      <c r="M17" s="40"/>
      <c r="N17" s="40"/>
      <c r="O17" s="34">
        <v>0</v>
      </c>
      <c r="P17" s="35">
        <f>ROUND(SUMPRODUCT(H17:O17,$H$9:$O$9)/100,1)</f>
        <v>3.1</v>
      </c>
      <c r="Q17" s="36" t="str">
        <f t="shared" si="0"/>
        <v>F</v>
      </c>
      <c r="R17" s="37" t="str">
        <f t="shared" si="1"/>
        <v>Kém</v>
      </c>
      <c r="S17" s="38" t="s">
        <v>581</v>
      </c>
      <c r="T17" s="39" t="s">
        <v>577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7">
        <v>9</v>
      </c>
      <c r="C18" s="28" t="s">
        <v>450</v>
      </c>
      <c r="D18" s="29" t="s">
        <v>284</v>
      </c>
      <c r="E18" s="30" t="s">
        <v>87</v>
      </c>
      <c r="F18" s="31" t="s">
        <v>451</v>
      </c>
      <c r="G18" s="28" t="s">
        <v>56</v>
      </c>
      <c r="H18" s="32">
        <v>10</v>
      </c>
      <c r="I18" s="32">
        <v>10</v>
      </c>
      <c r="J18" s="32" t="s">
        <v>28</v>
      </c>
      <c r="K18" s="32">
        <v>9</v>
      </c>
      <c r="L18" s="40"/>
      <c r="M18" s="40"/>
      <c r="N18" s="40"/>
      <c r="O18" s="34">
        <v>7</v>
      </c>
      <c r="P18" s="35">
        <f>ROUND(SUMPRODUCT(H18:O18,$H$9:$O$9)/100,1)</f>
        <v>8</v>
      </c>
      <c r="Q18" s="36" t="str">
        <f t="shared" si="0"/>
        <v>B+</v>
      </c>
      <c r="R18" s="37" t="str">
        <f t="shared" si="1"/>
        <v>Khá</v>
      </c>
      <c r="S18" s="38" t="str">
        <f t="shared" ref="S18:S24" si="3">+IF(OR($H18=0,$I18=0,$J18=0,$K18=0),"Không đủ ĐKDT","")</f>
        <v/>
      </c>
      <c r="T18" s="39" t="s">
        <v>577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7">
        <v>10</v>
      </c>
      <c r="C19" s="28" t="s">
        <v>452</v>
      </c>
      <c r="D19" s="29" t="s">
        <v>148</v>
      </c>
      <c r="E19" s="30" t="s">
        <v>91</v>
      </c>
      <c r="F19" s="31" t="s">
        <v>453</v>
      </c>
      <c r="G19" s="28" t="s">
        <v>56</v>
      </c>
      <c r="H19" s="32">
        <v>10</v>
      </c>
      <c r="I19" s="32">
        <v>8.5</v>
      </c>
      <c r="J19" s="32" t="s">
        <v>28</v>
      </c>
      <c r="K19" s="32">
        <v>8</v>
      </c>
      <c r="L19" s="40"/>
      <c r="M19" s="40"/>
      <c r="N19" s="40"/>
      <c r="O19" s="34">
        <v>5</v>
      </c>
      <c r="P19" s="35">
        <f>ROUND(SUMPRODUCT(H19:O19,$H$9:$O$9)/100,1)</f>
        <v>6.5</v>
      </c>
      <c r="Q19" s="36" t="str">
        <f t="shared" si="0"/>
        <v>C+</v>
      </c>
      <c r="R19" s="37" t="str">
        <f t="shared" si="1"/>
        <v>Trung bình</v>
      </c>
      <c r="S19" s="38" t="str">
        <f t="shared" si="3"/>
        <v/>
      </c>
      <c r="T19" s="39" t="s">
        <v>577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7">
        <v>11</v>
      </c>
      <c r="C20" s="28" t="s">
        <v>454</v>
      </c>
      <c r="D20" s="29" t="s">
        <v>455</v>
      </c>
      <c r="E20" s="30" t="s">
        <v>91</v>
      </c>
      <c r="F20" s="31" t="s">
        <v>456</v>
      </c>
      <c r="G20" s="28" t="s">
        <v>457</v>
      </c>
      <c r="H20" s="32">
        <v>7</v>
      </c>
      <c r="I20" s="32">
        <v>5</v>
      </c>
      <c r="J20" s="32" t="s">
        <v>28</v>
      </c>
      <c r="K20" s="32">
        <v>5</v>
      </c>
      <c r="L20" s="40"/>
      <c r="M20" s="40"/>
      <c r="N20" s="40"/>
      <c r="O20" s="34">
        <v>6</v>
      </c>
      <c r="P20" s="35">
        <f>ROUND(SUMPRODUCT(H20:O20,$H$9:$O$9)/100,1)</f>
        <v>5.8</v>
      </c>
      <c r="Q20" s="36" t="str">
        <f t="shared" si="0"/>
        <v>C</v>
      </c>
      <c r="R20" s="37" t="str">
        <f t="shared" si="1"/>
        <v>Trung bình</v>
      </c>
      <c r="S20" s="38" t="str">
        <f t="shared" si="3"/>
        <v/>
      </c>
      <c r="T20" s="39" t="s">
        <v>577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7">
        <v>12</v>
      </c>
      <c r="C21" s="28" t="s">
        <v>458</v>
      </c>
      <c r="D21" s="29" t="s">
        <v>459</v>
      </c>
      <c r="E21" s="30" t="s">
        <v>106</v>
      </c>
      <c r="F21" s="31" t="s">
        <v>460</v>
      </c>
      <c r="G21" s="28" t="s">
        <v>56</v>
      </c>
      <c r="H21" s="32">
        <v>10</v>
      </c>
      <c r="I21" s="32">
        <v>8</v>
      </c>
      <c r="J21" s="32" t="s">
        <v>28</v>
      </c>
      <c r="K21" s="32">
        <v>8</v>
      </c>
      <c r="L21" s="40"/>
      <c r="M21" s="40"/>
      <c r="N21" s="40"/>
      <c r="O21" s="34">
        <v>5</v>
      </c>
      <c r="P21" s="35">
        <f>ROUND(SUMPRODUCT(H21:O21,$H$9:$O$9)/100,1)</f>
        <v>6.4</v>
      </c>
      <c r="Q21" s="36" t="str">
        <f t="shared" si="0"/>
        <v>C</v>
      </c>
      <c r="R21" s="37" t="str">
        <f t="shared" si="1"/>
        <v>Trung bình</v>
      </c>
      <c r="S21" s="38" t="str">
        <f t="shared" si="3"/>
        <v/>
      </c>
      <c r="T21" s="39" t="s">
        <v>577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7">
        <v>13</v>
      </c>
      <c r="C22" s="28" t="s">
        <v>461</v>
      </c>
      <c r="D22" s="29" t="s">
        <v>462</v>
      </c>
      <c r="E22" s="30" t="s">
        <v>308</v>
      </c>
      <c r="F22" s="31" t="s">
        <v>463</v>
      </c>
      <c r="G22" s="28" t="s">
        <v>64</v>
      </c>
      <c r="H22" s="32">
        <v>8</v>
      </c>
      <c r="I22" s="32">
        <v>8</v>
      </c>
      <c r="J22" s="32" t="s">
        <v>28</v>
      </c>
      <c r="K22" s="32">
        <v>7</v>
      </c>
      <c r="L22" s="40"/>
      <c r="M22" s="40"/>
      <c r="N22" s="40"/>
      <c r="O22" s="34">
        <v>4.5</v>
      </c>
      <c r="P22" s="35">
        <f>ROUND(SUMPRODUCT(H22:O22,$H$9:$O$9)/100,1)</f>
        <v>5.7</v>
      </c>
      <c r="Q22" s="36" t="str">
        <f t="shared" si="0"/>
        <v>C</v>
      </c>
      <c r="R22" s="37" t="str">
        <f t="shared" si="1"/>
        <v>Trung bình</v>
      </c>
      <c r="S22" s="38" t="str">
        <f t="shared" si="3"/>
        <v/>
      </c>
      <c r="T22" s="39" t="s">
        <v>577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7">
        <v>14</v>
      </c>
      <c r="C23" s="28" t="s">
        <v>464</v>
      </c>
      <c r="D23" s="29" t="s">
        <v>465</v>
      </c>
      <c r="E23" s="30" t="s">
        <v>308</v>
      </c>
      <c r="F23" s="31" t="s">
        <v>466</v>
      </c>
      <c r="G23" s="28" t="s">
        <v>56</v>
      </c>
      <c r="H23" s="32">
        <v>10</v>
      </c>
      <c r="I23" s="32">
        <v>8.5</v>
      </c>
      <c r="J23" s="32" t="s">
        <v>28</v>
      </c>
      <c r="K23" s="32">
        <v>8</v>
      </c>
      <c r="L23" s="40"/>
      <c r="M23" s="40"/>
      <c r="N23" s="40"/>
      <c r="O23" s="34">
        <v>6.5</v>
      </c>
      <c r="P23" s="35">
        <f>ROUND(SUMPRODUCT(H23:O23,$H$9:$O$9)/100,1)</f>
        <v>7.4</v>
      </c>
      <c r="Q23" s="36" t="str">
        <f t="shared" si="0"/>
        <v>B</v>
      </c>
      <c r="R23" s="37" t="str">
        <f t="shared" si="1"/>
        <v>Khá</v>
      </c>
      <c r="S23" s="38" t="str">
        <f t="shared" si="3"/>
        <v/>
      </c>
      <c r="T23" s="39" t="s">
        <v>577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7">
        <v>15</v>
      </c>
      <c r="C24" s="28" t="s">
        <v>467</v>
      </c>
      <c r="D24" s="29" t="s">
        <v>468</v>
      </c>
      <c r="E24" s="30" t="s">
        <v>469</v>
      </c>
      <c r="F24" s="31" t="s">
        <v>470</v>
      </c>
      <c r="G24" s="28" t="s">
        <v>471</v>
      </c>
      <c r="H24" s="32">
        <v>8</v>
      </c>
      <c r="I24" s="32">
        <v>5</v>
      </c>
      <c r="J24" s="32" t="s">
        <v>28</v>
      </c>
      <c r="K24" s="32">
        <v>5</v>
      </c>
      <c r="L24" s="40"/>
      <c r="M24" s="40"/>
      <c r="N24" s="40"/>
      <c r="O24" s="34">
        <v>5</v>
      </c>
      <c r="P24" s="35">
        <f>ROUND(SUMPRODUCT(H24:O24,$H$9:$O$9)/100,1)</f>
        <v>5.3</v>
      </c>
      <c r="Q24" s="36" t="str">
        <f t="shared" si="0"/>
        <v>D+</v>
      </c>
      <c r="R24" s="37" t="str">
        <f t="shared" si="1"/>
        <v>Trung bình yếu</v>
      </c>
      <c r="S24" s="38" t="str">
        <f t="shared" si="3"/>
        <v/>
      </c>
      <c r="T24" s="39" t="s">
        <v>577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7">
        <v>16</v>
      </c>
      <c r="C25" s="28" t="s">
        <v>472</v>
      </c>
      <c r="D25" s="29" t="s">
        <v>473</v>
      </c>
      <c r="E25" s="30" t="s">
        <v>474</v>
      </c>
      <c r="F25" s="31" t="s">
        <v>475</v>
      </c>
      <c r="G25" s="28" t="s">
        <v>457</v>
      </c>
      <c r="H25" s="32">
        <v>8</v>
      </c>
      <c r="I25" s="32">
        <v>5</v>
      </c>
      <c r="J25" s="32" t="s">
        <v>28</v>
      </c>
      <c r="K25" s="32">
        <v>5</v>
      </c>
      <c r="L25" s="40"/>
      <c r="M25" s="40"/>
      <c r="N25" s="40"/>
      <c r="O25" s="34">
        <v>0</v>
      </c>
      <c r="P25" s="35">
        <f>ROUND(SUMPRODUCT(H25:O25,$H$9:$O$9)/100,1)</f>
        <v>2.2999999999999998</v>
      </c>
      <c r="Q25" s="36" t="str">
        <f t="shared" si="0"/>
        <v>F</v>
      </c>
      <c r="R25" s="37" t="str">
        <f t="shared" si="1"/>
        <v>Kém</v>
      </c>
      <c r="S25" s="38" t="s">
        <v>580</v>
      </c>
      <c r="T25" s="39" t="s">
        <v>577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7">
        <v>17</v>
      </c>
      <c r="C26" s="28" t="s">
        <v>476</v>
      </c>
      <c r="D26" s="29" t="s">
        <v>477</v>
      </c>
      <c r="E26" s="30" t="s">
        <v>129</v>
      </c>
      <c r="F26" s="31" t="s">
        <v>478</v>
      </c>
      <c r="G26" s="28" t="s">
        <v>60</v>
      </c>
      <c r="H26" s="32">
        <v>9</v>
      </c>
      <c r="I26" s="32">
        <v>9</v>
      </c>
      <c r="J26" s="32" t="s">
        <v>28</v>
      </c>
      <c r="K26" s="32">
        <v>7.5</v>
      </c>
      <c r="L26" s="40"/>
      <c r="M26" s="40"/>
      <c r="N26" s="40"/>
      <c r="O26" s="34">
        <v>6</v>
      </c>
      <c r="P26" s="35">
        <f>ROUND(SUMPRODUCT(H26:O26,$H$9:$O$9)/100,1)</f>
        <v>6.9</v>
      </c>
      <c r="Q26" s="36" t="str">
        <f t="shared" si="0"/>
        <v>C+</v>
      </c>
      <c r="R26" s="37" t="str">
        <f t="shared" si="1"/>
        <v>Trung bình</v>
      </c>
      <c r="S26" s="38" t="str">
        <f t="shared" ref="S26:S37" si="4">+IF(OR($H26=0,$I26=0,$J26=0,$K26=0),"Không đủ ĐKDT","")</f>
        <v/>
      </c>
      <c r="T26" s="39" t="s">
        <v>577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7">
        <v>18</v>
      </c>
      <c r="C27" s="28" t="s">
        <v>479</v>
      </c>
      <c r="D27" s="29" t="s">
        <v>480</v>
      </c>
      <c r="E27" s="30" t="s">
        <v>481</v>
      </c>
      <c r="F27" s="31" t="s">
        <v>482</v>
      </c>
      <c r="G27" s="28" t="s">
        <v>60</v>
      </c>
      <c r="H27" s="32">
        <v>9</v>
      </c>
      <c r="I27" s="32"/>
      <c r="J27" s="32" t="s">
        <v>28</v>
      </c>
      <c r="K27" s="32">
        <v>0</v>
      </c>
      <c r="L27" s="40"/>
      <c r="M27" s="40"/>
      <c r="N27" s="40"/>
      <c r="O27" s="34"/>
      <c r="P27" s="35">
        <f>ROUND(SUMPRODUCT(H27:O27,$H$9:$O$9)/100,1)</f>
        <v>0.9</v>
      </c>
      <c r="Q27" s="36" t="str">
        <f t="shared" si="0"/>
        <v>F</v>
      </c>
      <c r="R27" s="37" t="str">
        <f t="shared" si="1"/>
        <v>Kém</v>
      </c>
      <c r="S27" s="38" t="str">
        <f t="shared" si="4"/>
        <v>Không đủ ĐKDT</v>
      </c>
      <c r="T27" s="39" t="s">
        <v>577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7">
        <v>19</v>
      </c>
      <c r="C28" s="28" t="s">
        <v>483</v>
      </c>
      <c r="D28" s="29" t="s">
        <v>161</v>
      </c>
      <c r="E28" s="30" t="s">
        <v>481</v>
      </c>
      <c r="F28" s="31" t="s">
        <v>484</v>
      </c>
      <c r="G28" s="28" t="s">
        <v>60</v>
      </c>
      <c r="H28" s="32">
        <v>10</v>
      </c>
      <c r="I28" s="32">
        <v>9</v>
      </c>
      <c r="J28" s="32" t="s">
        <v>28</v>
      </c>
      <c r="K28" s="32">
        <v>8</v>
      </c>
      <c r="L28" s="40"/>
      <c r="M28" s="40"/>
      <c r="N28" s="40"/>
      <c r="O28" s="34">
        <v>6</v>
      </c>
      <c r="P28" s="35">
        <f>ROUND(SUMPRODUCT(H28:O28,$H$9:$O$9)/100,1)</f>
        <v>7.1</v>
      </c>
      <c r="Q28" s="36" t="str">
        <f t="shared" si="0"/>
        <v>B</v>
      </c>
      <c r="R28" s="37" t="str">
        <f t="shared" si="1"/>
        <v>Khá</v>
      </c>
      <c r="S28" s="38" t="str">
        <f t="shared" si="4"/>
        <v/>
      </c>
      <c r="T28" s="39" t="s">
        <v>577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7">
        <v>20</v>
      </c>
      <c r="C29" s="28" t="s">
        <v>485</v>
      </c>
      <c r="D29" s="29" t="s">
        <v>486</v>
      </c>
      <c r="E29" s="30" t="s">
        <v>133</v>
      </c>
      <c r="F29" s="31" t="s">
        <v>352</v>
      </c>
      <c r="G29" s="28" t="s">
        <v>64</v>
      </c>
      <c r="H29" s="32">
        <v>9.5</v>
      </c>
      <c r="I29" s="32">
        <v>8</v>
      </c>
      <c r="J29" s="32" t="s">
        <v>28</v>
      </c>
      <c r="K29" s="32">
        <v>7</v>
      </c>
      <c r="L29" s="40"/>
      <c r="M29" s="40"/>
      <c r="N29" s="40"/>
      <c r="O29" s="34">
        <v>6</v>
      </c>
      <c r="P29" s="35">
        <f>ROUND(SUMPRODUCT(H29:O29,$H$9:$O$9)/100,1)</f>
        <v>6.8</v>
      </c>
      <c r="Q29" s="36" t="str">
        <f t="shared" si="0"/>
        <v>C+</v>
      </c>
      <c r="R29" s="37" t="str">
        <f t="shared" si="1"/>
        <v>Trung bình</v>
      </c>
      <c r="S29" s="38" t="str">
        <f t="shared" si="4"/>
        <v/>
      </c>
      <c r="T29" s="39" t="s">
        <v>577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7">
        <v>21</v>
      </c>
      <c r="C30" s="28" t="s">
        <v>487</v>
      </c>
      <c r="D30" s="29" t="s">
        <v>330</v>
      </c>
      <c r="E30" s="30" t="s">
        <v>133</v>
      </c>
      <c r="F30" s="31" t="s">
        <v>488</v>
      </c>
      <c r="G30" s="28" t="s">
        <v>60</v>
      </c>
      <c r="H30" s="32">
        <v>0</v>
      </c>
      <c r="I30" s="32"/>
      <c r="J30" s="32" t="s">
        <v>28</v>
      </c>
      <c r="K30" s="32"/>
      <c r="L30" s="40"/>
      <c r="M30" s="40"/>
      <c r="N30" s="40"/>
      <c r="O30" s="34"/>
      <c r="P30" s="35">
        <f>ROUND(SUMPRODUCT(H30:O30,$H$9:$O$9)/100,1)</f>
        <v>0</v>
      </c>
      <c r="Q30" s="36" t="str">
        <f t="shared" si="0"/>
        <v>F</v>
      </c>
      <c r="R30" s="37" t="str">
        <f t="shared" si="1"/>
        <v>Kém</v>
      </c>
      <c r="S30" s="38" t="str">
        <f t="shared" si="4"/>
        <v>Không đủ ĐKDT</v>
      </c>
      <c r="T30" s="39" t="s">
        <v>577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7">
        <v>22</v>
      </c>
      <c r="C31" s="28" t="s">
        <v>489</v>
      </c>
      <c r="D31" s="29" t="s">
        <v>490</v>
      </c>
      <c r="E31" s="30" t="s">
        <v>137</v>
      </c>
      <c r="F31" s="31" t="s">
        <v>491</v>
      </c>
      <c r="G31" s="28" t="s">
        <v>60</v>
      </c>
      <c r="H31" s="32">
        <v>10</v>
      </c>
      <c r="I31" s="32">
        <v>8.5</v>
      </c>
      <c r="J31" s="32" t="s">
        <v>28</v>
      </c>
      <c r="K31" s="32">
        <v>8</v>
      </c>
      <c r="L31" s="40"/>
      <c r="M31" s="40"/>
      <c r="N31" s="40"/>
      <c r="O31" s="34">
        <v>1</v>
      </c>
      <c r="P31" s="35">
        <f>ROUND(SUMPRODUCT(H31:O31,$H$9:$O$9)/100,1)</f>
        <v>4.0999999999999996</v>
      </c>
      <c r="Q31" s="36" t="str">
        <f t="shared" si="0"/>
        <v>D</v>
      </c>
      <c r="R31" s="37" t="str">
        <f t="shared" si="1"/>
        <v>Trung bình yếu</v>
      </c>
      <c r="S31" s="38" t="str">
        <f t="shared" si="4"/>
        <v/>
      </c>
      <c r="T31" s="39" t="s">
        <v>577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7">
        <v>23</v>
      </c>
      <c r="C32" s="28" t="s">
        <v>492</v>
      </c>
      <c r="D32" s="29" t="s">
        <v>493</v>
      </c>
      <c r="E32" s="30" t="s">
        <v>137</v>
      </c>
      <c r="F32" s="31" t="s">
        <v>494</v>
      </c>
      <c r="G32" s="28" t="s">
        <v>60</v>
      </c>
      <c r="H32" s="32">
        <v>0</v>
      </c>
      <c r="I32" s="32"/>
      <c r="J32" s="32" t="s">
        <v>28</v>
      </c>
      <c r="K32" s="32"/>
      <c r="L32" s="40"/>
      <c r="M32" s="40"/>
      <c r="N32" s="40"/>
      <c r="O32" s="34"/>
      <c r="P32" s="35">
        <f>ROUND(SUMPRODUCT(H32:O32,$H$9:$O$9)/100,1)</f>
        <v>0</v>
      </c>
      <c r="Q32" s="36" t="str">
        <f t="shared" si="0"/>
        <v>F</v>
      </c>
      <c r="R32" s="37" t="str">
        <f t="shared" si="1"/>
        <v>Kém</v>
      </c>
      <c r="S32" s="38" t="str">
        <f t="shared" si="4"/>
        <v>Không đủ ĐKDT</v>
      </c>
      <c r="T32" s="39" t="s">
        <v>577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7">
        <v>24</v>
      </c>
      <c r="C33" s="28" t="s">
        <v>495</v>
      </c>
      <c r="D33" s="29" t="s">
        <v>496</v>
      </c>
      <c r="E33" s="30" t="s">
        <v>497</v>
      </c>
      <c r="F33" s="31" t="s">
        <v>498</v>
      </c>
      <c r="G33" s="28" t="s">
        <v>64</v>
      </c>
      <c r="H33" s="32">
        <v>8</v>
      </c>
      <c r="I33" s="32">
        <v>8</v>
      </c>
      <c r="J33" s="32" t="s">
        <v>28</v>
      </c>
      <c r="K33" s="32">
        <v>8</v>
      </c>
      <c r="L33" s="40"/>
      <c r="M33" s="40"/>
      <c r="N33" s="40"/>
      <c r="O33" s="34">
        <v>4.5</v>
      </c>
      <c r="P33" s="35">
        <f>ROUND(SUMPRODUCT(H33:O33,$H$9:$O$9)/100,1)</f>
        <v>5.9</v>
      </c>
      <c r="Q33" s="36" t="str">
        <f t="shared" si="0"/>
        <v>C</v>
      </c>
      <c r="R33" s="37" t="str">
        <f t="shared" si="1"/>
        <v>Trung bình</v>
      </c>
      <c r="S33" s="38" t="str">
        <f t="shared" si="4"/>
        <v/>
      </c>
      <c r="T33" s="39" t="s">
        <v>577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7">
        <v>25</v>
      </c>
      <c r="C34" s="28" t="s">
        <v>499</v>
      </c>
      <c r="D34" s="29" t="s">
        <v>66</v>
      </c>
      <c r="E34" s="30" t="s">
        <v>500</v>
      </c>
      <c r="F34" s="31" t="s">
        <v>501</v>
      </c>
      <c r="G34" s="28" t="s">
        <v>64</v>
      </c>
      <c r="H34" s="32">
        <v>10</v>
      </c>
      <c r="I34" s="32">
        <v>5</v>
      </c>
      <c r="J34" s="32" t="s">
        <v>28</v>
      </c>
      <c r="K34" s="32">
        <v>5</v>
      </c>
      <c r="L34" s="40"/>
      <c r="M34" s="40"/>
      <c r="N34" s="40"/>
      <c r="O34" s="34">
        <v>5</v>
      </c>
      <c r="P34" s="35">
        <f>ROUND(SUMPRODUCT(H34:O34,$H$9:$O$9)/100,1)</f>
        <v>5.5</v>
      </c>
      <c r="Q34" s="36" t="str">
        <f t="shared" si="0"/>
        <v>C</v>
      </c>
      <c r="R34" s="37" t="str">
        <f t="shared" si="1"/>
        <v>Trung bình</v>
      </c>
      <c r="S34" s="38" t="str">
        <f t="shared" si="4"/>
        <v/>
      </c>
      <c r="T34" s="39" t="s">
        <v>578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7">
        <v>26</v>
      </c>
      <c r="C35" s="28" t="s">
        <v>502</v>
      </c>
      <c r="D35" s="29" t="s">
        <v>503</v>
      </c>
      <c r="E35" s="30" t="s">
        <v>337</v>
      </c>
      <c r="F35" s="31" t="s">
        <v>504</v>
      </c>
      <c r="G35" s="28" t="s">
        <v>505</v>
      </c>
      <c r="H35" s="32">
        <v>0</v>
      </c>
      <c r="I35" s="32"/>
      <c r="J35" s="32" t="s">
        <v>28</v>
      </c>
      <c r="K35" s="32"/>
      <c r="L35" s="40"/>
      <c r="M35" s="40"/>
      <c r="N35" s="40"/>
      <c r="O35" s="34"/>
      <c r="P35" s="35">
        <f>ROUND(SUMPRODUCT(H35:O35,$H$9:$O$9)/100,1)</f>
        <v>0</v>
      </c>
      <c r="Q35" s="36" t="str">
        <f t="shared" si="0"/>
        <v>F</v>
      </c>
      <c r="R35" s="37" t="str">
        <f t="shared" si="1"/>
        <v>Kém</v>
      </c>
      <c r="S35" s="38" t="str">
        <f t="shared" si="4"/>
        <v>Không đủ ĐKDT</v>
      </c>
      <c r="T35" s="39" t="s">
        <v>578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7">
        <v>27</v>
      </c>
      <c r="C36" s="28" t="s">
        <v>506</v>
      </c>
      <c r="D36" s="29" t="s">
        <v>507</v>
      </c>
      <c r="E36" s="30" t="s">
        <v>508</v>
      </c>
      <c r="F36" s="31" t="s">
        <v>509</v>
      </c>
      <c r="G36" s="28" t="s">
        <v>60</v>
      </c>
      <c r="H36" s="32">
        <v>8</v>
      </c>
      <c r="I36" s="32">
        <v>5</v>
      </c>
      <c r="J36" s="32" t="s">
        <v>28</v>
      </c>
      <c r="K36" s="32">
        <v>5</v>
      </c>
      <c r="L36" s="40"/>
      <c r="M36" s="40"/>
      <c r="N36" s="40"/>
      <c r="O36" s="34">
        <v>1</v>
      </c>
      <c r="P36" s="35">
        <f>ROUND(SUMPRODUCT(H36:O36,$H$9:$O$9)/100,1)</f>
        <v>2.9</v>
      </c>
      <c r="Q36" s="36" t="str">
        <f t="shared" si="0"/>
        <v>F</v>
      </c>
      <c r="R36" s="37" t="str">
        <f t="shared" si="1"/>
        <v>Kém</v>
      </c>
      <c r="S36" s="38" t="str">
        <f t="shared" si="4"/>
        <v/>
      </c>
      <c r="T36" s="39" t="s">
        <v>578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7">
        <v>28</v>
      </c>
      <c r="C37" s="28" t="s">
        <v>510</v>
      </c>
      <c r="D37" s="29" t="s">
        <v>511</v>
      </c>
      <c r="E37" s="30" t="s">
        <v>149</v>
      </c>
      <c r="F37" s="31" t="s">
        <v>512</v>
      </c>
      <c r="G37" s="28" t="s">
        <v>56</v>
      </c>
      <c r="H37" s="32">
        <v>10</v>
      </c>
      <c r="I37" s="32">
        <v>8.5</v>
      </c>
      <c r="J37" s="32" t="s">
        <v>28</v>
      </c>
      <c r="K37" s="32">
        <v>8</v>
      </c>
      <c r="L37" s="40"/>
      <c r="M37" s="40"/>
      <c r="N37" s="40"/>
      <c r="O37" s="34">
        <v>4</v>
      </c>
      <c r="P37" s="35">
        <f>ROUND(SUMPRODUCT(H37:O37,$H$9:$O$9)/100,1)</f>
        <v>5.9</v>
      </c>
      <c r="Q37" s="36" t="str">
        <f t="shared" si="0"/>
        <v>C</v>
      </c>
      <c r="R37" s="37" t="str">
        <f t="shared" si="1"/>
        <v>Trung bình</v>
      </c>
      <c r="S37" s="38" t="str">
        <f t="shared" si="4"/>
        <v/>
      </c>
      <c r="T37" s="39" t="s">
        <v>578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7">
        <v>29</v>
      </c>
      <c r="C38" s="28" t="s">
        <v>513</v>
      </c>
      <c r="D38" s="29" t="s">
        <v>514</v>
      </c>
      <c r="E38" s="30" t="s">
        <v>149</v>
      </c>
      <c r="F38" s="31" t="s">
        <v>515</v>
      </c>
      <c r="G38" s="28" t="s">
        <v>64</v>
      </c>
      <c r="H38" s="32">
        <v>9</v>
      </c>
      <c r="I38" s="32">
        <v>5</v>
      </c>
      <c r="J38" s="32" t="s">
        <v>28</v>
      </c>
      <c r="K38" s="32">
        <v>5</v>
      </c>
      <c r="L38" s="40"/>
      <c r="M38" s="40"/>
      <c r="N38" s="40"/>
      <c r="O38" s="34">
        <v>0</v>
      </c>
      <c r="P38" s="35">
        <f>ROUND(SUMPRODUCT(H38:O38,$H$9:$O$9)/100,1)</f>
        <v>2.4</v>
      </c>
      <c r="Q38" s="36" t="str">
        <f t="shared" si="0"/>
        <v>F</v>
      </c>
      <c r="R38" s="37" t="str">
        <f t="shared" si="1"/>
        <v>Kém</v>
      </c>
      <c r="S38" s="38" t="s">
        <v>580</v>
      </c>
      <c r="T38" s="39" t="s">
        <v>578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7">
        <v>30</v>
      </c>
      <c r="C39" s="28" t="s">
        <v>516</v>
      </c>
      <c r="D39" s="29" t="s">
        <v>78</v>
      </c>
      <c r="E39" s="30" t="s">
        <v>517</v>
      </c>
      <c r="F39" s="31" t="s">
        <v>518</v>
      </c>
      <c r="G39" s="28" t="s">
        <v>64</v>
      </c>
      <c r="H39" s="32">
        <v>8</v>
      </c>
      <c r="I39" s="32">
        <v>9</v>
      </c>
      <c r="J39" s="32" t="s">
        <v>28</v>
      </c>
      <c r="K39" s="32">
        <v>8</v>
      </c>
      <c r="L39" s="40"/>
      <c r="M39" s="40"/>
      <c r="N39" s="40"/>
      <c r="O39" s="34">
        <v>6</v>
      </c>
      <c r="P39" s="35">
        <f>ROUND(SUMPRODUCT(H39:O39,$H$9:$O$9)/100,1)</f>
        <v>6.9</v>
      </c>
      <c r="Q39" s="36" t="str">
        <f t="shared" si="0"/>
        <v>C+</v>
      </c>
      <c r="R39" s="37" t="str">
        <f t="shared" si="1"/>
        <v>Trung bình</v>
      </c>
      <c r="S39" s="38" t="str">
        <f t="shared" ref="S39:S57" si="5">+IF(OR($H39=0,$I39=0,$J39=0,$K39=0),"Không đủ ĐKDT","")</f>
        <v/>
      </c>
      <c r="T39" s="39" t="s">
        <v>578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7">
        <v>31</v>
      </c>
      <c r="C40" s="28" t="s">
        <v>519</v>
      </c>
      <c r="D40" s="29" t="s">
        <v>520</v>
      </c>
      <c r="E40" s="30" t="s">
        <v>521</v>
      </c>
      <c r="F40" s="31" t="s">
        <v>522</v>
      </c>
      <c r="G40" s="28" t="s">
        <v>471</v>
      </c>
      <c r="H40" s="32">
        <v>0</v>
      </c>
      <c r="I40" s="32"/>
      <c r="J40" s="32" t="s">
        <v>28</v>
      </c>
      <c r="K40" s="32"/>
      <c r="L40" s="40"/>
      <c r="M40" s="40"/>
      <c r="N40" s="40"/>
      <c r="O40" s="34"/>
      <c r="P40" s="35">
        <f>ROUND(SUMPRODUCT(H40:O40,$H$9:$O$9)/100,1)</f>
        <v>0</v>
      </c>
      <c r="Q40" s="36" t="str">
        <f t="shared" si="0"/>
        <v>F</v>
      </c>
      <c r="R40" s="37" t="str">
        <f t="shared" si="1"/>
        <v>Kém</v>
      </c>
      <c r="S40" s="38" t="str">
        <f t="shared" si="5"/>
        <v>Không đủ ĐKDT</v>
      </c>
      <c r="T40" s="39" t="s">
        <v>578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7">
        <v>32</v>
      </c>
      <c r="C41" s="28" t="s">
        <v>523</v>
      </c>
      <c r="D41" s="29" t="s">
        <v>66</v>
      </c>
      <c r="E41" s="30" t="s">
        <v>364</v>
      </c>
      <c r="F41" s="31" t="s">
        <v>524</v>
      </c>
      <c r="G41" s="28" t="s">
        <v>60</v>
      </c>
      <c r="H41" s="32">
        <v>10</v>
      </c>
      <c r="I41" s="32">
        <v>9</v>
      </c>
      <c r="J41" s="32" t="s">
        <v>28</v>
      </c>
      <c r="K41" s="32">
        <v>8</v>
      </c>
      <c r="L41" s="40"/>
      <c r="M41" s="40"/>
      <c r="N41" s="40"/>
      <c r="O41" s="34">
        <v>5</v>
      </c>
      <c r="P41" s="35">
        <f>ROUND(SUMPRODUCT(H41:O41,$H$9:$O$9)/100,1)</f>
        <v>6.5</v>
      </c>
      <c r="Q41" s="36" t="str">
        <f t="shared" si="0"/>
        <v>C+</v>
      </c>
      <c r="R41" s="37" t="str">
        <f t="shared" si="1"/>
        <v>Trung bình</v>
      </c>
      <c r="S41" s="38" t="str">
        <f t="shared" si="5"/>
        <v/>
      </c>
      <c r="T41" s="39" t="s">
        <v>578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7">
        <v>33</v>
      </c>
      <c r="C42" s="28" t="s">
        <v>525</v>
      </c>
      <c r="D42" s="29" t="s">
        <v>526</v>
      </c>
      <c r="E42" s="30" t="s">
        <v>527</v>
      </c>
      <c r="F42" s="31" t="s">
        <v>528</v>
      </c>
      <c r="G42" s="28" t="s">
        <v>64</v>
      </c>
      <c r="H42" s="32">
        <v>9</v>
      </c>
      <c r="I42" s="32">
        <v>8</v>
      </c>
      <c r="J42" s="32" t="s">
        <v>28</v>
      </c>
      <c r="K42" s="32">
        <v>8</v>
      </c>
      <c r="L42" s="40"/>
      <c r="M42" s="40"/>
      <c r="N42" s="40"/>
      <c r="O42" s="34">
        <v>3</v>
      </c>
      <c r="P42" s="35">
        <f>ROUND(SUMPRODUCT(H42:O42,$H$9:$O$9)/100,1)</f>
        <v>5.0999999999999996</v>
      </c>
      <c r="Q42" s="36" t="str">
        <f t="shared" si="0"/>
        <v>D+</v>
      </c>
      <c r="R42" s="37" t="str">
        <f t="shared" si="1"/>
        <v>Trung bình yếu</v>
      </c>
      <c r="S42" s="38" t="str">
        <f t="shared" si="5"/>
        <v/>
      </c>
      <c r="T42" s="39" t="s">
        <v>578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7">
        <v>34</v>
      </c>
      <c r="C43" s="28" t="s">
        <v>529</v>
      </c>
      <c r="D43" s="29" t="s">
        <v>530</v>
      </c>
      <c r="E43" s="30" t="s">
        <v>531</v>
      </c>
      <c r="F43" s="31" t="s">
        <v>532</v>
      </c>
      <c r="G43" s="28" t="s">
        <v>64</v>
      </c>
      <c r="H43" s="32">
        <v>9</v>
      </c>
      <c r="I43" s="32">
        <v>7</v>
      </c>
      <c r="J43" s="32" t="s">
        <v>28</v>
      </c>
      <c r="K43" s="32">
        <v>7</v>
      </c>
      <c r="L43" s="40"/>
      <c r="M43" s="40"/>
      <c r="N43" s="40"/>
      <c r="O43" s="34">
        <v>6</v>
      </c>
      <c r="P43" s="35">
        <f>ROUND(SUMPRODUCT(H43:O43,$H$9:$O$9)/100,1)</f>
        <v>6.6</v>
      </c>
      <c r="Q43" s="36" t="str">
        <f t="shared" si="0"/>
        <v>C+</v>
      </c>
      <c r="R43" s="37" t="str">
        <f t="shared" si="1"/>
        <v>Trung bình</v>
      </c>
      <c r="S43" s="38" t="str">
        <f t="shared" si="5"/>
        <v/>
      </c>
      <c r="T43" s="39" t="s">
        <v>578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7">
        <v>35</v>
      </c>
      <c r="C44" s="28" t="s">
        <v>533</v>
      </c>
      <c r="D44" s="29" t="s">
        <v>534</v>
      </c>
      <c r="E44" s="30" t="s">
        <v>535</v>
      </c>
      <c r="F44" s="31" t="s">
        <v>536</v>
      </c>
      <c r="G44" s="28" t="s">
        <v>60</v>
      </c>
      <c r="H44" s="32">
        <v>10</v>
      </c>
      <c r="I44" s="32">
        <v>10</v>
      </c>
      <c r="J44" s="32" t="s">
        <v>28</v>
      </c>
      <c r="K44" s="32">
        <v>8</v>
      </c>
      <c r="L44" s="40"/>
      <c r="M44" s="40"/>
      <c r="N44" s="40"/>
      <c r="O44" s="34">
        <v>7.5</v>
      </c>
      <c r="P44" s="35">
        <f>ROUND(SUMPRODUCT(H44:O44,$H$9:$O$9)/100,1)</f>
        <v>8.1</v>
      </c>
      <c r="Q44" s="36" t="str">
        <f t="shared" si="0"/>
        <v>B+</v>
      </c>
      <c r="R44" s="37" t="str">
        <f t="shared" si="1"/>
        <v>Khá</v>
      </c>
      <c r="S44" s="38" t="str">
        <f t="shared" si="5"/>
        <v/>
      </c>
      <c r="T44" s="39" t="s">
        <v>578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7">
        <v>36</v>
      </c>
      <c r="C45" s="28" t="s">
        <v>537</v>
      </c>
      <c r="D45" s="29" t="s">
        <v>538</v>
      </c>
      <c r="E45" s="30" t="s">
        <v>192</v>
      </c>
      <c r="F45" s="31" t="s">
        <v>539</v>
      </c>
      <c r="G45" s="28" t="s">
        <v>64</v>
      </c>
      <c r="H45" s="32">
        <v>0</v>
      </c>
      <c r="I45" s="32"/>
      <c r="J45" s="32" t="s">
        <v>28</v>
      </c>
      <c r="K45" s="32"/>
      <c r="L45" s="40"/>
      <c r="M45" s="40"/>
      <c r="N45" s="40"/>
      <c r="O45" s="34"/>
      <c r="P45" s="35">
        <f>ROUND(SUMPRODUCT(H45:O45,$H$9:$O$9)/100,1)</f>
        <v>0</v>
      </c>
      <c r="Q45" s="36" t="str">
        <f t="shared" si="0"/>
        <v>F</v>
      </c>
      <c r="R45" s="37" t="str">
        <f t="shared" si="1"/>
        <v>Kém</v>
      </c>
      <c r="S45" s="38" t="str">
        <f t="shared" si="5"/>
        <v>Không đủ ĐKDT</v>
      </c>
      <c r="T45" s="39" t="s">
        <v>578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7">
        <v>37</v>
      </c>
      <c r="C46" s="28" t="s">
        <v>540</v>
      </c>
      <c r="D46" s="29" t="s">
        <v>541</v>
      </c>
      <c r="E46" s="30" t="s">
        <v>192</v>
      </c>
      <c r="F46" s="31" t="s">
        <v>542</v>
      </c>
      <c r="G46" s="28" t="s">
        <v>60</v>
      </c>
      <c r="H46" s="32">
        <v>9</v>
      </c>
      <c r="I46" s="32">
        <v>9</v>
      </c>
      <c r="J46" s="32" t="s">
        <v>28</v>
      </c>
      <c r="K46" s="32">
        <v>8</v>
      </c>
      <c r="L46" s="40"/>
      <c r="M46" s="40"/>
      <c r="N46" s="40"/>
      <c r="O46" s="34">
        <v>3.5</v>
      </c>
      <c r="P46" s="35">
        <f>ROUND(SUMPRODUCT(H46:O46,$H$9:$O$9)/100,1)</f>
        <v>5.5</v>
      </c>
      <c r="Q46" s="36" t="str">
        <f t="shared" si="0"/>
        <v>C</v>
      </c>
      <c r="R46" s="37" t="str">
        <f t="shared" si="1"/>
        <v>Trung bình</v>
      </c>
      <c r="S46" s="38" t="str">
        <f t="shared" si="5"/>
        <v/>
      </c>
      <c r="T46" s="39" t="s">
        <v>578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7">
        <v>38</v>
      </c>
      <c r="C47" s="28" t="s">
        <v>543</v>
      </c>
      <c r="D47" s="29" t="s">
        <v>281</v>
      </c>
      <c r="E47" s="30" t="s">
        <v>192</v>
      </c>
      <c r="F47" s="31" t="s">
        <v>544</v>
      </c>
      <c r="G47" s="28" t="s">
        <v>60</v>
      </c>
      <c r="H47" s="32">
        <v>9</v>
      </c>
      <c r="I47" s="32">
        <v>8</v>
      </c>
      <c r="J47" s="32" t="s">
        <v>28</v>
      </c>
      <c r="K47" s="32">
        <v>10</v>
      </c>
      <c r="L47" s="40"/>
      <c r="M47" s="40"/>
      <c r="N47" s="40"/>
      <c r="O47" s="34">
        <v>6</v>
      </c>
      <c r="P47" s="35">
        <f>ROUND(SUMPRODUCT(H47:O47,$H$9:$O$9)/100,1)</f>
        <v>7.3</v>
      </c>
      <c r="Q47" s="36" t="str">
        <f t="shared" si="0"/>
        <v>B</v>
      </c>
      <c r="R47" s="37" t="str">
        <f t="shared" si="1"/>
        <v>Khá</v>
      </c>
      <c r="S47" s="38" t="str">
        <f t="shared" si="5"/>
        <v/>
      </c>
      <c r="T47" s="39" t="s">
        <v>578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7">
        <v>39</v>
      </c>
      <c r="C48" s="28" t="s">
        <v>545</v>
      </c>
      <c r="D48" s="29" t="s">
        <v>546</v>
      </c>
      <c r="E48" s="30" t="s">
        <v>192</v>
      </c>
      <c r="F48" s="31" t="s">
        <v>547</v>
      </c>
      <c r="G48" s="28" t="s">
        <v>60</v>
      </c>
      <c r="H48" s="32">
        <v>9</v>
      </c>
      <c r="I48" s="32">
        <v>6</v>
      </c>
      <c r="J48" s="32" t="s">
        <v>28</v>
      </c>
      <c r="K48" s="32">
        <v>6</v>
      </c>
      <c r="L48" s="40"/>
      <c r="M48" s="40"/>
      <c r="N48" s="40"/>
      <c r="O48" s="34">
        <v>5</v>
      </c>
      <c r="P48" s="35">
        <f>ROUND(SUMPRODUCT(H48:O48,$H$9:$O$9)/100,1)</f>
        <v>5.7</v>
      </c>
      <c r="Q48" s="36" t="str">
        <f t="shared" si="0"/>
        <v>C</v>
      </c>
      <c r="R48" s="37" t="str">
        <f t="shared" si="1"/>
        <v>Trung bình</v>
      </c>
      <c r="S48" s="38" t="str">
        <f t="shared" si="5"/>
        <v/>
      </c>
      <c r="T48" s="39" t="s">
        <v>578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7">
        <v>40</v>
      </c>
      <c r="C49" s="28" t="s">
        <v>548</v>
      </c>
      <c r="D49" s="29" t="s">
        <v>549</v>
      </c>
      <c r="E49" s="30" t="s">
        <v>550</v>
      </c>
      <c r="F49" s="31" t="s">
        <v>551</v>
      </c>
      <c r="G49" s="28" t="s">
        <v>56</v>
      </c>
      <c r="H49" s="32">
        <v>10</v>
      </c>
      <c r="I49" s="32">
        <v>8</v>
      </c>
      <c r="J49" s="32" t="s">
        <v>28</v>
      </c>
      <c r="K49" s="32">
        <v>8</v>
      </c>
      <c r="L49" s="40"/>
      <c r="M49" s="40"/>
      <c r="N49" s="40"/>
      <c r="O49" s="34">
        <v>0</v>
      </c>
      <c r="P49" s="35">
        <f>ROUND(SUMPRODUCT(H49:O49,$H$9:$O$9)/100,1)</f>
        <v>3.4</v>
      </c>
      <c r="Q49" s="36" t="str">
        <f t="shared" si="0"/>
        <v>F</v>
      </c>
      <c r="R49" s="37" t="str">
        <f t="shared" si="1"/>
        <v>Kém</v>
      </c>
      <c r="S49" s="38" t="str">
        <f t="shared" si="5"/>
        <v/>
      </c>
      <c r="T49" s="39" t="s">
        <v>578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7">
        <v>41</v>
      </c>
      <c r="C50" s="28" t="s">
        <v>552</v>
      </c>
      <c r="D50" s="29" t="s">
        <v>336</v>
      </c>
      <c r="E50" s="30" t="s">
        <v>550</v>
      </c>
      <c r="F50" s="31" t="s">
        <v>553</v>
      </c>
      <c r="G50" s="28" t="s">
        <v>56</v>
      </c>
      <c r="H50" s="32">
        <v>10</v>
      </c>
      <c r="I50" s="32">
        <v>5.5</v>
      </c>
      <c r="J50" s="32" t="s">
        <v>28</v>
      </c>
      <c r="K50" s="32">
        <v>5</v>
      </c>
      <c r="L50" s="40"/>
      <c r="M50" s="40"/>
      <c r="N50" s="40"/>
      <c r="O50" s="34">
        <v>6</v>
      </c>
      <c r="P50" s="35">
        <f>ROUND(SUMPRODUCT(H50:O50,$H$9:$O$9)/100,1)</f>
        <v>6.2</v>
      </c>
      <c r="Q50" s="36" t="str">
        <f t="shared" si="0"/>
        <v>C</v>
      </c>
      <c r="R50" s="37" t="str">
        <f t="shared" si="1"/>
        <v>Trung bình</v>
      </c>
      <c r="S50" s="38" t="str">
        <f t="shared" si="5"/>
        <v/>
      </c>
      <c r="T50" s="39" t="s">
        <v>578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7">
        <v>42</v>
      </c>
      <c r="C51" s="28" t="s">
        <v>554</v>
      </c>
      <c r="D51" s="29" t="s">
        <v>66</v>
      </c>
      <c r="E51" s="30" t="s">
        <v>212</v>
      </c>
      <c r="F51" s="31" t="s">
        <v>255</v>
      </c>
      <c r="G51" s="28" t="s">
        <v>60</v>
      </c>
      <c r="H51" s="32">
        <v>7.5</v>
      </c>
      <c r="I51" s="32">
        <v>8</v>
      </c>
      <c r="J51" s="32" t="s">
        <v>28</v>
      </c>
      <c r="K51" s="32">
        <v>6.5</v>
      </c>
      <c r="L51" s="40"/>
      <c r="M51" s="40"/>
      <c r="N51" s="40"/>
      <c r="O51" s="34">
        <v>8.5</v>
      </c>
      <c r="P51" s="35">
        <f>ROUND(SUMPRODUCT(H51:O51,$H$9:$O$9)/100,1)</f>
        <v>8</v>
      </c>
      <c r="Q51" s="36" t="str">
        <f t="shared" si="0"/>
        <v>B+</v>
      </c>
      <c r="R51" s="37" t="str">
        <f t="shared" si="1"/>
        <v>Khá</v>
      </c>
      <c r="S51" s="38" t="str">
        <f t="shared" si="5"/>
        <v/>
      </c>
      <c r="T51" s="39" t="s">
        <v>578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7">
        <v>43</v>
      </c>
      <c r="C52" s="28" t="s">
        <v>555</v>
      </c>
      <c r="D52" s="29" t="s">
        <v>556</v>
      </c>
      <c r="E52" s="30" t="s">
        <v>215</v>
      </c>
      <c r="F52" s="31" t="s">
        <v>557</v>
      </c>
      <c r="G52" s="28" t="s">
        <v>60</v>
      </c>
      <c r="H52" s="32">
        <v>9</v>
      </c>
      <c r="I52" s="32">
        <v>9</v>
      </c>
      <c r="J52" s="32" t="s">
        <v>28</v>
      </c>
      <c r="K52" s="32">
        <v>8</v>
      </c>
      <c r="L52" s="40"/>
      <c r="M52" s="40"/>
      <c r="N52" s="40"/>
      <c r="O52" s="34">
        <v>7.5</v>
      </c>
      <c r="P52" s="35">
        <f>ROUND(SUMPRODUCT(H52:O52,$H$9:$O$9)/100,1)</f>
        <v>7.9</v>
      </c>
      <c r="Q52" s="36" t="str">
        <f t="shared" si="0"/>
        <v>B</v>
      </c>
      <c r="R52" s="37" t="str">
        <f t="shared" si="1"/>
        <v>Khá</v>
      </c>
      <c r="S52" s="38" t="str">
        <f t="shared" si="5"/>
        <v/>
      </c>
      <c r="T52" s="39" t="s">
        <v>578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7">
        <v>44</v>
      </c>
      <c r="C53" s="28" t="s">
        <v>558</v>
      </c>
      <c r="D53" s="29" t="s">
        <v>128</v>
      </c>
      <c r="E53" s="30" t="s">
        <v>559</v>
      </c>
      <c r="F53" s="31" t="s">
        <v>560</v>
      </c>
      <c r="G53" s="28" t="s">
        <v>56</v>
      </c>
      <c r="H53" s="32">
        <v>10</v>
      </c>
      <c r="I53" s="32">
        <v>9.5</v>
      </c>
      <c r="J53" s="32" t="s">
        <v>28</v>
      </c>
      <c r="K53" s="32">
        <v>10</v>
      </c>
      <c r="L53" s="40"/>
      <c r="M53" s="40"/>
      <c r="N53" s="40"/>
      <c r="O53" s="34">
        <v>7.5</v>
      </c>
      <c r="P53" s="35">
        <f>ROUND(SUMPRODUCT(H53:O53,$H$9:$O$9)/100,1)</f>
        <v>8.5</v>
      </c>
      <c r="Q53" s="36" t="str">
        <f t="shared" si="0"/>
        <v>A</v>
      </c>
      <c r="R53" s="37" t="str">
        <f t="shared" si="1"/>
        <v>Giỏi</v>
      </c>
      <c r="S53" s="38" t="str">
        <f t="shared" si="5"/>
        <v/>
      </c>
      <c r="T53" s="39" t="s">
        <v>578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7">
        <v>45</v>
      </c>
      <c r="C54" s="28" t="s">
        <v>561</v>
      </c>
      <c r="D54" s="29" t="s">
        <v>562</v>
      </c>
      <c r="E54" s="30" t="s">
        <v>237</v>
      </c>
      <c r="F54" s="31" t="s">
        <v>563</v>
      </c>
      <c r="G54" s="28" t="s">
        <v>64</v>
      </c>
      <c r="H54" s="32">
        <v>0</v>
      </c>
      <c r="I54" s="32"/>
      <c r="J54" s="32" t="s">
        <v>28</v>
      </c>
      <c r="K54" s="32"/>
      <c r="L54" s="40"/>
      <c r="M54" s="40"/>
      <c r="N54" s="40"/>
      <c r="O54" s="34"/>
      <c r="P54" s="35">
        <f>ROUND(SUMPRODUCT(H54:O54,$H$9:$O$9)/100,1)</f>
        <v>0</v>
      </c>
      <c r="Q54" s="36" t="str">
        <f t="shared" si="0"/>
        <v>F</v>
      </c>
      <c r="R54" s="37" t="str">
        <f t="shared" si="1"/>
        <v>Kém</v>
      </c>
      <c r="S54" s="38" t="str">
        <f t="shared" si="5"/>
        <v>Không đủ ĐKDT</v>
      </c>
      <c r="T54" s="39" t="s">
        <v>578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Học lại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7">
        <v>46</v>
      </c>
      <c r="C55" s="28" t="s">
        <v>564</v>
      </c>
      <c r="D55" s="29" t="s">
        <v>148</v>
      </c>
      <c r="E55" s="30" t="s">
        <v>565</v>
      </c>
      <c r="F55" s="31" t="s">
        <v>566</v>
      </c>
      <c r="G55" s="28" t="s">
        <v>56</v>
      </c>
      <c r="H55" s="32">
        <v>9</v>
      </c>
      <c r="I55" s="32">
        <v>7</v>
      </c>
      <c r="J55" s="32" t="s">
        <v>28</v>
      </c>
      <c r="K55" s="32">
        <v>7</v>
      </c>
      <c r="L55" s="40"/>
      <c r="M55" s="40"/>
      <c r="N55" s="40"/>
      <c r="O55" s="34">
        <v>3</v>
      </c>
      <c r="P55" s="35">
        <f>ROUND(SUMPRODUCT(H55:O55,$H$9:$O$9)/100,1)</f>
        <v>4.8</v>
      </c>
      <c r="Q55" s="36" t="str">
        <f t="shared" si="0"/>
        <v>D</v>
      </c>
      <c r="R55" s="37" t="str">
        <f t="shared" si="1"/>
        <v>Trung bình yếu</v>
      </c>
      <c r="S55" s="38" t="str">
        <f t="shared" si="5"/>
        <v/>
      </c>
      <c r="T55" s="39" t="s">
        <v>578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7">
        <v>47</v>
      </c>
      <c r="C56" s="28" t="s">
        <v>567</v>
      </c>
      <c r="D56" s="29" t="s">
        <v>568</v>
      </c>
      <c r="E56" s="30" t="s">
        <v>569</v>
      </c>
      <c r="F56" s="31" t="s">
        <v>570</v>
      </c>
      <c r="G56" s="28" t="s">
        <v>56</v>
      </c>
      <c r="H56" s="32">
        <v>10</v>
      </c>
      <c r="I56" s="32">
        <v>7</v>
      </c>
      <c r="J56" s="32" t="s">
        <v>28</v>
      </c>
      <c r="K56" s="32">
        <v>7</v>
      </c>
      <c r="L56" s="40"/>
      <c r="M56" s="40"/>
      <c r="N56" s="40"/>
      <c r="O56" s="34">
        <v>0</v>
      </c>
      <c r="P56" s="35">
        <f>ROUND(SUMPRODUCT(H56:O56,$H$9:$O$9)/100,1)</f>
        <v>3.1</v>
      </c>
      <c r="Q56" s="36" t="str">
        <f t="shared" si="0"/>
        <v>F</v>
      </c>
      <c r="R56" s="37" t="str">
        <f t="shared" si="1"/>
        <v>Kém</v>
      </c>
      <c r="S56" s="38" t="str">
        <f t="shared" si="5"/>
        <v/>
      </c>
      <c r="T56" s="39" t="s">
        <v>578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7">
        <v>48</v>
      </c>
      <c r="C57" s="28" t="s">
        <v>571</v>
      </c>
      <c r="D57" s="29" t="s">
        <v>503</v>
      </c>
      <c r="E57" s="30" t="s">
        <v>569</v>
      </c>
      <c r="F57" s="31" t="s">
        <v>572</v>
      </c>
      <c r="G57" s="28" t="s">
        <v>56</v>
      </c>
      <c r="H57" s="32">
        <v>10</v>
      </c>
      <c r="I57" s="32">
        <v>5</v>
      </c>
      <c r="J57" s="32" t="s">
        <v>28</v>
      </c>
      <c r="K57" s="32">
        <v>5</v>
      </c>
      <c r="L57" s="40"/>
      <c r="M57" s="40"/>
      <c r="N57" s="40"/>
      <c r="O57" s="34">
        <v>0</v>
      </c>
      <c r="P57" s="35">
        <f>ROUND(SUMPRODUCT(H57:O57,$H$9:$O$9)/100,1)</f>
        <v>2.5</v>
      </c>
      <c r="Q57" s="36" t="str">
        <f t="shared" si="0"/>
        <v>F</v>
      </c>
      <c r="R57" s="37" t="str">
        <f t="shared" si="1"/>
        <v>Kém</v>
      </c>
      <c r="S57" s="38" t="str">
        <f t="shared" si="5"/>
        <v/>
      </c>
      <c r="T57" s="39" t="s">
        <v>578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9" customHeight="1">
      <c r="A58" s="2"/>
      <c r="B58" s="41"/>
      <c r="C58" s="42"/>
      <c r="D58" s="42"/>
      <c r="E58" s="43"/>
      <c r="F58" s="43"/>
      <c r="G58" s="43"/>
      <c r="H58" s="44"/>
      <c r="I58" s="45"/>
      <c r="J58" s="45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3"/>
    </row>
    <row r="59" spans="1:38" ht="16.5">
      <c r="A59" s="2"/>
      <c r="B59" s="95" t="s">
        <v>29</v>
      </c>
      <c r="C59" s="95"/>
      <c r="D59" s="42"/>
      <c r="E59" s="43"/>
      <c r="F59" s="43"/>
      <c r="G59" s="43"/>
      <c r="H59" s="44"/>
      <c r="I59" s="45"/>
      <c r="J59" s="45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3"/>
    </row>
    <row r="60" spans="1:38" ht="16.5" customHeight="1">
      <c r="A60" s="2"/>
      <c r="B60" s="47" t="s">
        <v>30</v>
      </c>
      <c r="C60" s="47"/>
      <c r="D60" s="48">
        <f>+$Z$8</f>
        <v>48</v>
      </c>
      <c r="E60" s="49" t="s">
        <v>31</v>
      </c>
      <c r="F60" s="86" t="s">
        <v>32</v>
      </c>
      <c r="G60" s="86"/>
      <c r="H60" s="86"/>
      <c r="I60" s="86"/>
      <c r="J60" s="86"/>
      <c r="K60" s="86"/>
      <c r="L60" s="86"/>
      <c r="M60" s="86"/>
      <c r="N60" s="86"/>
      <c r="O60" s="50">
        <f>$Z$8 -COUNTIF($S$9:$S$226,"Vắng") -COUNTIF($S$9:$S$226,"Vắng có phép") - COUNTIF($S$9:$S$226,"Đình chỉ thi") - COUNTIF($S$9:$S$226,"Không đủ ĐKDT")</f>
        <v>38</v>
      </c>
      <c r="P60" s="50"/>
      <c r="Q60" s="50"/>
      <c r="R60" s="51"/>
      <c r="S60" s="52" t="s">
        <v>31</v>
      </c>
      <c r="T60" s="51"/>
      <c r="U60" s="3"/>
    </row>
    <row r="61" spans="1:38" ht="16.5" customHeight="1">
      <c r="A61" s="2"/>
      <c r="B61" s="47" t="s">
        <v>33</v>
      </c>
      <c r="C61" s="47"/>
      <c r="D61" s="48">
        <f>+$AK$8</f>
        <v>34</v>
      </c>
      <c r="E61" s="49" t="s">
        <v>31</v>
      </c>
      <c r="F61" s="86" t="s">
        <v>34</v>
      </c>
      <c r="G61" s="86"/>
      <c r="H61" s="86"/>
      <c r="I61" s="86"/>
      <c r="J61" s="86"/>
      <c r="K61" s="86"/>
      <c r="L61" s="86"/>
      <c r="M61" s="86"/>
      <c r="N61" s="86"/>
      <c r="O61" s="53">
        <f>COUNTIF($S$9:$S$102,"Vắng")</f>
        <v>2</v>
      </c>
      <c r="P61" s="53"/>
      <c r="Q61" s="53"/>
      <c r="R61" s="54"/>
      <c r="S61" s="52" t="s">
        <v>31</v>
      </c>
      <c r="T61" s="54"/>
      <c r="U61" s="3"/>
    </row>
    <row r="62" spans="1:38" ht="16.5" customHeight="1">
      <c r="A62" s="2"/>
      <c r="B62" s="47" t="s">
        <v>42</v>
      </c>
      <c r="C62" s="47"/>
      <c r="D62" s="57">
        <f>COUNTIF(W10:W57,"Học lại")</f>
        <v>14</v>
      </c>
      <c r="E62" s="49" t="s">
        <v>31</v>
      </c>
      <c r="F62" s="86" t="s">
        <v>43</v>
      </c>
      <c r="G62" s="86"/>
      <c r="H62" s="86"/>
      <c r="I62" s="86"/>
      <c r="J62" s="86"/>
      <c r="K62" s="86"/>
      <c r="L62" s="86"/>
      <c r="M62" s="86"/>
      <c r="N62" s="86"/>
      <c r="O62" s="50">
        <f>COUNTIF($S$9:$S$102,"Vắng có phép")</f>
        <v>0</v>
      </c>
      <c r="P62" s="50"/>
      <c r="Q62" s="50"/>
      <c r="R62" s="51"/>
      <c r="S62" s="52" t="s">
        <v>31</v>
      </c>
      <c r="T62" s="51"/>
      <c r="U62" s="3"/>
    </row>
    <row r="63" spans="1:38" ht="3" customHeight="1">
      <c r="A63" s="2"/>
      <c r="B63" s="41"/>
      <c r="C63" s="42"/>
      <c r="D63" s="42"/>
      <c r="E63" s="43"/>
      <c r="F63" s="43"/>
      <c r="G63" s="43"/>
      <c r="H63" s="44"/>
      <c r="I63" s="45"/>
      <c r="J63" s="45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3"/>
    </row>
    <row r="64" spans="1:38">
      <c r="B64" s="77" t="s">
        <v>44</v>
      </c>
      <c r="C64" s="77"/>
      <c r="D64" s="78">
        <f>COUNTIF(W10:W57,"Thi lại")</f>
        <v>0</v>
      </c>
      <c r="E64" s="79" t="s">
        <v>31</v>
      </c>
      <c r="F64" s="3"/>
      <c r="G64" s="3"/>
      <c r="H64" s="3"/>
      <c r="I64" s="3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3"/>
    </row>
    <row r="65" spans="2:21" ht="24.75" customHeight="1">
      <c r="B65" s="77"/>
      <c r="C65" s="77"/>
      <c r="D65" s="78"/>
      <c r="E65" s="79"/>
      <c r="F65" s="3"/>
      <c r="G65" s="3"/>
      <c r="H65" s="3"/>
      <c r="I65" s="3"/>
      <c r="J65" s="84" t="s">
        <v>582</v>
      </c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3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</autoFilter>
  <sortState ref="B10:U57">
    <sortCondition ref="B10:B57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59:C59"/>
    <mergeCell ref="F60:N60"/>
    <mergeCell ref="F61:N61"/>
    <mergeCell ref="N7:N8"/>
    <mergeCell ref="O7:O8"/>
    <mergeCell ref="P7:P9"/>
    <mergeCell ref="Q7:Q8"/>
    <mergeCell ref="R7:R8"/>
    <mergeCell ref="H7:H8"/>
    <mergeCell ref="I7:I8"/>
    <mergeCell ref="F62:N62"/>
    <mergeCell ref="K7:K8"/>
    <mergeCell ref="L7:L8"/>
    <mergeCell ref="M7:M8"/>
    <mergeCell ref="J64:T64"/>
    <mergeCell ref="J65:T65"/>
  </mergeCells>
  <conditionalFormatting sqref="H10:O57">
    <cfRule type="cellIs" dxfId="1" priority="4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W10:W57 X2:AL8 D62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9"/>
  <sheetViews>
    <sheetView zoomScale="130" zoomScaleNormal="130" workbookViewId="0">
      <pane ySplit="3" topLeftCell="A64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6.25" style="1" customWidth="1"/>
    <col min="5" max="5" width="8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51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47</v>
      </c>
      <c r="H5" s="97"/>
      <c r="I5" s="97"/>
      <c r="J5" s="97"/>
      <c r="K5" s="97"/>
      <c r="L5" s="97"/>
      <c r="M5" s="97"/>
      <c r="N5" s="97"/>
      <c r="O5" s="97" t="s">
        <v>48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Mật mã học cơ sở</v>
      </c>
      <c r="Y8" s="65" t="str">
        <f>+O4</f>
        <v>Nhóm: INT1344-02</v>
      </c>
      <c r="Z8" s="66">
        <f>+$AI$8+$AK$8+$AG$8</f>
        <v>52</v>
      </c>
      <c r="AA8" s="60">
        <f>COUNTIF($S$9:$S$101,"Khiển trách")</f>
        <v>0</v>
      </c>
      <c r="AB8" s="60">
        <f>COUNTIF($S$9:$S$101,"Cảnh cáo")</f>
        <v>0</v>
      </c>
      <c r="AC8" s="60">
        <f>COUNTIF($S$9:$S$101,"Đình chỉ thi")</f>
        <v>2</v>
      </c>
      <c r="AD8" s="67">
        <f>+($AA$8+$AB$8+$AC$8)/$Z$8*100%</f>
        <v>3.8461538461538464E-2</v>
      </c>
      <c r="AE8" s="60">
        <f>SUM(COUNTIF($S$9:$S$99,"Vắng"),COUNTIF($S$9:$S$99,"Vắng có phép"))</f>
        <v>0</v>
      </c>
      <c r="AF8" s="68">
        <f>+$AE$8/$Z$8</f>
        <v>0</v>
      </c>
      <c r="AG8" s="69">
        <f>COUNTIF($W$9:$W$99,"Thi lại")</f>
        <v>0</v>
      </c>
      <c r="AH8" s="68">
        <f>+$AG$8/$Z$8</f>
        <v>0</v>
      </c>
      <c r="AI8" s="69">
        <f>COUNTIF($W$9:$W$100,"Học lại")</f>
        <v>5</v>
      </c>
      <c r="AJ8" s="68">
        <f>+$AI$8/$Z$8</f>
        <v>9.6153846153846159E-2</v>
      </c>
      <c r="AK8" s="60">
        <f>COUNTIF($W$10:$W$100,"Đạt")</f>
        <v>47</v>
      </c>
      <c r="AL8" s="67">
        <f>+$AK$8/$Z$8</f>
        <v>0.90384615384615385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7">
        <v>1</v>
      </c>
      <c r="C10" s="18" t="s">
        <v>263</v>
      </c>
      <c r="D10" s="19" t="s">
        <v>264</v>
      </c>
      <c r="E10" s="20" t="s">
        <v>54</v>
      </c>
      <c r="F10" s="21" t="s">
        <v>265</v>
      </c>
      <c r="G10" s="18" t="s">
        <v>56</v>
      </c>
      <c r="H10" s="22">
        <v>10</v>
      </c>
      <c r="I10" s="22">
        <v>9</v>
      </c>
      <c r="J10" s="22" t="s">
        <v>28</v>
      </c>
      <c r="K10" s="22">
        <v>8</v>
      </c>
      <c r="L10" s="82"/>
      <c r="M10" s="82"/>
      <c r="N10" s="82"/>
      <c r="O10" s="83">
        <v>8</v>
      </c>
      <c r="P10" s="23">
        <f>ROUND(SUMPRODUCT(H10:O10,$H$9:$O$9)/100,1)</f>
        <v>8.3000000000000007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34" si="2">+IF(OR($H10=0,$I10=0,$J10=0,$K10=0),"Không đủ ĐKDT","")</f>
        <v/>
      </c>
      <c r="T10" s="25" t="s">
        <v>575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7">
        <v>2</v>
      </c>
      <c r="C11" s="28" t="s">
        <v>266</v>
      </c>
      <c r="D11" s="29" t="s">
        <v>173</v>
      </c>
      <c r="E11" s="30" t="s">
        <v>54</v>
      </c>
      <c r="F11" s="31" t="s">
        <v>267</v>
      </c>
      <c r="G11" s="28" t="s">
        <v>64</v>
      </c>
      <c r="H11" s="32">
        <v>10</v>
      </c>
      <c r="I11" s="32">
        <v>6</v>
      </c>
      <c r="J11" s="32" t="s">
        <v>28</v>
      </c>
      <c r="K11" s="32">
        <v>6</v>
      </c>
      <c r="L11" s="33"/>
      <c r="M11" s="33"/>
      <c r="N11" s="33"/>
      <c r="O11" s="34">
        <v>8</v>
      </c>
      <c r="P11" s="35">
        <f>ROUND(SUMPRODUCT(H11:O11,$H$9:$O$9)/100,1)</f>
        <v>7.6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575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7">
        <v>3</v>
      </c>
      <c r="C12" s="28" t="s">
        <v>268</v>
      </c>
      <c r="D12" s="29" t="s">
        <v>269</v>
      </c>
      <c r="E12" s="30" t="s">
        <v>54</v>
      </c>
      <c r="F12" s="31" t="s">
        <v>76</v>
      </c>
      <c r="G12" s="28" t="s">
        <v>60</v>
      </c>
      <c r="H12" s="32">
        <v>10</v>
      </c>
      <c r="I12" s="32">
        <v>6</v>
      </c>
      <c r="J12" s="32" t="s">
        <v>28</v>
      </c>
      <c r="K12" s="32">
        <v>6</v>
      </c>
      <c r="L12" s="40"/>
      <c r="M12" s="40"/>
      <c r="N12" s="40"/>
      <c r="O12" s="34">
        <v>7</v>
      </c>
      <c r="P12" s="35">
        <f>ROUND(SUMPRODUCT(H12:O12,$H$9:$O$9)/100,1)</f>
        <v>7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575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7">
        <v>4</v>
      </c>
      <c r="C13" s="28" t="s">
        <v>270</v>
      </c>
      <c r="D13" s="29" t="s">
        <v>161</v>
      </c>
      <c r="E13" s="30" t="s">
        <v>271</v>
      </c>
      <c r="F13" s="31" t="s">
        <v>272</v>
      </c>
      <c r="G13" s="28" t="s">
        <v>56</v>
      </c>
      <c r="H13" s="32">
        <v>10</v>
      </c>
      <c r="I13" s="32">
        <v>7</v>
      </c>
      <c r="J13" s="32" t="s">
        <v>28</v>
      </c>
      <c r="K13" s="32">
        <v>6</v>
      </c>
      <c r="L13" s="40"/>
      <c r="M13" s="40"/>
      <c r="N13" s="40"/>
      <c r="O13" s="34">
        <v>4.5</v>
      </c>
      <c r="P13" s="35">
        <f>ROUND(SUMPRODUCT(H13:O13,$H$9:$O$9)/100,1)</f>
        <v>5.6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575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7">
        <v>5</v>
      </c>
      <c r="C14" s="28" t="s">
        <v>273</v>
      </c>
      <c r="D14" s="29" t="s">
        <v>274</v>
      </c>
      <c r="E14" s="30" t="s">
        <v>271</v>
      </c>
      <c r="F14" s="31" t="s">
        <v>275</v>
      </c>
      <c r="G14" s="28" t="s">
        <v>60</v>
      </c>
      <c r="H14" s="32">
        <v>10</v>
      </c>
      <c r="I14" s="32">
        <v>8</v>
      </c>
      <c r="J14" s="32" t="s">
        <v>28</v>
      </c>
      <c r="K14" s="32">
        <v>7</v>
      </c>
      <c r="L14" s="40"/>
      <c r="M14" s="40"/>
      <c r="N14" s="40"/>
      <c r="O14" s="34">
        <v>4</v>
      </c>
      <c r="P14" s="35">
        <f>ROUND(SUMPRODUCT(H14:O14,$H$9:$O$9)/100,1)</f>
        <v>5.6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 t="s">
        <v>575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7">
        <v>6</v>
      </c>
      <c r="C15" s="28" t="s">
        <v>276</v>
      </c>
      <c r="D15" s="29" t="s">
        <v>277</v>
      </c>
      <c r="E15" s="30" t="s">
        <v>278</v>
      </c>
      <c r="F15" s="31" t="s">
        <v>279</v>
      </c>
      <c r="G15" s="28" t="s">
        <v>64</v>
      </c>
      <c r="H15" s="32">
        <v>10</v>
      </c>
      <c r="I15" s="32">
        <v>8.5</v>
      </c>
      <c r="J15" s="32" t="s">
        <v>28</v>
      </c>
      <c r="K15" s="32">
        <v>8</v>
      </c>
      <c r="L15" s="40"/>
      <c r="M15" s="40"/>
      <c r="N15" s="40"/>
      <c r="O15" s="34">
        <v>0</v>
      </c>
      <c r="P15" s="35">
        <f>ROUND(SUMPRODUCT(H15:O15,$H$9:$O$9)/100,1)</f>
        <v>3.5</v>
      </c>
      <c r="Q15" s="36" t="str">
        <f t="shared" si="0"/>
        <v>F</v>
      </c>
      <c r="R15" s="37" t="str">
        <f t="shared" si="1"/>
        <v>Kém</v>
      </c>
      <c r="S15" s="38" t="str">
        <f t="shared" si="2"/>
        <v/>
      </c>
      <c r="T15" s="39" t="s">
        <v>575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7">
        <v>7</v>
      </c>
      <c r="C16" s="28" t="s">
        <v>280</v>
      </c>
      <c r="D16" s="29" t="s">
        <v>281</v>
      </c>
      <c r="E16" s="30" t="s">
        <v>282</v>
      </c>
      <c r="F16" s="31" t="s">
        <v>138</v>
      </c>
      <c r="G16" s="28" t="s">
        <v>60</v>
      </c>
      <c r="H16" s="32">
        <v>10</v>
      </c>
      <c r="I16" s="32">
        <v>8</v>
      </c>
      <c r="J16" s="32" t="s">
        <v>28</v>
      </c>
      <c r="K16" s="32">
        <v>9</v>
      </c>
      <c r="L16" s="40"/>
      <c r="M16" s="40"/>
      <c r="N16" s="40"/>
      <c r="O16" s="34">
        <v>9</v>
      </c>
      <c r="P16" s="35">
        <f>ROUND(SUMPRODUCT(H16:O16,$H$9:$O$9)/100,1)</f>
        <v>9</v>
      </c>
      <c r="Q16" s="36" t="str">
        <f t="shared" si="0"/>
        <v>A+</v>
      </c>
      <c r="R16" s="37" t="str">
        <f t="shared" si="1"/>
        <v>Giỏi</v>
      </c>
      <c r="S16" s="38" t="str">
        <f t="shared" si="2"/>
        <v/>
      </c>
      <c r="T16" s="39" t="s">
        <v>575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7">
        <v>8</v>
      </c>
      <c r="C17" s="28" t="s">
        <v>283</v>
      </c>
      <c r="D17" s="29" t="s">
        <v>284</v>
      </c>
      <c r="E17" s="30" t="s">
        <v>285</v>
      </c>
      <c r="F17" s="31" t="s">
        <v>238</v>
      </c>
      <c r="G17" s="28" t="s">
        <v>56</v>
      </c>
      <c r="H17" s="32">
        <v>10</v>
      </c>
      <c r="I17" s="32">
        <v>7</v>
      </c>
      <c r="J17" s="32" t="s">
        <v>28</v>
      </c>
      <c r="K17" s="32">
        <v>6</v>
      </c>
      <c r="L17" s="40"/>
      <c r="M17" s="40"/>
      <c r="N17" s="40"/>
      <c r="O17" s="34">
        <v>7</v>
      </c>
      <c r="P17" s="35">
        <f>ROUND(SUMPRODUCT(H17:O17,$H$9:$O$9)/100,1)</f>
        <v>7.1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575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7">
        <v>9</v>
      </c>
      <c r="C18" s="28" t="s">
        <v>286</v>
      </c>
      <c r="D18" s="29" t="s">
        <v>287</v>
      </c>
      <c r="E18" s="30" t="s">
        <v>288</v>
      </c>
      <c r="F18" s="31" t="s">
        <v>289</v>
      </c>
      <c r="G18" s="28" t="s">
        <v>56</v>
      </c>
      <c r="H18" s="32">
        <v>10</v>
      </c>
      <c r="I18" s="32">
        <v>6</v>
      </c>
      <c r="J18" s="32" t="s">
        <v>28</v>
      </c>
      <c r="K18" s="32">
        <v>6</v>
      </c>
      <c r="L18" s="40"/>
      <c r="M18" s="40"/>
      <c r="N18" s="40"/>
      <c r="O18" s="34">
        <v>5</v>
      </c>
      <c r="P18" s="35">
        <f>ROUND(SUMPRODUCT(H18:O18,$H$9:$O$9)/100,1)</f>
        <v>5.8</v>
      </c>
      <c r="Q18" s="36" t="str">
        <f t="shared" si="0"/>
        <v>C</v>
      </c>
      <c r="R18" s="37" t="str">
        <f t="shared" si="1"/>
        <v>Trung bình</v>
      </c>
      <c r="S18" s="38" t="str">
        <f t="shared" si="2"/>
        <v/>
      </c>
      <c r="T18" s="39" t="s">
        <v>575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7">
        <v>10</v>
      </c>
      <c r="C19" s="28" t="s">
        <v>290</v>
      </c>
      <c r="D19" s="29" t="s">
        <v>161</v>
      </c>
      <c r="E19" s="30" t="s">
        <v>75</v>
      </c>
      <c r="F19" s="31" t="s">
        <v>138</v>
      </c>
      <c r="G19" s="28" t="s">
        <v>64</v>
      </c>
      <c r="H19" s="32">
        <v>10</v>
      </c>
      <c r="I19" s="32">
        <v>9</v>
      </c>
      <c r="J19" s="32" t="s">
        <v>28</v>
      </c>
      <c r="K19" s="32">
        <v>9</v>
      </c>
      <c r="L19" s="40"/>
      <c r="M19" s="40"/>
      <c r="N19" s="40"/>
      <c r="O19" s="34">
        <v>7.5</v>
      </c>
      <c r="P19" s="35">
        <f>ROUND(SUMPRODUCT(H19:O19,$H$9:$O$9)/100,1)</f>
        <v>8.1999999999999993</v>
      </c>
      <c r="Q19" s="36" t="str">
        <f t="shared" si="0"/>
        <v>B+</v>
      </c>
      <c r="R19" s="37" t="str">
        <f t="shared" si="1"/>
        <v>Khá</v>
      </c>
      <c r="S19" s="38" t="str">
        <f t="shared" si="2"/>
        <v/>
      </c>
      <c r="T19" s="39" t="s">
        <v>575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7">
        <v>11</v>
      </c>
      <c r="C20" s="28" t="s">
        <v>291</v>
      </c>
      <c r="D20" s="29" t="s">
        <v>292</v>
      </c>
      <c r="E20" s="30" t="s">
        <v>75</v>
      </c>
      <c r="F20" s="31" t="s">
        <v>293</v>
      </c>
      <c r="G20" s="28" t="s">
        <v>60</v>
      </c>
      <c r="H20" s="32">
        <v>10</v>
      </c>
      <c r="I20" s="32">
        <v>9</v>
      </c>
      <c r="J20" s="32" t="s">
        <v>28</v>
      </c>
      <c r="K20" s="32">
        <v>9</v>
      </c>
      <c r="L20" s="40"/>
      <c r="M20" s="40"/>
      <c r="N20" s="40"/>
      <c r="O20" s="34">
        <v>3</v>
      </c>
      <c r="P20" s="35">
        <f>ROUND(SUMPRODUCT(H20:O20,$H$9:$O$9)/100,1)</f>
        <v>5.5</v>
      </c>
      <c r="Q20" s="36" t="str">
        <f t="shared" si="0"/>
        <v>C</v>
      </c>
      <c r="R20" s="37" t="str">
        <f t="shared" si="1"/>
        <v>Trung bình</v>
      </c>
      <c r="S20" s="38" t="str">
        <f t="shared" si="2"/>
        <v/>
      </c>
      <c r="T20" s="39" t="s">
        <v>575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7">
        <v>12</v>
      </c>
      <c r="C21" s="28" t="s">
        <v>294</v>
      </c>
      <c r="D21" s="29" t="s">
        <v>295</v>
      </c>
      <c r="E21" s="30" t="s">
        <v>91</v>
      </c>
      <c r="F21" s="31" t="s">
        <v>296</v>
      </c>
      <c r="G21" s="28" t="s">
        <v>64</v>
      </c>
      <c r="H21" s="32">
        <v>10</v>
      </c>
      <c r="I21" s="32">
        <v>6.5</v>
      </c>
      <c r="J21" s="32" t="s">
        <v>28</v>
      </c>
      <c r="K21" s="32">
        <v>6</v>
      </c>
      <c r="L21" s="40"/>
      <c r="M21" s="40"/>
      <c r="N21" s="40"/>
      <c r="O21" s="34">
        <v>3</v>
      </c>
      <c r="P21" s="35">
        <f>ROUND(SUMPRODUCT(H21:O21,$H$9:$O$9)/100,1)</f>
        <v>4.7</v>
      </c>
      <c r="Q21" s="36" t="str">
        <f t="shared" si="0"/>
        <v>D</v>
      </c>
      <c r="R21" s="37" t="str">
        <f t="shared" si="1"/>
        <v>Trung bình yếu</v>
      </c>
      <c r="S21" s="38" t="str">
        <f t="shared" si="2"/>
        <v/>
      </c>
      <c r="T21" s="39" t="s">
        <v>575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7">
        <v>13</v>
      </c>
      <c r="C22" s="28" t="s">
        <v>297</v>
      </c>
      <c r="D22" s="29" t="s">
        <v>298</v>
      </c>
      <c r="E22" s="30" t="s">
        <v>91</v>
      </c>
      <c r="F22" s="31" t="s">
        <v>299</v>
      </c>
      <c r="G22" s="28" t="s">
        <v>60</v>
      </c>
      <c r="H22" s="32">
        <v>10</v>
      </c>
      <c r="I22" s="32">
        <v>9</v>
      </c>
      <c r="J22" s="32" t="s">
        <v>28</v>
      </c>
      <c r="K22" s="32">
        <v>8</v>
      </c>
      <c r="L22" s="40"/>
      <c r="M22" s="40"/>
      <c r="N22" s="40"/>
      <c r="O22" s="34">
        <v>6.5</v>
      </c>
      <c r="P22" s="35">
        <f>ROUND(SUMPRODUCT(H22:O22,$H$9:$O$9)/100,1)</f>
        <v>7.4</v>
      </c>
      <c r="Q22" s="36" t="str">
        <f t="shared" si="0"/>
        <v>B</v>
      </c>
      <c r="R22" s="37" t="str">
        <f t="shared" si="1"/>
        <v>Khá</v>
      </c>
      <c r="S22" s="38" t="str">
        <f t="shared" si="2"/>
        <v/>
      </c>
      <c r="T22" s="39" t="s">
        <v>575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7">
        <v>14</v>
      </c>
      <c r="C23" s="28" t="s">
        <v>300</v>
      </c>
      <c r="D23" s="29" t="s">
        <v>301</v>
      </c>
      <c r="E23" s="30" t="s">
        <v>95</v>
      </c>
      <c r="F23" s="31" t="s">
        <v>302</v>
      </c>
      <c r="G23" s="28" t="s">
        <v>56</v>
      </c>
      <c r="H23" s="32">
        <v>10</v>
      </c>
      <c r="I23" s="32">
        <v>7.5</v>
      </c>
      <c r="J23" s="32" t="s">
        <v>28</v>
      </c>
      <c r="K23" s="32">
        <v>6</v>
      </c>
      <c r="L23" s="40"/>
      <c r="M23" s="40"/>
      <c r="N23" s="40"/>
      <c r="O23" s="34">
        <v>9</v>
      </c>
      <c r="P23" s="35">
        <f>ROUND(SUMPRODUCT(H23:O23,$H$9:$O$9)/100,1)</f>
        <v>8.4</v>
      </c>
      <c r="Q23" s="36" t="str">
        <f t="shared" si="0"/>
        <v>B+</v>
      </c>
      <c r="R23" s="37" t="str">
        <f t="shared" si="1"/>
        <v>Khá</v>
      </c>
      <c r="S23" s="38" t="str">
        <f t="shared" si="2"/>
        <v/>
      </c>
      <c r="T23" s="39" t="s">
        <v>575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7">
        <v>15</v>
      </c>
      <c r="C24" s="28" t="s">
        <v>303</v>
      </c>
      <c r="D24" s="29" t="s">
        <v>304</v>
      </c>
      <c r="E24" s="30" t="s">
        <v>99</v>
      </c>
      <c r="F24" s="31" t="s">
        <v>305</v>
      </c>
      <c r="G24" s="28" t="s">
        <v>60</v>
      </c>
      <c r="H24" s="32">
        <v>10</v>
      </c>
      <c r="I24" s="32">
        <v>9</v>
      </c>
      <c r="J24" s="32" t="s">
        <v>28</v>
      </c>
      <c r="K24" s="32">
        <v>9</v>
      </c>
      <c r="L24" s="40"/>
      <c r="M24" s="40"/>
      <c r="N24" s="40"/>
      <c r="O24" s="34">
        <v>6.5</v>
      </c>
      <c r="P24" s="35">
        <f>ROUND(SUMPRODUCT(H24:O24,$H$9:$O$9)/100,1)</f>
        <v>7.6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575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7">
        <v>16</v>
      </c>
      <c r="C25" s="28" t="s">
        <v>306</v>
      </c>
      <c r="D25" s="29" t="s">
        <v>307</v>
      </c>
      <c r="E25" s="30" t="s">
        <v>308</v>
      </c>
      <c r="F25" s="31" t="s">
        <v>309</v>
      </c>
      <c r="G25" s="28" t="s">
        <v>64</v>
      </c>
      <c r="H25" s="32">
        <v>10</v>
      </c>
      <c r="I25" s="32">
        <v>6</v>
      </c>
      <c r="J25" s="32" t="s">
        <v>28</v>
      </c>
      <c r="K25" s="32">
        <v>6</v>
      </c>
      <c r="L25" s="40"/>
      <c r="M25" s="40"/>
      <c r="N25" s="40"/>
      <c r="O25" s="34">
        <v>9.5</v>
      </c>
      <c r="P25" s="35">
        <f>ROUND(SUMPRODUCT(H25:O25,$H$9:$O$9)/100,1)</f>
        <v>8.5</v>
      </c>
      <c r="Q25" s="36" t="str">
        <f t="shared" si="0"/>
        <v>A</v>
      </c>
      <c r="R25" s="37" t="str">
        <f t="shared" si="1"/>
        <v>Giỏi</v>
      </c>
      <c r="S25" s="38" t="str">
        <f t="shared" si="2"/>
        <v/>
      </c>
      <c r="T25" s="39" t="s">
        <v>575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7">
        <v>17</v>
      </c>
      <c r="C26" s="28" t="s">
        <v>310</v>
      </c>
      <c r="D26" s="29" t="s">
        <v>311</v>
      </c>
      <c r="E26" s="30" t="s">
        <v>312</v>
      </c>
      <c r="F26" s="31" t="s">
        <v>313</v>
      </c>
      <c r="G26" s="28" t="s">
        <v>60</v>
      </c>
      <c r="H26" s="32">
        <v>10</v>
      </c>
      <c r="I26" s="32">
        <v>9</v>
      </c>
      <c r="J26" s="32" t="s">
        <v>28</v>
      </c>
      <c r="K26" s="32">
        <v>8</v>
      </c>
      <c r="L26" s="40"/>
      <c r="M26" s="40"/>
      <c r="N26" s="40"/>
      <c r="O26" s="34">
        <v>7</v>
      </c>
      <c r="P26" s="35">
        <f>ROUND(SUMPRODUCT(H26:O26,$H$9:$O$9)/100,1)</f>
        <v>7.7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575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7">
        <v>18</v>
      </c>
      <c r="C27" s="28" t="s">
        <v>314</v>
      </c>
      <c r="D27" s="29" t="s">
        <v>78</v>
      </c>
      <c r="E27" s="30" t="s">
        <v>315</v>
      </c>
      <c r="F27" s="31" t="s">
        <v>316</v>
      </c>
      <c r="G27" s="28" t="s">
        <v>64</v>
      </c>
      <c r="H27" s="32">
        <v>10</v>
      </c>
      <c r="I27" s="32">
        <v>7</v>
      </c>
      <c r="J27" s="32" t="s">
        <v>28</v>
      </c>
      <c r="K27" s="32">
        <v>7</v>
      </c>
      <c r="L27" s="40"/>
      <c r="M27" s="40"/>
      <c r="N27" s="40"/>
      <c r="O27" s="34">
        <v>8</v>
      </c>
      <c r="P27" s="35">
        <f>ROUND(SUMPRODUCT(H27:O27,$H$9:$O$9)/100,1)</f>
        <v>7.9</v>
      </c>
      <c r="Q27" s="36" t="str">
        <f t="shared" si="0"/>
        <v>B</v>
      </c>
      <c r="R27" s="37" t="str">
        <f t="shared" si="1"/>
        <v>Khá</v>
      </c>
      <c r="S27" s="38" t="str">
        <f t="shared" si="2"/>
        <v/>
      </c>
      <c r="T27" s="39" t="s">
        <v>575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7">
        <v>19</v>
      </c>
      <c r="C28" s="28" t="s">
        <v>317</v>
      </c>
      <c r="D28" s="29" t="s">
        <v>318</v>
      </c>
      <c r="E28" s="30" t="s">
        <v>315</v>
      </c>
      <c r="F28" s="31" t="s">
        <v>319</v>
      </c>
      <c r="G28" s="28" t="s">
        <v>56</v>
      </c>
      <c r="H28" s="32">
        <v>10</v>
      </c>
      <c r="I28" s="32">
        <v>6</v>
      </c>
      <c r="J28" s="32" t="s">
        <v>28</v>
      </c>
      <c r="K28" s="32">
        <v>6</v>
      </c>
      <c r="L28" s="40"/>
      <c r="M28" s="40"/>
      <c r="N28" s="40"/>
      <c r="O28" s="34">
        <v>7</v>
      </c>
      <c r="P28" s="35">
        <f>ROUND(SUMPRODUCT(H28:O28,$H$9:$O$9)/100,1)</f>
        <v>7</v>
      </c>
      <c r="Q28" s="36" t="str">
        <f t="shared" si="0"/>
        <v>B</v>
      </c>
      <c r="R28" s="37" t="str">
        <f t="shared" si="1"/>
        <v>Khá</v>
      </c>
      <c r="S28" s="38" t="str">
        <f t="shared" si="2"/>
        <v/>
      </c>
      <c r="T28" s="39" t="s">
        <v>575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7">
        <v>20</v>
      </c>
      <c r="C29" s="28" t="s">
        <v>320</v>
      </c>
      <c r="D29" s="29" t="s">
        <v>321</v>
      </c>
      <c r="E29" s="30" t="s">
        <v>322</v>
      </c>
      <c r="F29" s="31" t="s">
        <v>323</v>
      </c>
      <c r="G29" s="28" t="s">
        <v>64</v>
      </c>
      <c r="H29" s="32">
        <v>10</v>
      </c>
      <c r="I29" s="32">
        <v>10</v>
      </c>
      <c r="J29" s="32" t="s">
        <v>28</v>
      </c>
      <c r="K29" s="32">
        <v>9</v>
      </c>
      <c r="L29" s="40"/>
      <c r="M29" s="40"/>
      <c r="N29" s="40"/>
      <c r="O29" s="34">
        <v>9.5</v>
      </c>
      <c r="P29" s="35">
        <f>ROUND(SUMPRODUCT(H29:O29,$H$9:$O$9)/100,1)</f>
        <v>9.5</v>
      </c>
      <c r="Q29" s="36" t="str">
        <f t="shared" si="0"/>
        <v>A+</v>
      </c>
      <c r="R29" s="37" t="str">
        <f t="shared" si="1"/>
        <v>Giỏi</v>
      </c>
      <c r="S29" s="38" t="str">
        <f t="shared" si="2"/>
        <v/>
      </c>
      <c r="T29" s="39" t="s">
        <v>575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7">
        <v>21</v>
      </c>
      <c r="C30" s="28" t="s">
        <v>324</v>
      </c>
      <c r="D30" s="29" t="s">
        <v>325</v>
      </c>
      <c r="E30" s="30" t="s">
        <v>326</v>
      </c>
      <c r="F30" s="31" t="s">
        <v>167</v>
      </c>
      <c r="G30" s="28" t="s">
        <v>60</v>
      </c>
      <c r="H30" s="32">
        <v>10</v>
      </c>
      <c r="I30" s="32">
        <v>9</v>
      </c>
      <c r="J30" s="32" t="s">
        <v>28</v>
      </c>
      <c r="K30" s="32">
        <v>9</v>
      </c>
      <c r="L30" s="40"/>
      <c r="M30" s="40"/>
      <c r="N30" s="40"/>
      <c r="O30" s="34">
        <v>3</v>
      </c>
      <c r="P30" s="35">
        <f>ROUND(SUMPRODUCT(H30:O30,$H$9:$O$9)/100,1)</f>
        <v>5.5</v>
      </c>
      <c r="Q30" s="36" t="str">
        <f t="shared" si="0"/>
        <v>C</v>
      </c>
      <c r="R30" s="37" t="str">
        <f t="shared" si="1"/>
        <v>Trung bình</v>
      </c>
      <c r="S30" s="38" t="str">
        <f t="shared" si="2"/>
        <v/>
      </c>
      <c r="T30" s="39" t="s">
        <v>575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7">
        <v>22</v>
      </c>
      <c r="C31" s="28" t="s">
        <v>327</v>
      </c>
      <c r="D31" s="29" t="s">
        <v>161</v>
      </c>
      <c r="E31" s="30" t="s">
        <v>129</v>
      </c>
      <c r="F31" s="31" t="s">
        <v>328</v>
      </c>
      <c r="G31" s="28" t="s">
        <v>60</v>
      </c>
      <c r="H31" s="32">
        <v>10</v>
      </c>
      <c r="I31" s="32">
        <v>8</v>
      </c>
      <c r="J31" s="32" t="s">
        <v>28</v>
      </c>
      <c r="K31" s="32">
        <v>7</v>
      </c>
      <c r="L31" s="40"/>
      <c r="M31" s="40"/>
      <c r="N31" s="40"/>
      <c r="O31" s="34">
        <v>5.5</v>
      </c>
      <c r="P31" s="35">
        <f>ROUND(SUMPRODUCT(H31:O31,$H$9:$O$9)/100,1)</f>
        <v>6.5</v>
      </c>
      <c r="Q31" s="36" t="str">
        <f t="shared" si="0"/>
        <v>C+</v>
      </c>
      <c r="R31" s="37" t="str">
        <f t="shared" si="1"/>
        <v>Trung bình</v>
      </c>
      <c r="S31" s="38" t="str">
        <f t="shared" si="2"/>
        <v/>
      </c>
      <c r="T31" s="39" t="s">
        <v>575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7">
        <v>23</v>
      </c>
      <c r="C32" s="28" t="s">
        <v>329</v>
      </c>
      <c r="D32" s="29" t="s">
        <v>330</v>
      </c>
      <c r="E32" s="30" t="s">
        <v>133</v>
      </c>
      <c r="F32" s="31" t="s">
        <v>331</v>
      </c>
      <c r="G32" s="28" t="s">
        <v>60</v>
      </c>
      <c r="H32" s="32">
        <v>10</v>
      </c>
      <c r="I32" s="32">
        <v>10</v>
      </c>
      <c r="J32" s="32" t="s">
        <v>28</v>
      </c>
      <c r="K32" s="32">
        <v>8</v>
      </c>
      <c r="L32" s="40"/>
      <c r="M32" s="40"/>
      <c r="N32" s="40"/>
      <c r="O32" s="34">
        <v>8.5</v>
      </c>
      <c r="P32" s="35">
        <f>ROUND(SUMPRODUCT(H32:O32,$H$9:$O$9)/100,1)</f>
        <v>8.6999999999999993</v>
      </c>
      <c r="Q32" s="36" t="str">
        <f t="shared" si="0"/>
        <v>A</v>
      </c>
      <c r="R32" s="37" t="str">
        <f t="shared" si="1"/>
        <v>Giỏi</v>
      </c>
      <c r="S32" s="38" t="str">
        <f t="shared" si="2"/>
        <v/>
      </c>
      <c r="T32" s="39" t="s">
        <v>575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7">
        <v>24</v>
      </c>
      <c r="C33" s="28" t="s">
        <v>332</v>
      </c>
      <c r="D33" s="29" t="s">
        <v>284</v>
      </c>
      <c r="E33" s="30" t="s">
        <v>333</v>
      </c>
      <c r="F33" s="31" t="s">
        <v>334</v>
      </c>
      <c r="G33" s="28" t="s">
        <v>56</v>
      </c>
      <c r="H33" s="32">
        <v>10</v>
      </c>
      <c r="I33" s="32">
        <v>9</v>
      </c>
      <c r="J33" s="32" t="s">
        <v>28</v>
      </c>
      <c r="K33" s="32">
        <v>9</v>
      </c>
      <c r="L33" s="40"/>
      <c r="M33" s="40"/>
      <c r="N33" s="40"/>
      <c r="O33" s="34">
        <v>6</v>
      </c>
      <c r="P33" s="35">
        <f>ROUND(SUMPRODUCT(H33:O33,$H$9:$O$9)/100,1)</f>
        <v>7.3</v>
      </c>
      <c r="Q33" s="36" t="str">
        <f t="shared" si="0"/>
        <v>B</v>
      </c>
      <c r="R33" s="37" t="str">
        <f t="shared" si="1"/>
        <v>Khá</v>
      </c>
      <c r="S33" s="38" t="str">
        <f t="shared" si="2"/>
        <v/>
      </c>
      <c r="T33" s="39" t="s">
        <v>575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7">
        <v>25</v>
      </c>
      <c r="C34" s="28" t="s">
        <v>335</v>
      </c>
      <c r="D34" s="29" t="s">
        <v>336</v>
      </c>
      <c r="E34" s="30" t="s">
        <v>337</v>
      </c>
      <c r="F34" s="31" t="s">
        <v>338</v>
      </c>
      <c r="G34" s="28" t="s">
        <v>64</v>
      </c>
      <c r="H34" s="32">
        <v>10</v>
      </c>
      <c r="I34" s="32">
        <v>7</v>
      </c>
      <c r="J34" s="32" t="s">
        <v>28</v>
      </c>
      <c r="K34" s="32">
        <v>7</v>
      </c>
      <c r="L34" s="40"/>
      <c r="M34" s="40"/>
      <c r="N34" s="40"/>
      <c r="O34" s="34">
        <v>7</v>
      </c>
      <c r="P34" s="35">
        <f>ROUND(SUMPRODUCT(H34:O34,$H$9:$O$9)/100,1)</f>
        <v>7.3</v>
      </c>
      <c r="Q34" s="36" t="str">
        <f t="shared" si="0"/>
        <v>B</v>
      </c>
      <c r="R34" s="37" t="str">
        <f t="shared" si="1"/>
        <v>Khá</v>
      </c>
      <c r="S34" s="38" t="str">
        <f t="shared" si="2"/>
        <v/>
      </c>
      <c r="T34" s="39" t="s">
        <v>575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7">
        <v>26</v>
      </c>
      <c r="C35" s="28" t="s">
        <v>339</v>
      </c>
      <c r="D35" s="29" t="s">
        <v>340</v>
      </c>
      <c r="E35" s="30" t="s">
        <v>341</v>
      </c>
      <c r="F35" s="31" t="s">
        <v>342</v>
      </c>
      <c r="G35" s="28" t="s">
        <v>60</v>
      </c>
      <c r="H35" s="32">
        <v>10</v>
      </c>
      <c r="I35" s="32">
        <v>8</v>
      </c>
      <c r="J35" s="32" t="s">
        <v>28</v>
      </c>
      <c r="K35" s="32">
        <v>9</v>
      </c>
      <c r="L35" s="40"/>
      <c r="M35" s="40"/>
      <c r="N35" s="40"/>
      <c r="O35" s="34">
        <v>0</v>
      </c>
      <c r="P35" s="35">
        <f>ROUND(SUMPRODUCT(H35:O35,$H$9:$O$9)/100,1)</f>
        <v>3.6</v>
      </c>
      <c r="Q35" s="36" t="str">
        <f t="shared" si="0"/>
        <v>F</v>
      </c>
      <c r="R35" s="37" t="str">
        <f t="shared" si="1"/>
        <v>Kém</v>
      </c>
      <c r="S35" s="38" t="s">
        <v>581</v>
      </c>
      <c r="T35" s="39" t="s">
        <v>575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7">
        <v>27</v>
      </c>
      <c r="C36" s="28" t="s">
        <v>343</v>
      </c>
      <c r="D36" s="29" t="s">
        <v>344</v>
      </c>
      <c r="E36" s="30" t="s">
        <v>149</v>
      </c>
      <c r="F36" s="31" t="s">
        <v>345</v>
      </c>
      <c r="G36" s="28" t="s">
        <v>60</v>
      </c>
      <c r="H36" s="32">
        <v>10</v>
      </c>
      <c r="I36" s="32">
        <v>9</v>
      </c>
      <c r="J36" s="32" t="s">
        <v>28</v>
      </c>
      <c r="K36" s="32">
        <v>9</v>
      </c>
      <c r="L36" s="40"/>
      <c r="M36" s="40"/>
      <c r="N36" s="40"/>
      <c r="O36" s="34">
        <v>9.5</v>
      </c>
      <c r="P36" s="35">
        <f>ROUND(SUMPRODUCT(H36:O36,$H$9:$O$9)/100,1)</f>
        <v>9.4</v>
      </c>
      <c r="Q36" s="36" t="str">
        <f t="shared" si="0"/>
        <v>A+</v>
      </c>
      <c r="R36" s="37" t="str">
        <f t="shared" si="1"/>
        <v>Giỏi</v>
      </c>
      <c r="S36" s="38" t="str">
        <f t="shared" ref="S36:S60" si="3">+IF(OR($H36=0,$I36=0,$J36=0,$K36=0),"Không đủ ĐKDT","")</f>
        <v/>
      </c>
      <c r="T36" s="39" t="s">
        <v>576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7">
        <v>28</v>
      </c>
      <c r="C37" s="28" t="s">
        <v>346</v>
      </c>
      <c r="D37" s="29" t="s">
        <v>347</v>
      </c>
      <c r="E37" s="30" t="s">
        <v>348</v>
      </c>
      <c r="F37" s="31" t="s">
        <v>349</v>
      </c>
      <c r="G37" s="28" t="s">
        <v>56</v>
      </c>
      <c r="H37" s="32">
        <v>10</v>
      </c>
      <c r="I37" s="32">
        <v>8</v>
      </c>
      <c r="J37" s="32" t="s">
        <v>28</v>
      </c>
      <c r="K37" s="32">
        <v>9</v>
      </c>
      <c r="L37" s="40"/>
      <c r="M37" s="40"/>
      <c r="N37" s="40"/>
      <c r="O37" s="34">
        <v>6</v>
      </c>
      <c r="P37" s="35">
        <f>ROUND(SUMPRODUCT(H37:O37,$H$9:$O$9)/100,1)</f>
        <v>7.2</v>
      </c>
      <c r="Q37" s="36" t="str">
        <f t="shared" si="0"/>
        <v>B</v>
      </c>
      <c r="R37" s="37" t="str">
        <f t="shared" si="1"/>
        <v>Khá</v>
      </c>
      <c r="S37" s="38" t="str">
        <f t="shared" si="3"/>
        <v/>
      </c>
      <c r="T37" s="39" t="s">
        <v>576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7">
        <v>29</v>
      </c>
      <c r="C38" s="28" t="s">
        <v>350</v>
      </c>
      <c r="D38" s="29" t="s">
        <v>351</v>
      </c>
      <c r="E38" s="30" t="s">
        <v>162</v>
      </c>
      <c r="F38" s="31" t="s">
        <v>352</v>
      </c>
      <c r="G38" s="28" t="s">
        <v>56</v>
      </c>
      <c r="H38" s="32">
        <v>10</v>
      </c>
      <c r="I38" s="32">
        <v>7</v>
      </c>
      <c r="J38" s="32" t="s">
        <v>28</v>
      </c>
      <c r="K38" s="32">
        <v>7</v>
      </c>
      <c r="L38" s="40"/>
      <c r="M38" s="40"/>
      <c r="N38" s="40"/>
      <c r="O38" s="34">
        <v>3</v>
      </c>
      <c r="P38" s="35">
        <f>ROUND(SUMPRODUCT(H38:O38,$H$9:$O$9)/100,1)</f>
        <v>4.9000000000000004</v>
      </c>
      <c r="Q38" s="36" t="str">
        <f t="shared" si="0"/>
        <v>D</v>
      </c>
      <c r="R38" s="37" t="str">
        <f t="shared" si="1"/>
        <v>Trung bình yếu</v>
      </c>
      <c r="S38" s="38" t="str">
        <f t="shared" si="3"/>
        <v/>
      </c>
      <c r="T38" s="39" t="s">
        <v>576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7">
        <v>30</v>
      </c>
      <c r="C39" s="28" t="s">
        <v>353</v>
      </c>
      <c r="D39" s="29" t="s">
        <v>354</v>
      </c>
      <c r="E39" s="30" t="s">
        <v>355</v>
      </c>
      <c r="F39" s="31" t="s">
        <v>356</v>
      </c>
      <c r="G39" s="28" t="s">
        <v>60</v>
      </c>
      <c r="H39" s="32">
        <v>10</v>
      </c>
      <c r="I39" s="32">
        <v>8</v>
      </c>
      <c r="J39" s="32" t="s">
        <v>28</v>
      </c>
      <c r="K39" s="32">
        <v>8</v>
      </c>
      <c r="L39" s="40"/>
      <c r="M39" s="40"/>
      <c r="N39" s="40"/>
      <c r="O39" s="34">
        <v>7.5</v>
      </c>
      <c r="P39" s="35">
        <f>ROUND(SUMPRODUCT(H39:O39,$H$9:$O$9)/100,1)</f>
        <v>7.9</v>
      </c>
      <c r="Q39" s="36" t="str">
        <f t="shared" si="0"/>
        <v>B</v>
      </c>
      <c r="R39" s="37" t="str">
        <f t="shared" si="1"/>
        <v>Khá</v>
      </c>
      <c r="S39" s="38" t="str">
        <f t="shared" si="3"/>
        <v/>
      </c>
      <c r="T39" s="39" t="s">
        <v>576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7">
        <v>31</v>
      </c>
      <c r="C40" s="28" t="s">
        <v>357</v>
      </c>
      <c r="D40" s="29" t="s">
        <v>358</v>
      </c>
      <c r="E40" s="30" t="s">
        <v>359</v>
      </c>
      <c r="F40" s="31" t="s">
        <v>265</v>
      </c>
      <c r="G40" s="28" t="s">
        <v>56</v>
      </c>
      <c r="H40" s="32">
        <v>10</v>
      </c>
      <c r="I40" s="32">
        <v>9</v>
      </c>
      <c r="J40" s="32" t="s">
        <v>28</v>
      </c>
      <c r="K40" s="32">
        <v>9</v>
      </c>
      <c r="L40" s="40"/>
      <c r="M40" s="40"/>
      <c r="N40" s="40"/>
      <c r="O40" s="34">
        <v>7.5</v>
      </c>
      <c r="P40" s="35">
        <f>ROUND(SUMPRODUCT(H40:O40,$H$9:$O$9)/100,1)</f>
        <v>8.1999999999999993</v>
      </c>
      <c r="Q40" s="36" t="str">
        <f t="shared" si="0"/>
        <v>B+</v>
      </c>
      <c r="R40" s="37" t="str">
        <f t="shared" si="1"/>
        <v>Khá</v>
      </c>
      <c r="S40" s="38" t="str">
        <f t="shared" si="3"/>
        <v/>
      </c>
      <c r="T40" s="39" t="s">
        <v>576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7">
        <v>32</v>
      </c>
      <c r="C41" s="28" t="s">
        <v>360</v>
      </c>
      <c r="D41" s="29" t="s">
        <v>183</v>
      </c>
      <c r="E41" s="30" t="s">
        <v>359</v>
      </c>
      <c r="F41" s="31" t="s">
        <v>361</v>
      </c>
      <c r="G41" s="28" t="s">
        <v>64</v>
      </c>
      <c r="H41" s="32">
        <v>10</v>
      </c>
      <c r="I41" s="32">
        <v>7</v>
      </c>
      <c r="J41" s="32" t="s">
        <v>28</v>
      </c>
      <c r="K41" s="32">
        <v>6</v>
      </c>
      <c r="L41" s="40"/>
      <c r="M41" s="40"/>
      <c r="N41" s="40"/>
      <c r="O41" s="34">
        <v>7</v>
      </c>
      <c r="P41" s="35">
        <f>ROUND(SUMPRODUCT(H41:O41,$H$9:$O$9)/100,1)</f>
        <v>7.1</v>
      </c>
      <c r="Q41" s="36" t="str">
        <f t="shared" si="0"/>
        <v>B</v>
      </c>
      <c r="R41" s="37" t="str">
        <f t="shared" si="1"/>
        <v>Khá</v>
      </c>
      <c r="S41" s="38" t="str">
        <f t="shared" si="3"/>
        <v/>
      </c>
      <c r="T41" s="39" t="s">
        <v>576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7">
        <v>33</v>
      </c>
      <c r="C42" s="28" t="s">
        <v>362</v>
      </c>
      <c r="D42" s="29" t="s">
        <v>363</v>
      </c>
      <c r="E42" s="30" t="s">
        <v>364</v>
      </c>
      <c r="F42" s="31" t="s">
        <v>365</v>
      </c>
      <c r="G42" s="28" t="s">
        <v>64</v>
      </c>
      <c r="H42" s="32">
        <v>10</v>
      </c>
      <c r="I42" s="32">
        <v>9</v>
      </c>
      <c r="J42" s="32" t="s">
        <v>28</v>
      </c>
      <c r="K42" s="32">
        <v>8.5</v>
      </c>
      <c r="L42" s="40"/>
      <c r="M42" s="40"/>
      <c r="N42" s="40"/>
      <c r="O42" s="34">
        <v>6</v>
      </c>
      <c r="P42" s="35">
        <f>ROUND(SUMPRODUCT(H42:O42,$H$9:$O$9)/100,1)</f>
        <v>7.2</v>
      </c>
      <c r="Q42" s="36" t="str">
        <f t="shared" ref="Q42:Q61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61" si="5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si="3"/>
        <v/>
      </c>
      <c r="T42" s="39" t="s">
        <v>576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7">
        <v>34</v>
      </c>
      <c r="C43" s="28" t="s">
        <v>366</v>
      </c>
      <c r="D43" s="29" t="s">
        <v>161</v>
      </c>
      <c r="E43" s="30" t="s">
        <v>367</v>
      </c>
      <c r="F43" s="31" t="s">
        <v>72</v>
      </c>
      <c r="G43" s="28" t="s">
        <v>56</v>
      </c>
      <c r="H43" s="32">
        <v>10</v>
      </c>
      <c r="I43" s="32">
        <v>6</v>
      </c>
      <c r="J43" s="32" t="s">
        <v>28</v>
      </c>
      <c r="K43" s="32">
        <v>6</v>
      </c>
      <c r="L43" s="40"/>
      <c r="M43" s="40"/>
      <c r="N43" s="40"/>
      <c r="O43" s="34">
        <v>7.5</v>
      </c>
      <c r="P43" s="35">
        <f>ROUND(SUMPRODUCT(H43:O43,$H$9:$O$9)/100,1)</f>
        <v>7.3</v>
      </c>
      <c r="Q43" s="36" t="str">
        <f t="shared" si="4"/>
        <v>B</v>
      </c>
      <c r="R43" s="37" t="str">
        <f t="shared" si="5"/>
        <v>Khá</v>
      </c>
      <c r="S43" s="38" t="str">
        <f t="shared" si="3"/>
        <v/>
      </c>
      <c r="T43" s="39" t="s">
        <v>576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7">
        <v>35</v>
      </c>
      <c r="C44" s="28" t="s">
        <v>368</v>
      </c>
      <c r="D44" s="29" t="s">
        <v>369</v>
      </c>
      <c r="E44" s="30" t="s">
        <v>188</v>
      </c>
      <c r="F44" s="31" t="s">
        <v>370</v>
      </c>
      <c r="G44" s="28" t="s">
        <v>60</v>
      </c>
      <c r="H44" s="32">
        <v>10</v>
      </c>
      <c r="I44" s="32">
        <v>8</v>
      </c>
      <c r="J44" s="32" t="s">
        <v>28</v>
      </c>
      <c r="K44" s="32">
        <v>8</v>
      </c>
      <c r="L44" s="40"/>
      <c r="M44" s="40"/>
      <c r="N44" s="40"/>
      <c r="O44" s="34">
        <v>6</v>
      </c>
      <c r="P44" s="35">
        <f>ROUND(SUMPRODUCT(H44:O44,$H$9:$O$9)/100,1)</f>
        <v>7</v>
      </c>
      <c r="Q44" s="36" t="str">
        <f t="shared" si="4"/>
        <v>B</v>
      </c>
      <c r="R44" s="37" t="str">
        <f t="shared" si="5"/>
        <v>Khá</v>
      </c>
      <c r="S44" s="38" t="str">
        <f t="shared" si="3"/>
        <v/>
      </c>
      <c r="T44" s="39" t="s">
        <v>576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7">
        <v>36</v>
      </c>
      <c r="C45" s="28" t="s">
        <v>371</v>
      </c>
      <c r="D45" s="29" t="s">
        <v>372</v>
      </c>
      <c r="E45" s="30" t="s">
        <v>373</v>
      </c>
      <c r="F45" s="31" t="s">
        <v>238</v>
      </c>
      <c r="G45" s="28" t="s">
        <v>60</v>
      </c>
      <c r="H45" s="32">
        <v>10</v>
      </c>
      <c r="I45" s="32">
        <v>9.5</v>
      </c>
      <c r="J45" s="32" t="s">
        <v>28</v>
      </c>
      <c r="K45" s="32">
        <v>8</v>
      </c>
      <c r="L45" s="40"/>
      <c r="M45" s="40"/>
      <c r="N45" s="40"/>
      <c r="O45" s="34">
        <v>8.5</v>
      </c>
      <c r="P45" s="35">
        <f>ROUND(SUMPRODUCT(H45:O45,$H$9:$O$9)/100,1)</f>
        <v>8.6999999999999993</v>
      </c>
      <c r="Q45" s="36" t="str">
        <f t="shared" si="4"/>
        <v>A</v>
      </c>
      <c r="R45" s="37" t="str">
        <f t="shared" si="5"/>
        <v>Giỏi</v>
      </c>
      <c r="S45" s="38" t="str">
        <f t="shared" si="3"/>
        <v/>
      </c>
      <c r="T45" s="39" t="s">
        <v>576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7">
        <v>37</v>
      </c>
      <c r="C46" s="28" t="s">
        <v>374</v>
      </c>
      <c r="D46" s="29" t="s">
        <v>375</v>
      </c>
      <c r="E46" s="30" t="s">
        <v>208</v>
      </c>
      <c r="F46" s="31" t="s">
        <v>376</v>
      </c>
      <c r="G46" s="28" t="s">
        <v>64</v>
      </c>
      <c r="H46" s="32">
        <v>10</v>
      </c>
      <c r="I46" s="32">
        <v>6.5</v>
      </c>
      <c r="J46" s="32" t="s">
        <v>28</v>
      </c>
      <c r="K46" s="32">
        <v>6</v>
      </c>
      <c r="L46" s="40"/>
      <c r="M46" s="40"/>
      <c r="N46" s="40"/>
      <c r="O46" s="34">
        <v>6</v>
      </c>
      <c r="P46" s="35">
        <f>ROUND(SUMPRODUCT(H46:O46,$H$9:$O$9)/100,1)</f>
        <v>6.5</v>
      </c>
      <c r="Q46" s="36" t="str">
        <f t="shared" si="4"/>
        <v>C+</v>
      </c>
      <c r="R46" s="37" t="str">
        <f t="shared" si="5"/>
        <v>Trung bình</v>
      </c>
      <c r="S46" s="38" t="str">
        <f t="shared" si="3"/>
        <v/>
      </c>
      <c r="T46" s="39" t="s">
        <v>576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7">
        <v>38</v>
      </c>
      <c r="C47" s="28" t="s">
        <v>377</v>
      </c>
      <c r="D47" s="29" t="s">
        <v>378</v>
      </c>
      <c r="E47" s="30" t="s">
        <v>208</v>
      </c>
      <c r="F47" s="31" t="s">
        <v>379</v>
      </c>
      <c r="G47" s="28" t="s">
        <v>60</v>
      </c>
      <c r="H47" s="32">
        <v>0</v>
      </c>
      <c r="I47" s="32"/>
      <c r="J47" s="32" t="s">
        <v>28</v>
      </c>
      <c r="K47" s="32"/>
      <c r="L47" s="40"/>
      <c r="M47" s="40"/>
      <c r="N47" s="40"/>
      <c r="O47" s="34"/>
      <c r="P47" s="35">
        <f>ROUND(SUMPRODUCT(H47:O47,$H$9:$O$9)/100,1)</f>
        <v>0</v>
      </c>
      <c r="Q47" s="36" t="str">
        <f t="shared" si="4"/>
        <v>F</v>
      </c>
      <c r="R47" s="37" t="str">
        <f t="shared" si="5"/>
        <v>Kém</v>
      </c>
      <c r="S47" s="38" t="str">
        <f t="shared" si="3"/>
        <v>Không đủ ĐKDT</v>
      </c>
      <c r="T47" s="39" t="s">
        <v>576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7">
        <v>39</v>
      </c>
      <c r="C48" s="28" t="s">
        <v>380</v>
      </c>
      <c r="D48" s="29" t="s">
        <v>381</v>
      </c>
      <c r="E48" s="30" t="s">
        <v>208</v>
      </c>
      <c r="F48" s="31" t="s">
        <v>382</v>
      </c>
      <c r="G48" s="28" t="s">
        <v>56</v>
      </c>
      <c r="H48" s="32">
        <v>10</v>
      </c>
      <c r="I48" s="32">
        <v>7</v>
      </c>
      <c r="J48" s="32" t="s">
        <v>28</v>
      </c>
      <c r="K48" s="32">
        <v>6</v>
      </c>
      <c r="L48" s="40"/>
      <c r="M48" s="40"/>
      <c r="N48" s="40"/>
      <c r="O48" s="34">
        <v>7</v>
      </c>
      <c r="P48" s="35">
        <f>ROUND(SUMPRODUCT(H48:O48,$H$9:$O$9)/100,1)</f>
        <v>7.1</v>
      </c>
      <c r="Q48" s="36" t="str">
        <f t="shared" si="4"/>
        <v>B</v>
      </c>
      <c r="R48" s="37" t="str">
        <f t="shared" si="5"/>
        <v>Khá</v>
      </c>
      <c r="S48" s="38" t="str">
        <f t="shared" si="3"/>
        <v/>
      </c>
      <c r="T48" s="39" t="s">
        <v>576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7">
        <v>40</v>
      </c>
      <c r="C49" s="28" t="s">
        <v>383</v>
      </c>
      <c r="D49" s="29" t="s">
        <v>384</v>
      </c>
      <c r="E49" s="30" t="s">
        <v>385</v>
      </c>
      <c r="F49" s="31" t="s">
        <v>386</v>
      </c>
      <c r="G49" s="28" t="s">
        <v>64</v>
      </c>
      <c r="H49" s="32">
        <v>10</v>
      </c>
      <c r="I49" s="32">
        <v>7</v>
      </c>
      <c r="J49" s="32" t="s">
        <v>28</v>
      </c>
      <c r="K49" s="32">
        <v>6</v>
      </c>
      <c r="L49" s="40"/>
      <c r="M49" s="40"/>
      <c r="N49" s="40"/>
      <c r="O49" s="34">
        <v>7</v>
      </c>
      <c r="P49" s="35">
        <f>ROUND(SUMPRODUCT(H49:O49,$H$9:$O$9)/100,1)</f>
        <v>7.1</v>
      </c>
      <c r="Q49" s="36" t="str">
        <f t="shared" si="4"/>
        <v>B</v>
      </c>
      <c r="R49" s="37" t="str">
        <f t="shared" si="5"/>
        <v>Khá</v>
      </c>
      <c r="S49" s="38" t="str">
        <f t="shared" si="3"/>
        <v/>
      </c>
      <c r="T49" s="39" t="s">
        <v>576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7">
        <v>41</v>
      </c>
      <c r="C50" s="28" t="s">
        <v>387</v>
      </c>
      <c r="D50" s="29" t="s">
        <v>363</v>
      </c>
      <c r="E50" s="30" t="s">
        <v>388</v>
      </c>
      <c r="F50" s="31" t="s">
        <v>389</v>
      </c>
      <c r="G50" s="28" t="s">
        <v>56</v>
      </c>
      <c r="H50" s="32">
        <v>10</v>
      </c>
      <c r="I50" s="32">
        <v>6</v>
      </c>
      <c r="J50" s="32" t="s">
        <v>28</v>
      </c>
      <c r="K50" s="32">
        <v>6.5</v>
      </c>
      <c r="L50" s="40"/>
      <c r="M50" s="40"/>
      <c r="N50" s="40"/>
      <c r="O50" s="34">
        <v>4</v>
      </c>
      <c r="P50" s="35">
        <f>ROUND(SUMPRODUCT(H50:O50,$H$9:$O$9)/100,1)</f>
        <v>5.3</v>
      </c>
      <c r="Q50" s="36" t="str">
        <f t="shared" si="4"/>
        <v>D+</v>
      </c>
      <c r="R50" s="37" t="str">
        <f t="shared" si="5"/>
        <v>Trung bình yếu</v>
      </c>
      <c r="S50" s="38" t="str">
        <f t="shared" si="3"/>
        <v/>
      </c>
      <c r="T50" s="39" t="s">
        <v>576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7">
        <v>42</v>
      </c>
      <c r="C51" s="28" t="s">
        <v>390</v>
      </c>
      <c r="D51" s="29" t="s">
        <v>391</v>
      </c>
      <c r="E51" s="30" t="s">
        <v>392</v>
      </c>
      <c r="F51" s="31" t="s">
        <v>393</v>
      </c>
      <c r="G51" s="28" t="s">
        <v>60</v>
      </c>
      <c r="H51" s="32">
        <v>10</v>
      </c>
      <c r="I51" s="32">
        <v>9</v>
      </c>
      <c r="J51" s="32" t="s">
        <v>28</v>
      </c>
      <c r="K51" s="32">
        <v>9</v>
      </c>
      <c r="L51" s="40"/>
      <c r="M51" s="40"/>
      <c r="N51" s="40"/>
      <c r="O51" s="34">
        <v>7</v>
      </c>
      <c r="P51" s="35">
        <f>ROUND(SUMPRODUCT(H51:O51,$H$9:$O$9)/100,1)</f>
        <v>7.9</v>
      </c>
      <c r="Q51" s="36" t="str">
        <f t="shared" si="4"/>
        <v>B</v>
      </c>
      <c r="R51" s="37" t="str">
        <f t="shared" si="5"/>
        <v>Khá</v>
      </c>
      <c r="S51" s="38" t="str">
        <f t="shared" si="3"/>
        <v/>
      </c>
      <c r="T51" s="39" t="s">
        <v>576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7">
        <v>43</v>
      </c>
      <c r="C52" s="28" t="s">
        <v>394</v>
      </c>
      <c r="D52" s="29" t="s">
        <v>78</v>
      </c>
      <c r="E52" s="30" t="s">
        <v>223</v>
      </c>
      <c r="F52" s="31" t="s">
        <v>395</v>
      </c>
      <c r="G52" s="28" t="s">
        <v>60</v>
      </c>
      <c r="H52" s="32">
        <v>10</v>
      </c>
      <c r="I52" s="32">
        <v>8</v>
      </c>
      <c r="J52" s="32" t="s">
        <v>28</v>
      </c>
      <c r="K52" s="32">
        <v>8</v>
      </c>
      <c r="L52" s="40"/>
      <c r="M52" s="40"/>
      <c r="N52" s="40"/>
      <c r="O52" s="34">
        <v>9</v>
      </c>
      <c r="P52" s="35">
        <f>ROUND(SUMPRODUCT(H52:O52,$H$9:$O$9)/100,1)</f>
        <v>8.8000000000000007</v>
      </c>
      <c r="Q52" s="36" t="str">
        <f t="shared" si="4"/>
        <v>A</v>
      </c>
      <c r="R52" s="37" t="str">
        <f t="shared" si="5"/>
        <v>Giỏi</v>
      </c>
      <c r="S52" s="38" t="str">
        <f t="shared" si="3"/>
        <v/>
      </c>
      <c r="T52" s="39" t="s">
        <v>576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7">
        <v>44</v>
      </c>
      <c r="C53" s="28" t="s">
        <v>396</v>
      </c>
      <c r="D53" s="29" t="s">
        <v>397</v>
      </c>
      <c r="E53" s="30" t="s">
        <v>229</v>
      </c>
      <c r="F53" s="31" t="s">
        <v>398</v>
      </c>
      <c r="G53" s="28" t="s">
        <v>64</v>
      </c>
      <c r="H53" s="32">
        <v>10</v>
      </c>
      <c r="I53" s="32">
        <v>10</v>
      </c>
      <c r="J53" s="32" t="s">
        <v>28</v>
      </c>
      <c r="K53" s="32">
        <v>9.5</v>
      </c>
      <c r="L53" s="40"/>
      <c r="M53" s="40"/>
      <c r="N53" s="40"/>
      <c r="O53" s="34">
        <v>7.5</v>
      </c>
      <c r="P53" s="35">
        <f>ROUND(SUMPRODUCT(H53:O53,$H$9:$O$9)/100,1)</f>
        <v>8.4</v>
      </c>
      <c r="Q53" s="36" t="str">
        <f t="shared" si="4"/>
        <v>B+</v>
      </c>
      <c r="R53" s="37" t="str">
        <f t="shared" si="5"/>
        <v>Khá</v>
      </c>
      <c r="S53" s="38" t="str">
        <f t="shared" si="3"/>
        <v/>
      </c>
      <c r="T53" s="39" t="s">
        <v>576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7">
        <v>45</v>
      </c>
      <c r="C54" s="28" t="s">
        <v>399</v>
      </c>
      <c r="D54" s="29" t="s">
        <v>400</v>
      </c>
      <c r="E54" s="30" t="s">
        <v>233</v>
      </c>
      <c r="F54" s="31" t="s">
        <v>401</v>
      </c>
      <c r="G54" s="28" t="s">
        <v>56</v>
      </c>
      <c r="H54" s="32">
        <v>10</v>
      </c>
      <c r="I54" s="32">
        <v>6</v>
      </c>
      <c r="J54" s="32" t="s">
        <v>28</v>
      </c>
      <c r="K54" s="32">
        <v>6</v>
      </c>
      <c r="L54" s="40"/>
      <c r="M54" s="40"/>
      <c r="N54" s="40"/>
      <c r="O54" s="34">
        <v>4</v>
      </c>
      <c r="P54" s="35">
        <f>ROUND(SUMPRODUCT(H54:O54,$H$9:$O$9)/100,1)</f>
        <v>5.2</v>
      </c>
      <c r="Q54" s="36" t="str">
        <f t="shared" si="4"/>
        <v>D+</v>
      </c>
      <c r="R54" s="37" t="str">
        <f t="shared" si="5"/>
        <v>Trung bình yếu</v>
      </c>
      <c r="S54" s="38" t="str">
        <f t="shared" si="3"/>
        <v/>
      </c>
      <c r="T54" s="39" t="s">
        <v>576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7">
        <v>46</v>
      </c>
      <c r="C55" s="28" t="s">
        <v>402</v>
      </c>
      <c r="D55" s="29" t="s">
        <v>403</v>
      </c>
      <c r="E55" s="30" t="s">
        <v>404</v>
      </c>
      <c r="F55" s="31" t="s">
        <v>405</v>
      </c>
      <c r="G55" s="28" t="s">
        <v>60</v>
      </c>
      <c r="H55" s="32">
        <v>10</v>
      </c>
      <c r="I55" s="32">
        <v>10</v>
      </c>
      <c r="J55" s="32" t="s">
        <v>28</v>
      </c>
      <c r="K55" s="32">
        <v>8</v>
      </c>
      <c r="L55" s="40"/>
      <c r="M55" s="40"/>
      <c r="N55" s="40"/>
      <c r="O55" s="34">
        <v>3</v>
      </c>
      <c r="P55" s="35">
        <f>ROUND(SUMPRODUCT(H55:O55,$H$9:$O$9)/100,1)</f>
        <v>5.4</v>
      </c>
      <c r="Q55" s="36" t="str">
        <f t="shared" si="4"/>
        <v>D+</v>
      </c>
      <c r="R55" s="37" t="str">
        <f t="shared" si="5"/>
        <v>Trung bình yếu</v>
      </c>
      <c r="S55" s="38" t="str">
        <f t="shared" si="3"/>
        <v/>
      </c>
      <c r="T55" s="39" t="s">
        <v>576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7">
        <v>47</v>
      </c>
      <c r="C56" s="28" t="s">
        <v>406</v>
      </c>
      <c r="D56" s="29" t="s">
        <v>407</v>
      </c>
      <c r="E56" s="30" t="s">
        <v>244</v>
      </c>
      <c r="F56" s="31" t="s">
        <v>408</v>
      </c>
      <c r="G56" s="28" t="s">
        <v>64</v>
      </c>
      <c r="H56" s="32">
        <v>10</v>
      </c>
      <c r="I56" s="32">
        <v>7</v>
      </c>
      <c r="J56" s="32" t="s">
        <v>28</v>
      </c>
      <c r="K56" s="32">
        <v>6</v>
      </c>
      <c r="L56" s="40"/>
      <c r="M56" s="40"/>
      <c r="N56" s="40"/>
      <c r="O56" s="34">
        <v>4</v>
      </c>
      <c r="P56" s="35">
        <f>ROUND(SUMPRODUCT(H56:O56,$H$9:$O$9)/100,1)</f>
        <v>5.3</v>
      </c>
      <c r="Q56" s="36" t="str">
        <f t="shared" si="4"/>
        <v>D+</v>
      </c>
      <c r="R56" s="37" t="str">
        <f t="shared" si="5"/>
        <v>Trung bình yếu</v>
      </c>
      <c r="S56" s="38" t="str">
        <f t="shared" si="3"/>
        <v/>
      </c>
      <c r="T56" s="39" t="s">
        <v>576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7">
        <v>48</v>
      </c>
      <c r="C57" s="28" t="s">
        <v>409</v>
      </c>
      <c r="D57" s="29" t="s">
        <v>410</v>
      </c>
      <c r="E57" s="30" t="s">
        <v>244</v>
      </c>
      <c r="F57" s="31" t="s">
        <v>411</v>
      </c>
      <c r="G57" s="28" t="s">
        <v>56</v>
      </c>
      <c r="H57" s="32">
        <v>10</v>
      </c>
      <c r="I57" s="32">
        <v>10</v>
      </c>
      <c r="J57" s="32" t="s">
        <v>28</v>
      </c>
      <c r="K57" s="32">
        <v>8.5</v>
      </c>
      <c r="L57" s="40"/>
      <c r="M57" s="40"/>
      <c r="N57" s="40"/>
      <c r="O57" s="34">
        <v>8.5</v>
      </c>
      <c r="P57" s="35">
        <f>ROUND(SUMPRODUCT(H57:O57,$H$9:$O$9)/100,1)</f>
        <v>8.8000000000000007</v>
      </c>
      <c r="Q57" s="36" t="str">
        <f t="shared" si="4"/>
        <v>A</v>
      </c>
      <c r="R57" s="37" t="str">
        <f t="shared" si="5"/>
        <v>Giỏi</v>
      </c>
      <c r="S57" s="38" t="str">
        <f t="shared" si="3"/>
        <v/>
      </c>
      <c r="T57" s="39" t="s">
        <v>576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18.75" customHeight="1">
      <c r="B58" s="27">
        <v>49</v>
      </c>
      <c r="C58" s="28" t="s">
        <v>412</v>
      </c>
      <c r="D58" s="29" t="s">
        <v>413</v>
      </c>
      <c r="E58" s="30" t="s">
        <v>414</v>
      </c>
      <c r="F58" s="31" t="s">
        <v>415</v>
      </c>
      <c r="G58" s="28" t="s">
        <v>60</v>
      </c>
      <c r="H58" s="32">
        <v>10</v>
      </c>
      <c r="I58" s="32">
        <v>8</v>
      </c>
      <c r="J58" s="32" t="s">
        <v>28</v>
      </c>
      <c r="K58" s="32">
        <v>8</v>
      </c>
      <c r="L58" s="40"/>
      <c r="M58" s="40"/>
      <c r="N58" s="40"/>
      <c r="O58" s="34">
        <v>5</v>
      </c>
      <c r="P58" s="35">
        <f>ROUND(SUMPRODUCT(H58:O58,$H$9:$O$9)/100,1)</f>
        <v>6.4</v>
      </c>
      <c r="Q58" s="36" t="str">
        <f t="shared" si="4"/>
        <v>C</v>
      </c>
      <c r="R58" s="37" t="str">
        <f t="shared" si="5"/>
        <v>Trung bình</v>
      </c>
      <c r="S58" s="38" t="str">
        <f t="shared" si="3"/>
        <v/>
      </c>
      <c r="T58" s="39" t="s">
        <v>576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 ht="18.75" customHeight="1">
      <c r="B59" s="27">
        <v>50</v>
      </c>
      <c r="C59" s="28" t="s">
        <v>416</v>
      </c>
      <c r="D59" s="29" t="s">
        <v>417</v>
      </c>
      <c r="E59" s="30" t="s">
        <v>250</v>
      </c>
      <c r="F59" s="31" t="s">
        <v>418</v>
      </c>
      <c r="G59" s="28" t="s">
        <v>64</v>
      </c>
      <c r="H59" s="32">
        <v>10</v>
      </c>
      <c r="I59" s="32">
        <v>8</v>
      </c>
      <c r="J59" s="32" t="s">
        <v>28</v>
      </c>
      <c r="K59" s="32">
        <v>9</v>
      </c>
      <c r="L59" s="40"/>
      <c r="M59" s="40"/>
      <c r="N59" s="40"/>
      <c r="O59" s="34">
        <v>0</v>
      </c>
      <c r="P59" s="35">
        <f>ROUND(SUMPRODUCT(H59:O59,$H$9:$O$9)/100,1)</f>
        <v>3.6</v>
      </c>
      <c r="Q59" s="36" t="str">
        <f t="shared" si="4"/>
        <v>F</v>
      </c>
      <c r="R59" s="37" t="str">
        <f t="shared" si="5"/>
        <v>Kém</v>
      </c>
      <c r="S59" s="38" t="str">
        <f t="shared" si="3"/>
        <v/>
      </c>
      <c r="T59" s="39" t="s">
        <v>576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 ht="18.75" customHeight="1">
      <c r="B60" s="27">
        <v>51</v>
      </c>
      <c r="C60" s="28" t="s">
        <v>419</v>
      </c>
      <c r="D60" s="29" t="s">
        <v>420</v>
      </c>
      <c r="E60" s="30" t="s">
        <v>421</v>
      </c>
      <c r="F60" s="31" t="s">
        <v>422</v>
      </c>
      <c r="G60" s="28" t="s">
        <v>64</v>
      </c>
      <c r="H60" s="32">
        <v>10</v>
      </c>
      <c r="I60" s="32">
        <v>6</v>
      </c>
      <c r="J60" s="32" t="s">
        <v>28</v>
      </c>
      <c r="K60" s="32">
        <v>6</v>
      </c>
      <c r="L60" s="40"/>
      <c r="M60" s="40"/>
      <c r="N60" s="40"/>
      <c r="O60" s="34">
        <v>5</v>
      </c>
      <c r="P60" s="35">
        <f>ROUND(SUMPRODUCT(H60:O60,$H$9:$O$9)/100,1)</f>
        <v>5.8</v>
      </c>
      <c r="Q60" s="36" t="str">
        <f t="shared" si="4"/>
        <v>C</v>
      </c>
      <c r="R60" s="37" t="str">
        <f t="shared" si="5"/>
        <v>Trung bình</v>
      </c>
      <c r="S60" s="38" t="str">
        <f t="shared" si="3"/>
        <v/>
      </c>
      <c r="T60" s="39" t="s">
        <v>576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1:38" ht="18.75" customHeight="1">
      <c r="B61" s="27">
        <v>52</v>
      </c>
      <c r="C61" s="28" t="s">
        <v>423</v>
      </c>
      <c r="D61" s="29" t="s">
        <v>424</v>
      </c>
      <c r="E61" s="30" t="s">
        <v>425</v>
      </c>
      <c r="F61" s="31" t="s">
        <v>426</v>
      </c>
      <c r="G61" s="28" t="s">
        <v>60</v>
      </c>
      <c r="H61" s="32">
        <v>10</v>
      </c>
      <c r="I61" s="32">
        <v>7</v>
      </c>
      <c r="J61" s="32" t="s">
        <v>28</v>
      </c>
      <c r="K61" s="32">
        <v>8</v>
      </c>
      <c r="L61" s="40"/>
      <c r="M61" s="40"/>
      <c r="N61" s="40"/>
      <c r="O61" s="34">
        <v>0</v>
      </c>
      <c r="P61" s="35">
        <f>ROUND(SUMPRODUCT(H61:O61,$H$9:$O$9)/100,1)</f>
        <v>3.3</v>
      </c>
      <c r="Q61" s="36" t="str">
        <f t="shared" si="4"/>
        <v>F</v>
      </c>
      <c r="R61" s="37" t="str">
        <f t="shared" si="5"/>
        <v>Kém</v>
      </c>
      <c r="S61" s="38" t="s">
        <v>581</v>
      </c>
      <c r="T61" s="39" t="s">
        <v>576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ht="9" customHeight="1">
      <c r="A62" s="2"/>
      <c r="B62" s="41"/>
      <c r="C62" s="42"/>
      <c r="D62" s="42"/>
      <c r="E62" s="43"/>
      <c r="F62" s="43"/>
      <c r="G62" s="43"/>
      <c r="H62" s="44"/>
      <c r="I62" s="45"/>
      <c r="J62" s="45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3"/>
    </row>
    <row r="63" spans="1:38" ht="16.5">
      <c r="A63" s="2"/>
      <c r="B63" s="95" t="s">
        <v>29</v>
      </c>
      <c r="C63" s="95"/>
      <c r="D63" s="42"/>
      <c r="E63" s="43"/>
      <c r="F63" s="43"/>
      <c r="G63" s="43"/>
      <c r="H63" s="44"/>
      <c r="I63" s="45"/>
      <c r="J63" s="45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3"/>
    </row>
    <row r="64" spans="1:38" ht="16.5" customHeight="1">
      <c r="A64" s="2"/>
      <c r="B64" s="47" t="s">
        <v>30</v>
      </c>
      <c r="C64" s="47"/>
      <c r="D64" s="48">
        <f>+$Z$8</f>
        <v>52</v>
      </c>
      <c r="E64" s="49" t="s">
        <v>31</v>
      </c>
      <c r="F64" s="86" t="s">
        <v>32</v>
      </c>
      <c r="G64" s="86"/>
      <c r="H64" s="86"/>
      <c r="I64" s="86"/>
      <c r="J64" s="86"/>
      <c r="K64" s="86"/>
      <c r="L64" s="86"/>
      <c r="M64" s="86"/>
      <c r="N64" s="86"/>
      <c r="O64" s="50">
        <f>$Z$8 -COUNTIF($S$9:$S$231,"Vắng") -COUNTIF($S$9:$S$231,"Vắng có phép") - COUNTIF($S$9:$S$231,"Đình chỉ thi") - COUNTIF($S$9:$S$231,"Không đủ ĐKDT")</f>
        <v>49</v>
      </c>
      <c r="P64" s="50"/>
      <c r="Q64" s="50"/>
      <c r="R64" s="51"/>
      <c r="S64" s="52" t="s">
        <v>31</v>
      </c>
      <c r="T64" s="51"/>
      <c r="U64" s="3"/>
    </row>
    <row r="65" spans="1:21" ht="16.5" customHeight="1">
      <c r="A65" s="2"/>
      <c r="B65" s="47" t="s">
        <v>33</v>
      </c>
      <c r="C65" s="47"/>
      <c r="D65" s="48">
        <f>+$AK$8</f>
        <v>47</v>
      </c>
      <c r="E65" s="49" t="s">
        <v>31</v>
      </c>
      <c r="F65" s="86" t="s">
        <v>34</v>
      </c>
      <c r="G65" s="86"/>
      <c r="H65" s="86"/>
      <c r="I65" s="86"/>
      <c r="J65" s="86"/>
      <c r="K65" s="86"/>
      <c r="L65" s="86"/>
      <c r="M65" s="86"/>
      <c r="N65" s="86"/>
      <c r="O65" s="53">
        <f>COUNTIF($S$9:$S$107,"Vắng")</f>
        <v>0</v>
      </c>
      <c r="P65" s="53"/>
      <c r="Q65" s="53"/>
      <c r="R65" s="54"/>
      <c r="S65" s="52" t="s">
        <v>31</v>
      </c>
      <c r="T65" s="54"/>
      <c r="U65" s="3"/>
    </row>
    <row r="66" spans="1:21" ht="16.5" customHeight="1">
      <c r="A66" s="2"/>
      <c r="B66" s="47" t="s">
        <v>42</v>
      </c>
      <c r="C66" s="47"/>
      <c r="D66" s="57">
        <f>COUNTIF(W10:W61,"Học lại")</f>
        <v>5</v>
      </c>
      <c r="E66" s="49" t="s">
        <v>31</v>
      </c>
      <c r="F66" s="86" t="s">
        <v>43</v>
      </c>
      <c r="G66" s="86"/>
      <c r="H66" s="86"/>
      <c r="I66" s="86"/>
      <c r="J66" s="86"/>
      <c r="K66" s="86"/>
      <c r="L66" s="86"/>
      <c r="M66" s="86"/>
      <c r="N66" s="86"/>
      <c r="O66" s="50">
        <f>COUNTIF($S$9:$S$107,"Vắng có phép")</f>
        <v>0</v>
      </c>
      <c r="P66" s="50"/>
      <c r="Q66" s="50"/>
      <c r="R66" s="51"/>
      <c r="S66" s="52" t="s">
        <v>31</v>
      </c>
      <c r="T66" s="51"/>
      <c r="U66" s="3"/>
    </row>
    <row r="67" spans="1:21" ht="3" customHeight="1">
      <c r="A67" s="2"/>
      <c r="B67" s="41"/>
      <c r="C67" s="42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21">
      <c r="B68" s="77" t="s">
        <v>44</v>
      </c>
      <c r="C68" s="77"/>
      <c r="D68" s="78">
        <f>COUNTIF(W10:W61,"Thi lại")</f>
        <v>0</v>
      </c>
      <c r="E68" s="79" t="s">
        <v>31</v>
      </c>
      <c r="F68" s="3"/>
      <c r="G68" s="3"/>
      <c r="H68" s="3"/>
      <c r="I68" s="3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3"/>
    </row>
    <row r="69" spans="1:21" ht="24.75" customHeight="1">
      <c r="B69" s="77"/>
      <c r="C69" s="77"/>
      <c r="D69" s="78"/>
      <c r="E69" s="79"/>
      <c r="F69" s="3"/>
      <c r="G69" s="3"/>
      <c r="H69" s="3"/>
      <c r="I69" s="3"/>
      <c r="J69" s="84" t="s">
        <v>582</v>
      </c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3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</autoFilter>
  <sortState ref="B10:U61">
    <sortCondition ref="B10:B61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63:C63"/>
    <mergeCell ref="F64:N64"/>
    <mergeCell ref="F65:N65"/>
    <mergeCell ref="N7:N8"/>
    <mergeCell ref="O7:O8"/>
    <mergeCell ref="P7:P9"/>
    <mergeCell ref="Q7:Q8"/>
    <mergeCell ref="R7:R8"/>
    <mergeCell ref="H7:H8"/>
    <mergeCell ref="I7:I8"/>
    <mergeCell ref="F66:N66"/>
    <mergeCell ref="K7:K8"/>
    <mergeCell ref="L7:L8"/>
    <mergeCell ref="M7:M8"/>
    <mergeCell ref="J68:T68"/>
    <mergeCell ref="J69:T69"/>
  </mergeCells>
  <conditionalFormatting sqref="H10:O61">
    <cfRule type="cellIs" dxfId="3" priority="4" operator="greaterThan">
      <formula>10</formula>
    </cfRule>
  </conditionalFormatting>
  <conditionalFormatting sqref="C1:C1048576">
    <cfRule type="duplicateValues" dxfId="2" priority="2"/>
  </conditionalFormatting>
  <dataValidations count="1">
    <dataValidation allowBlank="1" showInputMessage="1" showErrorMessage="1" errorTitle="Không xóa dữ liệu" error="Không xóa dữ liệu" prompt="Không xóa dữ liệu" sqref="W10:W61 X2:AL8 D66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4"/>
  <sheetViews>
    <sheetView tabSelected="1" zoomScale="130" zoomScaleNormal="130" workbookViewId="0">
      <pane ySplit="3" topLeftCell="A4" activePane="bottomLeft" state="frozen"/>
      <selection activeCell="A6" sqref="A6:XFD6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6.25" style="1" customWidth="1"/>
    <col min="5" max="5" width="8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49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47</v>
      </c>
      <c r="H5" s="97"/>
      <c r="I5" s="97"/>
      <c r="J5" s="97"/>
      <c r="K5" s="97"/>
      <c r="L5" s="97"/>
      <c r="M5" s="97"/>
      <c r="N5" s="97"/>
      <c r="O5" s="97" t="s">
        <v>48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Mật mã học cơ sở</v>
      </c>
      <c r="Y8" s="65" t="str">
        <f>+O4</f>
        <v>Nhóm: INT1344-01</v>
      </c>
      <c r="Z8" s="66">
        <f>+$AI$8+$AK$8+$AG$8</f>
        <v>57</v>
      </c>
      <c r="AA8" s="60">
        <f>COUNTIF($S$9:$S$105,"Khiển trách")</f>
        <v>0</v>
      </c>
      <c r="AB8" s="60">
        <f>COUNTIF($S$9:$S$105,"Cảnh cáo")</f>
        <v>0</v>
      </c>
      <c r="AC8" s="60">
        <f>COUNTIF($S$9:$S$105,"Đình chỉ thi")</f>
        <v>0</v>
      </c>
      <c r="AD8" s="67">
        <f>+($AA$8+$AB$8+$AC$8)/$Z$8*100%</f>
        <v>0</v>
      </c>
      <c r="AE8" s="60">
        <f>SUM(COUNTIF($S$9:$S$103,"Vắng"),COUNTIF($S$9:$S$103,"Vắng có phép"))</f>
        <v>1</v>
      </c>
      <c r="AF8" s="68">
        <f>+$AE$8/$Z$8</f>
        <v>1.7543859649122806E-2</v>
      </c>
      <c r="AG8" s="69">
        <f>COUNTIF($W$9:$W$103,"Thi lại")</f>
        <v>1</v>
      </c>
      <c r="AH8" s="68">
        <f>+$AG$8/$Z$8</f>
        <v>1.7543859649122806E-2</v>
      </c>
      <c r="AI8" s="69">
        <f>COUNTIF($W$9:$W$104,"Học lại")</f>
        <v>11</v>
      </c>
      <c r="AJ8" s="68">
        <f>+$AI$8/$Z$8</f>
        <v>0.19298245614035087</v>
      </c>
      <c r="AK8" s="60">
        <f>COUNTIF($W$10:$W$104,"Đạt")</f>
        <v>45</v>
      </c>
      <c r="AL8" s="67">
        <f>+$AK$8/$Z$8</f>
        <v>0.78947368421052633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" customHeight="1">
      <c r="B10" s="17">
        <v>1</v>
      </c>
      <c r="C10" s="18" t="s">
        <v>52</v>
      </c>
      <c r="D10" s="19" t="s">
        <v>53</v>
      </c>
      <c r="E10" s="20" t="s">
        <v>54</v>
      </c>
      <c r="F10" s="21" t="s">
        <v>55</v>
      </c>
      <c r="G10" s="18" t="s">
        <v>56</v>
      </c>
      <c r="H10" s="22">
        <v>9</v>
      </c>
      <c r="I10" s="22">
        <v>8</v>
      </c>
      <c r="J10" s="22" t="s">
        <v>28</v>
      </c>
      <c r="K10" s="22">
        <v>8</v>
      </c>
      <c r="L10" s="82"/>
      <c r="M10" s="82"/>
      <c r="N10" s="82"/>
      <c r="O10" s="83">
        <v>6</v>
      </c>
      <c r="P10" s="23">
        <f>ROUND(SUMPRODUCT(H10:O10,$H$9:$O$9)/100,1)</f>
        <v>6.9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23" si="2">+IF(OR($H10=0,$I10=0,$J10=0,$K10=0),"Không đủ ĐKDT","")</f>
        <v/>
      </c>
      <c r="T10" s="25" t="s">
        <v>573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" customHeight="1">
      <c r="B11" s="27">
        <v>2</v>
      </c>
      <c r="C11" s="28" t="s">
        <v>57</v>
      </c>
      <c r="D11" s="29" t="s">
        <v>58</v>
      </c>
      <c r="E11" s="30" t="s">
        <v>54</v>
      </c>
      <c r="F11" s="31" t="s">
        <v>59</v>
      </c>
      <c r="G11" s="28" t="s">
        <v>60</v>
      </c>
      <c r="H11" s="32">
        <v>10</v>
      </c>
      <c r="I11" s="32">
        <v>7</v>
      </c>
      <c r="J11" s="32" t="s">
        <v>28</v>
      </c>
      <c r="K11" s="32">
        <v>6</v>
      </c>
      <c r="L11" s="33"/>
      <c r="M11" s="33"/>
      <c r="N11" s="33"/>
      <c r="O11" s="34">
        <v>7</v>
      </c>
      <c r="P11" s="35">
        <f>ROUND(SUMPRODUCT(H11:O11,$H$9:$O$9)/100,1)</f>
        <v>7.1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573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" customHeight="1">
      <c r="B12" s="27">
        <v>3</v>
      </c>
      <c r="C12" s="28" t="s">
        <v>61</v>
      </c>
      <c r="D12" s="29" t="s">
        <v>62</v>
      </c>
      <c r="E12" s="30" t="s">
        <v>54</v>
      </c>
      <c r="F12" s="31" t="s">
        <v>63</v>
      </c>
      <c r="G12" s="28" t="s">
        <v>64</v>
      </c>
      <c r="H12" s="32">
        <v>0</v>
      </c>
      <c r="I12" s="32">
        <v>0</v>
      </c>
      <c r="J12" s="32" t="s">
        <v>28</v>
      </c>
      <c r="K12" s="32"/>
      <c r="L12" s="40"/>
      <c r="M12" s="40"/>
      <c r="N12" s="40"/>
      <c r="O12" s="34"/>
      <c r="P12" s="35">
        <f>ROUND(SUMPRODUCT(H12:O12,$H$9:$O$9)/100,1)</f>
        <v>0</v>
      </c>
      <c r="Q12" s="36" t="str">
        <f t="shared" si="0"/>
        <v>F</v>
      </c>
      <c r="R12" s="37" t="str">
        <f t="shared" si="1"/>
        <v>Kém</v>
      </c>
      <c r="S12" s="38" t="str">
        <f t="shared" si="2"/>
        <v>Không đủ ĐKDT</v>
      </c>
      <c r="T12" s="39" t="s">
        <v>573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" customHeight="1">
      <c r="B13" s="27">
        <v>4</v>
      </c>
      <c r="C13" s="28" t="s">
        <v>65</v>
      </c>
      <c r="D13" s="29" t="s">
        <v>66</v>
      </c>
      <c r="E13" s="30" t="s">
        <v>67</v>
      </c>
      <c r="F13" s="31" t="s">
        <v>68</v>
      </c>
      <c r="G13" s="28" t="s">
        <v>60</v>
      </c>
      <c r="H13" s="32">
        <v>0</v>
      </c>
      <c r="I13" s="32">
        <v>0</v>
      </c>
      <c r="J13" s="32" t="s">
        <v>28</v>
      </c>
      <c r="K13" s="32"/>
      <c r="L13" s="40"/>
      <c r="M13" s="40"/>
      <c r="N13" s="40"/>
      <c r="O13" s="34"/>
      <c r="P13" s="35">
        <f>ROUND(SUMPRODUCT(H13:O13,$H$9:$O$9)/100,1)</f>
        <v>0</v>
      </c>
      <c r="Q13" s="36" t="str">
        <f t="shared" si="0"/>
        <v>F</v>
      </c>
      <c r="R13" s="37" t="str">
        <f t="shared" si="1"/>
        <v>Kém</v>
      </c>
      <c r="S13" s="38" t="str">
        <f t="shared" si="2"/>
        <v>Không đủ ĐKDT</v>
      </c>
      <c r="T13" s="39" t="s">
        <v>573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" customHeight="1">
      <c r="B14" s="27">
        <v>5</v>
      </c>
      <c r="C14" s="28" t="s">
        <v>69</v>
      </c>
      <c r="D14" s="29" t="s">
        <v>70</v>
      </c>
      <c r="E14" s="30" t="s">
        <v>71</v>
      </c>
      <c r="F14" s="31" t="s">
        <v>72</v>
      </c>
      <c r="G14" s="28" t="s">
        <v>60</v>
      </c>
      <c r="H14" s="32">
        <v>10</v>
      </c>
      <c r="I14" s="32">
        <v>6</v>
      </c>
      <c r="J14" s="32" t="s">
        <v>28</v>
      </c>
      <c r="K14" s="32">
        <v>6</v>
      </c>
      <c r="L14" s="40"/>
      <c r="M14" s="40"/>
      <c r="N14" s="40"/>
      <c r="O14" s="34">
        <v>7</v>
      </c>
      <c r="P14" s="35">
        <f>ROUND(SUMPRODUCT(H14:O14,$H$9:$O$9)/100,1)</f>
        <v>7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573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" customHeight="1">
      <c r="B15" s="27">
        <v>6</v>
      </c>
      <c r="C15" s="28" t="s">
        <v>73</v>
      </c>
      <c r="D15" s="29" t="s">
        <v>74</v>
      </c>
      <c r="E15" s="30" t="s">
        <v>75</v>
      </c>
      <c r="F15" s="31" t="s">
        <v>76</v>
      </c>
      <c r="G15" s="28" t="s">
        <v>60</v>
      </c>
      <c r="H15" s="32">
        <v>10</v>
      </c>
      <c r="I15" s="32">
        <v>7</v>
      </c>
      <c r="J15" s="32" t="s">
        <v>28</v>
      </c>
      <c r="K15" s="32">
        <v>7</v>
      </c>
      <c r="L15" s="40"/>
      <c r="M15" s="40"/>
      <c r="N15" s="40"/>
      <c r="O15" s="34">
        <v>7.5</v>
      </c>
      <c r="P15" s="35">
        <f>ROUND(SUMPRODUCT(H15:O15,$H$9:$O$9)/100,1)</f>
        <v>7.6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 t="s">
        <v>573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" customHeight="1">
      <c r="B16" s="27">
        <v>7</v>
      </c>
      <c r="C16" s="28" t="s">
        <v>77</v>
      </c>
      <c r="D16" s="29" t="s">
        <v>78</v>
      </c>
      <c r="E16" s="30" t="s">
        <v>79</v>
      </c>
      <c r="F16" s="31" t="s">
        <v>80</v>
      </c>
      <c r="G16" s="28" t="s">
        <v>60</v>
      </c>
      <c r="H16" s="32">
        <v>10</v>
      </c>
      <c r="I16" s="32">
        <v>6</v>
      </c>
      <c r="J16" s="32" t="s">
        <v>28</v>
      </c>
      <c r="K16" s="32">
        <v>6</v>
      </c>
      <c r="L16" s="40"/>
      <c r="M16" s="40"/>
      <c r="N16" s="40"/>
      <c r="O16" s="34">
        <v>7</v>
      </c>
      <c r="P16" s="35">
        <f>ROUND(SUMPRODUCT(H16:O16,$H$9:$O$9)/100,1)</f>
        <v>7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573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" customHeight="1">
      <c r="B17" s="27">
        <v>8</v>
      </c>
      <c r="C17" s="28" t="s">
        <v>81</v>
      </c>
      <c r="D17" s="29" t="s">
        <v>82</v>
      </c>
      <c r="E17" s="30" t="s">
        <v>83</v>
      </c>
      <c r="F17" s="31" t="s">
        <v>84</v>
      </c>
      <c r="G17" s="28" t="s">
        <v>60</v>
      </c>
      <c r="H17" s="32">
        <v>10</v>
      </c>
      <c r="I17" s="32">
        <v>6</v>
      </c>
      <c r="J17" s="32" t="s">
        <v>28</v>
      </c>
      <c r="K17" s="32">
        <v>6</v>
      </c>
      <c r="L17" s="40"/>
      <c r="M17" s="40"/>
      <c r="N17" s="40"/>
      <c r="O17" s="34">
        <v>8.5</v>
      </c>
      <c r="P17" s="35">
        <f>ROUND(SUMPRODUCT(H17:O17,$H$9:$O$9)/100,1)</f>
        <v>7.9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573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" customHeight="1">
      <c r="B18" s="27">
        <v>9</v>
      </c>
      <c r="C18" s="28" t="s">
        <v>85</v>
      </c>
      <c r="D18" s="29" t="s">
        <v>86</v>
      </c>
      <c r="E18" s="30" t="s">
        <v>87</v>
      </c>
      <c r="F18" s="31" t="s">
        <v>88</v>
      </c>
      <c r="G18" s="28" t="s">
        <v>56</v>
      </c>
      <c r="H18" s="32">
        <v>9</v>
      </c>
      <c r="I18" s="32">
        <v>6</v>
      </c>
      <c r="J18" s="32" t="s">
        <v>28</v>
      </c>
      <c r="K18" s="32">
        <v>6</v>
      </c>
      <c r="L18" s="40"/>
      <c r="M18" s="40"/>
      <c r="N18" s="40"/>
      <c r="O18" s="34">
        <v>5</v>
      </c>
      <c r="P18" s="35">
        <f>ROUND(SUMPRODUCT(H18:O18,$H$9:$O$9)/100,1)</f>
        <v>5.7</v>
      </c>
      <c r="Q18" s="36" t="str">
        <f t="shared" si="0"/>
        <v>C</v>
      </c>
      <c r="R18" s="37" t="str">
        <f t="shared" si="1"/>
        <v>Trung bình</v>
      </c>
      <c r="S18" s="38" t="str">
        <f t="shared" si="2"/>
        <v/>
      </c>
      <c r="T18" s="39" t="s">
        <v>573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" customHeight="1">
      <c r="B19" s="27">
        <v>10</v>
      </c>
      <c r="C19" s="28" t="s">
        <v>89</v>
      </c>
      <c r="D19" s="29" t="s">
        <v>90</v>
      </c>
      <c r="E19" s="30" t="s">
        <v>91</v>
      </c>
      <c r="F19" s="31" t="s">
        <v>92</v>
      </c>
      <c r="G19" s="28" t="s">
        <v>60</v>
      </c>
      <c r="H19" s="32">
        <v>10</v>
      </c>
      <c r="I19" s="32">
        <v>7</v>
      </c>
      <c r="J19" s="32" t="s">
        <v>28</v>
      </c>
      <c r="K19" s="32">
        <v>6</v>
      </c>
      <c r="L19" s="40"/>
      <c r="M19" s="40"/>
      <c r="N19" s="40"/>
      <c r="O19" s="34">
        <v>3</v>
      </c>
      <c r="P19" s="35">
        <f>ROUND(SUMPRODUCT(H19:O19,$H$9:$O$9)/100,1)</f>
        <v>4.7</v>
      </c>
      <c r="Q19" s="36" t="str">
        <f t="shared" si="0"/>
        <v>D</v>
      </c>
      <c r="R19" s="37" t="str">
        <f t="shared" si="1"/>
        <v>Trung bình yếu</v>
      </c>
      <c r="S19" s="38" t="str">
        <f t="shared" si="2"/>
        <v/>
      </c>
      <c r="T19" s="39" t="s">
        <v>573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" customHeight="1">
      <c r="B20" s="27">
        <v>11</v>
      </c>
      <c r="C20" s="28" t="s">
        <v>93</v>
      </c>
      <c r="D20" s="29" t="s">
        <v>94</v>
      </c>
      <c r="E20" s="30" t="s">
        <v>95</v>
      </c>
      <c r="F20" s="31" t="s">
        <v>96</v>
      </c>
      <c r="G20" s="28" t="s">
        <v>60</v>
      </c>
      <c r="H20" s="32">
        <v>10</v>
      </c>
      <c r="I20" s="32">
        <v>7</v>
      </c>
      <c r="J20" s="32" t="s">
        <v>28</v>
      </c>
      <c r="K20" s="32">
        <v>6</v>
      </c>
      <c r="L20" s="40"/>
      <c r="M20" s="40"/>
      <c r="N20" s="40"/>
      <c r="O20" s="34">
        <v>6</v>
      </c>
      <c r="P20" s="35">
        <f>ROUND(SUMPRODUCT(H20:O20,$H$9:$O$9)/100,1)</f>
        <v>6.5</v>
      </c>
      <c r="Q20" s="36" t="str">
        <f t="shared" si="0"/>
        <v>C+</v>
      </c>
      <c r="R20" s="37" t="str">
        <f t="shared" si="1"/>
        <v>Trung bình</v>
      </c>
      <c r="S20" s="38" t="str">
        <f t="shared" si="2"/>
        <v/>
      </c>
      <c r="T20" s="39" t="s">
        <v>573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" customHeight="1">
      <c r="B21" s="27">
        <v>12</v>
      </c>
      <c r="C21" s="28" t="s">
        <v>97</v>
      </c>
      <c r="D21" s="29" t="s">
        <v>98</v>
      </c>
      <c r="E21" s="30" t="s">
        <v>99</v>
      </c>
      <c r="F21" s="31" t="s">
        <v>100</v>
      </c>
      <c r="G21" s="28" t="s">
        <v>60</v>
      </c>
      <c r="H21" s="32">
        <v>10</v>
      </c>
      <c r="I21" s="32">
        <v>7</v>
      </c>
      <c r="J21" s="32" t="s">
        <v>28</v>
      </c>
      <c r="K21" s="32">
        <v>6</v>
      </c>
      <c r="L21" s="40"/>
      <c r="M21" s="40"/>
      <c r="N21" s="40"/>
      <c r="O21" s="34">
        <v>7</v>
      </c>
      <c r="P21" s="35">
        <f>ROUND(SUMPRODUCT(H21:O21,$H$9:$O$9)/100,1)</f>
        <v>7.1</v>
      </c>
      <c r="Q21" s="36" t="str">
        <f t="shared" si="0"/>
        <v>B</v>
      </c>
      <c r="R21" s="37" t="str">
        <f t="shared" si="1"/>
        <v>Khá</v>
      </c>
      <c r="S21" s="38" t="str">
        <f t="shared" si="2"/>
        <v/>
      </c>
      <c r="T21" s="39" t="s">
        <v>573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" customHeight="1">
      <c r="B22" s="27">
        <v>13</v>
      </c>
      <c r="C22" s="28" t="s">
        <v>101</v>
      </c>
      <c r="D22" s="29" t="s">
        <v>102</v>
      </c>
      <c r="E22" s="30" t="s">
        <v>99</v>
      </c>
      <c r="F22" s="31" t="s">
        <v>103</v>
      </c>
      <c r="G22" s="28" t="s">
        <v>60</v>
      </c>
      <c r="H22" s="32">
        <v>10</v>
      </c>
      <c r="I22" s="32">
        <v>7</v>
      </c>
      <c r="J22" s="32" t="s">
        <v>28</v>
      </c>
      <c r="K22" s="32">
        <v>6</v>
      </c>
      <c r="L22" s="40"/>
      <c r="M22" s="40"/>
      <c r="N22" s="40"/>
      <c r="O22" s="34">
        <v>8.5</v>
      </c>
      <c r="P22" s="35">
        <f>ROUND(SUMPRODUCT(H22:O22,$H$9:$O$9)/100,1)</f>
        <v>8</v>
      </c>
      <c r="Q22" s="36" t="str">
        <f t="shared" si="0"/>
        <v>B+</v>
      </c>
      <c r="R22" s="37" t="str">
        <f t="shared" si="1"/>
        <v>Khá</v>
      </c>
      <c r="S22" s="38" t="str">
        <f t="shared" si="2"/>
        <v/>
      </c>
      <c r="T22" s="39" t="s">
        <v>573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" customHeight="1">
      <c r="B23" s="27">
        <v>14</v>
      </c>
      <c r="C23" s="28" t="s">
        <v>104</v>
      </c>
      <c r="D23" s="29" t="s">
        <v>105</v>
      </c>
      <c r="E23" s="30" t="s">
        <v>106</v>
      </c>
      <c r="F23" s="31" t="s">
        <v>107</v>
      </c>
      <c r="G23" s="28" t="s">
        <v>60</v>
      </c>
      <c r="H23" s="32">
        <v>10</v>
      </c>
      <c r="I23" s="32">
        <v>7</v>
      </c>
      <c r="J23" s="32" t="s">
        <v>28</v>
      </c>
      <c r="K23" s="32">
        <v>6</v>
      </c>
      <c r="L23" s="40"/>
      <c r="M23" s="40"/>
      <c r="N23" s="40"/>
      <c r="O23" s="34">
        <v>4</v>
      </c>
      <c r="P23" s="35">
        <f>ROUND(SUMPRODUCT(H23:O23,$H$9:$O$9)/100,1)</f>
        <v>5.3</v>
      </c>
      <c r="Q23" s="36" t="str">
        <f t="shared" si="0"/>
        <v>D+</v>
      </c>
      <c r="R23" s="37" t="str">
        <f t="shared" si="1"/>
        <v>Trung bình yếu</v>
      </c>
      <c r="S23" s="38" t="str">
        <f t="shared" si="2"/>
        <v/>
      </c>
      <c r="T23" s="39" t="s">
        <v>573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" customHeight="1">
      <c r="B24" s="27">
        <v>15</v>
      </c>
      <c r="C24" s="28" t="s">
        <v>108</v>
      </c>
      <c r="D24" s="29" t="s">
        <v>109</v>
      </c>
      <c r="E24" s="30" t="s">
        <v>106</v>
      </c>
      <c r="F24" s="31" t="s">
        <v>110</v>
      </c>
      <c r="G24" s="28" t="s">
        <v>111</v>
      </c>
      <c r="H24" s="32">
        <v>10</v>
      </c>
      <c r="I24" s="32">
        <v>5</v>
      </c>
      <c r="J24" s="32" t="s">
        <v>28</v>
      </c>
      <c r="K24" s="32">
        <v>5</v>
      </c>
      <c r="L24" s="40"/>
      <c r="M24" s="40"/>
      <c r="N24" s="40"/>
      <c r="O24" s="34">
        <v>0</v>
      </c>
      <c r="P24" s="35">
        <f>ROUND(SUMPRODUCT(H24:O24,$H$9:$O$9)/100,0)</f>
        <v>3</v>
      </c>
      <c r="Q24" s="36" t="str">
        <f t="shared" si="0"/>
        <v>F</v>
      </c>
      <c r="R24" s="37" t="str">
        <f t="shared" si="1"/>
        <v>Kém</v>
      </c>
      <c r="S24" s="38" t="s">
        <v>580</v>
      </c>
      <c r="T24" s="39" t="s">
        <v>573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Thi lại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" customHeight="1">
      <c r="B25" s="27">
        <v>16</v>
      </c>
      <c r="C25" s="28" t="s">
        <v>112</v>
      </c>
      <c r="D25" s="29" t="s">
        <v>113</v>
      </c>
      <c r="E25" s="30" t="s">
        <v>114</v>
      </c>
      <c r="F25" s="31" t="s">
        <v>115</v>
      </c>
      <c r="G25" s="28" t="s">
        <v>60</v>
      </c>
      <c r="H25" s="32">
        <v>10</v>
      </c>
      <c r="I25" s="32">
        <v>7</v>
      </c>
      <c r="J25" s="32" t="s">
        <v>28</v>
      </c>
      <c r="K25" s="32">
        <v>6</v>
      </c>
      <c r="L25" s="40"/>
      <c r="M25" s="40"/>
      <c r="N25" s="40"/>
      <c r="O25" s="34">
        <v>6</v>
      </c>
      <c r="P25" s="35">
        <f>ROUND(SUMPRODUCT(H25:O25,$H$9:$O$9)/100,1)</f>
        <v>6.5</v>
      </c>
      <c r="Q25" s="36" t="str">
        <f t="shared" si="0"/>
        <v>C+</v>
      </c>
      <c r="R25" s="37" t="str">
        <f t="shared" si="1"/>
        <v>Trung bình</v>
      </c>
      <c r="S25" s="38" t="str">
        <f t="shared" ref="S25:S66" si="3">+IF(OR($H25=0,$I25=0,$J25=0,$K25=0),"Không đủ ĐKDT","")</f>
        <v/>
      </c>
      <c r="T25" s="39" t="s">
        <v>573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" customHeight="1">
      <c r="B26" s="27">
        <v>17</v>
      </c>
      <c r="C26" s="28" t="s">
        <v>116</v>
      </c>
      <c r="D26" s="29" t="s">
        <v>117</v>
      </c>
      <c r="E26" s="30" t="s">
        <v>114</v>
      </c>
      <c r="F26" s="31" t="s">
        <v>118</v>
      </c>
      <c r="G26" s="28" t="s">
        <v>60</v>
      </c>
      <c r="H26" s="32">
        <v>10</v>
      </c>
      <c r="I26" s="32">
        <v>6</v>
      </c>
      <c r="J26" s="32" t="s">
        <v>28</v>
      </c>
      <c r="K26" s="32">
        <v>6</v>
      </c>
      <c r="L26" s="40"/>
      <c r="M26" s="40"/>
      <c r="N26" s="40"/>
      <c r="O26" s="34">
        <v>7</v>
      </c>
      <c r="P26" s="35">
        <f>ROUND(SUMPRODUCT(H26:O26,$H$9:$O$9)/100,1)</f>
        <v>7</v>
      </c>
      <c r="Q26" s="36" t="str">
        <f t="shared" si="0"/>
        <v>B</v>
      </c>
      <c r="R26" s="37" t="str">
        <f t="shared" si="1"/>
        <v>Khá</v>
      </c>
      <c r="S26" s="38" t="str">
        <f t="shared" si="3"/>
        <v/>
      </c>
      <c r="T26" s="39" t="s">
        <v>573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" customHeight="1">
      <c r="B27" s="27">
        <v>18</v>
      </c>
      <c r="C27" s="28" t="s">
        <v>119</v>
      </c>
      <c r="D27" s="29" t="s">
        <v>120</v>
      </c>
      <c r="E27" s="30" t="s">
        <v>121</v>
      </c>
      <c r="F27" s="31" t="s">
        <v>122</v>
      </c>
      <c r="G27" s="28" t="s">
        <v>60</v>
      </c>
      <c r="H27" s="32">
        <v>10</v>
      </c>
      <c r="I27" s="32">
        <v>6</v>
      </c>
      <c r="J27" s="32" t="s">
        <v>28</v>
      </c>
      <c r="K27" s="32">
        <v>6</v>
      </c>
      <c r="L27" s="40"/>
      <c r="M27" s="40"/>
      <c r="N27" s="40"/>
      <c r="O27" s="34">
        <v>3</v>
      </c>
      <c r="P27" s="35">
        <f>ROUND(SUMPRODUCT(H27:O27,$H$9:$O$9)/100,1)</f>
        <v>4.5999999999999996</v>
      </c>
      <c r="Q27" s="36" t="str">
        <f t="shared" si="0"/>
        <v>D</v>
      </c>
      <c r="R27" s="37" t="str">
        <f t="shared" si="1"/>
        <v>Trung bình yếu</v>
      </c>
      <c r="S27" s="38" t="str">
        <f t="shared" si="3"/>
        <v/>
      </c>
      <c r="T27" s="39" t="s">
        <v>573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" customHeight="1">
      <c r="B28" s="27">
        <v>19</v>
      </c>
      <c r="C28" s="28" t="s">
        <v>123</v>
      </c>
      <c r="D28" s="29" t="s">
        <v>124</v>
      </c>
      <c r="E28" s="30" t="s">
        <v>125</v>
      </c>
      <c r="F28" s="31" t="s">
        <v>126</v>
      </c>
      <c r="G28" s="28" t="s">
        <v>60</v>
      </c>
      <c r="H28" s="32">
        <v>10</v>
      </c>
      <c r="I28" s="32">
        <v>6</v>
      </c>
      <c r="J28" s="32" t="s">
        <v>28</v>
      </c>
      <c r="K28" s="32">
        <v>6</v>
      </c>
      <c r="L28" s="40"/>
      <c r="M28" s="40"/>
      <c r="N28" s="40"/>
      <c r="O28" s="34">
        <v>7.5</v>
      </c>
      <c r="P28" s="35">
        <f>ROUND(SUMPRODUCT(H28:O28,$H$9:$O$9)/100,1)</f>
        <v>7.3</v>
      </c>
      <c r="Q28" s="36" t="str">
        <f t="shared" si="0"/>
        <v>B</v>
      </c>
      <c r="R28" s="37" t="str">
        <f t="shared" si="1"/>
        <v>Khá</v>
      </c>
      <c r="S28" s="38" t="str">
        <f t="shared" si="3"/>
        <v/>
      </c>
      <c r="T28" s="39" t="s">
        <v>573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" customHeight="1">
      <c r="B29" s="27">
        <v>20</v>
      </c>
      <c r="C29" s="28" t="s">
        <v>127</v>
      </c>
      <c r="D29" s="29" t="s">
        <v>128</v>
      </c>
      <c r="E29" s="30" t="s">
        <v>129</v>
      </c>
      <c r="F29" s="31" t="s">
        <v>130</v>
      </c>
      <c r="G29" s="28" t="s">
        <v>60</v>
      </c>
      <c r="H29" s="32">
        <v>10</v>
      </c>
      <c r="I29" s="32">
        <v>5</v>
      </c>
      <c r="J29" s="32" t="s">
        <v>28</v>
      </c>
      <c r="K29" s="32">
        <v>5</v>
      </c>
      <c r="L29" s="40"/>
      <c r="M29" s="40"/>
      <c r="N29" s="40"/>
      <c r="O29" s="34">
        <v>6.5</v>
      </c>
      <c r="P29" s="35">
        <f>ROUND(SUMPRODUCT(H29:O29,$H$9:$O$9)/100,1)</f>
        <v>6.4</v>
      </c>
      <c r="Q29" s="36" t="str">
        <f t="shared" si="0"/>
        <v>C</v>
      </c>
      <c r="R29" s="37" t="str">
        <f t="shared" si="1"/>
        <v>Trung bình</v>
      </c>
      <c r="S29" s="38" t="str">
        <f t="shared" si="3"/>
        <v/>
      </c>
      <c r="T29" s="39" t="s">
        <v>573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" customHeight="1">
      <c r="B30" s="27">
        <v>21</v>
      </c>
      <c r="C30" s="28" t="s">
        <v>131</v>
      </c>
      <c r="D30" s="29" t="s">
        <v>132</v>
      </c>
      <c r="E30" s="30" t="s">
        <v>133</v>
      </c>
      <c r="F30" s="31" t="s">
        <v>134</v>
      </c>
      <c r="G30" s="28" t="s">
        <v>64</v>
      </c>
      <c r="H30" s="32">
        <v>10</v>
      </c>
      <c r="I30" s="32">
        <v>7</v>
      </c>
      <c r="J30" s="32" t="s">
        <v>28</v>
      </c>
      <c r="K30" s="32">
        <v>8</v>
      </c>
      <c r="L30" s="40"/>
      <c r="M30" s="40"/>
      <c r="N30" s="40"/>
      <c r="O30" s="34">
        <v>8.5</v>
      </c>
      <c r="P30" s="35">
        <f>ROUND(SUMPRODUCT(H30:O30,$H$9:$O$9)/100,1)</f>
        <v>8.4</v>
      </c>
      <c r="Q30" s="36" t="str">
        <f t="shared" si="0"/>
        <v>B+</v>
      </c>
      <c r="R30" s="37" t="str">
        <f t="shared" si="1"/>
        <v>Khá</v>
      </c>
      <c r="S30" s="38" t="str">
        <f t="shared" si="3"/>
        <v/>
      </c>
      <c r="T30" s="39" t="s">
        <v>573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" customHeight="1">
      <c r="B31" s="27">
        <v>22</v>
      </c>
      <c r="C31" s="28" t="s">
        <v>135</v>
      </c>
      <c r="D31" s="29" t="s">
        <v>136</v>
      </c>
      <c r="E31" s="30" t="s">
        <v>137</v>
      </c>
      <c r="F31" s="31" t="s">
        <v>138</v>
      </c>
      <c r="G31" s="28" t="s">
        <v>64</v>
      </c>
      <c r="H31" s="32">
        <v>10</v>
      </c>
      <c r="I31" s="32">
        <v>6</v>
      </c>
      <c r="J31" s="32" t="s">
        <v>28</v>
      </c>
      <c r="K31" s="32">
        <v>6</v>
      </c>
      <c r="L31" s="40"/>
      <c r="M31" s="40"/>
      <c r="N31" s="40"/>
      <c r="O31" s="34">
        <v>2</v>
      </c>
      <c r="P31" s="35">
        <f>ROUND(SUMPRODUCT(H31:O31,$H$9:$O$9)/100,1)</f>
        <v>4</v>
      </c>
      <c r="Q31" s="36" t="str">
        <f t="shared" si="0"/>
        <v>D</v>
      </c>
      <c r="R31" s="37" t="str">
        <f t="shared" si="1"/>
        <v>Trung bình yếu</v>
      </c>
      <c r="S31" s="38" t="str">
        <f t="shared" si="3"/>
        <v/>
      </c>
      <c r="T31" s="39" t="s">
        <v>573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" customHeight="1">
      <c r="B32" s="27">
        <v>23</v>
      </c>
      <c r="C32" s="28" t="s">
        <v>139</v>
      </c>
      <c r="D32" s="29" t="s">
        <v>140</v>
      </c>
      <c r="E32" s="30" t="s">
        <v>141</v>
      </c>
      <c r="F32" s="31" t="s">
        <v>142</v>
      </c>
      <c r="G32" s="28" t="s">
        <v>64</v>
      </c>
      <c r="H32" s="32">
        <v>0</v>
      </c>
      <c r="I32" s="32">
        <v>0</v>
      </c>
      <c r="J32" s="32" t="s">
        <v>28</v>
      </c>
      <c r="K32" s="32"/>
      <c r="L32" s="40"/>
      <c r="M32" s="40"/>
      <c r="N32" s="40"/>
      <c r="O32" s="34"/>
      <c r="P32" s="35">
        <f>ROUND(SUMPRODUCT(H32:O32,$H$9:$O$9)/100,1)</f>
        <v>0</v>
      </c>
      <c r="Q32" s="36" t="str">
        <f t="shared" si="0"/>
        <v>F</v>
      </c>
      <c r="R32" s="37" t="str">
        <f t="shared" si="1"/>
        <v>Kém</v>
      </c>
      <c r="S32" s="38" t="str">
        <f t="shared" si="3"/>
        <v>Không đủ ĐKDT</v>
      </c>
      <c r="T32" s="39" t="s">
        <v>573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" customHeight="1">
      <c r="B33" s="27">
        <v>24</v>
      </c>
      <c r="C33" s="28" t="s">
        <v>143</v>
      </c>
      <c r="D33" s="29" t="s">
        <v>144</v>
      </c>
      <c r="E33" s="30" t="s">
        <v>145</v>
      </c>
      <c r="F33" s="31" t="s">
        <v>146</v>
      </c>
      <c r="G33" s="28" t="s">
        <v>60</v>
      </c>
      <c r="H33" s="32">
        <v>10</v>
      </c>
      <c r="I33" s="32">
        <v>10</v>
      </c>
      <c r="J33" s="32" t="s">
        <v>28</v>
      </c>
      <c r="K33" s="32">
        <v>8</v>
      </c>
      <c r="L33" s="40"/>
      <c r="M33" s="40"/>
      <c r="N33" s="40"/>
      <c r="O33" s="34">
        <v>8.5</v>
      </c>
      <c r="P33" s="35">
        <f>ROUND(SUMPRODUCT(H33:O33,$H$9:$O$9)/100,1)</f>
        <v>8.6999999999999993</v>
      </c>
      <c r="Q33" s="36" t="str">
        <f t="shared" si="0"/>
        <v>A</v>
      </c>
      <c r="R33" s="37" t="str">
        <f t="shared" si="1"/>
        <v>Giỏi</v>
      </c>
      <c r="S33" s="38" t="str">
        <f t="shared" si="3"/>
        <v/>
      </c>
      <c r="T33" s="39" t="s">
        <v>573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" customHeight="1">
      <c r="B34" s="27">
        <v>25</v>
      </c>
      <c r="C34" s="28" t="s">
        <v>147</v>
      </c>
      <c r="D34" s="29" t="s">
        <v>148</v>
      </c>
      <c r="E34" s="30" t="s">
        <v>149</v>
      </c>
      <c r="F34" s="31" t="s">
        <v>80</v>
      </c>
      <c r="G34" s="28" t="s">
        <v>64</v>
      </c>
      <c r="H34" s="32">
        <v>0</v>
      </c>
      <c r="I34" s="32">
        <v>0</v>
      </c>
      <c r="J34" s="32" t="s">
        <v>28</v>
      </c>
      <c r="K34" s="32"/>
      <c r="L34" s="40"/>
      <c r="M34" s="40"/>
      <c r="N34" s="40"/>
      <c r="O34" s="34"/>
      <c r="P34" s="35">
        <f>ROUND(SUMPRODUCT(H34:O34,$H$9:$O$9)/100,1)</f>
        <v>0</v>
      </c>
      <c r="Q34" s="36" t="str">
        <f t="shared" si="0"/>
        <v>F</v>
      </c>
      <c r="R34" s="37" t="str">
        <f t="shared" si="1"/>
        <v>Kém</v>
      </c>
      <c r="S34" s="38" t="str">
        <f t="shared" si="3"/>
        <v>Không đủ ĐKDT</v>
      </c>
      <c r="T34" s="39" t="s">
        <v>573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" customHeight="1">
      <c r="B35" s="27">
        <v>26</v>
      </c>
      <c r="C35" s="28" t="s">
        <v>150</v>
      </c>
      <c r="D35" s="29" t="s">
        <v>151</v>
      </c>
      <c r="E35" s="30" t="s">
        <v>149</v>
      </c>
      <c r="F35" s="31" t="s">
        <v>152</v>
      </c>
      <c r="G35" s="28" t="s">
        <v>64</v>
      </c>
      <c r="H35" s="32">
        <v>10</v>
      </c>
      <c r="I35" s="32">
        <v>9.5</v>
      </c>
      <c r="J35" s="32" t="s">
        <v>28</v>
      </c>
      <c r="K35" s="32">
        <v>8</v>
      </c>
      <c r="L35" s="40"/>
      <c r="M35" s="40"/>
      <c r="N35" s="40"/>
      <c r="O35" s="34">
        <v>6</v>
      </c>
      <c r="P35" s="35">
        <f>ROUND(SUMPRODUCT(H35:O35,$H$9:$O$9)/100,1)</f>
        <v>7.2</v>
      </c>
      <c r="Q35" s="36" t="str">
        <f t="shared" si="0"/>
        <v>B</v>
      </c>
      <c r="R35" s="37" t="str">
        <f t="shared" si="1"/>
        <v>Khá</v>
      </c>
      <c r="S35" s="38" t="str">
        <f t="shared" si="3"/>
        <v/>
      </c>
      <c r="T35" s="39" t="s">
        <v>573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" customHeight="1">
      <c r="B36" s="27">
        <v>27</v>
      </c>
      <c r="C36" s="28" t="s">
        <v>153</v>
      </c>
      <c r="D36" s="29" t="s">
        <v>154</v>
      </c>
      <c r="E36" s="30" t="s">
        <v>155</v>
      </c>
      <c r="F36" s="31" t="s">
        <v>156</v>
      </c>
      <c r="G36" s="28" t="s">
        <v>60</v>
      </c>
      <c r="H36" s="32">
        <v>10</v>
      </c>
      <c r="I36" s="32">
        <v>5</v>
      </c>
      <c r="J36" s="32" t="s">
        <v>28</v>
      </c>
      <c r="K36" s="32">
        <v>5</v>
      </c>
      <c r="L36" s="40"/>
      <c r="M36" s="40"/>
      <c r="N36" s="40"/>
      <c r="O36" s="34">
        <v>3.5</v>
      </c>
      <c r="P36" s="35">
        <f>ROUND(SUMPRODUCT(H36:O36,$H$9:$O$9)/100,1)</f>
        <v>4.5999999999999996</v>
      </c>
      <c r="Q36" s="36" t="str">
        <f t="shared" si="0"/>
        <v>D</v>
      </c>
      <c r="R36" s="37" t="str">
        <f t="shared" si="1"/>
        <v>Trung bình yếu</v>
      </c>
      <c r="S36" s="38" t="str">
        <f t="shared" si="3"/>
        <v/>
      </c>
      <c r="T36" s="39" t="s">
        <v>573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" customHeight="1">
      <c r="B37" s="27">
        <v>28</v>
      </c>
      <c r="C37" s="28" t="s">
        <v>157</v>
      </c>
      <c r="D37" s="29" t="s">
        <v>158</v>
      </c>
      <c r="E37" s="30" t="s">
        <v>155</v>
      </c>
      <c r="F37" s="31" t="s">
        <v>159</v>
      </c>
      <c r="G37" s="28" t="s">
        <v>56</v>
      </c>
      <c r="H37" s="32">
        <v>9</v>
      </c>
      <c r="I37" s="32">
        <v>7.5</v>
      </c>
      <c r="J37" s="32" t="s">
        <v>28</v>
      </c>
      <c r="K37" s="32">
        <v>6</v>
      </c>
      <c r="L37" s="40"/>
      <c r="M37" s="40"/>
      <c r="N37" s="40"/>
      <c r="O37" s="34">
        <v>7</v>
      </c>
      <c r="P37" s="35">
        <f>ROUND(SUMPRODUCT(H37:O37,$H$9:$O$9)/100,1)</f>
        <v>7.1</v>
      </c>
      <c r="Q37" s="36" t="str">
        <f t="shared" si="0"/>
        <v>B</v>
      </c>
      <c r="R37" s="37" t="str">
        <f t="shared" si="1"/>
        <v>Khá</v>
      </c>
      <c r="S37" s="38" t="str">
        <f t="shared" si="3"/>
        <v/>
      </c>
      <c r="T37" s="39" t="s">
        <v>573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" customHeight="1">
      <c r="B38" s="27">
        <v>29</v>
      </c>
      <c r="C38" s="28" t="s">
        <v>160</v>
      </c>
      <c r="D38" s="29" t="s">
        <v>161</v>
      </c>
      <c r="E38" s="30" t="s">
        <v>162</v>
      </c>
      <c r="F38" s="31" t="s">
        <v>163</v>
      </c>
      <c r="G38" s="28" t="s">
        <v>56</v>
      </c>
      <c r="H38" s="32">
        <v>10</v>
      </c>
      <c r="I38" s="32">
        <v>5</v>
      </c>
      <c r="J38" s="32" t="s">
        <v>28</v>
      </c>
      <c r="K38" s="32">
        <v>5</v>
      </c>
      <c r="L38" s="40"/>
      <c r="M38" s="40"/>
      <c r="N38" s="40"/>
      <c r="O38" s="34">
        <v>4</v>
      </c>
      <c r="P38" s="35">
        <f>ROUND(SUMPRODUCT(H38:O38,$H$9:$O$9)/100,1)</f>
        <v>4.9000000000000004</v>
      </c>
      <c r="Q38" s="36" t="str">
        <f t="shared" si="0"/>
        <v>D</v>
      </c>
      <c r="R38" s="37" t="str">
        <f t="shared" si="1"/>
        <v>Trung bình yếu</v>
      </c>
      <c r="S38" s="38" t="str">
        <f t="shared" si="3"/>
        <v/>
      </c>
      <c r="T38" s="39" t="s">
        <v>573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7">
        <v>30</v>
      </c>
      <c r="C39" s="28" t="s">
        <v>164</v>
      </c>
      <c r="D39" s="29" t="s">
        <v>165</v>
      </c>
      <c r="E39" s="30" t="s">
        <v>166</v>
      </c>
      <c r="F39" s="31" t="s">
        <v>167</v>
      </c>
      <c r="G39" s="28" t="s">
        <v>60</v>
      </c>
      <c r="H39" s="32">
        <v>10</v>
      </c>
      <c r="I39" s="32">
        <v>7</v>
      </c>
      <c r="J39" s="32" t="s">
        <v>28</v>
      </c>
      <c r="K39" s="32">
        <v>6</v>
      </c>
      <c r="L39" s="40"/>
      <c r="M39" s="40"/>
      <c r="N39" s="40"/>
      <c r="O39" s="34">
        <v>5</v>
      </c>
      <c r="P39" s="35">
        <f>ROUND(SUMPRODUCT(H39:O39,$H$9:$O$9)/100,1)</f>
        <v>5.9</v>
      </c>
      <c r="Q39" s="36" t="str">
        <f t="shared" si="0"/>
        <v>C</v>
      </c>
      <c r="R39" s="37" t="str">
        <f t="shared" si="1"/>
        <v>Trung bình</v>
      </c>
      <c r="S39" s="38" t="str">
        <f t="shared" si="3"/>
        <v/>
      </c>
      <c r="T39" s="39" t="s">
        <v>574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7">
        <v>31</v>
      </c>
      <c r="C40" s="28" t="s">
        <v>168</v>
      </c>
      <c r="D40" s="29" t="s">
        <v>169</v>
      </c>
      <c r="E40" s="30" t="s">
        <v>170</v>
      </c>
      <c r="F40" s="31" t="s">
        <v>171</v>
      </c>
      <c r="G40" s="28" t="s">
        <v>56</v>
      </c>
      <c r="H40" s="32">
        <v>10</v>
      </c>
      <c r="I40" s="32">
        <v>10</v>
      </c>
      <c r="J40" s="32" t="s">
        <v>28</v>
      </c>
      <c r="K40" s="32">
        <v>8</v>
      </c>
      <c r="L40" s="40"/>
      <c r="M40" s="40"/>
      <c r="N40" s="40"/>
      <c r="O40" s="34">
        <v>6</v>
      </c>
      <c r="P40" s="35">
        <f>ROUND(SUMPRODUCT(H40:O40,$H$9:$O$9)/100,1)</f>
        <v>7.2</v>
      </c>
      <c r="Q40" s="36" t="str">
        <f t="shared" si="0"/>
        <v>B</v>
      </c>
      <c r="R40" s="37" t="str">
        <f t="shared" si="1"/>
        <v>Khá</v>
      </c>
      <c r="S40" s="38" t="str">
        <f t="shared" si="3"/>
        <v/>
      </c>
      <c r="T40" s="39" t="s">
        <v>574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7">
        <v>32</v>
      </c>
      <c r="C41" s="28" t="s">
        <v>172</v>
      </c>
      <c r="D41" s="29" t="s">
        <v>173</v>
      </c>
      <c r="E41" s="30" t="s">
        <v>174</v>
      </c>
      <c r="F41" s="31" t="s">
        <v>175</v>
      </c>
      <c r="G41" s="28" t="s">
        <v>60</v>
      </c>
      <c r="H41" s="32">
        <v>10</v>
      </c>
      <c r="I41" s="32">
        <v>6</v>
      </c>
      <c r="J41" s="32" t="s">
        <v>28</v>
      </c>
      <c r="K41" s="32">
        <v>6</v>
      </c>
      <c r="L41" s="40"/>
      <c r="M41" s="40"/>
      <c r="N41" s="40"/>
      <c r="O41" s="34">
        <v>7</v>
      </c>
      <c r="P41" s="35">
        <f>ROUND(SUMPRODUCT(H41:O41,$H$9:$O$9)/100,1)</f>
        <v>7</v>
      </c>
      <c r="Q41" s="36" t="str">
        <f t="shared" si="0"/>
        <v>B</v>
      </c>
      <c r="R41" s="37" t="str">
        <f t="shared" si="1"/>
        <v>Khá</v>
      </c>
      <c r="S41" s="38" t="str">
        <f t="shared" si="3"/>
        <v/>
      </c>
      <c r="T41" s="39" t="s">
        <v>574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7">
        <v>33</v>
      </c>
      <c r="C42" s="28" t="s">
        <v>176</v>
      </c>
      <c r="D42" s="29" t="s">
        <v>177</v>
      </c>
      <c r="E42" s="30" t="s">
        <v>178</v>
      </c>
      <c r="F42" s="31" t="s">
        <v>179</v>
      </c>
      <c r="G42" s="28" t="s">
        <v>64</v>
      </c>
      <c r="H42" s="32">
        <v>9</v>
      </c>
      <c r="I42" s="32">
        <v>0</v>
      </c>
      <c r="J42" s="32" t="s">
        <v>28</v>
      </c>
      <c r="K42" s="32"/>
      <c r="L42" s="40"/>
      <c r="M42" s="40"/>
      <c r="N42" s="40"/>
      <c r="O42" s="34"/>
      <c r="P42" s="35">
        <f>ROUND(SUMPRODUCT(H42:O42,$H$9:$O$9)/100,1)</f>
        <v>0.9</v>
      </c>
      <c r="Q42" s="36" t="str">
        <f t="shared" ref="Q42:Q66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7" t="str">
        <f t="shared" ref="R42:R66" si="5">IF($P42&lt;4,"Kém",IF(AND($P42&gt;=4,$P42&lt;=5.4),"Trung bình yếu",IF(AND($P42&gt;=5.5,$P42&lt;=6.9),"Trung bình",IF(AND($P42&gt;=7,$P42&lt;=8.4),"Khá",IF(AND($P42&gt;=8.5,$P42&lt;=10),"Giỏi","")))))</f>
        <v>Kém</v>
      </c>
      <c r="S42" s="38" t="str">
        <f t="shared" si="3"/>
        <v>Không đủ ĐKDT</v>
      </c>
      <c r="T42" s="39" t="s">
        <v>574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7">
        <v>34</v>
      </c>
      <c r="C43" s="28" t="s">
        <v>180</v>
      </c>
      <c r="D43" s="29" t="s">
        <v>181</v>
      </c>
      <c r="E43" s="30" t="s">
        <v>178</v>
      </c>
      <c r="F43" s="31" t="s">
        <v>72</v>
      </c>
      <c r="G43" s="28" t="s">
        <v>56</v>
      </c>
      <c r="H43" s="32">
        <v>10</v>
      </c>
      <c r="I43" s="32">
        <v>0</v>
      </c>
      <c r="J43" s="32" t="s">
        <v>28</v>
      </c>
      <c r="K43" s="32"/>
      <c r="L43" s="40"/>
      <c r="M43" s="40"/>
      <c r="N43" s="40"/>
      <c r="O43" s="34"/>
      <c r="P43" s="35">
        <f>ROUND(SUMPRODUCT(H43:O43,$H$9:$O$9)/100,1)</f>
        <v>1</v>
      </c>
      <c r="Q43" s="36" t="str">
        <f t="shared" si="4"/>
        <v>F</v>
      </c>
      <c r="R43" s="37" t="str">
        <f t="shared" si="5"/>
        <v>Kém</v>
      </c>
      <c r="S43" s="38" t="str">
        <f t="shared" si="3"/>
        <v>Không đủ ĐKDT</v>
      </c>
      <c r="T43" s="39" t="s">
        <v>574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7">
        <v>35</v>
      </c>
      <c r="C44" s="28" t="s">
        <v>182</v>
      </c>
      <c r="D44" s="29" t="s">
        <v>183</v>
      </c>
      <c r="E44" s="30" t="s">
        <v>184</v>
      </c>
      <c r="F44" s="31" t="s">
        <v>185</v>
      </c>
      <c r="G44" s="28" t="s">
        <v>56</v>
      </c>
      <c r="H44" s="32">
        <v>10</v>
      </c>
      <c r="I44" s="32">
        <v>9</v>
      </c>
      <c r="J44" s="32" t="s">
        <v>28</v>
      </c>
      <c r="K44" s="32">
        <v>8.5</v>
      </c>
      <c r="L44" s="40"/>
      <c r="M44" s="40"/>
      <c r="N44" s="40"/>
      <c r="O44" s="34">
        <v>9.5</v>
      </c>
      <c r="P44" s="35">
        <f>ROUND(SUMPRODUCT(H44:O44,$H$9:$O$9)/100,1)</f>
        <v>9.3000000000000007</v>
      </c>
      <c r="Q44" s="36" t="str">
        <f t="shared" si="4"/>
        <v>A+</v>
      </c>
      <c r="R44" s="37" t="str">
        <f t="shared" si="5"/>
        <v>Giỏi</v>
      </c>
      <c r="S44" s="38" t="str">
        <f t="shared" si="3"/>
        <v/>
      </c>
      <c r="T44" s="39" t="s">
        <v>574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7">
        <v>36</v>
      </c>
      <c r="C45" s="28" t="s">
        <v>186</v>
      </c>
      <c r="D45" s="29" t="s">
        <v>187</v>
      </c>
      <c r="E45" s="30" t="s">
        <v>188</v>
      </c>
      <c r="F45" s="31" t="s">
        <v>189</v>
      </c>
      <c r="G45" s="28" t="s">
        <v>60</v>
      </c>
      <c r="H45" s="32">
        <v>10</v>
      </c>
      <c r="I45" s="32">
        <v>7</v>
      </c>
      <c r="J45" s="32" t="s">
        <v>28</v>
      </c>
      <c r="K45" s="32">
        <v>6</v>
      </c>
      <c r="L45" s="40"/>
      <c r="M45" s="40"/>
      <c r="N45" s="40"/>
      <c r="O45" s="34">
        <v>6</v>
      </c>
      <c r="P45" s="35">
        <f>ROUND(SUMPRODUCT(H45:O45,$H$9:$O$9)/100,1)</f>
        <v>6.5</v>
      </c>
      <c r="Q45" s="36" t="str">
        <f t="shared" si="4"/>
        <v>C+</v>
      </c>
      <c r="R45" s="37" t="str">
        <f t="shared" si="5"/>
        <v>Trung bình</v>
      </c>
      <c r="S45" s="38" t="str">
        <f t="shared" si="3"/>
        <v/>
      </c>
      <c r="T45" s="39" t="s">
        <v>574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7">
        <v>37</v>
      </c>
      <c r="C46" s="28" t="s">
        <v>190</v>
      </c>
      <c r="D46" s="29" t="s">
        <v>191</v>
      </c>
      <c r="E46" s="30" t="s">
        <v>192</v>
      </c>
      <c r="F46" s="31" t="s">
        <v>193</v>
      </c>
      <c r="G46" s="28" t="s">
        <v>64</v>
      </c>
      <c r="H46" s="32">
        <v>10</v>
      </c>
      <c r="I46" s="32">
        <v>5</v>
      </c>
      <c r="J46" s="32" t="s">
        <v>28</v>
      </c>
      <c r="K46" s="32">
        <v>5</v>
      </c>
      <c r="L46" s="40"/>
      <c r="M46" s="40"/>
      <c r="N46" s="40"/>
      <c r="O46" s="34">
        <v>7.5</v>
      </c>
      <c r="P46" s="35">
        <f>ROUND(SUMPRODUCT(H46:O46,$H$9:$O$9)/100,1)</f>
        <v>7</v>
      </c>
      <c r="Q46" s="36" t="str">
        <f t="shared" si="4"/>
        <v>B</v>
      </c>
      <c r="R46" s="37" t="str">
        <f t="shared" si="5"/>
        <v>Khá</v>
      </c>
      <c r="S46" s="38" t="str">
        <f t="shared" si="3"/>
        <v/>
      </c>
      <c r="T46" s="39" t="s">
        <v>574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7">
        <v>38</v>
      </c>
      <c r="C47" s="28" t="s">
        <v>194</v>
      </c>
      <c r="D47" s="29" t="s">
        <v>195</v>
      </c>
      <c r="E47" s="30" t="s">
        <v>192</v>
      </c>
      <c r="F47" s="31" t="s">
        <v>196</v>
      </c>
      <c r="G47" s="28" t="s">
        <v>60</v>
      </c>
      <c r="H47" s="32">
        <v>10</v>
      </c>
      <c r="I47" s="32">
        <v>6</v>
      </c>
      <c r="J47" s="32" t="s">
        <v>28</v>
      </c>
      <c r="K47" s="32">
        <v>6</v>
      </c>
      <c r="L47" s="40"/>
      <c r="M47" s="40"/>
      <c r="N47" s="40"/>
      <c r="O47" s="34">
        <v>6</v>
      </c>
      <c r="P47" s="35">
        <f>ROUND(SUMPRODUCT(H47:O47,$H$9:$O$9)/100,1)</f>
        <v>6.4</v>
      </c>
      <c r="Q47" s="36" t="str">
        <f t="shared" si="4"/>
        <v>C</v>
      </c>
      <c r="R47" s="37" t="str">
        <f t="shared" si="5"/>
        <v>Trung bình</v>
      </c>
      <c r="S47" s="38" t="str">
        <f t="shared" si="3"/>
        <v/>
      </c>
      <c r="T47" s="39" t="s">
        <v>574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7">
        <v>39</v>
      </c>
      <c r="C48" s="28" t="s">
        <v>197</v>
      </c>
      <c r="D48" s="29" t="s">
        <v>198</v>
      </c>
      <c r="E48" s="30" t="s">
        <v>192</v>
      </c>
      <c r="F48" s="31" t="s">
        <v>199</v>
      </c>
      <c r="G48" s="28" t="s">
        <v>60</v>
      </c>
      <c r="H48" s="32">
        <v>10</v>
      </c>
      <c r="I48" s="32">
        <v>8</v>
      </c>
      <c r="J48" s="32" t="s">
        <v>28</v>
      </c>
      <c r="K48" s="32">
        <v>7</v>
      </c>
      <c r="L48" s="40"/>
      <c r="M48" s="40"/>
      <c r="N48" s="40"/>
      <c r="O48" s="34">
        <v>8</v>
      </c>
      <c r="P48" s="35">
        <f>ROUND(SUMPRODUCT(H48:O48,$H$9:$O$9)/100,1)</f>
        <v>8</v>
      </c>
      <c r="Q48" s="36" t="str">
        <f t="shared" si="4"/>
        <v>B+</v>
      </c>
      <c r="R48" s="37" t="str">
        <f t="shared" si="5"/>
        <v>Khá</v>
      </c>
      <c r="S48" s="38" t="str">
        <f t="shared" si="3"/>
        <v/>
      </c>
      <c r="T48" s="39" t="s">
        <v>574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.75" customHeight="1">
      <c r="B49" s="27">
        <v>40</v>
      </c>
      <c r="C49" s="28" t="s">
        <v>200</v>
      </c>
      <c r="D49" s="29" t="s">
        <v>66</v>
      </c>
      <c r="E49" s="30" t="s">
        <v>201</v>
      </c>
      <c r="F49" s="31" t="s">
        <v>202</v>
      </c>
      <c r="G49" s="28" t="s">
        <v>60</v>
      </c>
      <c r="H49" s="32">
        <v>10</v>
      </c>
      <c r="I49" s="32">
        <v>6</v>
      </c>
      <c r="J49" s="32" t="s">
        <v>28</v>
      </c>
      <c r="K49" s="32">
        <v>6</v>
      </c>
      <c r="L49" s="40"/>
      <c r="M49" s="40"/>
      <c r="N49" s="40"/>
      <c r="O49" s="34">
        <v>7</v>
      </c>
      <c r="P49" s="35">
        <f>ROUND(SUMPRODUCT(H49:O49,$H$9:$O$9)/100,1)</f>
        <v>7</v>
      </c>
      <c r="Q49" s="36" t="str">
        <f t="shared" si="4"/>
        <v>B</v>
      </c>
      <c r="R49" s="37" t="str">
        <f t="shared" si="5"/>
        <v>Khá</v>
      </c>
      <c r="S49" s="38" t="str">
        <f t="shared" si="3"/>
        <v/>
      </c>
      <c r="T49" s="39" t="s">
        <v>574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.75" customHeight="1">
      <c r="B50" s="27">
        <v>41</v>
      </c>
      <c r="C50" s="28" t="s">
        <v>203</v>
      </c>
      <c r="D50" s="29" t="s">
        <v>161</v>
      </c>
      <c r="E50" s="30" t="s">
        <v>204</v>
      </c>
      <c r="F50" s="31" t="s">
        <v>205</v>
      </c>
      <c r="G50" s="28" t="s">
        <v>206</v>
      </c>
      <c r="H50" s="32">
        <v>10</v>
      </c>
      <c r="I50" s="32">
        <v>0</v>
      </c>
      <c r="J50" s="32" t="s">
        <v>28</v>
      </c>
      <c r="K50" s="32"/>
      <c r="L50" s="40"/>
      <c r="M50" s="40"/>
      <c r="N50" s="40"/>
      <c r="O50" s="34"/>
      <c r="P50" s="35">
        <f>ROUND(SUMPRODUCT(H50:O50,$H$9:$O$9)/100,0)</f>
        <v>1</v>
      </c>
      <c r="Q50" s="36" t="str">
        <f t="shared" si="4"/>
        <v>F</v>
      </c>
      <c r="R50" s="37" t="str">
        <f t="shared" si="5"/>
        <v>Kém</v>
      </c>
      <c r="S50" s="38" t="str">
        <f t="shared" si="3"/>
        <v>Không đủ ĐKDT</v>
      </c>
      <c r="T50" s="39" t="s">
        <v>574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.75" customHeight="1">
      <c r="B51" s="27">
        <v>42</v>
      </c>
      <c r="C51" s="28" t="s">
        <v>207</v>
      </c>
      <c r="D51" s="29" t="s">
        <v>66</v>
      </c>
      <c r="E51" s="30" t="s">
        <v>208</v>
      </c>
      <c r="F51" s="31" t="s">
        <v>209</v>
      </c>
      <c r="G51" s="28" t="s">
        <v>60</v>
      </c>
      <c r="H51" s="32">
        <v>0</v>
      </c>
      <c r="I51" s="32">
        <v>0</v>
      </c>
      <c r="J51" s="32" t="s">
        <v>28</v>
      </c>
      <c r="K51" s="32"/>
      <c r="L51" s="40"/>
      <c r="M51" s="40"/>
      <c r="N51" s="40"/>
      <c r="O51" s="34"/>
      <c r="P51" s="35">
        <f>ROUND(SUMPRODUCT(H51:O51,$H$9:$O$9)/100,1)</f>
        <v>0</v>
      </c>
      <c r="Q51" s="36" t="str">
        <f t="shared" si="4"/>
        <v>F</v>
      </c>
      <c r="R51" s="37" t="str">
        <f t="shared" si="5"/>
        <v>Kém</v>
      </c>
      <c r="S51" s="38" t="str">
        <f t="shared" si="3"/>
        <v>Không đủ ĐKDT</v>
      </c>
      <c r="T51" s="39" t="s">
        <v>574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.75" customHeight="1">
      <c r="B52" s="27">
        <v>43</v>
      </c>
      <c r="C52" s="28" t="s">
        <v>210</v>
      </c>
      <c r="D52" s="29" t="s">
        <v>211</v>
      </c>
      <c r="E52" s="30" t="s">
        <v>212</v>
      </c>
      <c r="F52" s="31" t="s">
        <v>213</v>
      </c>
      <c r="G52" s="28" t="s">
        <v>60</v>
      </c>
      <c r="H52" s="32">
        <v>10</v>
      </c>
      <c r="I52" s="32">
        <v>7</v>
      </c>
      <c r="J52" s="32" t="s">
        <v>28</v>
      </c>
      <c r="K52" s="32">
        <v>7</v>
      </c>
      <c r="L52" s="40"/>
      <c r="M52" s="40"/>
      <c r="N52" s="40"/>
      <c r="O52" s="34">
        <v>7</v>
      </c>
      <c r="P52" s="35">
        <f>ROUND(SUMPRODUCT(H52:O52,$H$9:$O$9)/100,1)</f>
        <v>7.3</v>
      </c>
      <c r="Q52" s="36" t="str">
        <f t="shared" si="4"/>
        <v>B</v>
      </c>
      <c r="R52" s="37" t="str">
        <f t="shared" si="5"/>
        <v>Khá</v>
      </c>
      <c r="S52" s="38" t="str">
        <f t="shared" si="3"/>
        <v/>
      </c>
      <c r="T52" s="39" t="s">
        <v>574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.75" customHeight="1">
      <c r="B53" s="27">
        <v>44</v>
      </c>
      <c r="C53" s="28" t="s">
        <v>214</v>
      </c>
      <c r="D53" s="29" t="s">
        <v>78</v>
      </c>
      <c r="E53" s="30" t="s">
        <v>215</v>
      </c>
      <c r="F53" s="31" t="s">
        <v>216</v>
      </c>
      <c r="G53" s="28" t="s">
        <v>60</v>
      </c>
      <c r="H53" s="32">
        <v>10</v>
      </c>
      <c r="I53" s="32">
        <v>6</v>
      </c>
      <c r="J53" s="32" t="s">
        <v>28</v>
      </c>
      <c r="K53" s="32">
        <v>6</v>
      </c>
      <c r="L53" s="40"/>
      <c r="M53" s="40"/>
      <c r="N53" s="40"/>
      <c r="O53" s="34">
        <v>6</v>
      </c>
      <c r="P53" s="35">
        <f>ROUND(SUMPRODUCT(H53:O53,$H$9:$O$9)/100,1)</f>
        <v>6.4</v>
      </c>
      <c r="Q53" s="36" t="str">
        <f t="shared" si="4"/>
        <v>C</v>
      </c>
      <c r="R53" s="37" t="str">
        <f t="shared" si="5"/>
        <v>Trung bình</v>
      </c>
      <c r="S53" s="38" t="str">
        <f t="shared" si="3"/>
        <v/>
      </c>
      <c r="T53" s="39" t="s">
        <v>574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.75" customHeight="1">
      <c r="B54" s="27">
        <v>45</v>
      </c>
      <c r="C54" s="28" t="s">
        <v>217</v>
      </c>
      <c r="D54" s="29" t="s">
        <v>218</v>
      </c>
      <c r="E54" s="30" t="s">
        <v>219</v>
      </c>
      <c r="F54" s="31" t="s">
        <v>220</v>
      </c>
      <c r="G54" s="28" t="s">
        <v>60</v>
      </c>
      <c r="H54" s="32">
        <v>10</v>
      </c>
      <c r="I54" s="32">
        <v>5</v>
      </c>
      <c r="J54" s="32" t="s">
        <v>28</v>
      </c>
      <c r="K54" s="32">
        <v>5</v>
      </c>
      <c r="L54" s="40"/>
      <c r="M54" s="40"/>
      <c r="N54" s="40"/>
      <c r="O54" s="34">
        <v>4</v>
      </c>
      <c r="P54" s="35">
        <f>ROUND(SUMPRODUCT(H54:O54,$H$9:$O$9)/100,1)</f>
        <v>4.9000000000000004</v>
      </c>
      <c r="Q54" s="36" t="str">
        <f t="shared" si="4"/>
        <v>D</v>
      </c>
      <c r="R54" s="37" t="str">
        <f t="shared" si="5"/>
        <v>Trung bình yếu</v>
      </c>
      <c r="S54" s="38" t="str">
        <f t="shared" si="3"/>
        <v/>
      </c>
      <c r="T54" s="39" t="s">
        <v>574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.75" customHeight="1">
      <c r="B55" s="27">
        <v>46</v>
      </c>
      <c r="C55" s="28" t="s">
        <v>221</v>
      </c>
      <c r="D55" s="29" t="s">
        <v>222</v>
      </c>
      <c r="E55" s="30" t="s">
        <v>223</v>
      </c>
      <c r="F55" s="31" t="s">
        <v>179</v>
      </c>
      <c r="G55" s="28" t="s">
        <v>60</v>
      </c>
      <c r="H55" s="32">
        <v>10</v>
      </c>
      <c r="I55" s="32">
        <v>9</v>
      </c>
      <c r="J55" s="32" t="s">
        <v>28</v>
      </c>
      <c r="K55" s="32">
        <v>8</v>
      </c>
      <c r="L55" s="40"/>
      <c r="M55" s="40"/>
      <c r="N55" s="40"/>
      <c r="O55" s="34">
        <v>9.5</v>
      </c>
      <c r="P55" s="35">
        <f>ROUND(SUMPRODUCT(H55:O55,$H$9:$O$9)/100,1)</f>
        <v>9.1999999999999993</v>
      </c>
      <c r="Q55" s="36" t="str">
        <f t="shared" si="4"/>
        <v>A+</v>
      </c>
      <c r="R55" s="37" t="str">
        <f t="shared" si="5"/>
        <v>Giỏi</v>
      </c>
      <c r="S55" s="38" t="str">
        <f t="shared" si="3"/>
        <v/>
      </c>
      <c r="T55" s="39" t="s">
        <v>574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.75" customHeight="1">
      <c r="B56" s="27">
        <v>47</v>
      </c>
      <c r="C56" s="28" t="s">
        <v>224</v>
      </c>
      <c r="D56" s="29" t="s">
        <v>78</v>
      </c>
      <c r="E56" s="30" t="s">
        <v>225</v>
      </c>
      <c r="F56" s="31" t="s">
        <v>226</v>
      </c>
      <c r="G56" s="28" t="s">
        <v>60</v>
      </c>
      <c r="H56" s="32">
        <v>10</v>
      </c>
      <c r="I56" s="32">
        <v>7</v>
      </c>
      <c r="J56" s="32" t="s">
        <v>28</v>
      </c>
      <c r="K56" s="32">
        <v>7</v>
      </c>
      <c r="L56" s="40"/>
      <c r="M56" s="40"/>
      <c r="N56" s="40"/>
      <c r="O56" s="34">
        <v>8</v>
      </c>
      <c r="P56" s="35">
        <f>ROUND(SUMPRODUCT(H56:O56,$H$9:$O$9)/100,1)</f>
        <v>7.9</v>
      </c>
      <c r="Q56" s="36" t="str">
        <f t="shared" si="4"/>
        <v>B</v>
      </c>
      <c r="R56" s="37" t="str">
        <f t="shared" si="5"/>
        <v>Khá</v>
      </c>
      <c r="S56" s="38" t="str">
        <f t="shared" si="3"/>
        <v/>
      </c>
      <c r="T56" s="39" t="s">
        <v>574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.75" customHeight="1">
      <c r="B57" s="27">
        <v>48</v>
      </c>
      <c r="C57" s="28" t="s">
        <v>227</v>
      </c>
      <c r="D57" s="29" t="s">
        <v>228</v>
      </c>
      <c r="E57" s="30" t="s">
        <v>229</v>
      </c>
      <c r="F57" s="31" t="s">
        <v>230</v>
      </c>
      <c r="G57" s="28" t="s">
        <v>56</v>
      </c>
      <c r="H57" s="32">
        <v>10</v>
      </c>
      <c r="I57" s="32">
        <v>5</v>
      </c>
      <c r="J57" s="32" t="s">
        <v>28</v>
      </c>
      <c r="K57" s="32">
        <v>5</v>
      </c>
      <c r="L57" s="40"/>
      <c r="M57" s="40"/>
      <c r="N57" s="40"/>
      <c r="O57" s="34">
        <v>1</v>
      </c>
      <c r="P57" s="35">
        <f>ROUND(SUMPRODUCT(H57:O57,$H$9:$O$9)/100,1)</f>
        <v>3.1</v>
      </c>
      <c r="Q57" s="36" t="str">
        <f t="shared" si="4"/>
        <v>F</v>
      </c>
      <c r="R57" s="37" t="str">
        <f t="shared" si="5"/>
        <v>Kém</v>
      </c>
      <c r="S57" s="38" t="str">
        <f t="shared" si="3"/>
        <v/>
      </c>
      <c r="T57" s="39" t="s">
        <v>574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.75" customHeight="1">
      <c r="B58" s="27">
        <v>49</v>
      </c>
      <c r="C58" s="28" t="s">
        <v>231</v>
      </c>
      <c r="D58" s="29" t="s">
        <v>232</v>
      </c>
      <c r="E58" s="30" t="s">
        <v>233</v>
      </c>
      <c r="F58" s="31" t="s">
        <v>234</v>
      </c>
      <c r="G58" s="28" t="s">
        <v>60</v>
      </c>
      <c r="H58" s="32">
        <v>10</v>
      </c>
      <c r="I58" s="32">
        <v>7</v>
      </c>
      <c r="J58" s="32" t="s">
        <v>28</v>
      </c>
      <c r="K58" s="32">
        <v>6</v>
      </c>
      <c r="L58" s="40"/>
      <c r="M58" s="40"/>
      <c r="N58" s="40"/>
      <c r="O58" s="34">
        <v>5.5</v>
      </c>
      <c r="P58" s="35">
        <f>ROUND(SUMPRODUCT(H58:O58,$H$9:$O$9)/100,1)</f>
        <v>6.2</v>
      </c>
      <c r="Q58" s="36" t="str">
        <f t="shared" si="4"/>
        <v>C</v>
      </c>
      <c r="R58" s="37" t="str">
        <f t="shared" si="5"/>
        <v>Trung bình</v>
      </c>
      <c r="S58" s="38" t="str">
        <f t="shared" si="3"/>
        <v/>
      </c>
      <c r="T58" s="39" t="s">
        <v>574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.75" customHeight="1">
      <c r="B59" s="27">
        <v>50</v>
      </c>
      <c r="C59" s="28" t="s">
        <v>235</v>
      </c>
      <c r="D59" s="29" t="s">
        <v>236</v>
      </c>
      <c r="E59" s="30" t="s">
        <v>237</v>
      </c>
      <c r="F59" s="31" t="s">
        <v>238</v>
      </c>
      <c r="G59" s="28" t="s">
        <v>56</v>
      </c>
      <c r="H59" s="32">
        <v>10</v>
      </c>
      <c r="I59" s="32">
        <v>5</v>
      </c>
      <c r="J59" s="32" t="s">
        <v>28</v>
      </c>
      <c r="K59" s="32">
        <v>5</v>
      </c>
      <c r="L59" s="40"/>
      <c r="M59" s="40"/>
      <c r="N59" s="40"/>
      <c r="O59" s="34">
        <v>7</v>
      </c>
      <c r="P59" s="35">
        <f>ROUND(SUMPRODUCT(H59:O59,$H$9:$O$9)/100,1)</f>
        <v>6.7</v>
      </c>
      <c r="Q59" s="36" t="str">
        <f t="shared" si="4"/>
        <v>C+</v>
      </c>
      <c r="R59" s="37" t="str">
        <f t="shared" si="5"/>
        <v>Trung bình</v>
      </c>
      <c r="S59" s="38" t="str">
        <f t="shared" si="3"/>
        <v/>
      </c>
      <c r="T59" s="39" t="s">
        <v>574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.75" customHeight="1">
      <c r="B60" s="27">
        <v>51</v>
      </c>
      <c r="C60" s="28" t="s">
        <v>239</v>
      </c>
      <c r="D60" s="29" t="s">
        <v>240</v>
      </c>
      <c r="E60" s="30" t="s">
        <v>237</v>
      </c>
      <c r="F60" s="31" t="s">
        <v>241</v>
      </c>
      <c r="G60" s="28" t="s">
        <v>56</v>
      </c>
      <c r="H60" s="32">
        <v>0</v>
      </c>
      <c r="I60" s="32"/>
      <c r="J60" s="32" t="s">
        <v>28</v>
      </c>
      <c r="K60" s="32"/>
      <c r="L60" s="40"/>
      <c r="M60" s="40"/>
      <c r="N60" s="40"/>
      <c r="O60" s="34"/>
      <c r="P60" s="35">
        <f>ROUND(SUMPRODUCT(H60:O60,$H$9:$O$9)/100,1)</f>
        <v>0</v>
      </c>
      <c r="Q60" s="36" t="str">
        <f t="shared" si="4"/>
        <v>F</v>
      </c>
      <c r="R60" s="37" t="str">
        <f t="shared" si="5"/>
        <v>Kém</v>
      </c>
      <c r="S60" s="38" t="str">
        <f t="shared" si="3"/>
        <v>Không đủ ĐKDT</v>
      </c>
      <c r="T60" s="39" t="s">
        <v>574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Học lại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.75" customHeight="1">
      <c r="B61" s="27">
        <v>52</v>
      </c>
      <c r="C61" s="28" t="s">
        <v>242</v>
      </c>
      <c r="D61" s="29" t="s">
        <v>243</v>
      </c>
      <c r="E61" s="30" t="s">
        <v>244</v>
      </c>
      <c r="F61" s="31" t="s">
        <v>68</v>
      </c>
      <c r="G61" s="28" t="s">
        <v>56</v>
      </c>
      <c r="H61" s="32">
        <v>0</v>
      </c>
      <c r="I61" s="32"/>
      <c r="J61" s="32" t="s">
        <v>28</v>
      </c>
      <c r="K61" s="32"/>
      <c r="L61" s="40"/>
      <c r="M61" s="40"/>
      <c r="N61" s="40"/>
      <c r="O61" s="34"/>
      <c r="P61" s="35">
        <f>ROUND(SUMPRODUCT(H61:O61,$H$9:$O$9)/100,1)</f>
        <v>0</v>
      </c>
      <c r="Q61" s="36" t="str">
        <f t="shared" si="4"/>
        <v>F</v>
      </c>
      <c r="R61" s="37" t="str">
        <f t="shared" si="5"/>
        <v>Kém</v>
      </c>
      <c r="S61" s="38" t="str">
        <f t="shared" si="3"/>
        <v>Không đủ ĐKDT</v>
      </c>
      <c r="T61" s="39" t="s">
        <v>574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.75" customHeight="1">
      <c r="B62" s="27">
        <v>53</v>
      </c>
      <c r="C62" s="28" t="s">
        <v>245</v>
      </c>
      <c r="D62" s="29" t="s">
        <v>246</v>
      </c>
      <c r="E62" s="30" t="s">
        <v>244</v>
      </c>
      <c r="F62" s="31" t="s">
        <v>247</v>
      </c>
      <c r="G62" s="28" t="s">
        <v>64</v>
      </c>
      <c r="H62" s="32">
        <v>9</v>
      </c>
      <c r="I62" s="32">
        <v>6</v>
      </c>
      <c r="J62" s="32" t="s">
        <v>28</v>
      </c>
      <c r="K62" s="32">
        <v>6</v>
      </c>
      <c r="L62" s="40"/>
      <c r="M62" s="40"/>
      <c r="N62" s="40"/>
      <c r="O62" s="34">
        <v>4</v>
      </c>
      <c r="P62" s="35">
        <f>ROUND(SUMPRODUCT(H62:O62,$H$9:$O$9)/100,1)</f>
        <v>5.0999999999999996</v>
      </c>
      <c r="Q62" s="36" t="str">
        <f t="shared" si="4"/>
        <v>D+</v>
      </c>
      <c r="R62" s="37" t="str">
        <f t="shared" si="5"/>
        <v>Trung bình yếu</v>
      </c>
      <c r="S62" s="38" t="str">
        <f t="shared" si="3"/>
        <v/>
      </c>
      <c r="T62" s="39" t="s">
        <v>574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.75" customHeight="1">
      <c r="B63" s="27">
        <v>54</v>
      </c>
      <c r="C63" s="28" t="s">
        <v>248</v>
      </c>
      <c r="D63" s="29" t="s">
        <v>249</v>
      </c>
      <c r="E63" s="30" t="s">
        <v>250</v>
      </c>
      <c r="F63" s="31" t="s">
        <v>251</v>
      </c>
      <c r="G63" s="28" t="s">
        <v>60</v>
      </c>
      <c r="H63" s="32">
        <v>10</v>
      </c>
      <c r="I63" s="32">
        <v>7</v>
      </c>
      <c r="J63" s="32" t="s">
        <v>28</v>
      </c>
      <c r="K63" s="32">
        <v>6</v>
      </c>
      <c r="L63" s="40"/>
      <c r="M63" s="40"/>
      <c r="N63" s="40"/>
      <c r="O63" s="34">
        <v>9.5</v>
      </c>
      <c r="P63" s="35">
        <f>ROUND(SUMPRODUCT(H63:O63,$H$9:$O$9)/100,1)</f>
        <v>8.6</v>
      </c>
      <c r="Q63" s="36" t="str">
        <f t="shared" si="4"/>
        <v>A</v>
      </c>
      <c r="R63" s="37" t="str">
        <f t="shared" si="5"/>
        <v>Giỏi</v>
      </c>
      <c r="S63" s="38" t="str">
        <f t="shared" si="3"/>
        <v/>
      </c>
      <c r="T63" s="39" t="s">
        <v>574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.75" customHeight="1">
      <c r="B64" s="27">
        <v>55</v>
      </c>
      <c r="C64" s="28" t="s">
        <v>252</v>
      </c>
      <c r="D64" s="29" t="s">
        <v>253</v>
      </c>
      <c r="E64" s="30" t="s">
        <v>254</v>
      </c>
      <c r="F64" s="31" t="s">
        <v>255</v>
      </c>
      <c r="G64" s="28" t="s">
        <v>60</v>
      </c>
      <c r="H64" s="32">
        <v>10</v>
      </c>
      <c r="I64" s="32">
        <v>8</v>
      </c>
      <c r="J64" s="32" t="s">
        <v>28</v>
      </c>
      <c r="K64" s="32">
        <v>8</v>
      </c>
      <c r="L64" s="40"/>
      <c r="M64" s="40"/>
      <c r="N64" s="40"/>
      <c r="O64" s="34">
        <v>8</v>
      </c>
      <c r="P64" s="35">
        <f>ROUND(SUMPRODUCT(H64:O64,$H$9:$O$9)/100,1)</f>
        <v>8.1999999999999993</v>
      </c>
      <c r="Q64" s="36" t="str">
        <f t="shared" si="4"/>
        <v>B+</v>
      </c>
      <c r="R64" s="37" t="str">
        <f t="shared" si="5"/>
        <v>Khá</v>
      </c>
      <c r="S64" s="38" t="str">
        <f t="shared" si="3"/>
        <v/>
      </c>
      <c r="T64" s="39" t="s">
        <v>574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8.75" customHeight="1">
      <c r="B65" s="27">
        <v>56</v>
      </c>
      <c r="C65" s="28" t="s">
        <v>256</v>
      </c>
      <c r="D65" s="29" t="s">
        <v>66</v>
      </c>
      <c r="E65" s="30" t="s">
        <v>254</v>
      </c>
      <c r="F65" s="31" t="s">
        <v>257</v>
      </c>
      <c r="G65" s="28" t="s">
        <v>258</v>
      </c>
      <c r="H65" s="32">
        <v>6</v>
      </c>
      <c r="I65" s="32">
        <v>3</v>
      </c>
      <c r="J65" s="32" t="s">
        <v>28</v>
      </c>
      <c r="K65" s="32">
        <v>3</v>
      </c>
      <c r="L65" s="40"/>
      <c r="M65" s="40"/>
      <c r="N65" s="40"/>
      <c r="O65" s="34">
        <v>7</v>
      </c>
      <c r="P65" s="35">
        <f>ROUND(SUMPRODUCT(H65:O65,$H$9:$O$9)/100,0)</f>
        <v>6</v>
      </c>
      <c r="Q65" s="36" t="str">
        <f t="shared" si="4"/>
        <v>C</v>
      </c>
      <c r="R65" s="37" t="str">
        <f t="shared" si="5"/>
        <v>Trung bình</v>
      </c>
      <c r="S65" s="38" t="str">
        <f t="shared" si="3"/>
        <v/>
      </c>
      <c r="T65" s="39" t="s">
        <v>574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8.75" customHeight="1">
      <c r="B66" s="27">
        <v>57</v>
      </c>
      <c r="C66" s="28" t="s">
        <v>259</v>
      </c>
      <c r="D66" s="29" t="s">
        <v>260</v>
      </c>
      <c r="E66" s="30" t="s">
        <v>261</v>
      </c>
      <c r="F66" s="31" t="s">
        <v>262</v>
      </c>
      <c r="G66" s="28" t="s">
        <v>60</v>
      </c>
      <c r="H66" s="32">
        <v>10</v>
      </c>
      <c r="I66" s="32">
        <v>7</v>
      </c>
      <c r="J66" s="32" t="s">
        <v>28</v>
      </c>
      <c r="K66" s="32">
        <v>6</v>
      </c>
      <c r="L66" s="40"/>
      <c r="M66" s="40"/>
      <c r="N66" s="40"/>
      <c r="O66" s="34">
        <v>7</v>
      </c>
      <c r="P66" s="35">
        <f>ROUND(SUMPRODUCT(H66:O66,$H$9:$O$9)/100,1)</f>
        <v>7.1</v>
      </c>
      <c r="Q66" s="36" t="str">
        <f t="shared" si="4"/>
        <v>B</v>
      </c>
      <c r="R66" s="37" t="str">
        <f t="shared" si="5"/>
        <v>Khá</v>
      </c>
      <c r="S66" s="38" t="str">
        <f t="shared" si="3"/>
        <v/>
      </c>
      <c r="T66" s="39" t="s">
        <v>574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9" customHeight="1">
      <c r="A67" s="2"/>
      <c r="B67" s="41"/>
      <c r="C67" s="42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38" ht="16.5">
      <c r="A68" s="2"/>
      <c r="B68" s="95" t="s">
        <v>29</v>
      </c>
      <c r="C68" s="95"/>
      <c r="D68" s="42"/>
      <c r="E68" s="43"/>
      <c r="F68" s="43"/>
      <c r="G68" s="43"/>
      <c r="H68" s="44"/>
      <c r="I68" s="45"/>
      <c r="J68" s="45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3"/>
    </row>
    <row r="69" spans="1:38" ht="16.5" customHeight="1">
      <c r="A69" s="2"/>
      <c r="B69" s="47" t="s">
        <v>30</v>
      </c>
      <c r="C69" s="47"/>
      <c r="D69" s="48">
        <f>+$Z$8</f>
        <v>57</v>
      </c>
      <c r="E69" s="49" t="s">
        <v>31</v>
      </c>
      <c r="F69" s="86" t="s">
        <v>32</v>
      </c>
      <c r="G69" s="86"/>
      <c r="H69" s="86"/>
      <c r="I69" s="86"/>
      <c r="J69" s="86"/>
      <c r="K69" s="86"/>
      <c r="L69" s="86"/>
      <c r="M69" s="86"/>
      <c r="N69" s="86"/>
      <c r="O69" s="50">
        <f>$Z$8 -COUNTIF($S$9:$S$235,"Vắng") -COUNTIF($S$9:$S$235,"Vắng có phép") - COUNTIF($S$9:$S$235,"Đình chỉ thi") - COUNTIF($S$9:$S$235,"Không đủ ĐKDT")</f>
        <v>46</v>
      </c>
      <c r="P69" s="50"/>
      <c r="Q69" s="50"/>
      <c r="R69" s="51"/>
      <c r="S69" s="52" t="s">
        <v>31</v>
      </c>
      <c r="T69" s="51"/>
      <c r="U69" s="3"/>
    </row>
    <row r="70" spans="1:38" ht="16.5" customHeight="1">
      <c r="A70" s="2"/>
      <c r="B70" s="47" t="s">
        <v>33</v>
      </c>
      <c r="C70" s="47"/>
      <c r="D70" s="48">
        <f>+$AK$8</f>
        <v>45</v>
      </c>
      <c r="E70" s="49" t="s">
        <v>31</v>
      </c>
      <c r="F70" s="86" t="s">
        <v>34</v>
      </c>
      <c r="G70" s="86"/>
      <c r="H70" s="86"/>
      <c r="I70" s="86"/>
      <c r="J70" s="86"/>
      <c r="K70" s="86"/>
      <c r="L70" s="86"/>
      <c r="M70" s="86"/>
      <c r="N70" s="86"/>
      <c r="O70" s="53">
        <f>COUNTIF($S$9:$S$111,"Vắng")</f>
        <v>1</v>
      </c>
      <c r="P70" s="53"/>
      <c r="Q70" s="53"/>
      <c r="R70" s="54"/>
      <c r="S70" s="52" t="s">
        <v>31</v>
      </c>
      <c r="T70" s="54"/>
      <c r="U70" s="3"/>
    </row>
    <row r="71" spans="1:38" ht="16.5" customHeight="1">
      <c r="A71" s="2"/>
      <c r="B71" s="47" t="s">
        <v>42</v>
      </c>
      <c r="C71" s="47"/>
      <c r="D71" s="57">
        <f>COUNTIF(W10:W66,"Học lại")</f>
        <v>11</v>
      </c>
      <c r="E71" s="49" t="s">
        <v>31</v>
      </c>
      <c r="F71" s="86" t="s">
        <v>43</v>
      </c>
      <c r="G71" s="86"/>
      <c r="H71" s="86"/>
      <c r="I71" s="86"/>
      <c r="J71" s="86"/>
      <c r="K71" s="86"/>
      <c r="L71" s="86"/>
      <c r="M71" s="86"/>
      <c r="N71" s="86"/>
      <c r="O71" s="50">
        <f>COUNTIF($S$9:$S$111,"Vắng có phép")</f>
        <v>0</v>
      </c>
      <c r="P71" s="50"/>
      <c r="Q71" s="50"/>
      <c r="R71" s="51"/>
      <c r="S71" s="52" t="s">
        <v>31</v>
      </c>
      <c r="T71" s="51"/>
      <c r="U71" s="3"/>
    </row>
    <row r="72" spans="1:38" ht="3" customHeight="1">
      <c r="A72" s="2"/>
      <c r="B72" s="41"/>
      <c r="C72" s="42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3"/>
    </row>
    <row r="73" spans="1:38">
      <c r="B73" s="77" t="s">
        <v>44</v>
      </c>
      <c r="C73" s="77"/>
      <c r="D73" s="78">
        <f>COUNTIF(W10:W66,"Thi lại")</f>
        <v>1</v>
      </c>
      <c r="E73" s="79" t="s">
        <v>31</v>
      </c>
      <c r="F73" s="3"/>
      <c r="G73" s="3"/>
      <c r="H73" s="3"/>
      <c r="I73" s="3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3"/>
    </row>
    <row r="74" spans="1:38" ht="24.75" customHeight="1">
      <c r="B74" s="77"/>
      <c r="C74" s="77"/>
      <c r="D74" s="78"/>
      <c r="E74" s="79"/>
      <c r="F74" s="3"/>
      <c r="G74" s="3"/>
      <c r="H74" s="3"/>
      <c r="I74" s="3"/>
      <c r="J74" s="84" t="s">
        <v>582</v>
      </c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3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U66">
    <sortCondition ref="B10:B66"/>
  </sortState>
  <mergeCells count="43">
    <mergeCell ref="F69:N69"/>
    <mergeCell ref="F70:N70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B68:C68"/>
    <mergeCell ref="M7:M8"/>
    <mergeCell ref="N7:N8"/>
    <mergeCell ref="O7:O8"/>
    <mergeCell ref="P7:P9"/>
    <mergeCell ref="Q7:Q8"/>
    <mergeCell ref="G7:G8"/>
    <mergeCell ref="J73:T73"/>
    <mergeCell ref="F71:N71"/>
    <mergeCell ref="J74:T74"/>
  </mergeCells>
  <conditionalFormatting sqref="H10:O66">
    <cfRule type="cellIs" dxfId="5" priority="10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W10:W66 X2:AL8 D71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2017-06-16T08:12:31Z</cp:lastPrinted>
  <dcterms:created xsi:type="dcterms:W3CDTF">2015-04-17T02:48:53Z</dcterms:created>
  <dcterms:modified xsi:type="dcterms:W3CDTF">2017-06-16T08:18:21Z</dcterms:modified>
</cp:coreProperties>
</file>