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8"/>
  </bookViews>
  <sheets>
    <sheet name="Nhóm(9)" sheetId="9" r:id="rId1"/>
    <sheet name="Nhóm(8)" sheetId="8" r:id="rId2"/>
    <sheet name="Nhóm(7)" sheetId="7" r:id="rId3"/>
    <sheet name="Nhóm(6)" sheetId="6" r:id="rId4"/>
    <sheet name="Nhóm(5)" sheetId="5" r:id="rId5"/>
    <sheet name="Nhóm(4)" sheetId="4" r:id="rId6"/>
    <sheet name="Nhóm(3)" sheetId="3" r:id="rId7"/>
    <sheet name="Nhóm(2)" sheetId="2" r:id="rId8"/>
    <sheet name="Nhóm(1)" sheetId="1" r:id="rId9"/>
  </sheets>
  <definedNames>
    <definedName name="_xlnm._FilterDatabase" localSheetId="8" hidden="1">'Nhóm(1)'!$A$8:$AL$73</definedName>
    <definedName name="_xlnm._FilterDatabase" localSheetId="7" hidden="1">'Nhóm(2)'!$A$8:$AL$75</definedName>
    <definedName name="_xlnm._FilterDatabase" localSheetId="6" hidden="1">'Nhóm(3)'!$A$8:$AL$76</definedName>
    <definedName name="_xlnm._FilterDatabase" localSheetId="5" hidden="1">'Nhóm(4)'!$A$8:$AL$65</definedName>
    <definedName name="_xlnm._FilterDatabase" localSheetId="4" hidden="1">'Nhóm(5)'!$A$8:$AL$76</definedName>
    <definedName name="_xlnm._FilterDatabase" localSheetId="3" hidden="1">'Nhóm(6)'!$A$8:$AL$76</definedName>
    <definedName name="_xlnm._FilterDatabase" localSheetId="2" hidden="1">'Nhóm(7)'!$A$8:$AL$78</definedName>
    <definedName name="_xlnm._FilterDatabase" localSheetId="1" hidden="1">'Nhóm(8)'!$A$8:$AL$78</definedName>
    <definedName name="_xlnm._FilterDatabase" localSheetId="0" hidden="1">'Nhóm(9)'!$A$8:$AL$39</definedName>
    <definedName name="_xlnm.Print_Titles" localSheetId="8">'Nhóm(1)'!$4:$9</definedName>
    <definedName name="_xlnm.Print_Titles" localSheetId="7">'Nhóm(2)'!$4:$9</definedName>
    <definedName name="_xlnm.Print_Titles" localSheetId="6">'Nhóm(3)'!$4:$9</definedName>
    <definedName name="_xlnm.Print_Titles" localSheetId="5">'Nhóm(4)'!$4:$9</definedName>
    <definedName name="_xlnm.Print_Titles" localSheetId="4">'Nhóm(5)'!$4:$9</definedName>
    <definedName name="_xlnm.Print_Titles" localSheetId="3">'Nhóm(6)'!$4:$9</definedName>
    <definedName name="_xlnm.Print_Titles" localSheetId="2">'Nhóm(7)'!$4:$9</definedName>
    <definedName name="_xlnm.Print_Titles" localSheetId="1">'Nhóm(8)'!$4:$9</definedName>
    <definedName name="_xlnm.Print_Titles" localSheetId="0">'Nhóm(9)'!$4:$9</definedName>
  </definedNames>
  <calcPr calcId="124519"/>
</workbook>
</file>

<file path=xl/calcChain.xml><?xml version="1.0" encoding="utf-8"?>
<calcChain xmlns="http://schemas.openxmlformats.org/spreadsheetml/2006/main">
  <c r="S26" i="8"/>
  <c r="S39" i="9" l="1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78" i="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4"/>
  <c r="S23"/>
  <c r="S22"/>
  <c r="S21"/>
  <c r="S20"/>
  <c r="S19"/>
  <c r="S18"/>
  <c r="S17"/>
  <c r="S16"/>
  <c r="S15"/>
  <c r="S14"/>
  <c r="S13"/>
  <c r="S12"/>
  <c r="S11"/>
  <c r="AC8" s="1"/>
  <c r="S10"/>
  <c r="O9"/>
  <c r="Y8"/>
  <c r="X8"/>
  <c r="S78" i="7"/>
  <c r="S77"/>
  <c r="S76"/>
  <c r="S75"/>
  <c r="S73"/>
  <c r="S72"/>
  <c r="S71"/>
  <c r="S70"/>
  <c r="S69"/>
  <c r="S68"/>
  <c r="S67"/>
  <c r="S66"/>
  <c r="S65"/>
  <c r="S64"/>
  <c r="S63"/>
  <c r="S62"/>
  <c r="S61"/>
  <c r="S60"/>
  <c r="S59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P10"/>
  <c r="Q10" s="1"/>
  <c r="O9"/>
  <c r="P42" s="1"/>
  <c r="Q42" s="1"/>
  <c r="Y8"/>
  <c r="X8"/>
  <c r="S76" i="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76" i="5"/>
  <c r="S75"/>
  <c r="S74"/>
  <c r="S73"/>
  <c r="S72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5" i="4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76" i="3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75" i="2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1"/>
  <c r="S20"/>
  <c r="S19"/>
  <c r="S18"/>
  <c r="S17"/>
  <c r="S16"/>
  <c r="S15"/>
  <c r="S14"/>
  <c r="S13"/>
  <c r="S12"/>
  <c r="S11"/>
  <c r="S10"/>
  <c r="AC8" s="1"/>
  <c r="O9"/>
  <c r="Y8"/>
  <c r="X8"/>
  <c r="S12" i="1"/>
  <c r="S14"/>
  <c r="S15"/>
  <c r="S16"/>
  <c r="S17"/>
  <c r="S19"/>
  <c r="S20"/>
  <c r="S21"/>
  <c r="S22"/>
  <c r="S23"/>
  <c r="S24"/>
  <c r="S25"/>
  <c r="S26"/>
  <c r="S27"/>
  <c r="S28"/>
  <c r="S29"/>
  <c r="S30"/>
  <c r="S31"/>
  <c r="S32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9"/>
  <c r="S70"/>
  <c r="S71"/>
  <c r="S73"/>
  <c r="S11"/>
  <c r="S10"/>
  <c r="AB8" i="7" l="1"/>
  <c r="AA8" i="6"/>
  <c r="AC8" i="4"/>
  <c r="AE8" i="9"/>
  <c r="AE8" i="2"/>
  <c r="AE8" i="5"/>
  <c r="AA8" i="3"/>
  <c r="O44" i="9"/>
  <c r="AE8" i="6"/>
  <c r="O81" i="5"/>
  <c r="AE8" i="3"/>
  <c r="O81"/>
  <c r="AA8" i="9"/>
  <c r="O81" i="6"/>
  <c r="AA8" i="5"/>
  <c r="AE8" i="8"/>
  <c r="AE8" i="4"/>
  <c r="AC8" i="9"/>
  <c r="AA8" i="8"/>
  <c r="O83"/>
  <c r="P11" i="9"/>
  <c r="P15"/>
  <c r="P19"/>
  <c r="AB8"/>
  <c r="P10"/>
  <c r="P12"/>
  <c r="P14"/>
  <c r="P16"/>
  <c r="P18"/>
  <c r="P20"/>
  <c r="P22"/>
  <c r="P24"/>
  <c r="W24" s="1"/>
  <c r="P26"/>
  <c r="P28"/>
  <c r="P30"/>
  <c r="P32"/>
  <c r="P34"/>
  <c r="P36"/>
  <c r="P38"/>
  <c r="P13"/>
  <c r="P17"/>
  <c r="P21"/>
  <c r="P23"/>
  <c r="P25"/>
  <c r="P27"/>
  <c r="P29"/>
  <c r="P31"/>
  <c r="P33"/>
  <c r="P35"/>
  <c r="P37"/>
  <c r="P39"/>
  <c r="O43"/>
  <c r="O83" i="7"/>
  <c r="P12"/>
  <c r="Q12" s="1"/>
  <c r="P16"/>
  <c r="Q16" s="1"/>
  <c r="P20"/>
  <c r="Q20" s="1"/>
  <c r="P24"/>
  <c r="Q24" s="1"/>
  <c r="P28"/>
  <c r="Q28" s="1"/>
  <c r="P32"/>
  <c r="Q32" s="1"/>
  <c r="P36"/>
  <c r="Q36" s="1"/>
  <c r="P40"/>
  <c r="Q40" s="1"/>
  <c r="P14"/>
  <c r="Q14" s="1"/>
  <c r="P18"/>
  <c r="Q18" s="1"/>
  <c r="P22"/>
  <c r="Q22" s="1"/>
  <c r="P26"/>
  <c r="Q26" s="1"/>
  <c r="P30"/>
  <c r="Q30" s="1"/>
  <c r="P34"/>
  <c r="Q34" s="1"/>
  <c r="P38"/>
  <c r="Q38" s="1"/>
  <c r="AC8" i="6"/>
  <c r="AC8" i="5"/>
  <c r="AA8" i="4"/>
  <c r="O70"/>
  <c r="AC8" i="3"/>
  <c r="AA8" i="2"/>
  <c r="O80"/>
  <c r="P15" i="8"/>
  <c r="P21"/>
  <c r="P25"/>
  <c r="P27"/>
  <c r="AB8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W74" s="1"/>
  <c r="P76"/>
  <c r="P78"/>
  <c r="P11"/>
  <c r="P13"/>
  <c r="P17"/>
  <c r="P19"/>
  <c r="P23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O82"/>
  <c r="R20" i="7"/>
  <c r="R42"/>
  <c r="P44"/>
  <c r="W10" s="1"/>
  <c r="P46"/>
  <c r="P48"/>
  <c r="P50"/>
  <c r="P52"/>
  <c r="P54"/>
  <c r="P56"/>
  <c r="P58"/>
  <c r="P60"/>
  <c r="P62"/>
  <c r="P64"/>
  <c r="P66"/>
  <c r="P68"/>
  <c r="P70"/>
  <c r="P72"/>
  <c r="P74"/>
  <c r="P76"/>
  <c r="P78"/>
  <c r="R10"/>
  <c r="AA8"/>
  <c r="AC8"/>
  <c r="AE8"/>
  <c r="P11"/>
  <c r="P13"/>
  <c r="P15"/>
  <c r="P17"/>
  <c r="P19"/>
  <c r="P21"/>
  <c r="P23"/>
  <c r="P25"/>
  <c r="P27"/>
  <c r="W27" s="1"/>
  <c r="P29"/>
  <c r="P31"/>
  <c r="P33"/>
  <c r="P35"/>
  <c r="P37"/>
  <c r="P39"/>
  <c r="W42" s="1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O82"/>
  <c r="P11" i="6"/>
  <c r="P13"/>
  <c r="P15"/>
  <c r="P17"/>
  <c r="P19"/>
  <c r="P23"/>
  <c r="P25"/>
  <c r="P27"/>
  <c r="P29"/>
  <c r="AB8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W48" s="1"/>
  <c r="P50"/>
  <c r="P52"/>
  <c r="P54"/>
  <c r="P56"/>
  <c r="P58"/>
  <c r="P60"/>
  <c r="P62"/>
  <c r="P64"/>
  <c r="P66"/>
  <c r="P68"/>
  <c r="P70"/>
  <c r="P72"/>
  <c r="P74"/>
  <c r="P76"/>
  <c r="P21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O80"/>
  <c r="P13" i="5"/>
  <c r="P17"/>
  <c r="P19"/>
  <c r="P25"/>
  <c r="P31"/>
  <c r="AB8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W64" s="1"/>
  <c r="P66"/>
  <c r="P68"/>
  <c r="P70"/>
  <c r="P72"/>
  <c r="P74"/>
  <c r="P76"/>
  <c r="P11"/>
  <c r="P15"/>
  <c r="P21"/>
  <c r="P23"/>
  <c r="P27"/>
  <c r="P29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O80"/>
  <c r="P11" i="4"/>
  <c r="P15"/>
  <c r="P19"/>
  <c r="P25"/>
  <c r="P27"/>
  <c r="P29"/>
  <c r="P31"/>
  <c r="P33"/>
  <c r="AB8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W62" s="1"/>
  <c r="P64"/>
  <c r="P13"/>
  <c r="P17"/>
  <c r="P21"/>
  <c r="P23"/>
  <c r="P35"/>
  <c r="P37"/>
  <c r="P39"/>
  <c r="P41"/>
  <c r="P43"/>
  <c r="P45"/>
  <c r="P47"/>
  <c r="P49"/>
  <c r="P51"/>
  <c r="P53"/>
  <c r="P55"/>
  <c r="P57"/>
  <c r="P59"/>
  <c r="P61"/>
  <c r="P63"/>
  <c r="P65"/>
  <c r="O69"/>
  <c r="P13" i="3"/>
  <c r="P17"/>
  <c r="P21"/>
  <c r="P25"/>
  <c r="P31"/>
  <c r="P35"/>
  <c r="AB8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76"/>
  <c r="P11"/>
  <c r="P15"/>
  <c r="P19"/>
  <c r="P23"/>
  <c r="P27"/>
  <c r="P29"/>
  <c r="P33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O80"/>
  <c r="P11" i="2"/>
  <c r="P15"/>
  <c r="P17"/>
  <c r="P21"/>
  <c r="P27"/>
  <c r="P31"/>
  <c r="P33"/>
  <c r="AB8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W56" s="1"/>
  <c r="P58"/>
  <c r="P60"/>
  <c r="P62"/>
  <c r="P64"/>
  <c r="P66"/>
  <c r="P68"/>
  <c r="P70"/>
  <c r="P72"/>
  <c r="P74"/>
  <c r="P13"/>
  <c r="P19"/>
  <c r="P23"/>
  <c r="P25"/>
  <c r="P29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O79"/>
  <c r="O9" i="1"/>
  <c r="R36" i="7" l="1"/>
  <c r="R30"/>
  <c r="R38"/>
  <c r="R22"/>
  <c r="R14"/>
  <c r="R12"/>
  <c r="W18"/>
  <c r="R28"/>
  <c r="W18" i="3"/>
  <c r="W64" i="2"/>
  <c r="W42" i="3"/>
  <c r="W34"/>
  <c r="W54" i="4"/>
  <c r="W72" i="5"/>
  <c r="W56"/>
  <c r="W43" i="7"/>
  <c r="W11"/>
  <c r="R40"/>
  <c r="W55"/>
  <c r="W72" i="2"/>
  <c r="W38" i="4"/>
  <c r="W72" i="6"/>
  <c r="W64"/>
  <c r="W56"/>
  <c r="W75" i="7"/>
  <c r="W35"/>
  <c r="W19"/>
  <c r="W66" i="8"/>
  <c r="W34"/>
  <c r="W26"/>
  <c r="W32" i="9"/>
  <c r="W58" i="8"/>
  <c r="W50"/>
  <c r="W42"/>
  <c r="W18"/>
  <c r="W10"/>
  <c r="W71" i="7"/>
  <c r="W67"/>
  <c r="W63"/>
  <c r="W59"/>
  <c r="W51"/>
  <c r="W47"/>
  <c r="W32"/>
  <c r="W16"/>
  <c r="W40"/>
  <c r="R32"/>
  <c r="W26"/>
  <c r="R26"/>
  <c r="R16"/>
  <c r="R18"/>
  <c r="W34"/>
  <c r="R34"/>
  <c r="W24"/>
  <c r="R24"/>
  <c r="W40" i="6"/>
  <c r="W28"/>
  <c r="W20"/>
  <c r="W12"/>
  <c r="W10"/>
  <c r="W10" i="5"/>
  <c r="W48"/>
  <c r="W40"/>
  <c r="W32"/>
  <c r="W24"/>
  <c r="W16"/>
  <c r="W46" i="4"/>
  <c r="W30"/>
  <c r="W22"/>
  <c r="W14"/>
  <c r="W10"/>
  <c r="W70" i="3"/>
  <c r="W58"/>
  <c r="W50"/>
  <c r="W26"/>
  <c r="W10"/>
  <c r="W48" i="2"/>
  <c r="W40"/>
  <c r="W32"/>
  <c r="W24"/>
  <c r="W16"/>
  <c r="W10"/>
  <c r="W16" i="9"/>
  <c r="W10"/>
  <c r="W38" i="7"/>
  <c r="W36"/>
  <c r="W30"/>
  <c r="W28"/>
  <c r="W22"/>
  <c r="W20"/>
  <c r="W14"/>
  <c r="W12"/>
  <c r="W39" i="9"/>
  <c r="R39"/>
  <c r="Q39"/>
  <c r="W35"/>
  <c r="R35"/>
  <c r="Q35"/>
  <c r="W31"/>
  <c r="R31"/>
  <c r="Q31"/>
  <c r="R27"/>
  <c r="Q27"/>
  <c r="W27"/>
  <c r="R23"/>
  <c r="Q23"/>
  <c r="W23"/>
  <c r="R17"/>
  <c r="Q17"/>
  <c r="W17"/>
  <c r="Q38"/>
  <c r="R38"/>
  <c r="Q34"/>
  <c r="R34"/>
  <c r="Q30"/>
  <c r="R30"/>
  <c r="Q26"/>
  <c r="R26"/>
  <c r="R22"/>
  <c r="Q22"/>
  <c r="R18"/>
  <c r="Q18"/>
  <c r="R14"/>
  <c r="Q14"/>
  <c r="W15"/>
  <c r="Q15"/>
  <c r="R15"/>
  <c r="W38"/>
  <c r="W30"/>
  <c r="W22"/>
  <c r="W14"/>
  <c r="W37"/>
  <c r="R37"/>
  <c r="Q37"/>
  <c r="W33"/>
  <c r="Q33"/>
  <c r="R33"/>
  <c r="W29"/>
  <c r="R29"/>
  <c r="Q29"/>
  <c r="W25"/>
  <c r="Q25"/>
  <c r="R25"/>
  <c r="R21"/>
  <c r="Q21"/>
  <c r="W21"/>
  <c r="R13"/>
  <c r="Q13"/>
  <c r="W13"/>
  <c r="Q36"/>
  <c r="R36"/>
  <c r="Q32"/>
  <c r="R32"/>
  <c r="Q28"/>
  <c r="R28"/>
  <c r="R24"/>
  <c r="Q24"/>
  <c r="Q20"/>
  <c r="R20"/>
  <c r="Q16"/>
  <c r="R16"/>
  <c r="Q12"/>
  <c r="R12"/>
  <c r="R10"/>
  <c r="Q10"/>
  <c r="W19"/>
  <c r="Q19"/>
  <c r="R19"/>
  <c r="W11"/>
  <c r="Q11"/>
  <c r="R11"/>
  <c r="W34"/>
  <c r="W26"/>
  <c r="W18"/>
  <c r="W36"/>
  <c r="W28"/>
  <c r="W20"/>
  <c r="W12"/>
  <c r="W75" i="8"/>
  <c r="R75"/>
  <c r="Q75"/>
  <c r="W71"/>
  <c r="R71"/>
  <c r="Q71"/>
  <c r="W67"/>
  <c r="R67"/>
  <c r="Q67"/>
  <c r="W63"/>
  <c r="R63"/>
  <c r="Q63"/>
  <c r="W59"/>
  <c r="R59"/>
  <c r="Q59"/>
  <c r="W55"/>
  <c r="R55"/>
  <c r="Q55"/>
  <c r="W51"/>
  <c r="R51"/>
  <c r="Q51"/>
  <c r="W47"/>
  <c r="R47"/>
  <c r="Q47"/>
  <c r="W43"/>
  <c r="R43"/>
  <c r="Q43"/>
  <c r="W39"/>
  <c r="R39"/>
  <c r="Q39"/>
  <c r="W35"/>
  <c r="R35"/>
  <c r="Q35"/>
  <c r="W31"/>
  <c r="R31"/>
  <c r="Q31"/>
  <c r="R23"/>
  <c r="Q23"/>
  <c r="W23"/>
  <c r="R17"/>
  <c r="Q17"/>
  <c r="W17"/>
  <c r="R11"/>
  <c r="Q11"/>
  <c r="W11"/>
  <c r="Q76"/>
  <c r="R76"/>
  <c r="Q72"/>
  <c r="R72"/>
  <c r="Q68"/>
  <c r="R68"/>
  <c r="Q64"/>
  <c r="R64"/>
  <c r="Q60"/>
  <c r="R60"/>
  <c r="Q56"/>
  <c r="R56"/>
  <c r="Q52"/>
  <c r="R52"/>
  <c r="Q48"/>
  <c r="R48"/>
  <c r="Q44"/>
  <c r="R44"/>
  <c r="Q40"/>
  <c r="R40"/>
  <c r="Q36"/>
  <c r="R36"/>
  <c r="Q32"/>
  <c r="R32"/>
  <c r="Q28"/>
  <c r="R28"/>
  <c r="R24"/>
  <c r="Q24"/>
  <c r="Q20"/>
  <c r="R20"/>
  <c r="Q16"/>
  <c r="R16"/>
  <c r="R12"/>
  <c r="Q12"/>
  <c r="Q10"/>
  <c r="R10"/>
  <c r="W27"/>
  <c r="Q27"/>
  <c r="R27"/>
  <c r="W21"/>
  <c r="Q21"/>
  <c r="R21"/>
  <c r="W64"/>
  <c r="W56"/>
  <c r="W48"/>
  <c r="W40"/>
  <c r="W32"/>
  <c r="W24"/>
  <c r="W16"/>
  <c r="W72"/>
  <c r="W77"/>
  <c r="R77"/>
  <c r="Q77"/>
  <c r="W73"/>
  <c r="R73"/>
  <c r="Q73"/>
  <c r="W69"/>
  <c r="R69"/>
  <c r="Q69"/>
  <c r="W65"/>
  <c r="R65"/>
  <c r="Q65"/>
  <c r="W61"/>
  <c r="R61"/>
  <c r="Q61"/>
  <c r="W57"/>
  <c r="R57"/>
  <c r="Q57"/>
  <c r="W53"/>
  <c r="R53"/>
  <c r="Q53"/>
  <c r="W49"/>
  <c r="R49"/>
  <c r="Q49"/>
  <c r="W45"/>
  <c r="R45"/>
  <c r="Q45"/>
  <c r="W41"/>
  <c r="R41"/>
  <c r="Q41"/>
  <c r="W37"/>
  <c r="R37"/>
  <c r="Q37"/>
  <c r="W33"/>
  <c r="Q33"/>
  <c r="R33"/>
  <c r="W29"/>
  <c r="R29"/>
  <c r="Q29"/>
  <c r="R19"/>
  <c r="Q19"/>
  <c r="W19"/>
  <c r="R13"/>
  <c r="Q13"/>
  <c r="W13"/>
  <c r="Q78"/>
  <c r="R78"/>
  <c r="Q74"/>
  <c r="R74"/>
  <c r="Q70"/>
  <c r="R70"/>
  <c r="Q66"/>
  <c r="R66"/>
  <c r="Q62"/>
  <c r="R62"/>
  <c r="Q58"/>
  <c r="R58"/>
  <c r="Q54"/>
  <c r="R54"/>
  <c r="Q50"/>
  <c r="R50"/>
  <c r="Q46"/>
  <c r="R46"/>
  <c r="Q42"/>
  <c r="R42"/>
  <c r="Q38"/>
  <c r="R38"/>
  <c r="Q34"/>
  <c r="R34"/>
  <c r="Q30"/>
  <c r="R30"/>
  <c r="Q26"/>
  <c r="R26"/>
  <c r="Q22"/>
  <c r="R22"/>
  <c r="R18"/>
  <c r="Q18"/>
  <c r="R14"/>
  <c r="Q14"/>
  <c r="W25"/>
  <c r="Q25"/>
  <c r="R25"/>
  <c r="W15"/>
  <c r="Q15"/>
  <c r="R15"/>
  <c r="W78"/>
  <c r="W70"/>
  <c r="W60"/>
  <c r="W52"/>
  <c r="W44"/>
  <c r="W36"/>
  <c r="W28"/>
  <c r="W20"/>
  <c r="W12"/>
  <c r="W76"/>
  <c r="W68"/>
  <c r="W62"/>
  <c r="W54"/>
  <c r="W46"/>
  <c r="W38"/>
  <c r="W30"/>
  <c r="W22"/>
  <c r="W14"/>
  <c r="R77" i="7"/>
  <c r="Q77"/>
  <c r="R69"/>
  <c r="Q69"/>
  <c r="R61"/>
  <c r="Q61"/>
  <c r="R57"/>
  <c r="Q57"/>
  <c r="R49"/>
  <c r="Q49"/>
  <c r="R45"/>
  <c r="Q45"/>
  <c r="R41"/>
  <c r="Q41"/>
  <c r="R37"/>
  <c r="Q37"/>
  <c r="R33"/>
  <c r="Q33"/>
  <c r="R29"/>
  <c r="Q29"/>
  <c r="R25"/>
  <c r="Q25"/>
  <c r="R21"/>
  <c r="Q21"/>
  <c r="R17"/>
  <c r="Q17"/>
  <c r="R13"/>
  <c r="Q13"/>
  <c r="Q78"/>
  <c r="W78"/>
  <c r="R78"/>
  <c r="Q74"/>
  <c r="W74"/>
  <c r="R74"/>
  <c r="Q70"/>
  <c r="W70"/>
  <c r="R70"/>
  <c r="Q66"/>
  <c r="W66"/>
  <c r="R66"/>
  <c r="Q62"/>
  <c r="W62"/>
  <c r="R62"/>
  <c r="Q58"/>
  <c r="W58"/>
  <c r="R58"/>
  <c r="Q54"/>
  <c r="W54"/>
  <c r="R54"/>
  <c r="Q50"/>
  <c r="W50"/>
  <c r="R50"/>
  <c r="Q46"/>
  <c r="W46"/>
  <c r="R46"/>
  <c r="W41"/>
  <c r="W33"/>
  <c r="W25"/>
  <c r="W17"/>
  <c r="R73"/>
  <c r="Q73"/>
  <c r="R65"/>
  <c r="Q65"/>
  <c r="R53"/>
  <c r="Q53"/>
  <c r="R75"/>
  <c r="Q75"/>
  <c r="R71"/>
  <c r="Q71"/>
  <c r="R67"/>
  <c r="Q67"/>
  <c r="R63"/>
  <c r="Q63"/>
  <c r="R59"/>
  <c r="Q59"/>
  <c r="R55"/>
  <c r="Q55"/>
  <c r="R51"/>
  <c r="Q51"/>
  <c r="R47"/>
  <c r="Q47"/>
  <c r="R43"/>
  <c r="Q43"/>
  <c r="R39"/>
  <c r="Q39"/>
  <c r="R35"/>
  <c r="Q35"/>
  <c r="R31"/>
  <c r="Q31"/>
  <c r="R27"/>
  <c r="Q27"/>
  <c r="R23"/>
  <c r="Q23"/>
  <c r="R19"/>
  <c r="Q19"/>
  <c r="R15"/>
  <c r="Q15"/>
  <c r="R11"/>
  <c r="Q11"/>
  <c r="Q76"/>
  <c r="W76"/>
  <c r="R76"/>
  <c r="Q72"/>
  <c r="W72"/>
  <c r="R72"/>
  <c r="Q68"/>
  <c r="W68"/>
  <c r="R68"/>
  <c r="Q64"/>
  <c r="W64"/>
  <c r="R64"/>
  <c r="Q60"/>
  <c r="W60"/>
  <c r="R60"/>
  <c r="Q56"/>
  <c r="W56"/>
  <c r="R56"/>
  <c r="Q52"/>
  <c r="W52"/>
  <c r="R52"/>
  <c r="Q48"/>
  <c r="W48"/>
  <c r="R48"/>
  <c r="Q44"/>
  <c r="W44"/>
  <c r="R44"/>
  <c r="W37"/>
  <c r="W29"/>
  <c r="W21"/>
  <c r="W13"/>
  <c r="W77"/>
  <c r="W73"/>
  <c r="W69"/>
  <c r="W65"/>
  <c r="W61"/>
  <c r="W57"/>
  <c r="W53"/>
  <c r="W49"/>
  <c r="W45"/>
  <c r="W39"/>
  <c r="W31"/>
  <c r="W23"/>
  <c r="W15"/>
  <c r="W75" i="6"/>
  <c r="R75"/>
  <c r="Q75"/>
  <c r="W71"/>
  <c r="R71"/>
  <c r="Q71"/>
  <c r="W67"/>
  <c r="R67"/>
  <c r="Q67"/>
  <c r="W63"/>
  <c r="R63"/>
  <c r="Q63"/>
  <c r="W59"/>
  <c r="R59"/>
  <c r="Q59"/>
  <c r="W55"/>
  <c r="R55"/>
  <c r="Q55"/>
  <c r="W51"/>
  <c r="R51"/>
  <c r="Q51"/>
  <c r="W47"/>
  <c r="R47"/>
  <c r="Q47"/>
  <c r="W43"/>
  <c r="R43"/>
  <c r="Q43"/>
  <c r="W39"/>
  <c r="R39"/>
  <c r="Q39"/>
  <c r="W35"/>
  <c r="R35"/>
  <c r="Q35"/>
  <c r="W31"/>
  <c r="R31"/>
  <c r="Q31"/>
  <c r="Q74"/>
  <c r="R74"/>
  <c r="Q70"/>
  <c r="R70"/>
  <c r="Q66"/>
  <c r="R66"/>
  <c r="Q62"/>
  <c r="R62"/>
  <c r="Q58"/>
  <c r="R58"/>
  <c r="Q54"/>
  <c r="R54"/>
  <c r="Q50"/>
  <c r="R50"/>
  <c r="Q46"/>
  <c r="R46"/>
  <c r="Q42"/>
  <c r="R42"/>
  <c r="Q38"/>
  <c r="R38"/>
  <c r="R34"/>
  <c r="Q34"/>
  <c r="Q30"/>
  <c r="R30"/>
  <c r="R26"/>
  <c r="Q26"/>
  <c r="R22"/>
  <c r="Q22"/>
  <c r="Q18"/>
  <c r="R18"/>
  <c r="R14"/>
  <c r="Q14"/>
  <c r="W27"/>
  <c r="Q27"/>
  <c r="R27"/>
  <c r="W23"/>
  <c r="Q23"/>
  <c r="R23"/>
  <c r="W17"/>
  <c r="Q17"/>
  <c r="R17"/>
  <c r="W13"/>
  <c r="Q13"/>
  <c r="R13"/>
  <c r="W70"/>
  <c r="W62"/>
  <c r="W54"/>
  <c r="W46"/>
  <c r="W38"/>
  <c r="W34"/>
  <c r="W26"/>
  <c r="W18"/>
  <c r="W73"/>
  <c r="R73"/>
  <c r="Q73"/>
  <c r="W69"/>
  <c r="R69"/>
  <c r="Q69"/>
  <c r="W65"/>
  <c r="R65"/>
  <c r="Q65"/>
  <c r="W61"/>
  <c r="R61"/>
  <c r="Q61"/>
  <c r="W57"/>
  <c r="R57"/>
  <c r="Q57"/>
  <c r="W53"/>
  <c r="R53"/>
  <c r="Q53"/>
  <c r="W49"/>
  <c r="R49"/>
  <c r="Q49"/>
  <c r="W45"/>
  <c r="R45"/>
  <c r="Q45"/>
  <c r="W41"/>
  <c r="R41"/>
  <c r="Q41"/>
  <c r="W37"/>
  <c r="R37"/>
  <c r="Q37"/>
  <c r="W33"/>
  <c r="R33"/>
  <c r="Q33"/>
  <c r="R21"/>
  <c r="Q21"/>
  <c r="W21"/>
  <c r="Q76"/>
  <c r="R76"/>
  <c r="Q72"/>
  <c r="R72"/>
  <c r="Q68"/>
  <c r="R68"/>
  <c r="Q64"/>
  <c r="R64"/>
  <c r="Q60"/>
  <c r="R60"/>
  <c r="Q56"/>
  <c r="R56"/>
  <c r="Q52"/>
  <c r="R52"/>
  <c r="Q48"/>
  <c r="R48"/>
  <c r="Q44"/>
  <c r="R44"/>
  <c r="Q40"/>
  <c r="R40"/>
  <c r="Q36"/>
  <c r="R36"/>
  <c r="Q32"/>
  <c r="R32"/>
  <c r="Q28"/>
  <c r="R28"/>
  <c r="Q24"/>
  <c r="R24"/>
  <c r="Q20"/>
  <c r="R20"/>
  <c r="Q16"/>
  <c r="R16"/>
  <c r="Q12"/>
  <c r="R12"/>
  <c r="R10"/>
  <c r="Q10"/>
  <c r="W29"/>
  <c r="Q29"/>
  <c r="R29"/>
  <c r="W25"/>
  <c r="Q25"/>
  <c r="R25"/>
  <c r="W19"/>
  <c r="Q19"/>
  <c r="R19"/>
  <c r="W15"/>
  <c r="Q15"/>
  <c r="R15"/>
  <c r="W11"/>
  <c r="Q11"/>
  <c r="R11"/>
  <c r="W74"/>
  <c r="W66"/>
  <c r="W58"/>
  <c r="W50"/>
  <c r="W42"/>
  <c r="W32"/>
  <c r="W24"/>
  <c r="W16"/>
  <c r="W76"/>
  <c r="W68"/>
  <c r="W60"/>
  <c r="W52"/>
  <c r="W44"/>
  <c r="W36"/>
  <c r="W30"/>
  <c r="W22"/>
  <c r="W14"/>
  <c r="W75" i="5"/>
  <c r="R75"/>
  <c r="Q75"/>
  <c r="W71"/>
  <c r="R71"/>
  <c r="Q71"/>
  <c r="W67"/>
  <c r="R67"/>
  <c r="Q67"/>
  <c r="W63"/>
  <c r="R63"/>
  <c r="Q63"/>
  <c r="W59"/>
  <c r="R59"/>
  <c r="Q59"/>
  <c r="W55"/>
  <c r="R55"/>
  <c r="Q55"/>
  <c r="W51"/>
  <c r="R51"/>
  <c r="Q51"/>
  <c r="W47"/>
  <c r="R47"/>
  <c r="Q47"/>
  <c r="W43"/>
  <c r="R43"/>
  <c r="Q43"/>
  <c r="W39"/>
  <c r="R39"/>
  <c r="Q39"/>
  <c r="W35"/>
  <c r="R35"/>
  <c r="Q35"/>
  <c r="R29"/>
  <c r="Q29"/>
  <c r="W29"/>
  <c r="R23"/>
  <c r="Q23"/>
  <c r="W23"/>
  <c r="R15"/>
  <c r="Q15"/>
  <c r="W15"/>
  <c r="Q74"/>
  <c r="R74"/>
  <c r="Q70"/>
  <c r="R70"/>
  <c r="Q66"/>
  <c r="R66"/>
  <c r="Q62"/>
  <c r="R62"/>
  <c r="Q58"/>
  <c r="R58"/>
  <c r="Q54"/>
  <c r="R54"/>
  <c r="Q50"/>
  <c r="R50"/>
  <c r="Q46"/>
  <c r="R46"/>
  <c r="Q42"/>
  <c r="R42"/>
  <c r="R38"/>
  <c r="Q38"/>
  <c r="R34"/>
  <c r="Q34"/>
  <c r="Q30"/>
  <c r="R30"/>
  <c r="Q26"/>
  <c r="R26"/>
  <c r="R22"/>
  <c r="Q22"/>
  <c r="Q18"/>
  <c r="R18"/>
  <c r="Q14"/>
  <c r="R14"/>
  <c r="W25"/>
  <c r="Q25"/>
  <c r="R25"/>
  <c r="W17"/>
  <c r="Q17"/>
  <c r="R17"/>
  <c r="W74"/>
  <c r="W66"/>
  <c r="W58"/>
  <c r="W50"/>
  <c r="W42"/>
  <c r="W34"/>
  <c r="W26"/>
  <c r="W18"/>
  <c r="W73"/>
  <c r="R73"/>
  <c r="Q73"/>
  <c r="W69"/>
  <c r="R69"/>
  <c r="Q69"/>
  <c r="W65"/>
  <c r="R65"/>
  <c r="Q65"/>
  <c r="W61"/>
  <c r="R61"/>
  <c r="Q61"/>
  <c r="W57"/>
  <c r="R57"/>
  <c r="Q57"/>
  <c r="W53"/>
  <c r="R53"/>
  <c r="Q53"/>
  <c r="W49"/>
  <c r="R49"/>
  <c r="Q49"/>
  <c r="W45"/>
  <c r="R45"/>
  <c r="Q45"/>
  <c r="W41"/>
  <c r="R41"/>
  <c r="Q41"/>
  <c r="W37"/>
  <c r="R37"/>
  <c r="Q37"/>
  <c r="R33"/>
  <c r="Q33"/>
  <c r="W33"/>
  <c r="R27"/>
  <c r="Q27"/>
  <c r="W27"/>
  <c r="R21"/>
  <c r="Q21"/>
  <c r="W21"/>
  <c r="R11"/>
  <c r="Q11"/>
  <c r="W11"/>
  <c r="Q76"/>
  <c r="R76"/>
  <c r="Q72"/>
  <c r="R72"/>
  <c r="Q68"/>
  <c r="R68"/>
  <c r="Q64"/>
  <c r="R64"/>
  <c r="Q60"/>
  <c r="R60"/>
  <c r="Q56"/>
  <c r="R56"/>
  <c r="Q52"/>
  <c r="R52"/>
  <c r="Q48"/>
  <c r="R48"/>
  <c r="Q44"/>
  <c r="R44"/>
  <c r="Q40"/>
  <c r="R40"/>
  <c r="Q36"/>
  <c r="R36"/>
  <c r="Q32"/>
  <c r="R32"/>
  <c r="R28"/>
  <c r="Q28"/>
  <c r="R24"/>
  <c r="Q24"/>
  <c r="Q20"/>
  <c r="R20"/>
  <c r="R16"/>
  <c r="Q16"/>
  <c r="R12"/>
  <c r="Q12"/>
  <c r="Q10"/>
  <c r="R10"/>
  <c r="W31"/>
  <c r="Q31"/>
  <c r="R31"/>
  <c r="W19"/>
  <c r="Q19"/>
  <c r="R19"/>
  <c r="W13"/>
  <c r="Q13"/>
  <c r="R13"/>
  <c r="W70"/>
  <c r="W62"/>
  <c r="W54"/>
  <c r="W44"/>
  <c r="W36"/>
  <c r="W28"/>
  <c r="W20"/>
  <c r="W12"/>
  <c r="W76"/>
  <c r="W68"/>
  <c r="W60"/>
  <c r="W52"/>
  <c r="W46"/>
  <c r="W38"/>
  <c r="W30"/>
  <c r="W22"/>
  <c r="W14"/>
  <c r="W63" i="4"/>
  <c r="R63"/>
  <c r="Q63"/>
  <c r="W59"/>
  <c r="R59"/>
  <c r="Q59"/>
  <c r="W55"/>
  <c r="R55"/>
  <c r="Q55"/>
  <c r="W51"/>
  <c r="R51"/>
  <c r="Q51"/>
  <c r="W47"/>
  <c r="R47"/>
  <c r="Q47"/>
  <c r="W43"/>
  <c r="R43"/>
  <c r="Q43"/>
  <c r="W39"/>
  <c r="R39"/>
  <c r="Q39"/>
  <c r="R35"/>
  <c r="Q35"/>
  <c r="W35"/>
  <c r="R21"/>
  <c r="Q21"/>
  <c r="W21"/>
  <c r="R13"/>
  <c r="Q13"/>
  <c r="W13"/>
  <c r="Q64"/>
  <c r="R64"/>
  <c r="Q60"/>
  <c r="R60"/>
  <c r="Q56"/>
  <c r="R56"/>
  <c r="Q52"/>
  <c r="R52"/>
  <c r="Q48"/>
  <c r="R48"/>
  <c r="Q44"/>
  <c r="R44"/>
  <c r="Q40"/>
  <c r="R40"/>
  <c r="R36"/>
  <c r="Q36"/>
  <c r="Q32"/>
  <c r="R32"/>
  <c r="R28"/>
  <c r="Q28"/>
  <c r="R24"/>
  <c r="Q24"/>
  <c r="Q20"/>
  <c r="R20"/>
  <c r="Q16"/>
  <c r="R16"/>
  <c r="Q12"/>
  <c r="R12"/>
  <c r="Q10"/>
  <c r="R10"/>
  <c r="W33"/>
  <c r="Q33"/>
  <c r="R33"/>
  <c r="W29"/>
  <c r="Q29"/>
  <c r="R29"/>
  <c r="W25"/>
  <c r="Q25"/>
  <c r="R25"/>
  <c r="W15"/>
  <c r="Q15"/>
  <c r="R15"/>
  <c r="W64"/>
  <c r="W56"/>
  <c r="W48"/>
  <c r="W40"/>
  <c r="W32"/>
  <c r="W24"/>
  <c r="W16"/>
  <c r="W65"/>
  <c r="R65"/>
  <c r="Q65"/>
  <c r="W61"/>
  <c r="R61"/>
  <c r="Q61"/>
  <c r="W57"/>
  <c r="R57"/>
  <c r="Q57"/>
  <c r="W53"/>
  <c r="R53"/>
  <c r="Q53"/>
  <c r="W49"/>
  <c r="R49"/>
  <c r="Q49"/>
  <c r="W45"/>
  <c r="R45"/>
  <c r="Q45"/>
  <c r="W41"/>
  <c r="R41"/>
  <c r="Q41"/>
  <c r="W37"/>
  <c r="R37"/>
  <c r="Q37"/>
  <c r="R23"/>
  <c r="Q23"/>
  <c r="W23"/>
  <c r="R17"/>
  <c r="Q17"/>
  <c r="W17"/>
  <c r="Q62"/>
  <c r="R62"/>
  <c r="Q58"/>
  <c r="R58"/>
  <c r="Q54"/>
  <c r="R54"/>
  <c r="Q50"/>
  <c r="R50"/>
  <c r="Q46"/>
  <c r="R46"/>
  <c r="Q42"/>
  <c r="R42"/>
  <c r="Q38"/>
  <c r="R38"/>
  <c r="Q34"/>
  <c r="R34"/>
  <c r="Q30"/>
  <c r="R30"/>
  <c r="Q26"/>
  <c r="R26"/>
  <c r="R22"/>
  <c r="Q22"/>
  <c r="R18"/>
  <c r="Q18"/>
  <c r="R14"/>
  <c r="Q14"/>
  <c r="W31"/>
  <c r="Q31"/>
  <c r="R31"/>
  <c r="W27"/>
  <c r="Q27"/>
  <c r="R27"/>
  <c r="W19"/>
  <c r="Q19"/>
  <c r="R19"/>
  <c r="W11"/>
  <c r="Q11"/>
  <c r="R11"/>
  <c r="W60"/>
  <c r="W52"/>
  <c r="W44"/>
  <c r="W34"/>
  <c r="W26"/>
  <c r="W18"/>
  <c r="W58"/>
  <c r="W50"/>
  <c r="W42"/>
  <c r="W36"/>
  <c r="W28"/>
  <c r="W20"/>
  <c r="W12"/>
  <c r="W75" i="3"/>
  <c r="R75"/>
  <c r="Q75"/>
  <c r="W71"/>
  <c r="R71"/>
  <c r="Q71"/>
  <c r="W67"/>
  <c r="R67"/>
  <c r="Q67"/>
  <c r="W63"/>
  <c r="R63"/>
  <c r="Q63"/>
  <c r="W59"/>
  <c r="R59"/>
  <c r="Q59"/>
  <c r="W55"/>
  <c r="R55"/>
  <c r="Q55"/>
  <c r="W51"/>
  <c r="R51"/>
  <c r="Q51"/>
  <c r="W47"/>
  <c r="R47"/>
  <c r="Q47"/>
  <c r="W43"/>
  <c r="R43"/>
  <c r="Q43"/>
  <c r="W39"/>
  <c r="R39"/>
  <c r="Q39"/>
  <c r="R33"/>
  <c r="Q33"/>
  <c r="W33"/>
  <c r="R27"/>
  <c r="Q27"/>
  <c r="W27"/>
  <c r="R19"/>
  <c r="Q19"/>
  <c r="W19"/>
  <c r="R11"/>
  <c r="Q11"/>
  <c r="W11"/>
  <c r="Q76"/>
  <c r="R76"/>
  <c r="Q72"/>
  <c r="R72"/>
  <c r="Q68"/>
  <c r="R68"/>
  <c r="Q64"/>
  <c r="R64"/>
  <c r="Q60"/>
  <c r="R60"/>
  <c r="Q56"/>
  <c r="R56"/>
  <c r="Q52"/>
  <c r="R52"/>
  <c r="Q48"/>
  <c r="R48"/>
  <c r="Q44"/>
  <c r="R44"/>
  <c r="Q40"/>
  <c r="R40"/>
  <c r="Q36"/>
  <c r="R36"/>
  <c r="Q32"/>
  <c r="R32"/>
  <c r="R28"/>
  <c r="Q28"/>
  <c r="R24"/>
  <c r="Q24"/>
  <c r="R20"/>
  <c r="Q20"/>
  <c r="R16"/>
  <c r="Q16"/>
  <c r="R12"/>
  <c r="Q12"/>
  <c r="Q10"/>
  <c r="R10"/>
  <c r="W35"/>
  <c r="Q35"/>
  <c r="R35"/>
  <c r="W25"/>
  <c r="Q25"/>
  <c r="R25"/>
  <c r="W17"/>
  <c r="Q17"/>
  <c r="R17"/>
  <c r="W76"/>
  <c r="W68"/>
  <c r="W64"/>
  <c r="W56"/>
  <c r="W48"/>
  <c r="W40"/>
  <c r="W32"/>
  <c r="W24"/>
  <c r="W16"/>
  <c r="W73"/>
  <c r="R73"/>
  <c r="Q73"/>
  <c r="W69"/>
  <c r="R69"/>
  <c r="Q69"/>
  <c r="W65"/>
  <c r="R65"/>
  <c r="Q65"/>
  <c r="W61"/>
  <c r="R61"/>
  <c r="Q61"/>
  <c r="W57"/>
  <c r="R57"/>
  <c r="Q57"/>
  <c r="W53"/>
  <c r="R53"/>
  <c r="Q53"/>
  <c r="W49"/>
  <c r="R49"/>
  <c r="Q49"/>
  <c r="W45"/>
  <c r="R45"/>
  <c r="Q45"/>
  <c r="W41"/>
  <c r="R41"/>
  <c r="Q41"/>
  <c r="W37"/>
  <c r="R37"/>
  <c r="Q37"/>
  <c r="R29"/>
  <c r="Q29"/>
  <c r="W29"/>
  <c r="R23"/>
  <c r="Q23"/>
  <c r="W23"/>
  <c r="R15"/>
  <c r="Q15"/>
  <c r="W15"/>
  <c r="Q74"/>
  <c r="R74"/>
  <c r="Q70"/>
  <c r="R70"/>
  <c r="Q66"/>
  <c r="R66"/>
  <c r="Q62"/>
  <c r="R62"/>
  <c r="Q58"/>
  <c r="R58"/>
  <c r="Q54"/>
  <c r="R54"/>
  <c r="Q50"/>
  <c r="R50"/>
  <c r="Q46"/>
  <c r="R46"/>
  <c r="Q42"/>
  <c r="R42"/>
  <c r="R38"/>
  <c r="Q38"/>
  <c r="R34"/>
  <c r="Q34"/>
  <c r="R30"/>
  <c r="Q30"/>
  <c r="Q26"/>
  <c r="R26"/>
  <c r="Q22"/>
  <c r="R22"/>
  <c r="Q18"/>
  <c r="R18"/>
  <c r="Q14"/>
  <c r="R14"/>
  <c r="W31"/>
  <c r="Q31"/>
  <c r="R31"/>
  <c r="W21"/>
  <c r="Q21"/>
  <c r="R21"/>
  <c r="W13"/>
  <c r="Q13"/>
  <c r="R13"/>
  <c r="W72"/>
  <c r="W62"/>
  <c r="W54"/>
  <c r="W46"/>
  <c r="W38"/>
  <c r="W30"/>
  <c r="W22"/>
  <c r="W12"/>
  <c r="W74"/>
  <c r="W66"/>
  <c r="W60"/>
  <c r="W52"/>
  <c r="W44"/>
  <c r="W36"/>
  <c r="W28"/>
  <c r="W20"/>
  <c r="W14"/>
  <c r="W75" i="2"/>
  <c r="R75"/>
  <c r="Q75"/>
  <c r="W71"/>
  <c r="R71"/>
  <c r="Q71"/>
  <c r="W67"/>
  <c r="R67"/>
  <c r="Q67"/>
  <c r="W63"/>
  <c r="R63"/>
  <c r="Q63"/>
  <c r="W59"/>
  <c r="R59"/>
  <c r="Q59"/>
  <c r="W55"/>
  <c r="R55"/>
  <c r="Q55"/>
  <c r="W51"/>
  <c r="R51"/>
  <c r="Q51"/>
  <c r="W47"/>
  <c r="R47"/>
  <c r="Q47"/>
  <c r="W43"/>
  <c r="R43"/>
  <c r="Q43"/>
  <c r="W39"/>
  <c r="R39"/>
  <c r="Q39"/>
  <c r="R35"/>
  <c r="Q35"/>
  <c r="W35"/>
  <c r="R25"/>
  <c r="Q25"/>
  <c r="W25"/>
  <c r="R19"/>
  <c r="Q19"/>
  <c r="W19"/>
  <c r="Q74"/>
  <c r="R74"/>
  <c r="Q70"/>
  <c r="R70"/>
  <c r="Q66"/>
  <c r="R66"/>
  <c r="Q62"/>
  <c r="R62"/>
  <c r="Q58"/>
  <c r="R58"/>
  <c r="Q54"/>
  <c r="R54"/>
  <c r="Q50"/>
  <c r="R50"/>
  <c r="Q46"/>
  <c r="R46"/>
  <c r="Q42"/>
  <c r="R42"/>
  <c r="Q38"/>
  <c r="R38"/>
  <c r="Q34"/>
  <c r="R34"/>
  <c r="R30"/>
  <c r="Q30"/>
  <c r="Q26"/>
  <c r="R26"/>
  <c r="Q22"/>
  <c r="R22"/>
  <c r="Q18"/>
  <c r="R18"/>
  <c r="R14"/>
  <c r="Q14"/>
  <c r="W31"/>
  <c r="Q31"/>
  <c r="R31"/>
  <c r="W21"/>
  <c r="Q21"/>
  <c r="R21"/>
  <c r="W15"/>
  <c r="Q15"/>
  <c r="R15"/>
  <c r="W74"/>
  <c r="W66"/>
  <c r="W58"/>
  <c r="W50"/>
  <c r="W42"/>
  <c r="W34"/>
  <c r="W26"/>
  <c r="W18"/>
  <c r="W73"/>
  <c r="R73"/>
  <c r="Q73"/>
  <c r="W69"/>
  <c r="R69"/>
  <c r="Q69"/>
  <c r="W65"/>
  <c r="R65"/>
  <c r="Q65"/>
  <c r="W61"/>
  <c r="R61"/>
  <c r="Q61"/>
  <c r="W57"/>
  <c r="R57"/>
  <c r="Q57"/>
  <c r="W53"/>
  <c r="R53"/>
  <c r="Q53"/>
  <c r="W49"/>
  <c r="R49"/>
  <c r="Q49"/>
  <c r="W45"/>
  <c r="R45"/>
  <c r="Q45"/>
  <c r="W41"/>
  <c r="R41"/>
  <c r="Q41"/>
  <c r="W37"/>
  <c r="Q37"/>
  <c r="R37"/>
  <c r="R29"/>
  <c r="Q29"/>
  <c r="W29"/>
  <c r="R23"/>
  <c r="Q23"/>
  <c r="W23"/>
  <c r="R13"/>
  <c r="Q13"/>
  <c r="W13"/>
  <c r="Q72"/>
  <c r="R72"/>
  <c r="Q68"/>
  <c r="R68"/>
  <c r="Q64"/>
  <c r="R64"/>
  <c r="Q60"/>
  <c r="R60"/>
  <c r="Q56"/>
  <c r="R56"/>
  <c r="Q52"/>
  <c r="R52"/>
  <c r="Q48"/>
  <c r="R48"/>
  <c r="Q44"/>
  <c r="R44"/>
  <c r="Q40"/>
  <c r="R40"/>
  <c r="Q36"/>
  <c r="R36"/>
  <c r="Q32"/>
  <c r="R32"/>
  <c r="Q28"/>
  <c r="R28"/>
  <c r="R24"/>
  <c r="Q24"/>
  <c r="R20"/>
  <c r="Q20"/>
  <c r="Q16"/>
  <c r="R16"/>
  <c r="Q12"/>
  <c r="R12"/>
  <c r="R10"/>
  <c r="Q10"/>
  <c r="W33"/>
  <c r="Q33"/>
  <c r="R33"/>
  <c r="W27"/>
  <c r="Q27"/>
  <c r="R27"/>
  <c r="W17"/>
  <c r="Q17"/>
  <c r="R17"/>
  <c r="W11"/>
  <c r="Q11"/>
  <c r="R11"/>
  <c r="W70"/>
  <c r="W62"/>
  <c r="W54"/>
  <c r="W46"/>
  <c r="W38"/>
  <c r="W28"/>
  <c r="W20"/>
  <c r="W12"/>
  <c r="W68"/>
  <c r="W60"/>
  <c r="W52"/>
  <c r="W44"/>
  <c r="W36"/>
  <c r="W30"/>
  <c r="W22"/>
  <c r="W14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11"/>
  <c r="Y8"/>
  <c r="X8"/>
  <c r="D81" i="3" l="1"/>
  <c r="AG8" i="9"/>
  <c r="AK8"/>
  <c r="D43" s="1"/>
  <c r="AI8" i="8"/>
  <c r="AI8" i="9"/>
  <c r="D46"/>
  <c r="D44"/>
  <c r="AK8" i="7"/>
  <c r="D82" s="1"/>
  <c r="D83" i="6"/>
  <c r="D83" i="5"/>
  <c r="D72" i="4"/>
  <c r="D83" i="3"/>
  <c r="AG8" i="2"/>
  <c r="D85" i="8"/>
  <c r="D83"/>
  <c r="AG8"/>
  <c r="AK8"/>
  <c r="D85" i="7"/>
  <c r="AI8"/>
  <c r="D83"/>
  <c r="AG8"/>
  <c r="AG8" i="6"/>
  <c r="D81"/>
  <c r="AK8"/>
  <c r="AI8"/>
  <c r="AG8" i="5"/>
  <c r="D81"/>
  <c r="AK8"/>
  <c r="AI8"/>
  <c r="AK8" i="4"/>
  <c r="AI8"/>
  <c r="D70"/>
  <c r="AG8"/>
  <c r="AK8" i="3"/>
  <c r="AG8"/>
  <c r="AI8"/>
  <c r="AK8" i="2"/>
  <c r="D82"/>
  <c r="AI8"/>
  <c r="D80"/>
  <c r="R70" i="1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7"/>
  <c r="O78"/>
  <c r="AC8"/>
  <c r="AA8"/>
  <c r="AB8"/>
  <c r="Z8" i="9" l="1"/>
  <c r="D82" i="8"/>
  <c r="Z8"/>
  <c r="Z8" i="7"/>
  <c r="AJ8" s="1"/>
  <c r="D80" i="6"/>
  <c r="Z8"/>
  <c r="AL8" s="1"/>
  <c r="D80" i="5"/>
  <c r="Z8"/>
  <c r="AL8" s="1"/>
  <c r="D69" i="4"/>
  <c r="Z8"/>
  <c r="Z8" i="3"/>
  <c r="AL8" s="1"/>
  <c r="D80"/>
  <c r="Z8" i="2"/>
  <c r="AL8" s="1"/>
  <c r="D79"/>
  <c r="AK8" i="1"/>
  <c r="D77" s="1"/>
  <c r="D80"/>
  <c r="D78"/>
  <c r="AI8"/>
  <c r="AG8"/>
  <c r="AH8" i="7" l="1"/>
  <c r="O42" i="9"/>
  <c r="D42"/>
  <c r="AF8"/>
  <c r="AD8"/>
  <c r="AL8"/>
  <c r="AH8"/>
  <c r="AJ8"/>
  <c r="AJ8" i="6"/>
  <c r="AJ8" i="5"/>
  <c r="O81" i="8"/>
  <c r="D81"/>
  <c r="AF8"/>
  <c r="AD8"/>
  <c r="AJ8"/>
  <c r="AL8"/>
  <c r="AH8"/>
  <c r="O81" i="7"/>
  <c r="D81"/>
  <c r="AD8"/>
  <c r="AF8"/>
  <c r="AL8"/>
  <c r="O79" i="6"/>
  <c r="D79"/>
  <c r="AF8"/>
  <c r="AD8"/>
  <c r="AH8"/>
  <c r="O79" i="5"/>
  <c r="D79"/>
  <c r="AF8"/>
  <c r="AD8"/>
  <c r="AH8"/>
  <c r="O68" i="4"/>
  <c r="D68"/>
  <c r="AF8"/>
  <c r="AD8"/>
  <c r="AL8"/>
  <c r="AH8"/>
  <c r="AJ8"/>
  <c r="O79" i="3"/>
  <c r="D79"/>
  <c r="AF8"/>
  <c r="AD8"/>
  <c r="AH8"/>
  <c r="AJ8"/>
  <c r="O78" i="2"/>
  <c r="D78"/>
  <c r="AF8"/>
  <c r="AD8"/>
  <c r="AH8"/>
  <c r="AJ8"/>
  <c r="Z8" i="1"/>
  <c r="AJ8" l="1"/>
  <c r="O76"/>
  <c r="D76"/>
  <c r="AF8"/>
  <c r="AL8"/>
  <c r="AD8"/>
  <c r="AH8"/>
</calcChain>
</file>

<file path=xl/sharedStrings.xml><?xml version="1.0" encoding="utf-8"?>
<sst xmlns="http://schemas.openxmlformats.org/spreadsheetml/2006/main" count="4480" uniqueCount="1532">
  <si>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</si>
  <si>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</si>
  <si>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</si>
  <si>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</si>
  <si>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</si>
  <si>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</si>
  <si>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</si>
  <si>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</si>
  <si>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</si>
  <si>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</si>
  <si>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</si>
  <si>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</si>
  <si>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</si>
  <si>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</si>
  <si>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</si>
  <si>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</si>
  <si>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</si>
  <si>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</si>
  <si>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</si>
  <si>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</si>
  <si>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</si>
  <si>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</si>
  <si>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</si>
  <si>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</si>
  <si>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</si>
  <si>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</si>
  <si>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</si>
  <si>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</si>
  <si>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</si>
  <si>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</si>
  <si>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</si>
  <si>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</si>
  <si>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</si>
  <si>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</si>
  <si>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</si>
  <si>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</si>
  <si>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</si>
  <si>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</si>
  <si>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</si>
  <si>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</si>
  <si>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</si>
  <si>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</si>
  <si>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</si>
  <si>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</si>
  <si>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</si>
  <si>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2016 - 2017 </t>
  </si>
  <si>
    <t>Mạng máy tính</t>
  </si>
  <si>
    <t>Nhóm: INT1336-01</t>
  </si>
  <si>
    <t>Ngày thi: 06/06/2017</t>
  </si>
  <si>
    <t>Giờ thi: 10h00</t>
  </si>
  <si>
    <t>Nhóm: INT1336-08</t>
  </si>
  <si>
    <t>Nhóm: INT1336-07</t>
  </si>
  <si>
    <t>Nhóm: INT1336-06</t>
  </si>
  <si>
    <t>Nhóm: INT1336-05</t>
  </si>
  <si>
    <t>Nhóm: INT1336-04</t>
  </si>
  <si>
    <t>Nhóm: INT1336-03</t>
  </si>
  <si>
    <t>Nhóm: INT1336-02</t>
  </si>
  <si>
    <t>B14DCCN233</t>
  </si>
  <si>
    <t>Nguyễn Tuấn</t>
  </si>
  <si>
    <t>Anh</t>
  </si>
  <si>
    <t>02/06/95</t>
  </si>
  <si>
    <t>D14CQCN02-B</t>
  </si>
  <si>
    <t>B14DCCN135</t>
  </si>
  <si>
    <t>Ninh Việt</t>
  </si>
  <si>
    <t>20/04/96</t>
  </si>
  <si>
    <t>D14CQCN07-B</t>
  </si>
  <si>
    <t>B14DCCN136</t>
  </si>
  <si>
    <t>Nguyễn Ngọc</t>
  </si>
  <si>
    <t>ánh</t>
  </si>
  <si>
    <t>27/11/95</t>
  </si>
  <si>
    <t>D14CQCN01-B</t>
  </si>
  <si>
    <t>B12DCCN209</t>
  </si>
  <si>
    <t>Nguyễn Thành</t>
  </si>
  <si>
    <t>Công</t>
  </si>
  <si>
    <t>19/12/94</t>
  </si>
  <si>
    <t>D12CNPM3</t>
  </si>
  <si>
    <t>B14DCCN039</t>
  </si>
  <si>
    <t>Đặng Văn</t>
  </si>
  <si>
    <t>Cường</t>
  </si>
  <si>
    <t>07/10/96</t>
  </si>
  <si>
    <t>D14CQCN06-B</t>
  </si>
  <si>
    <t>B12DCDT011</t>
  </si>
  <si>
    <t>Phạm Đức</t>
  </si>
  <si>
    <t>Đại</t>
  </si>
  <si>
    <t>15/12/94</t>
  </si>
  <si>
    <t>D12DTMT</t>
  </si>
  <si>
    <t>B14DCCN550</t>
  </si>
  <si>
    <t>Đinh Thị ánh</t>
  </si>
  <si>
    <t>Diệu</t>
  </si>
  <si>
    <t>21/11/95</t>
  </si>
  <si>
    <t>B14DCCN024</t>
  </si>
  <si>
    <t>Vũ Ngọc</t>
  </si>
  <si>
    <t>Đỉnh</t>
  </si>
  <si>
    <t>09/05/96</t>
  </si>
  <si>
    <t>B12DCCN524</t>
  </si>
  <si>
    <t>Lany</t>
  </si>
  <si>
    <t>Douangchanh</t>
  </si>
  <si>
    <t>18/06/95</t>
  </si>
  <si>
    <t>D12HTTT2</t>
  </si>
  <si>
    <t>B14DCCN248</t>
  </si>
  <si>
    <t>Ninh Văn</t>
  </si>
  <si>
    <t>Dũng</t>
  </si>
  <si>
    <t>18/02/96</t>
  </si>
  <si>
    <t>D14CQCN05-B</t>
  </si>
  <si>
    <t>B14DCCN010</t>
  </si>
  <si>
    <t>Lê Văn</t>
  </si>
  <si>
    <t>Dương</t>
  </si>
  <si>
    <t>10/06/96</t>
  </si>
  <si>
    <t>B14DCCN230</t>
  </si>
  <si>
    <t>Đỗ Thị Thanh</t>
  </si>
  <si>
    <t>Hà</t>
  </si>
  <si>
    <t>07/09/96</t>
  </si>
  <si>
    <t>B14DCCN528</t>
  </si>
  <si>
    <t>Phạm Ngọc</t>
  </si>
  <si>
    <t>Hiển</t>
  </si>
  <si>
    <t>10/10/96</t>
  </si>
  <si>
    <t>D14CQCN03-B</t>
  </si>
  <si>
    <t>B14DCCN224</t>
  </si>
  <si>
    <t>Lê Ngọc</t>
  </si>
  <si>
    <t>Hiệp</t>
  </si>
  <si>
    <t>04/06/96</t>
  </si>
  <si>
    <t>B14DCCN277</t>
  </si>
  <si>
    <t>Vũ Quang</t>
  </si>
  <si>
    <t>Hiếu</t>
  </si>
  <si>
    <t>29/02/96</t>
  </si>
  <si>
    <t>D14CQCN04-B</t>
  </si>
  <si>
    <t>B14DCCN003</t>
  </si>
  <si>
    <t>Vương Đình</t>
  </si>
  <si>
    <t>24/06/96</t>
  </si>
  <si>
    <t>B14DCCN200</t>
  </si>
  <si>
    <t>Bùi Việt</t>
  </si>
  <si>
    <t>Hoàn</t>
  </si>
  <si>
    <t>25/08/96</t>
  </si>
  <si>
    <t>B14DCCN089</t>
  </si>
  <si>
    <t>Dương Văn</t>
  </si>
  <si>
    <t>B14DCCN494</t>
  </si>
  <si>
    <t>Phan Chính</t>
  </si>
  <si>
    <t>Hoàng</t>
  </si>
  <si>
    <t>19/08/96</t>
  </si>
  <si>
    <t>B14DCCN351</t>
  </si>
  <si>
    <t>Đỗ Khắc</t>
  </si>
  <si>
    <t>Hưng</t>
  </si>
  <si>
    <t>18/07/94</t>
  </si>
  <si>
    <t>B14DCCN069</t>
  </si>
  <si>
    <t>Nguyễn Quang</t>
  </si>
  <si>
    <t>Huy</t>
  </si>
  <si>
    <t>23/03/96</t>
  </si>
  <si>
    <t>B14DCCN436</t>
  </si>
  <si>
    <t>Đào Thị Khánh</t>
  </si>
  <si>
    <t>Huyền</t>
  </si>
  <si>
    <t>20/08/96</t>
  </si>
  <si>
    <t>B14DCCN791</t>
  </si>
  <si>
    <t>Phan Lý</t>
  </si>
  <si>
    <t>Huỳnh</t>
  </si>
  <si>
    <t>08/06/96</t>
  </si>
  <si>
    <t>D14CQCN08-B</t>
  </si>
  <si>
    <t>B14DCCN279</t>
  </si>
  <si>
    <t>Nguyễn Huy</t>
  </si>
  <si>
    <t>Khảm</t>
  </si>
  <si>
    <t>12/08/96</t>
  </si>
  <si>
    <t>B14DCCN266</t>
  </si>
  <si>
    <t>Khánh</t>
  </si>
  <si>
    <t>B14DCCN104</t>
  </si>
  <si>
    <t>Hồ Trung</t>
  </si>
  <si>
    <t>Kiên</t>
  </si>
  <si>
    <t>14/02/96</t>
  </si>
  <si>
    <t>B14DCCN261</t>
  </si>
  <si>
    <t>Nguyễn Đức</t>
  </si>
  <si>
    <t>Lâm</t>
  </si>
  <si>
    <t>17/11/96</t>
  </si>
  <si>
    <t>B14DCCN325</t>
  </si>
  <si>
    <t>Phạm Văn</t>
  </si>
  <si>
    <t>Long</t>
  </si>
  <si>
    <t>15/08/96</t>
  </si>
  <si>
    <t>B14DCCN294</t>
  </si>
  <si>
    <t>Lê Thị</t>
  </si>
  <si>
    <t>Mai</t>
  </si>
  <si>
    <t>26/06/96</t>
  </si>
  <si>
    <t>B14DCCN263</t>
  </si>
  <si>
    <t>Đặng Tiến</t>
  </si>
  <si>
    <t>Mạnh</t>
  </si>
  <si>
    <t>28/10/94</t>
  </si>
  <si>
    <t>B14DCCN526</t>
  </si>
  <si>
    <t>Lê Minh</t>
  </si>
  <si>
    <t>Minh</t>
  </si>
  <si>
    <t>10/07/96</t>
  </si>
  <si>
    <t>B14DCCN469</t>
  </si>
  <si>
    <t>Trịnh Văn</t>
  </si>
  <si>
    <t>16/07/96</t>
  </si>
  <si>
    <t>B14DCCN287</t>
  </si>
  <si>
    <t>Nguyễn Phương</t>
  </si>
  <si>
    <t>Nam</t>
  </si>
  <si>
    <t>20/09/96</t>
  </si>
  <si>
    <t>B13DCCN213</t>
  </si>
  <si>
    <t>29/10/92</t>
  </si>
  <si>
    <t>D13HTTT2</t>
  </si>
  <si>
    <t>B14DCCN541</t>
  </si>
  <si>
    <t>Trịnh Thị</t>
  </si>
  <si>
    <t>Nga</t>
  </si>
  <si>
    <t>01/02/96</t>
  </si>
  <si>
    <t>B14DCCN474</t>
  </si>
  <si>
    <t>Hoàng Trọng</t>
  </si>
  <si>
    <t>Nhân</t>
  </si>
  <si>
    <t>17/01/96</t>
  </si>
  <si>
    <t>B14DCCN529</t>
  </si>
  <si>
    <t>Phi</t>
  </si>
  <si>
    <t>B14DCCN103</t>
  </si>
  <si>
    <t>Nguyễn Mạnh</t>
  </si>
  <si>
    <t>Phúc</t>
  </si>
  <si>
    <t>21/08/96</t>
  </si>
  <si>
    <t>B14DCCN128</t>
  </si>
  <si>
    <t>Hoàng Thị Lan</t>
  </si>
  <si>
    <t>Phương</t>
  </si>
  <si>
    <t>06/05/96</t>
  </si>
  <si>
    <t>B14DCCN445</t>
  </si>
  <si>
    <t>Kiều Việt</t>
  </si>
  <si>
    <t>Quân</t>
  </si>
  <si>
    <t>10/12/96</t>
  </si>
  <si>
    <t>B14DCCN197</t>
  </si>
  <si>
    <t>Trịnh Huy</t>
  </si>
  <si>
    <t>10/04/96</t>
  </si>
  <si>
    <t>B14DCCN202</t>
  </si>
  <si>
    <t>Nguyễn Thị</t>
  </si>
  <si>
    <t>Quyên</t>
  </si>
  <si>
    <t>15/10/96</t>
  </si>
  <si>
    <t>B14DCCN054</t>
  </si>
  <si>
    <t>Nguyễn Văn</t>
  </si>
  <si>
    <t>Sâm</t>
  </si>
  <si>
    <t>24/05/96</t>
  </si>
  <si>
    <t>B14DCCN063</t>
  </si>
  <si>
    <t>Sang</t>
  </si>
  <si>
    <t>02/11/96</t>
  </si>
  <si>
    <t>B14DCCN574</t>
  </si>
  <si>
    <t>Phenglor</t>
  </si>
  <si>
    <t>Siada</t>
  </si>
  <si>
    <t>14/12/92</t>
  </si>
  <si>
    <t>B14DCCN475</t>
  </si>
  <si>
    <t>Đỗ Hồng</t>
  </si>
  <si>
    <t>Sơn</t>
  </si>
  <si>
    <t>B14DCCN429</t>
  </si>
  <si>
    <t>Ngô Văn</t>
  </si>
  <si>
    <t>Tài</t>
  </si>
  <si>
    <t>16/04/96</t>
  </si>
  <si>
    <t>B14DCCN175</t>
  </si>
  <si>
    <t>Triệu Văn</t>
  </si>
  <si>
    <t>Thân</t>
  </si>
  <si>
    <t>25/03/92</t>
  </si>
  <si>
    <t>B14DCCN232</t>
  </si>
  <si>
    <t>Đoàn Duy</t>
  </si>
  <si>
    <t>Thành</t>
  </si>
  <si>
    <t>29/08/96</t>
  </si>
  <si>
    <t>B14DCCN143</t>
  </si>
  <si>
    <t>Lê Quang</t>
  </si>
  <si>
    <t>18/08/96</t>
  </si>
  <si>
    <t>B14DCCN536</t>
  </si>
  <si>
    <t>Đinh Trọng</t>
  </si>
  <si>
    <t>Thiện</t>
  </si>
  <si>
    <t>B14DCCN504</t>
  </si>
  <si>
    <t>Đinh Văn</t>
  </si>
  <si>
    <t>Thuận</t>
  </si>
  <si>
    <t>12/04/92</t>
  </si>
  <si>
    <t>B14DCCN169</t>
  </si>
  <si>
    <t>Thúy</t>
  </si>
  <si>
    <t>B14DCCN489</t>
  </si>
  <si>
    <t>Vũ Văn</t>
  </si>
  <si>
    <t>Tình</t>
  </si>
  <si>
    <t>01/08/94</t>
  </si>
  <si>
    <t>B14DCCN509</t>
  </si>
  <si>
    <t>Toàn</t>
  </si>
  <si>
    <t>15/06/96</t>
  </si>
  <si>
    <t>B14DCCN773</t>
  </si>
  <si>
    <t>Bùi Thùy</t>
  </si>
  <si>
    <t>Trang</t>
  </si>
  <si>
    <t>19/08/95</t>
  </si>
  <si>
    <t>B14DCCN334</t>
  </si>
  <si>
    <t>Nguyễn Thị Linh</t>
  </si>
  <si>
    <t>09/10/96</t>
  </si>
  <si>
    <t>B14DCCN327</t>
  </si>
  <si>
    <t>Hoàng Đình</t>
  </si>
  <si>
    <t>Trúc</t>
  </si>
  <si>
    <t>26/10/96</t>
  </si>
  <si>
    <t>B14DCCN241</t>
  </si>
  <si>
    <t>Trung</t>
  </si>
  <si>
    <t>11/08/94</t>
  </si>
  <si>
    <t>B14DCCN255</t>
  </si>
  <si>
    <t>Phạm Xuân</t>
  </si>
  <si>
    <t>Tú</t>
  </si>
  <si>
    <t>08/11/96</t>
  </si>
  <si>
    <t>B14DCCN035</t>
  </si>
  <si>
    <t>Nguyễn Anh</t>
  </si>
  <si>
    <t>Tuấn</t>
  </si>
  <si>
    <t>B14DCCN328</t>
  </si>
  <si>
    <t>Trần Anh</t>
  </si>
  <si>
    <t>20/06/96</t>
  </si>
  <si>
    <t>B14DCCN236</t>
  </si>
  <si>
    <t>Nguyễn Đình</t>
  </si>
  <si>
    <t>Tuyên</t>
  </si>
  <si>
    <t>31/01/96</t>
  </si>
  <si>
    <t>B12DCCN094</t>
  </si>
  <si>
    <t>Nguyễn Khoa</t>
  </si>
  <si>
    <t>Văn</t>
  </si>
  <si>
    <t>24/11/93</t>
  </si>
  <si>
    <t>D12ATTTM</t>
  </si>
  <si>
    <t>B14DCCN226</t>
  </si>
  <si>
    <t>Lê Đức</t>
  </si>
  <si>
    <t>19/07/96</t>
  </si>
  <si>
    <t>B14DCCN123</t>
  </si>
  <si>
    <t>Nguyễn Quốc</t>
  </si>
  <si>
    <t>26/01/96</t>
  </si>
  <si>
    <t>B14DCCN348</t>
  </si>
  <si>
    <t>Hoàng Thành</t>
  </si>
  <si>
    <t>B14DCCN349</t>
  </si>
  <si>
    <t>Uông Văn</t>
  </si>
  <si>
    <t>28/03/95</t>
  </si>
  <si>
    <t>B14DCCN546</t>
  </si>
  <si>
    <t>Bùi Thị</t>
  </si>
  <si>
    <t>Cúc</t>
  </si>
  <si>
    <t>24/07/95</t>
  </si>
  <si>
    <t>B14DCCN441</t>
  </si>
  <si>
    <t>Lương Quốc</t>
  </si>
  <si>
    <t>20/05/96</t>
  </si>
  <si>
    <t>B14DCCN448</t>
  </si>
  <si>
    <t>Trương Hoàng</t>
  </si>
  <si>
    <t>Đức</t>
  </si>
  <si>
    <t>10/02/96</t>
  </si>
  <si>
    <t>B14DCCN424</t>
  </si>
  <si>
    <t>Bùi Thị Thùy</t>
  </si>
  <si>
    <t>Dung</t>
  </si>
  <si>
    <t>28/07/96</t>
  </si>
  <si>
    <t>B14DCCN297</t>
  </si>
  <si>
    <t>Hồng Việt</t>
  </si>
  <si>
    <t>04/11/96</t>
  </si>
  <si>
    <t>B14DCCN162</t>
  </si>
  <si>
    <t>04/10/96</t>
  </si>
  <si>
    <t>B14DCCN426</t>
  </si>
  <si>
    <t>Nguyễn Hữu</t>
  </si>
  <si>
    <t>Đương</t>
  </si>
  <si>
    <t>B14DCCN675</t>
  </si>
  <si>
    <t>Ngô Đức</t>
  </si>
  <si>
    <t>Hải</t>
  </si>
  <si>
    <t>B14DCCN222</t>
  </si>
  <si>
    <t>Phan Đại</t>
  </si>
  <si>
    <t>27/11/94</t>
  </si>
  <si>
    <t>B14DCCN519</t>
  </si>
  <si>
    <t>Chử Thị Thúy</t>
  </si>
  <si>
    <t>Hằng</t>
  </si>
  <si>
    <t>B14DCCN119</t>
  </si>
  <si>
    <t>Phan Thị</t>
  </si>
  <si>
    <t>17/02/96</t>
  </si>
  <si>
    <t>B14DCCN480</t>
  </si>
  <si>
    <t>Đàm Hải</t>
  </si>
  <si>
    <t>22/05/96</t>
  </si>
  <si>
    <t>B14DCCN007</t>
  </si>
  <si>
    <t>02/08/96</t>
  </si>
  <si>
    <t>B14DCCN195</t>
  </si>
  <si>
    <t>Nguyễn Trung</t>
  </si>
  <si>
    <t>11/01/96</t>
  </si>
  <si>
    <t>B14DCCN139</t>
  </si>
  <si>
    <t>Đỗ Thị</t>
  </si>
  <si>
    <t>Hoa</t>
  </si>
  <si>
    <t>20/02/96</t>
  </si>
  <si>
    <t>B14DCCN485</t>
  </si>
  <si>
    <t>Hoan</t>
  </si>
  <si>
    <t>08/02/96</t>
  </si>
  <si>
    <t>B14DCCN718</t>
  </si>
  <si>
    <t>Phạm Minh</t>
  </si>
  <si>
    <t>12/12/96</t>
  </si>
  <si>
    <t>B14DCCN227</t>
  </si>
  <si>
    <t>Chu Mạnh</t>
  </si>
  <si>
    <t>01/06/96</t>
  </si>
  <si>
    <t>B14DCCN395</t>
  </si>
  <si>
    <t>Nguyễn Khắc</t>
  </si>
  <si>
    <t>26/02/96</t>
  </si>
  <si>
    <t>B14DCCN014</t>
  </si>
  <si>
    <t>Đoàn Thị</t>
  </si>
  <si>
    <t>Hương</t>
  </si>
  <si>
    <t>30/06/96</t>
  </si>
  <si>
    <t>B14DCCN295</t>
  </si>
  <si>
    <t>Hưởng</t>
  </si>
  <si>
    <t>22/04/96</t>
  </si>
  <si>
    <t>B14DCCN229</t>
  </si>
  <si>
    <t>Phạm Quang</t>
  </si>
  <si>
    <t>09/07/95</t>
  </si>
  <si>
    <t>B14DCCN301</t>
  </si>
  <si>
    <t>Nguyễn Duy</t>
  </si>
  <si>
    <t>05/10/96</t>
  </si>
  <si>
    <t>B14DCCN374</t>
  </si>
  <si>
    <t>14/05/96</t>
  </si>
  <si>
    <t>B14DCCN341</t>
  </si>
  <si>
    <t>Trương Thị</t>
  </si>
  <si>
    <t>Lan</t>
  </si>
  <si>
    <t>05/03/96</t>
  </si>
  <si>
    <t>B14DCCN388</t>
  </si>
  <si>
    <t>Trương Thanh</t>
  </si>
  <si>
    <t>Liêm</t>
  </si>
  <si>
    <t>03/10/96</t>
  </si>
  <si>
    <t>B14DCCN877</t>
  </si>
  <si>
    <t>Lê Thị Diệu</t>
  </si>
  <si>
    <t>Linh</t>
  </si>
  <si>
    <t>06/11/96</t>
  </si>
  <si>
    <t>B14DCCN130</t>
  </si>
  <si>
    <t>Phạm Thị</t>
  </si>
  <si>
    <t>02/10/96</t>
  </si>
  <si>
    <t>B14DCCN506</t>
  </si>
  <si>
    <t>Đặng Đức</t>
  </si>
  <si>
    <t>Luân</t>
  </si>
  <si>
    <t>02/12/95</t>
  </si>
  <si>
    <t>B14DCCN172</t>
  </si>
  <si>
    <t>Nguyễn Thảo</t>
  </si>
  <si>
    <t>Ly</t>
  </si>
  <si>
    <t>24/12/96</t>
  </si>
  <si>
    <t>B14DCCN125</t>
  </si>
  <si>
    <t>Bùi Thị Diệu</t>
  </si>
  <si>
    <t>02/04/96</t>
  </si>
  <si>
    <t>B14DCCN749</t>
  </si>
  <si>
    <t>Vũ Đức</t>
  </si>
  <si>
    <t>13/07/96</t>
  </si>
  <si>
    <t>B14DCCN462</t>
  </si>
  <si>
    <t>Bùi Danh</t>
  </si>
  <si>
    <t>20/01/95</t>
  </si>
  <si>
    <t>B14DCCN451</t>
  </si>
  <si>
    <t>Hoàng Ngọc</t>
  </si>
  <si>
    <t>20/12/96</t>
  </si>
  <si>
    <t>B14DCCN093</t>
  </si>
  <si>
    <t>Lý Hải</t>
  </si>
  <si>
    <t>05/03/95</t>
  </si>
  <si>
    <t>B14DCCN432</t>
  </si>
  <si>
    <t>26/03/95</t>
  </si>
  <si>
    <t>B14DCCN102</t>
  </si>
  <si>
    <t>Trần Trọng</t>
  </si>
  <si>
    <t>Nghĩa</t>
  </si>
  <si>
    <t>17/07/96</t>
  </si>
  <si>
    <t>B14DCCN187</t>
  </si>
  <si>
    <t>Nhàn</t>
  </si>
  <si>
    <t>10/01/96</t>
  </si>
  <si>
    <t>B14DCCN375</t>
  </si>
  <si>
    <t>Phong</t>
  </si>
  <si>
    <t>08/12/96</t>
  </si>
  <si>
    <t>B14DCCN048</t>
  </si>
  <si>
    <t>Nguyễn Hồng</t>
  </si>
  <si>
    <t>18/08/95</t>
  </si>
  <si>
    <t>B14DCCN318</t>
  </si>
  <si>
    <t>Quang</t>
  </si>
  <si>
    <t>19/10/96</t>
  </si>
  <si>
    <t>B14DCCN285</t>
  </si>
  <si>
    <t>Cao Thanh</t>
  </si>
  <si>
    <t>10/03/96</t>
  </si>
  <si>
    <t>B14DCCN147</t>
  </si>
  <si>
    <t>Sinh</t>
  </si>
  <si>
    <t>04/05/96</t>
  </si>
  <si>
    <t>B14DCCN356</t>
  </si>
  <si>
    <t>Nguyễn Minh</t>
  </si>
  <si>
    <t>25/06/96</t>
  </si>
  <si>
    <t>B14DCCN437</t>
  </si>
  <si>
    <t>07/11/96</t>
  </si>
  <si>
    <t>B14DCCN465</t>
  </si>
  <si>
    <t>Lâm Viết</t>
  </si>
  <si>
    <t>Thái</t>
  </si>
  <si>
    <t>16/11/96</t>
  </si>
  <si>
    <t>B14DCCN488</t>
  </si>
  <si>
    <t>31/08/96</t>
  </si>
  <si>
    <t>B14DCCN293</t>
  </si>
  <si>
    <t>Lê Huy</t>
  </si>
  <si>
    <t>Thăng</t>
  </si>
  <si>
    <t>12/02/96</t>
  </si>
  <si>
    <t>B14DCCN801</t>
  </si>
  <si>
    <t>Thắng</t>
  </si>
  <si>
    <t>20/10/95</t>
  </si>
  <si>
    <t>B14DCCN499</t>
  </si>
  <si>
    <t>Lê Tiến</t>
  </si>
  <si>
    <t>13/12/96</t>
  </si>
  <si>
    <t>B14DCCN148</t>
  </si>
  <si>
    <t>Phạm Công</t>
  </si>
  <si>
    <t>B14DCCN394</t>
  </si>
  <si>
    <t>Nguyễn Niên</t>
  </si>
  <si>
    <t>Thảo</t>
  </si>
  <si>
    <t>01/10/96</t>
  </si>
  <si>
    <t>B14DCCN022</t>
  </si>
  <si>
    <t>Thủy</t>
  </si>
  <si>
    <t>B14DCCN090</t>
  </si>
  <si>
    <t>Tiệp</t>
  </si>
  <si>
    <t>B14DCCN543</t>
  </si>
  <si>
    <t>Lê Thành</t>
  </si>
  <si>
    <t>30/11/93</t>
  </si>
  <si>
    <t>B14DCCN411</t>
  </si>
  <si>
    <t>27/02/96</t>
  </si>
  <si>
    <t>B14DCCN235</t>
  </si>
  <si>
    <t>Nguyễn Xuân</t>
  </si>
  <si>
    <t>Trường</t>
  </si>
  <si>
    <t>01/04/96</t>
  </si>
  <si>
    <t>B14DCCN183</t>
  </si>
  <si>
    <t>Tùng</t>
  </si>
  <si>
    <t>B14DCCN188</t>
  </si>
  <si>
    <t>Trần Văn</t>
  </si>
  <si>
    <t>Vĩ</t>
  </si>
  <si>
    <t>24/04/96</t>
  </si>
  <si>
    <t>B14DCCN204</t>
  </si>
  <si>
    <t>Trần Hoàng</t>
  </si>
  <si>
    <t>Việt</t>
  </si>
  <si>
    <t>13/10/96</t>
  </si>
  <si>
    <t>B14DCCN569</t>
  </si>
  <si>
    <t>Souphavan</t>
  </si>
  <si>
    <t>Vongxatry</t>
  </si>
  <si>
    <t>18/02/95</t>
  </si>
  <si>
    <t>B14DCCN521</t>
  </si>
  <si>
    <t>Dương Thị</t>
  </si>
  <si>
    <t>Yên</t>
  </si>
  <si>
    <t>06/12/96</t>
  </si>
  <si>
    <t>B14DCCN076</t>
  </si>
  <si>
    <t>Đặng Quang Thế</t>
  </si>
  <si>
    <t>An</t>
  </si>
  <si>
    <t>04/03/96</t>
  </si>
  <si>
    <t>B14DCCN732</t>
  </si>
  <si>
    <t>Đàm Minh</t>
  </si>
  <si>
    <t>25/09/96</t>
  </si>
  <si>
    <t>B14DCCN783</t>
  </si>
  <si>
    <t>Đậu Xuân</t>
  </si>
  <si>
    <t>B14DCCN378</t>
  </si>
  <si>
    <t>09/01/95</t>
  </si>
  <si>
    <t>B14DCCN257</t>
  </si>
  <si>
    <t>Trịnh Quỳnh</t>
  </si>
  <si>
    <t>17/12/95</t>
  </si>
  <si>
    <t>B14DCCN073</t>
  </si>
  <si>
    <t>Trần Xuân</t>
  </si>
  <si>
    <t>Bách</t>
  </si>
  <si>
    <t>02/07/96</t>
  </si>
  <si>
    <t>B112104005</t>
  </si>
  <si>
    <t>Lưu Văn</t>
  </si>
  <si>
    <t>Ban</t>
  </si>
  <si>
    <t>10/06/92</t>
  </si>
  <si>
    <t>D11CN1</t>
  </si>
  <si>
    <t>B14DCCN077</t>
  </si>
  <si>
    <t>Nghiêm Bá</t>
  </si>
  <si>
    <t>B14DCCN268</t>
  </si>
  <si>
    <t>25/03/96</t>
  </si>
  <si>
    <t>B14DCCN053</t>
  </si>
  <si>
    <t>Đạt</t>
  </si>
  <si>
    <t>B14DCCN335</t>
  </si>
  <si>
    <t>Đông</t>
  </si>
  <si>
    <t>10/03/95</t>
  </si>
  <si>
    <t>B14DCCN163</t>
  </si>
  <si>
    <t>Trịnh Giang</t>
  </si>
  <si>
    <t>02/02/96</t>
  </si>
  <si>
    <t>B14DCCN408</t>
  </si>
  <si>
    <t>24/03/96</t>
  </si>
  <si>
    <t>B14DCCN078</t>
  </si>
  <si>
    <t>16/01/96</t>
  </si>
  <si>
    <t>B14DCCN403</t>
  </si>
  <si>
    <t>Giang</t>
  </si>
  <si>
    <t>02/12/96</t>
  </si>
  <si>
    <t>B14DCCN145</t>
  </si>
  <si>
    <t>28/11/95</t>
  </si>
  <si>
    <t>B13DCCN467</t>
  </si>
  <si>
    <t>06/07/95</t>
  </si>
  <si>
    <t>B14DCCN396</t>
  </si>
  <si>
    <t>Đỗ Thị Thu</t>
  </si>
  <si>
    <t>21/10/96</t>
  </si>
  <si>
    <t>B14DCCN011</t>
  </si>
  <si>
    <t>Hiền</t>
  </si>
  <si>
    <t>03/01/96</t>
  </si>
  <si>
    <t>B14DCCN405</t>
  </si>
  <si>
    <t>26/12/95</t>
  </si>
  <si>
    <t>B14DCCN744</t>
  </si>
  <si>
    <t>31/08/94</t>
  </si>
  <si>
    <t>B14DCCN324</t>
  </si>
  <si>
    <t>Hòa</t>
  </si>
  <si>
    <t>25/04/96</t>
  </si>
  <si>
    <t>B14DCCN157</t>
  </si>
  <si>
    <t>25/05/96</t>
  </si>
  <si>
    <t>B14DCCN185</t>
  </si>
  <si>
    <t>Hoàng Huy</t>
  </si>
  <si>
    <t>B14DCCN466</t>
  </si>
  <si>
    <t>Vũ Đình</t>
  </si>
  <si>
    <t>B14DCCN680</t>
  </si>
  <si>
    <t>Trần Thị</t>
  </si>
  <si>
    <t>Hồng</t>
  </si>
  <si>
    <t>17/08/96</t>
  </si>
  <si>
    <t>B14DCCN455</t>
  </si>
  <si>
    <t>08/09/95</t>
  </si>
  <si>
    <t>B14DCCN205</t>
  </si>
  <si>
    <t>Bùi Thị Thu</t>
  </si>
  <si>
    <t>22/07/96</t>
  </si>
  <si>
    <t>B14DCCN141</t>
  </si>
  <si>
    <t>B14DCCN460</t>
  </si>
  <si>
    <t>Nguyễn Thị Ngọc</t>
  </si>
  <si>
    <t>16/05/96</t>
  </si>
  <si>
    <t>B14DCCN533</t>
  </si>
  <si>
    <t>Nguyễn Thị Nhung</t>
  </si>
  <si>
    <t>22/11/96</t>
  </si>
  <si>
    <t>B14DCCN866</t>
  </si>
  <si>
    <t>Làn</t>
  </si>
  <si>
    <t>20/04/95</t>
  </si>
  <si>
    <t>B14DCCN023</t>
  </si>
  <si>
    <t>Lê</t>
  </si>
  <si>
    <t>B14DCCN456</t>
  </si>
  <si>
    <t>Phan Thanh</t>
  </si>
  <si>
    <t>B14DCCN080</t>
  </si>
  <si>
    <t>Trần Tuấn</t>
  </si>
  <si>
    <t>03/11/96</t>
  </si>
  <si>
    <t>B14DCCN747</t>
  </si>
  <si>
    <t>13/03/96</t>
  </si>
  <si>
    <t>B14DCCN047</t>
  </si>
  <si>
    <t>Nguyễn Thị Hai</t>
  </si>
  <si>
    <t>Loan</t>
  </si>
  <si>
    <t>22/08/96</t>
  </si>
  <si>
    <t>B14DCCN154</t>
  </si>
  <si>
    <t>Đặng Hoàng</t>
  </si>
  <si>
    <t>09/01/96</t>
  </si>
  <si>
    <t>B14DCCN133</t>
  </si>
  <si>
    <t>23/02/96</t>
  </si>
  <si>
    <t>B13DCCN476</t>
  </si>
  <si>
    <t>12/04/95</t>
  </si>
  <si>
    <t>B14DCCN558</t>
  </si>
  <si>
    <t>Phùng Thị</t>
  </si>
  <si>
    <t>19/10/94</t>
  </si>
  <si>
    <t>B14DCCN473</t>
  </si>
  <si>
    <t>20/12/95</t>
  </si>
  <si>
    <t>B14DCCN502</t>
  </si>
  <si>
    <t>05/04/96</t>
  </si>
  <si>
    <t>B14DCCN515</t>
  </si>
  <si>
    <t>Nết</t>
  </si>
  <si>
    <t>B14DCCN594</t>
  </si>
  <si>
    <t>B14DCCN305</t>
  </si>
  <si>
    <t>Cao Xuân</t>
  </si>
  <si>
    <t>Ngọc</t>
  </si>
  <si>
    <t>B14DCCN165</t>
  </si>
  <si>
    <t>Ngữ</t>
  </si>
  <si>
    <t>B14DCCN016</t>
  </si>
  <si>
    <t>Mai Thị</t>
  </si>
  <si>
    <t>19/03/96</t>
  </si>
  <si>
    <t>B14DCCN503</t>
  </si>
  <si>
    <t>Nhung</t>
  </si>
  <si>
    <t>B14DCCN721</t>
  </si>
  <si>
    <t>Nguyễn Thị Hồng</t>
  </si>
  <si>
    <t>25/02/95</t>
  </si>
  <si>
    <t>B14DCCN071</t>
  </si>
  <si>
    <t>Đỗ Hải</t>
  </si>
  <si>
    <t>31/07/96</t>
  </si>
  <si>
    <t>B14DCCN393</t>
  </si>
  <si>
    <t>Vũ Thị Lệ</t>
  </si>
  <si>
    <t>25/11/96</t>
  </si>
  <si>
    <t>B14DCCN146</t>
  </si>
  <si>
    <t>Hoàng Thị Như</t>
  </si>
  <si>
    <t>Quỳnh</t>
  </si>
  <si>
    <t>02/01/96</t>
  </si>
  <si>
    <t>B14DCCN484</t>
  </si>
  <si>
    <t>11/06/96</t>
  </si>
  <si>
    <t>B14DCCN478</t>
  </si>
  <si>
    <t>30/10/96</t>
  </si>
  <si>
    <t>B14DCCN254</t>
  </si>
  <si>
    <t>B14DCCN777</t>
  </si>
  <si>
    <t>Nguyễn Thị Thu</t>
  </si>
  <si>
    <t>21/02/96</t>
  </si>
  <si>
    <t>B14DCCN340</t>
  </si>
  <si>
    <t>Bùi Bá</t>
  </si>
  <si>
    <t>08/01/96</t>
  </si>
  <si>
    <t>B14DCCN208</t>
  </si>
  <si>
    <t>06/02/96</t>
  </si>
  <si>
    <t>B14DCCN131</t>
  </si>
  <si>
    <t>06/10/96</t>
  </si>
  <si>
    <t>B14DCCN647</t>
  </si>
  <si>
    <t>Nguyễn Thanh</t>
  </si>
  <si>
    <t>04/01/96</t>
  </si>
  <si>
    <t>B14DCCN430</t>
  </si>
  <si>
    <t>Đoàn Xuân</t>
  </si>
  <si>
    <t>30/01/95</t>
  </si>
  <si>
    <t>B14DCCN415</t>
  </si>
  <si>
    <t>20/10/96</t>
  </si>
  <si>
    <t>B14DCCN769</t>
  </si>
  <si>
    <t>Tươi</t>
  </si>
  <si>
    <t>14/08/96</t>
  </si>
  <si>
    <t>B14DCCN423</t>
  </si>
  <si>
    <t>Uyên</t>
  </si>
  <si>
    <t>02/09/96</t>
  </si>
  <si>
    <t>B14DCCN401</t>
  </si>
  <si>
    <t>Nguyễn Thị Tú</t>
  </si>
  <si>
    <t>28/05/96</t>
  </si>
  <si>
    <t>B14DCCN476</t>
  </si>
  <si>
    <t>Chu Thị Hải</t>
  </si>
  <si>
    <t>Yến</t>
  </si>
  <si>
    <t>B14DCCN256</t>
  </si>
  <si>
    <t>23/02/95</t>
  </si>
  <si>
    <t>B14DCCN149</t>
  </si>
  <si>
    <t>Nguyễn Tất Chương</t>
  </si>
  <si>
    <t>18/10/96</t>
  </si>
  <si>
    <t>B14DCCN491</t>
  </si>
  <si>
    <t>Chinh</t>
  </si>
  <si>
    <t>B14DCCN556</t>
  </si>
  <si>
    <t>Lo Văn</t>
  </si>
  <si>
    <t>10/04/92</t>
  </si>
  <si>
    <t>B14DCCN238</t>
  </si>
  <si>
    <t>Đảng</t>
  </si>
  <si>
    <t>B14DCCN091</t>
  </si>
  <si>
    <t>22/06/96</t>
  </si>
  <si>
    <t>B14DCCN575</t>
  </si>
  <si>
    <t>Douangchan</t>
  </si>
  <si>
    <t>Douangxana</t>
  </si>
  <si>
    <t>23/10/95</t>
  </si>
  <si>
    <t>B14DCCN442</t>
  </si>
  <si>
    <t>Lê Công</t>
  </si>
  <si>
    <t>15/01/96</t>
  </si>
  <si>
    <t>B13DCCN135</t>
  </si>
  <si>
    <t>Lê Hữu</t>
  </si>
  <si>
    <t>11/09/95</t>
  </si>
  <si>
    <t>D13CNPM2</t>
  </si>
  <si>
    <t>B14DCCN427</t>
  </si>
  <si>
    <t>Gấm</t>
  </si>
  <si>
    <t>06/04/96</t>
  </si>
  <si>
    <t>B14DCCN289</t>
  </si>
  <si>
    <t>Đặng Đỗ</t>
  </si>
  <si>
    <t>23/09/96</t>
  </si>
  <si>
    <t>B14DCCN428</t>
  </si>
  <si>
    <t>B14DCCN221</t>
  </si>
  <si>
    <t>Vũ Thanh</t>
  </si>
  <si>
    <t>20/01/96</t>
  </si>
  <si>
    <t>B14DCCN190</t>
  </si>
  <si>
    <t>Chử Văn</t>
  </si>
  <si>
    <t>Hậu</t>
  </si>
  <si>
    <t>13/11/96</t>
  </si>
  <si>
    <t>B14DCCN406</t>
  </si>
  <si>
    <t>Bùi Ngọc</t>
  </si>
  <si>
    <t>01/03/96</t>
  </si>
  <si>
    <t>B12DCCN116</t>
  </si>
  <si>
    <t>Trần Mạnh</t>
  </si>
  <si>
    <t>Hùng</t>
  </si>
  <si>
    <t>26/06/93</t>
  </si>
  <si>
    <t>D12CNPM4</t>
  </si>
  <si>
    <t>B14DCCN282</t>
  </si>
  <si>
    <t>Bùi Quang</t>
  </si>
  <si>
    <t>B14DCCN244</t>
  </si>
  <si>
    <t>Đặng Quang</t>
  </si>
  <si>
    <t>B14DCCN363</t>
  </si>
  <si>
    <t>Vũ Quốc</t>
  </si>
  <si>
    <t>27/11/96</t>
  </si>
  <si>
    <t>B14DCCN868</t>
  </si>
  <si>
    <t>Đào Thị</t>
  </si>
  <si>
    <t>10/10/94</t>
  </si>
  <si>
    <t>B14DCCN538</t>
  </si>
  <si>
    <t>Hoàng Đức</t>
  </si>
  <si>
    <t>Huynh</t>
  </si>
  <si>
    <t>28/11/96</t>
  </si>
  <si>
    <t>B14DCCN566</t>
  </si>
  <si>
    <t>Sommaiy</t>
  </si>
  <si>
    <t>Keobounnakh</t>
  </si>
  <si>
    <t>10/10/91</t>
  </si>
  <si>
    <t>B14DCCN482</t>
  </si>
  <si>
    <t>20/03/96</t>
  </si>
  <si>
    <t>B14DCCN124</t>
  </si>
  <si>
    <t>Hoàng Tùng</t>
  </si>
  <si>
    <t>19/06/96</t>
  </si>
  <si>
    <t>B14DCCN051</t>
  </si>
  <si>
    <t>Vũ Thị Thùy</t>
  </si>
  <si>
    <t>27/06/96</t>
  </si>
  <si>
    <t>B14DCCN343</t>
  </si>
  <si>
    <t>22/03/96</t>
  </si>
  <si>
    <t>B14DCCN472</t>
  </si>
  <si>
    <t>Hà Văn</t>
  </si>
  <si>
    <t>Luận</t>
  </si>
  <si>
    <t>23/08/96</t>
  </si>
  <si>
    <t>B14DCCN353</t>
  </si>
  <si>
    <t>Võ Hữu</t>
  </si>
  <si>
    <t>Lý</t>
  </si>
  <si>
    <t>B14DCCN413</t>
  </si>
  <si>
    <t>Giáp Thanh</t>
  </si>
  <si>
    <t>06/01/96</t>
  </si>
  <si>
    <t>B14DCCN487</t>
  </si>
  <si>
    <t>Bùi Nguyệt</t>
  </si>
  <si>
    <t>25/10/96</t>
  </si>
  <si>
    <t>B14DCCN313</t>
  </si>
  <si>
    <t>Đào Tuấn</t>
  </si>
  <si>
    <t>22/12/96</t>
  </si>
  <si>
    <t>B14CCCN249</t>
  </si>
  <si>
    <t>Nguyễn Bích</t>
  </si>
  <si>
    <t>C14CNPM</t>
  </si>
  <si>
    <t>B14DCCN271</t>
  </si>
  <si>
    <t>09/04/96</t>
  </si>
  <si>
    <t>B13DCDT114</t>
  </si>
  <si>
    <t>Giang Xuân</t>
  </si>
  <si>
    <t>29/01/95</t>
  </si>
  <si>
    <t>D13DTMT</t>
  </si>
  <si>
    <t>B14DCCN333</t>
  </si>
  <si>
    <t>Hoàng Trung</t>
  </si>
  <si>
    <t>18/03/96</t>
  </si>
  <si>
    <t>B14CCCN137</t>
  </si>
  <si>
    <t>Nguyễn Toàn</t>
  </si>
  <si>
    <t>08/08/96</t>
  </si>
  <si>
    <t>B14DCCN196</t>
  </si>
  <si>
    <t>Phùng Ngọc</t>
  </si>
  <si>
    <t>22/09/96</t>
  </si>
  <si>
    <t>B14DCCN085</t>
  </si>
  <si>
    <t>Đỗ Đức</t>
  </si>
  <si>
    <t>Phú</t>
  </si>
  <si>
    <t>B14DCCN346</t>
  </si>
  <si>
    <t>Đỗ Văn</t>
  </si>
  <si>
    <t>23/12/96</t>
  </si>
  <si>
    <t>B14DCCN496</t>
  </si>
  <si>
    <t>Phước</t>
  </si>
  <si>
    <t>B14DCCN247</t>
  </si>
  <si>
    <t>Trần Hồng</t>
  </si>
  <si>
    <t>19/01/96</t>
  </si>
  <si>
    <t>B14DCCN021</t>
  </si>
  <si>
    <t>06/03/96</t>
  </si>
  <si>
    <t>B14CCCN097</t>
  </si>
  <si>
    <t>Trịnh Xuân</t>
  </si>
  <si>
    <t>Quyết</t>
  </si>
  <si>
    <t>B14DCCN568</t>
  </si>
  <si>
    <t>Syamphay</t>
  </si>
  <si>
    <t>Sataphone</t>
  </si>
  <si>
    <t>05/08/92</t>
  </si>
  <si>
    <t>B14DCCN347</t>
  </si>
  <si>
    <t>Đoàn Ngọc</t>
  </si>
  <si>
    <t>27/07/96</t>
  </si>
  <si>
    <t>B14DCCN369</t>
  </si>
  <si>
    <t>Đặng Như</t>
  </si>
  <si>
    <t>Thanh</t>
  </si>
  <si>
    <t>29/04/96</t>
  </si>
  <si>
    <t>B14DCCN045</t>
  </si>
  <si>
    <t>31/10/96</t>
  </si>
  <si>
    <t>B14DCCN366</t>
  </si>
  <si>
    <t>Nguyễn Viết</t>
  </si>
  <si>
    <t>17/03/96</t>
  </si>
  <si>
    <t>B14DCCN433</t>
  </si>
  <si>
    <t>Bùi Gia</t>
  </si>
  <si>
    <t>Thịnh</t>
  </si>
  <si>
    <t>28/12/96</t>
  </si>
  <si>
    <t>B14DCCN017</t>
  </si>
  <si>
    <t>Vũ Thị</t>
  </si>
  <si>
    <t>Thơm</t>
  </si>
  <si>
    <t>11/02/96</t>
  </si>
  <si>
    <t>B14DCCN319</t>
  </si>
  <si>
    <t>Phùng Văn</t>
  </si>
  <si>
    <t>Thưởng</t>
  </si>
  <si>
    <t>B14DCCN414</t>
  </si>
  <si>
    <t>Nguyễn Đắc</t>
  </si>
  <si>
    <t>B14DCCN365</t>
  </si>
  <si>
    <t>B14DCCN523</t>
  </si>
  <si>
    <t>Trần Quốc</t>
  </si>
  <si>
    <t>Trí</t>
  </si>
  <si>
    <t>B14DCCN036</t>
  </si>
  <si>
    <t>Nguyễn Sơn</t>
  </si>
  <si>
    <t>B14DCCN728</t>
  </si>
  <si>
    <t>Tuyết</t>
  </si>
  <si>
    <t>16/02/96</t>
  </si>
  <si>
    <t>B14DCCN258</t>
  </si>
  <si>
    <t>Hoàng Thị Tú</t>
  </si>
  <si>
    <t>30/10/95</t>
  </si>
  <si>
    <t>B14DCCN330</t>
  </si>
  <si>
    <t>Triệu Quang</t>
  </si>
  <si>
    <t>12/10/96</t>
  </si>
  <si>
    <t>B14DCCN243</t>
  </si>
  <si>
    <t>Bảo</t>
  </si>
  <si>
    <t>B14DCCN041</t>
  </si>
  <si>
    <t>Lê Thanh</t>
  </si>
  <si>
    <t>Bình</t>
  </si>
  <si>
    <t>B14DCCN087</t>
  </si>
  <si>
    <t>03/05/96</t>
  </si>
  <si>
    <t>B14DCCN310</t>
  </si>
  <si>
    <t>Đinh Thị Mai</t>
  </si>
  <si>
    <t>Chi</t>
  </si>
  <si>
    <t>05/02/96</t>
  </si>
  <si>
    <t>B14DCCN038</t>
  </si>
  <si>
    <t>Hoàng Quốc</t>
  </si>
  <si>
    <t>B14DCCN269</t>
  </si>
  <si>
    <t>Đào</t>
  </si>
  <si>
    <t>B14DCCN315</t>
  </si>
  <si>
    <t>Ngô Nhật</t>
  </si>
  <si>
    <t>04/09/96</t>
  </si>
  <si>
    <t>B14DCCN025</t>
  </si>
  <si>
    <t>B14DCCN249</t>
  </si>
  <si>
    <t>21/06/96</t>
  </si>
  <si>
    <t>B14DCCN345</t>
  </si>
  <si>
    <t>B14DCCN350</t>
  </si>
  <si>
    <t>Duy</t>
  </si>
  <si>
    <t>B14DCCN385</t>
  </si>
  <si>
    <t>18/11/95</t>
  </si>
  <si>
    <t>B14DCCN275</t>
  </si>
  <si>
    <t>B14DCCN210</t>
  </si>
  <si>
    <t>11/05/95</t>
  </si>
  <si>
    <t>B14DCCN097</t>
  </si>
  <si>
    <t>03/12/96</t>
  </si>
  <si>
    <t>B14DCCN152</t>
  </si>
  <si>
    <t>B14DCCN019</t>
  </si>
  <si>
    <t>Hân</t>
  </si>
  <si>
    <t>B14DCCN511</t>
  </si>
  <si>
    <t>Hảo</t>
  </si>
  <si>
    <t>18/09/96</t>
  </si>
  <si>
    <t>B14DCCN418</t>
  </si>
  <si>
    <t>Đồng Thị</t>
  </si>
  <si>
    <t>B14DCCN306</t>
  </si>
  <si>
    <t>04/12/96</t>
  </si>
  <si>
    <t>B14DCCN096</t>
  </si>
  <si>
    <t>Triệu Tuấn</t>
  </si>
  <si>
    <t>B14DCCN043</t>
  </si>
  <si>
    <t>B14DCCN676</t>
  </si>
  <si>
    <t>B14DCCN386</t>
  </si>
  <si>
    <t>Trần Huy</t>
  </si>
  <si>
    <t>08/04/96</t>
  </si>
  <si>
    <t>B14DCCN361</t>
  </si>
  <si>
    <t>Trần Minh</t>
  </si>
  <si>
    <t>B14DCCN060</t>
  </si>
  <si>
    <t>Tạ Việt</t>
  </si>
  <si>
    <t>26/03/96</t>
  </si>
  <si>
    <t>B14DCCN109</t>
  </si>
  <si>
    <t>Vũ Thế</t>
  </si>
  <si>
    <t>01/07/96</t>
  </si>
  <si>
    <t>B14DCCN105</t>
  </si>
  <si>
    <t>Nguyễn Mậu</t>
  </si>
  <si>
    <t>B14DCCN542</t>
  </si>
  <si>
    <t>15/10/95</t>
  </si>
  <si>
    <t>B14DCCN234</t>
  </si>
  <si>
    <t>Tạ Đình</t>
  </si>
  <si>
    <t>02/03/96</t>
  </si>
  <si>
    <t>B14DCCN283</t>
  </si>
  <si>
    <t>Ngô Quang</t>
  </si>
  <si>
    <t>Khải</t>
  </si>
  <si>
    <t>27/09/96</t>
  </si>
  <si>
    <t>B14DCCN381</t>
  </si>
  <si>
    <t>Phạm Tiến</t>
  </si>
  <si>
    <t>Khanh</t>
  </si>
  <si>
    <t>17/09/96</t>
  </si>
  <si>
    <t>B14DCCN177</t>
  </si>
  <si>
    <t>Phan Minh</t>
  </si>
  <si>
    <t>B14DCCN050</t>
  </si>
  <si>
    <t>Hứa Trung</t>
  </si>
  <si>
    <t>B14DCCN471</t>
  </si>
  <si>
    <t>14/09/96</t>
  </si>
  <si>
    <t>B14DCCN468</t>
  </si>
  <si>
    <t>Ngô Thị Thùy</t>
  </si>
  <si>
    <t>03/07/96</t>
  </si>
  <si>
    <t>B13DCCN515</t>
  </si>
  <si>
    <t>Phạm Nhật</t>
  </si>
  <si>
    <t>06/04/95</t>
  </si>
  <si>
    <t>B14DCCN397</t>
  </si>
  <si>
    <t>22/05/88</t>
  </si>
  <si>
    <t>B14DCCN486</t>
  </si>
  <si>
    <t>Vũ Thành</t>
  </si>
  <si>
    <t>B14DCCN520</t>
  </si>
  <si>
    <t>Lụa</t>
  </si>
  <si>
    <t>B14DCCN391</t>
  </si>
  <si>
    <t>Lương</t>
  </si>
  <si>
    <t>18/01/97</t>
  </si>
  <si>
    <t>B14DCCN171</t>
  </si>
  <si>
    <t>Nguyễn Trọng</t>
  </si>
  <si>
    <t>B14DCCN688</t>
  </si>
  <si>
    <t>Trần Cao</t>
  </si>
  <si>
    <t>10/09/96</t>
  </si>
  <si>
    <t>B14DCCN461</t>
  </si>
  <si>
    <t>Lê Xuân</t>
  </si>
  <si>
    <t>09/03/96</t>
  </si>
  <si>
    <t>B14DCCN084</t>
  </si>
  <si>
    <t>29/06/96</t>
  </si>
  <si>
    <t>B14DCCN160</t>
  </si>
  <si>
    <t>Vũ Hoài</t>
  </si>
  <si>
    <t>10/11/96</t>
  </si>
  <si>
    <t>B14DCCN191</t>
  </si>
  <si>
    <t>B14DCCN070</t>
  </si>
  <si>
    <t>Quản Thúy</t>
  </si>
  <si>
    <t>B14DCCN272</t>
  </si>
  <si>
    <t>Vũ Xuân</t>
  </si>
  <si>
    <t>08/01/95</t>
  </si>
  <si>
    <t>B14DCCN082</t>
  </si>
  <si>
    <t>Lê Thị Thanh</t>
  </si>
  <si>
    <t>B14DCCN457</t>
  </si>
  <si>
    <t>Nhật</t>
  </si>
  <si>
    <t>12/09/96</t>
  </si>
  <si>
    <t>B14DCCN072</t>
  </si>
  <si>
    <t>Lưu Doãn Ngọc</t>
  </si>
  <si>
    <t>30/12/96</t>
  </si>
  <si>
    <t>B14DCCN095</t>
  </si>
  <si>
    <t>Phượng</t>
  </si>
  <si>
    <t>12/03/96</t>
  </si>
  <si>
    <t>B14DCCN026</t>
  </si>
  <si>
    <t>Trịnh Tiến</t>
  </si>
  <si>
    <t>B14DCCN273</t>
  </si>
  <si>
    <t>Nguyễn Thế</t>
  </si>
  <si>
    <t>Quyền</t>
  </si>
  <si>
    <t>22/02/96</t>
  </si>
  <si>
    <t>B14DCCN033</t>
  </si>
  <si>
    <t>Phan Viết</t>
  </si>
  <si>
    <t>10/05/96</t>
  </si>
  <si>
    <t>B14DCCN463</t>
  </si>
  <si>
    <t>Từ Ngọc</t>
  </si>
  <si>
    <t>B14DCCN447</t>
  </si>
  <si>
    <t>15/05/96</t>
  </si>
  <si>
    <t>B14DCCN443</t>
  </si>
  <si>
    <t>21/09/96</t>
  </si>
  <si>
    <t>B14DCCN112</t>
  </si>
  <si>
    <t>Đào Gia</t>
  </si>
  <si>
    <t>Tiền</t>
  </si>
  <si>
    <t>28/09/96</t>
  </si>
  <si>
    <t>B14DCCN510</t>
  </si>
  <si>
    <t>Phùng Quí</t>
  </si>
  <si>
    <t>Trọng</t>
  </si>
  <si>
    <t>B14DCCN435</t>
  </si>
  <si>
    <t>Quan Tiến</t>
  </si>
  <si>
    <t>04/01/95</t>
  </si>
  <si>
    <t>B14DCCN121</t>
  </si>
  <si>
    <t>04/06/95</t>
  </si>
  <si>
    <t>B14DCCN199</t>
  </si>
  <si>
    <t>Tạ Thanh</t>
  </si>
  <si>
    <t>B14DCCN066</t>
  </si>
  <si>
    <t>Nguyễn Thị Hải</t>
  </si>
  <si>
    <t>B14DCCN602</t>
  </si>
  <si>
    <t>Trương Trọng</t>
  </si>
  <si>
    <t>B14DCCN551</t>
  </si>
  <si>
    <t>Dương Thị Ngọc</t>
  </si>
  <si>
    <t>20/11/95</t>
  </si>
  <si>
    <t>B14DCCN137</t>
  </si>
  <si>
    <t>Nguyễn Thái</t>
  </si>
  <si>
    <t>24/02/96</t>
  </si>
  <si>
    <t>B14DCCN663</t>
  </si>
  <si>
    <t>Trần Thị Kim</t>
  </si>
  <si>
    <t>30/03/96</t>
  </si>
  <si>
    <t>B14DCCN518</t>
  </si>
  <si>
    <t>Hà Huy</t>
  </si>
  <si>
    <t>18/04/95</t>
  </si>
  <si>
    <t>B14DCCN259</t>
  </si>
  <si>
    <t>Phạm Thừa</t>
  </si>
  <si>
    <t>11/03/96</t>
  </si>
  <si>
    <t>B14DCCN049</t>
  </si>
  <si>
    <t>24/09/96</t>
  </si>
  <si>
    <t>B14DCCN209</t>
  </si>
  <si>
    <t>Nguyễn Danh</t>
  </si>
  <si>
    <t>Điều</t>
  </si>
  <si>
    <t>B14DCCN793</t>
  </si>
  <si>
    <t>Bùi Anh</t>
  </si>
  <si>
    <t>B14DCCN354</t>
  </si>
  <si>
    <t>Nguyễn Bá</t>
  </si>
  <si>
    <t>01/11/96</t>
  </si>
  <si>
    <t>B14DCCN013</t>
  </si>
  <si>
    <t>B14DCCN006</t>
  </si>
  <si>
    <t>03/04/96</t>
  </si>
  <si>
    <t>B14DCCN514</t>
  </si>
  <si>
    <t>Nguyễn</t>
  </si>
  <si>
    <t>B14DCCN417</t>
  </si>
  <si>
    <t>Phạm Vũ Ngọc</t>
  </si>
  <si>
    <t>B14DCCN742</t>
  </si>
  <si>
    <t>25/10/95</t>
  </si>
  <si>
    <t>B14DCCN028</t>
  </si>
  <si>
    <t>Hai</t>
  </si>
  <si>
    <t>12/01/96</t>
  </si>
  <si>
    <t>B14DCCN108</t>
  </si>
  <si>
    <t>Lê Danh</t>
  </si>
  <si>
    <t>B14DCCN560</t>
  </si>
  <si>
    <t>Trương Việt</t>
  </si>
  <si>
    <t>12/06/95</t>
  </si>
  <si>
    <t>B14DCCN410</t>
  </si>
  <si>
    <t>Hợi</t>
  </si>
  <si>
    <t>14/07/96</t>
  </si>
  <si>
    <t>B14DCCN027</t>
  </si>
  <si>
    <t>Huế</t>
  </si>
  <si>
    <t>09/07/96</t>
  </si>
  <si>
    <t>B14DCCN477</t>
  </si>
  <si>
    <t>Mai Đình</t>
  </si>
  <si>
    <t>B14DCCN056</t>
  </si>
  <si>
    <t>15/11/96</t>
  </si>
  <si>
    <t>B14DCCN176</t>
  </si>
  <si>
    <t>Chu Đình</t>
  </si>
  <si>
    <t>03/06/96</t>
  </si>
  <si>
    <t>B14DCCN158</t>
  </si>
  <si>
    <t>B14DCCN174</t>
  </si>
  <si>
    <t>B14DCCN164</t>
  </si>
  <si>
    <t>Bùi Đức</t>
  </si>
  <si>
    <t>B14DCCN239</t>
  </si>
  <si>
    <t>Lê Bá</t>
  </si>
  <si>
    <t>09/09/96</t>
  </si>
  <si>
    <t>B14DCCN359</t>
  </si>
  <si>
    <t>B14DCCN490</t>
  </si>
  <si>
    <t>B14DCCN181</t>
  </si>
  <si>
    <t>Kết</t>
  </si>
  <si>
    <t>21/08/95</t>
  </si>
  <si>
    <t>B14DCCN101</t>
  </si>
  <si>
    <t>B14DCCN307</t>
  </si>
  <si>
    <t>Phạm Đình</t>
  </si>
  <si>
    <t>Khoa</t>
  </si>
  <si>
    <t>B14DCCN083</t>
  </si>
  <si>
    <t>B13DCCN088</t>
  </si>
  <si>
    <t>27/12/95</t>
  </si>
  <si>
    <t>D13CNPM1</t>
  </si>
  <si>
    <t>B14DCCN168</t>
  </si>
  <si>
    <t>14/06/96</t>
  </si>
  <si>
    <t>B14DCCN535</t>
  </si>
  <si>
    <t>Chu Thị</t>
  </si>
  <si>
    <t>B14DCCN201</t>
  </si>
  <si>
    <t>Lê Hải</t>
  </si>
  <si>
    <t>16/06/96</t>
  </si>
  <si>
    <t>B14DCCN312</t>
  </si>
  <si>
    <t>Ngô Bảo</t>
  </si>
  <si>
    <t>B14DCCN280</t>
  </si>
  <si>
    <t>Nguyễn Hùng</t>
  </si>
  <si>
    <t>02/06/96</t>
  </si>
  <si>
    <t>B14DCCN240</t>
  </si>
  <si>
    <t>18/11/96</t>
  </si>
  <si>
    <t>B14DCCN094</t>
  </si>
  <si>
    <t>16/08/96</t>
  </si>
  <si>
    <t>B14DCCN300</t>
  </si>
  <si>
    <t>Phạm Hoàng</t>
  </si>
  <si>
    <t>16/10/96</t>
  </si>
  <si>
    <t>B14DCCN178</t>
  </si>
  <si>
    <t>Trần Thị Chăm</t>
  </si>
  <si>
    <t>Pa</t>
  </si>
  <si>
    <t>B14DCCN696</t>
  </si>
  <si>
    <t>08/10/96</t>
  </si>
  <si>
    <t>B14DCCN129</t>
  </si>
  <si>
    <t>14/12/96</t>
  </si>
  <si>
    <t>B14DCCN446</t>
  </si>
  <si>
    <t>Quý</t>
  </si>
  <si>
    <t>B14DCCN034</t>
  </si>
  <si>
    <t>Tạ Ngọc</t>
  </si>
  <si>
    <t>B14DCCN691</t>
  </si>
  <si>
    <t>22/04/95</t>
  </si>
  <si>
    <t>B14DCCN760</t>
  </si>
  <si>
    <t>Đinh Hồng</t>
  </si>
  <si>
    <t>02/05/95</t>
  </si>
  <si>
    <t>B14DCCN557</t>
  </si>
  <si>
    <t>Nông Thị</t>
  </si>
  <si>
    <t>Tấm</t>
  </si>
  <si>
    <t>29/10/95</t>
  </si>
  <si>
    <t>B14DCCN203</t>
  </si>
  <si>
    <t>15/07/96</t>
  </si>
  <si>
    <t>B14DCCN544</t>
  </si>
  <si>
    <t>B14DCCN761</t>
  </si>
  <si>
    <t>Dương Phương</t>
  </si>
  <si>
    <t>B14DCCN198</t>
  </si>
  <si>
    <t>Bùi Thiên</t>
  </si>
  <si>
    <t>Thiên</t>
  </si>
  <si>
    <t>B14DCCN710</t>
  </si>
  <si>
    <t>03/10/95</t>
  </si>
  <si>
    <t>B14DCCN107</t>
  </si>
  <si>
    <t>Thuần</t>
  </si>
  <si>
    <t>B14DCCN099</t>
  </si>
  <si>
    <t>23/11/96</t>
  </si>
  <si>
    <t>B14DCCN155</t>
  </si>
  <si>
    <t>14/01/96</t>
  </si>
  <si>
    <t>B14DCCN055</t>
  </si>
  <si>
    <t>Đoàn Văn</t>
  </si>
  <si>
    <t>17/12/96</t>
  </si>
  <si>
    <t>B14DCCN606</t>
  </si>
  <si>
    <t>Bùi Văn</t>
  </si>
  <si>
    <t>B14DCCN018</t>
  </si>
  <si>
    <t>Nguyễn Văn Mạnh</t>
  </si>
  <si>
    <t>10/08/96</t>
  </si>
  <si>
    <t>B14DCCN242</t>
  </si>
  <si>
    <t>Thái Hoàng</t>
  </si>
  <si>
    <t>B14DCCN400</t>
  </si>
  <si>
    <t>B14DCCN114</t>
  </si>
  <si>
    <t>23/11/95</t>
  </si>
  <si>
    <t>B14DCCN029</t>
  </si>
  <si>
    <t>13/05/96</t>
  </si>
  <si>
    <t>B14DCCN329</t>
  </si>
  <si>
    <t>Hoàng Tuấn</t>
  </si>
  <si>
    <t>Vũ</t>
  </si>
  <si>
    <t>06/08/96</t>
  </si>
  <si>
    <t>B14DCCN267</t>
  </si>
  <si>
    <t>Vương</t>
  </si>
  <si>
    <t>05/07/96</t>
  </si>
  <si>
    <t>B14DCCN655</t>
  </si>
  <si>
    <t>Khổng Tuấn</t>
  </si>
  <si>
    <t>16/09/96</t>
  </si>
  <si>
    <t>B14DCCN064</t>
  </si>
  <si>
    <t>B14DCCN384</t>
  </si>
  <si>
    <t>Nguyễn Huy Quốc</t>
  </si>
  <si>
    <t>23/01/96</t>
  </si>
  <si>
    <t>B14DCCN144</t>
  </si>
  <si>
    <t>B14DCCN126</t>
  </si>
  <si>
    <t>Dương Mạnh</t>
  </si>
  <si>
    <t>B14DCCN402</t>
  </si>
  <si>
    <t>13/06/96</t>
  </si>
  <si>
    <t>B14DCCN444</t>
  </si>
  <si>
    <t>Đỗ Tiến</t>
  </si>
  <si>
    <t>31/12/95</t>
  </si>
  <si>
    <t>B14DCCN524</t>
  </si>
  <si>
    <t>21/09/94</t>
  </si>
  <si>
    <t>B14DCCN431</t>
  </si>
  <si>
    <t>14/03/96</t>
  </si>
  <si>
    <t>B14DCCN274</t>
  </si>
  <si>
    <t>B14DCCN631</t>
  </si>
  <si>
    <t>Nguyễn Công</t>
  </si>
  <si>
    <t>03/11/95</t>
  </si>
  <si>
    <t>B14DCCN659</t>
  </si>
  <si>
    <t>Nguyễn Hữu Hoàng</t>
  </si>
  <si>
    <t>15/07/95</t>
  </si>
  <si>
    <t>B14DCCN166</t>
  </si>
  <si>
    <t>B14DCCN525</t>
  </si>
  <si>
    <t>Đỗ Quang</t>
  </si>
  <si>
    <t>11/11/96</t>
  </si>
  <si>
    <t>B14DCCN390</t>
  </si>
  <si>
    <t>12/04/96</t>
  </si>
  <si>
    <t>B14DCCN184</t>
  </si>
  <si>
    <t>Vũ Hoàng</t>
  </si>
  <si>
    <t>B14DCCN211</t>
  </si>
  <si>
    <t>Bùi Xuân</t>
  </si>
  <si>
    <t>13/09/96</t>
  </si>
  <si>
    <t>B14DCCN223</t>
  </si>
  <si>
    <t>Chu Trọng</t>
  </si>
  <si>
    <t>B14DCCN714</t>
  </si>
  <si>
    <t>23/08/95</t>
  </si>
  <si>
    <t>B14DCCN512</t>
  </si>
  <si>
    <t>27/10/96</t>
  </si>
  <si>
    <t>B14DCCN470</t>
  </si>
  <si>
    <t>Nguyễn Thị Mỹ</t>
  </si>
  <si>
    <t>B14DCCN467</t>
  </si>
  <si>
    <t>Học</t>
  </si>
  <si>
    <t>B14DCCN454</t>
  </si>
  <si>
    <t>Lưu Thị</t>
  </si>
  <si>
    <t>Huệ</t>
  </si>
  <si>
    <t>B14DCCN548</t>
  </si>
  <si>
    <t>Lê Mạnh</t>
  </si>
  <si>
    <t>B14DCCN745</t>
  </si>
  <si>
    <t>07/02/96</t>
  </si>
  <si>
    <t>B14DCCN450</t>
  </si>
  <si>
    <t>Phạm Phi</t>
  </si>
  <si>
    <t>02/07/92</t>
  </si>
  <si>
    <t>B14DCCN074</t>
  </si>
  <si>
    <t>B14DCCN079</t>
  </si>
  <si>
    <t>Ninh Ngọc</t>
  </si>
  <si>
    <t>B14DCCN500</t>
  </si>
  <si>
    <t>28/02/96</t>
  </si>
  <si>
    <t>B14DCCN532</t>
  </si>
  <si>
    <t>Hoàng Văn</t>
  </si>
  <si>
    <t>24/06/95</t>
  </si>
  <si>
    <t>B14DCCN290</t>
  </si>
  <si>
    <t>Nguyễn Mai</t>
  </si>
  <si>
    <t>B14DCCN260</t>
  </si>
  <si>
    <t>Vương Thị</t>
  </si>
  <si>
    <t>B14DCCN522</t>
  </si>
  <si>
    <t>19/06/95</t>
  </si>
  <si>
    <t>B14DCCN380</t>
  </si>
  <si>
    <t>07/05/96</t>
  </si>
  <si>
    <t>B14DCCN449</t>
  </si>
  <si>
    <t>18/01/96</t>
  </si>
  <si>
    <t>B14DCCN212</t>
  </si>
  <si>
    <t>Mai Văn</t>
  </si>
  <si>
    <t>B14DCCN573</t>
  </si>
  <si>
    <t>Sengphet</t>
  </si>
  <si>
    <t>Khammavong</t>
  </si>
  <si>
    <t>B14DCCN150</t>
  </si>
  <si>
    <t>B14DCCN110</t>
  </si>
  <si>
    <t>08/05/96</t>
  </si>
  <si>
    <t>B14DCCN554</t>
  </si>
  <si>
    <t>B14DCCN684</t>
  </si>
  <si>
    <t>Hoàng Thị</t>
  </si>
  <si>
    <t>02/05/96</t>
  </si>
  <si>
    <t>B14DCCN015</t>
  </si>
  <si>
    <t>Nguyễn Thị Huyền</t>
  </si>
  <si>
    <t>Lanh</t>
  </si>
  <si>
    <t>B14DCCN252</t>
  </si>
  <si>
    <t>Lê Công Nhật</t>
  </si>
  <si>
    <t>17/02/95</t>
  </si>
  <si>
    <t>B14DCCN338</t>
  </si>
  <si>
    <t>Phạm Quốc</t>
  </si>
  <si>
    <t>Mỹ</t>
  </si>
  <si>
    <t>B14DCCN206</t>
  </si>
  <si>
    <t>Nguyễn Hoàng</t>
  </si>
  <si>
    <t>27/08/95</t>
  </si>
  <si>
    <t>B14DCCN004</t>
  </si>
  <si>
    <t>Trịnh Kim</t>
  </si>
  <si>
    <t>B14DCCN332</t>
  </si>
  <si>
    <t>Lê Thị Thúy</t>
  </si>
  <si>
    <t>B14DCCN452</t>
  </si>
  <si>
    <t>B14DCCN654</t>
  </si>
  <si>
    <t>Đỗ Thành</t>
  </si>
  <si>
    <t>Nguyên</t>
  </si>
  <si>
    <t>30/09/96</t>
  </si>
  <si>
    <t>B14DCCN032</t>
  </si>
  <si>
    <t>B14DCCN497</t>
  </si>
  <si>
    <t>Trần Đăng</t>
  </si>
  <si>
    <t>01/01/95</t>
  </si>
  <si>
    <t>B14DCCN651</t>
  </si>
  <si>
    <t>B14DCCN264</t>
  </si>
  <si>
    <t>Nguyễn Thị Bích</t>
  </si>
  <si>
    <t>17/04/96</t>
  </si>
  <si>
    <t>B14DCCN116</t>
  </si>
  <si>
    <t>01/09/96</t>
  </si>
  <si>
    <t>B14DCCN061</t>
  </si>
  <si>
    <t>B14DCCN567</t>
  </si>
  <si>
    <t>Khamkeo</t>
  </si>
  <si>
    <t>Seepasurt</t>
  </si>
  <si>
    <t>05/12/94</t>
  </si>
  <si>
    <t>B14DCCN299</t>
  </si>
  <si>
    <t>B14DCCN122</t>
  </si>
  <si>
    <t>Lê Phương</t>
  </si>
  <si>
    <t>B14DCCN118</t>
  </si>
  <si>
    <t>Lê Thị Thu</t>
  </si>
  <si>
    <t>11/05/96</t>
  </si>
  <si>
    <t>B14DCCN453</t>
  </si>
  <si>
    <t>B14DCCN106</t>
  </si>
  <si>
    <t>Phùng Hưng</t>
  </si>
  <si>
    <t>B14DCCN571</t>
  </si>
  <si>
    <t>Neutmixay</t>
  </si>
  <si>
    <t>Thomvilay</t>
  </si>
  <si>
    <t>09/06/92</t>
  </si>
  <si>
    <t>B14DCCN220</t>
  </si>
  <si>
    <t>Thức</t>
  </si>
  <si>
    <t>B14DCCN339</t>
  </si>
  <si>
    <t>B14DCCN646</t>
  </si>
  <si>
    <t>Trần Thế</t>
  </si>
  <si>
    <t>30/08/96</t>
  </si>
  <si>
    <t>B14DCCN720</t>
  </si>
  <si>
    <t>B14DCCN625</t>
  </si>
  <si>
    <t>Vinh</t>
  </si>
  <si>
    <t>10/05/95</t>
  </si>
  <si>
    <t>B14DCCN576</t>
  </si>
  <si>
    <t>Savity</t>
  </si>
  <si>
    <t>Voongxay</t>
  </si>
  <si>
    <t>B14DCCN179</t>
  </si>
  <si>
    <t>Vỹ</t>
  </si>
  <si>
    <t>Nhóm: INT1336-09</t>
  </si>
  <si>
    <t>B14DCCN288</t>
  </si>
  <si>
    <t>Nguyễn Thị Vân</t>
  </si>
  <si>
    <t>14/11/96</t>
  </si>
  <si>
    <t>B14DCCN584</t>
  </si>
  <si>
    <t>B14DCCN189</t>
  </si>
  <si>
    <t>Trần Thị Ngọc</t>
  </si>
  <si>
    <t>25/01/96</t>
  </si>
  <si>
    <t>B14DCCN577</t>
  </si>
  <si>
    <t>Thongxay</t>
  </si>
  <si>
    <t>Bouthsingkh</t>
  </si>
  <si>
    <t>11/07/95</t>
  </si>
  <si>
    <t>B14DCCN495</t>
  </si>
  <si>
    <t>Chung</t>
  </si>
  <si>
    <t>B14DCCN323</t>
  </si>
  <si>
    <t>14/04/96</t>
  </si>
  <si>
    <t>B14DCCN062</t>
  </si>
  <si>
    <t>Đăng</t>
  </si>
  <si>
    <t>B14DCCN127</t>
  </si>
  <si>
    <t>07/01/96</t>
  </si>
  <si>
    <t>B13DCCN461</t>
  </si>
  <si>
    <t>Tống Đình</t>
  </si>
  <si>
    <t>Đồng</t>
  </si>
  <si>
    <t>D13CNPM5</t>
  </si>
  <si>
    <t>B14DCCN372</t>
  </si>
  <si>
    <t>Lê Thái</t>
  </si>
  <si>
    <t>B14DCCN633</t>
  </si>
  <si>
    <t>Nguyễn Nhân</t>
  </si>
  <si>
    <t>B14DCCN459</t>
  </si>
  <si>
    <t>24/01/96</t>
  </si>
  <si>
    <t>B14DCCN404</t>
  </si>
  <si>
    <t>Đàm Văn</t>
  </si>
  <si>
    <t>Giáp</t>
  </si>
  <si>
    <t>13/04/96</t>
  </si>
  <si>
    <t>B14DCCN193</t>
  </si>
  <si>
    <t>Nguyễn Việt</t>
  </si>
  <si>
    <t>B14DCCN058</t>
  </si>
  <si>
    <t>B14DCCN088</t>
  </si>
  <si>
    <t>B14DCCN434</t>
  </si>
  <si>
    <t>Lương Thị Hồng</t>
  </si>
  <si>
    <t>Hạnh</t>
  </si>
  <si>
    <t>12/11/96</t>
  </si>
  <si>
    <t>B14DCCN589</t>
  </si>
  <si>
    <t>Ngô Thị</t>
  </si>
  <si>
    <t>B14DCCN638</t>
  </si>
  <si>
    <t>24/08/96</t>
  </si>
  <si>
    <t>B14DCCN387</t>
  </si>
  <si>
    <t>B14DCCN140</t>
  </si>
  <si>
    <t>B14DCCN505</t>
  </si>
  <si>
    <t>B14DCCN481</t>
  </si>
  <si>
    <t>Tô Nhật</t>
  </si>
  <si>
    <t>02/08/95</t>
  </si>
  <si>
    <t>B14DCCN412</t>
  </si>
  <si>
    <t>B14DCCN703</t>
  </si>
  <si>
    <t>B14DCCN120</t>
  </si>
  <si>
    <t>B14DCCN213</t>
  </si>
  <si>
    <t>Phạm Trung</t>
  </si>
  <si>
    <t>Hướng</t>
  </si>
  <si>
    <t>B14DCCN565</t>
  </si>
  <si>
    <t>Xayphone</t>
  </si>
  <si>
    <t>Khamphengxa</t>
  </si>
  <si>
    <t>27/03/96</t>
  </si>
  <si>
    <t>B14DCCN098</t>
  </si>
  <si>
    <t>Phan Trung</t>
  </si>
  <si>
    <t>B14DCCN214</t>
  </si>
  <si>
    <t>Kính</t>
  </si>
  <si>
    <t>B14DCCN151</t>
  </si>
  <si>
    <t>Lê Đình</t>
  </si>
  <si>
    <t>01/08/96</t>
  </si>
  <si>
    <t>B14DCCN180</t>
  </si>
  <si>
    <t>Lãm</t>
  </si>
  <si>
    <t>01/01/96</t>
  </si>
  <si>
    <t>B14DCCN342</t>
  </si>
  <si>
    <t>Lành</t>
  </si>
  <si>
    <t>B14DCCN425</t>
  </si>
  <si>
    <t>Lệ</t>
  </si>
  <si>
    <t>15/12/96</t>
  </si>
  <si>
    <t>B14DCCN308</t>
  </si>
  <si>
    <t>B14DCCN186</t>
  </si>
  <si>
    <t>B14DCCN337</t>
  </si>
  <si>
    <t>B14DCCN572</t>
  </si>
  <si>
    <t>Yai</t>
  </si>
  <si>
    <t>Louangseng</t>
  </si>
  <si>
    <t>03/01/94</t>
  </si>
  <si>
    <t>B14DCCN352</t>
  </si>
  <si>
    <t>18/04/96</t>
  </si>
  <si>
    <t>B14DCCN262</t>
  </si>
  <si>
    <t>B14DCCN309</t>
  </si>
  <si>
    <t>Tạ Thị Minh</t>
  </si>
  <si>
    <t>07/03/96</t>
  </si>
  <si>
    <t>B14DCCN570</t>
  </si>
  <si>
    <t>Khamsay</t>
  </si>
  <si>
    <t>Mankhong</t>
  </si>
  <si>
    <t>10/06/95</t>
  </si>
  <si>
    <t>B14DCCN216</t>
  </si>
  <si>
    <t>Lã Ngọc</t>
  </si>
  <si>
    <t>23/07/96</t>
  </si>
  <si>
    <t>B14DCCN217</t>
  </si>
  <si>
    <t>Lý Bá</t>
  </si>
  <si>
    <t>B14DCCN081</t>
  </si>
  <si>
    <t>B14DCCN355</t>
  </si>
  <si>
    <t>B14DCCN419</t>
  </si>
  <si>
    <t>03/08/96</t>
  </si>
  <si>
    <t>B14DCCN382</t>
  </si>
  <si>
    <t>Trần Đức</t>
  </si>
  <si>
    <t>15/04/96</t>
  </si>
  <si>
    <t>B14DCCN534</t>
  </si>
  <si>
    <t>B14DCCN398</t>
  </si>
  <si>
    <t>Đỗ Nguyên</t>
  </si>
  <si>
    <t>B14DCCN364</t>
  </si>
  <si>
    <t>B14DCCN360</t>
  </si>
  <si>
    <t>05/06/96</t>
  </si>
  <si>
    <t>B14DCCN161</t>
  </si>
  <si>
    <t>02/02/95</t>
  </si>
  <si>
    <t>B14DCCN794</t>
  </si>
  <si>
    <t>06/10/95</t>
  </si>
  <si>
    <t>B14DCCN296</t>
  </si>
  <si>
    <t>Đào Thái</t>
  </si>
  <si>
    <t>B14DCCN379</t>
  </si>
  <si>
    <t>31/07/95</t>
  </si>
  <si>
    <t>B14DCCN464</t>
  </si>
  <si>
    <t>Tấn</t>
  </si>
  <si>
    <t>B14DCCN286</t>
  </si>
  <si>
    <t>Trần Công</t>
  </si>
  <si>
    <t>B14DCCN578</t>
  </si>
  <si>
    <t>Sonesavanh</t>
  </si>
  <si>
    <t>Thidala</t>
  </si>
  <si>
    <t>B14DCCN422</t>
  </si>
  <si>
    <t>Nguyễn Quy</t>
  </si>
  <si>
    <t>B14DCCN458</t>
  </si>
  <si>
    <t>Vũ Minh</t>
  </si>
  <si>
    <t>B14DCCN772</t>
  </si>
  <si>
    <t>B14DCCN539</t>
  </si>
  <si>
    <t>B14DCCN778</t>
  </si>
  <si>
    <t>Bùi Hoàng Thanh</t>
  </si>
  <si>
    <t>B14DCCN075</t>
  </si>
  <si>
    <t>Đào Văn</t>
  </si>
  <si>
    <t>B14DCCN540</t>
  </si>
  <si>
    <t>Hoàng Anh</t>
  </si>
  <si>
    <t>B14DCCN302</t>
  </si>
  <si>
    <t>Hà Quốc</t>
  </si>
  <si>
    <t>B14DCCN156</t>
  </si>
  <si>
    <t>B14DCCN321</t>
  </si>
  <si>
    <t>Xuyến</t>
  </si>
  <si>
    <t>17/10/96</t>
  </si>
  <si>
    <t>B14DCDT017</t>
  </si>
  <si>
    <t>Bùi Thế</t>
  </si>
  <si>
    <t>30/01/96</t>
  </si>
  <si>
    <t>E14CQCN01-B</t>
  </si>
  <si>
    <t>B14DCCN562</t>
  </si>
  <si>
    <t>Hà Vũ Hoàng</t>
  </si>
  <si>
    <t>15/03/96</t>
  </si>
  <si>
    <t>B14DCCN100</t>
  </si>
  <si>
    <t>Trương Đức</t>
  </si>
  <si>
    <t>B14DCVT068</t>
  </si>
  <si>
    <t>Du</t>
  </si>
  <si>
    <t>B14DCAT126</t>
  </si>
  <si>
    <t>B14DCVT072</t>
  </si>
  <si>
    <t>08/03/96</t>
  </si>
  <si>
    <t>B14DCCN138</t>
  </si>
  <si>
    <t>B14DCCN368</t>
  </si>
  <si>
    <t>B14DCCN020</t>
  </si>
  <si>
    <t>Lương Xuân</t>
  </si>
  <si>
    <t>B13DCDT060</t>
  </si>
  <si>
    <t>B14DCVT112</t>
  </si>
  <si>
    <t>20/11/96</t>
  </si>
  <si>
    <t>B14DCCN590</t>
  </si>
  <si>
    <t>Cao Thị</t>
  </si>
  <si>
    <t>B14DCVT119</t>
  </si>
  <si>
    <t>Đặng Quốc</t>
  </si>
  <si>
    <t>B14DCCN167</t>
  </si>
  <si>
    <t>Đỗ Ngọc</t>
  </si>
  <si>
    <t>B14DCCN001</t>
  </si>
  <si>
    <t>B14DCCN331</t>
  </si>
  <si>
    <t>B14DCCN250</t>
  </si>
  <si>
    <t>Đỗ Bảo</t>
  </si>
  <si>
    <t>B14DCCN291</t>
  </si>
  <si>
    <t>Lê Hoài</t>
  </si>
  <si>
    <t>B14DCVT497</t>
  </si>
  <si>
    <t>Lưu Trần</t>
  </si>
  <si>
    <t>01/02/94</t>
  </si>
  <si>
    <t>B14DCCN251</t>
  </si>
  <si>
    <t>28/02/95</t>
  </si>
  <si>
    <t>B14DCVT098</t>
  </si>
  <si>
    <t>B14DCCN040</t>
  </si>
  <si>
    <t>B14DCCN009</t>
  </si>
  <si>
    <t>Cấn Khắc</t>
  </si>
  <si>
    <t>09/12/96</t>
  </si>
  <si>
    <t>B14DCAT188</t>
  </si>
  <si>
    <t>Hà Ngọc</t>
  </si>
  <si>
    <t>06/09/96</t>
  </si>
  <si>
    <t>B14DCVT279</t>
  </si>
  <si>
    <t>Đàm Bá</t>
  </si>
  <si>
    <t>B14DCCN142</t>
  </si>
  <si>
    <t>Nguyễn Trường</t>
  </si>
  <si>
    <t>B14DCDT062</t>
  </si>
  <si>
    <t>Vũ Tiến</t>
  </si>
  <si>
    <t>B14DCVT589</t>
  </si>
  <si>
    <t>Thu</t>
  </si>
  <si>
    <t>11/10/96</t>
  </si>
  <si>
    <t>B14DCCN005</t>
  </si>
  <si>
    <t>26/05/96</t>
  </si>
  <si>
    <t>B14DCAT197</t>
  </si>
  <si>
    <t>Đỗ Phạm</t>
  </si>
  <si>
    <t>304-A2</t>
  </si>
  <si>
    <t>305-A2</t>
  </si>
  <si>
    <t>401-A2</t>
  </si>
  <si>
    <t>402-A2</t>
  </si>
  <si>
    <t>403-A2</t>
  </si>
  <si>
    <t>405-A2</t>
  </si>
  <si>
    <t>501-A2</t>
  </si>
  <si>
    <t>502-A2</t>
  </si>
  <si>
    <t>503-A2</t>
  </si>
  <si>
    <t>505-A2</t>
  </si>
  <si>
    <t>601-A2</t>
  </si>
  <si>
    <t>602-A2</t>
  </si>
  <si>
    <t>603-A2</t>
  </si>
  <si>
    <t>605-A2</t>
  </si>
  <si>
    <t>701-A2</t>
  </si>
  <si>
    <t>702-A2</t>
  </si>
  <si>
    <t>G03-A2</t>
  </si>
  <si>
    <t>Vắng có phép</t>
  </si>
  <si>
    <t>BẢNG ĐIỂM HỌC PHẦN</t>
  </si>
  <si>
    <t>Vắng</t>
  </si>
  <si>
    <t>Hà Nội, ngày  16 tháng 06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</si>
</sst>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1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8"/>
  <sheetViews>
    <sheetView zoomScale="130" zoomScaleNormal="130" workbookViewId="0">
      <pane ySplit="3" topLeftCell="A43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8.87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1529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1307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48</v>
      </c>
      <c r="H5" s="97"/>
      <c r="I5" s="97"/>
      <c r="J5" s="97"/>
      <c r="K5" s="97"/>
      <c r="L5" s="97"/>
      <c r="M5" s="97"/>
      <c r="N5" s="97"/>
      <c r="O5" s="97" t="s">
        <v>49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Mạng máy tính</v>
      </c>
      <c r="Y8" s="65" t="str">
        <f>+O4</f>
        <v>Nhóm: INT1336-09</v>
      </c>
      <c r="Z8" s="66">
        <f>+$AI$8+$AK$8+$AG$8</f>
        <v>30</v>
      </c>
      <c r="AA8" s="60">
        <f>COUNTIF($S$9:$S$80,"Khiển trách")</f>
        <v>0</v>
      </c>
      <c r="AB8" s="60">
        <f>COUNTIF($S$9:$S$80,"Cảnh cáo")</f>
        <v>0</v>
      </c>
      <c r="AC8" s="60">
        <f>COUNTIF($S$9:$S$80,"Đình chỉ thi")</f>
        <v>0</v>
      </c>
      <c r="AD8" s="67">
        <f>+($AA$8+$AB$8+$AC$8)/$Z$8*100%</f>
        <v>0</v>
      </c>
      <c r="AE8" s="60">
        <f>SUM(COUNTIF($S$9:$S$78,"Vắng"),COUNTIF($S$9:$S$78,"Vắng có phép"))</f>
        <v>0</v>
      </c>
      <c r="AF8" s="68">
        <f>+$AE$8/$Z$8</f>
        <v>0</v>
      </c>
      <c r="AG8" s="69">
        <f>COUNTIF($W$9:$W$78,"Thi lại")</f>
        <v>0</v>
      </c>
      <c r="AH8" s="68">
        <f>+$AG$8/$Z$8</f>
        <v>0</v>
      </c>
      <c r="AI8" s="69">
        <f>COUNTIF($W$9:$W$79,"Học lại")</f>
        <v>1</v>
      </c>
      <c r="AJ8" s="68">
        <f>+$AI$8/$Z$8</f>
        <v>3.3333333333333333E-2</v>
      </c>
      <c r="AK8" s="60">
        <f>COUNTIF($W$10:$W$79,"Đạt")</f>
        <v>29</v>
      </c>
      <c r="AL8" s="67">
        <f>+$AK$8/$Z$8</f>
        <v>0.96666666666666667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26.25" customHeight="1">
      <c r="B10" s="17">
        <v>1</v>
      </c>
      <c r="C10" s="18" t="s">
        <v>1452</v>
      </c>
      <c r="D10" s="19" t="s">
        <v>1453</v>
      </c>
      <c r="E10" s="20" t="s">
        <v>59</v>
      </c>
      <c r="F10" s="21" t="s">
        <v>1454</v>
      </c>
      <c r="G10" s="18" t="s">
        <v>1455</v>
      </c>
      <c r="H10" s="22">
        <v>9</v>
      </c>
      <c r="I10" s="22">
        <v>7</v>
      </c>
      <c r="J10" s="22" t="s">
        <v>28</v>
      </c>
      <c r="K10" s="22">
        <v>6</v>
      </c>
      <c r="L10" s="82"/>
      <c r="M10" s="82"/>
      <c r="N10" s="82"/>
      <c r="O10" s="83">
        <v>7</v>
      </c>
      <c r="P10" s="23">
        <f>ROUND(SUMPRODUCT(H10:O10,$H$9:$O$9)/100,1)</f>
        <v>7</v>
      </c>
      <c r="Q10" s="24" t="str">
        <f t="shared" ref="Q10:Q39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4" t="str">
        <f t="shared" ref="R10:R39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39" si="2">+IF(OR($H10=0,$I10=0,$J10=0,$K10=0),"Không đủ ĐKDT","")</f>
        <v/>
      </c>
      <c r="T10" s="25" t="s">
        <v>1527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26.25" customHeight="1">
      <c r="B11" s="27">
        <v>2</v>
      </c>
      <c r="C11" s="28" t="s">
        <v>1456</v>
      </c>
      <c r="D11" s="29" t="s">
        <v>1457</v>
      </c>
      <c r="E11" s="30" t="s">
        <v>59</v>
      </c>
      <c r="F11" s="31" t="s">
        <v>1458</v>
      </c>
      <c r="G11" s="28" t="s">
        <v>1455</v>
      </c>
      <c r="H11" s="32">
        <v>10</v>
      </c>
      <c r="I11" s="32">
        <v>10</v>
      </c>
      <c r="J11" s="32" t="s">
        <v>28</v>
      </c>
      <c r="K11" s="32">
        <v>8</v>
      </c>
      <c r="L11" s="33"/>
      <c r="M11" s="33"/>
      <c r="N11" s="33"/>
      <c r="O11" s="34">
        <v>7</v>
      </c>
      <c r="P11" s="35">
        <f>ROUND(SUMPRODUCT(H11:O11,$H$9:$O$9)/100,1)</f>
        <v>7.8</v>
      </c>
      <c r="Q11" s="36" t="str">
        <f t="shared" si="0"/>
        <v>B</v>
      </c>
      <c r="R11" s="37" t="str">
        <f t="shared" si="1"/>
        <v>Khá</v>
      </c>
      <c r="S11" s="38" t="str">
        <f t="shared" si="2"/>
        <v/>
      </c>
      <c r="T11" s="39" t="s">
        <v>1527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26.25" customHeight="1">
      <c r="B12" s="27">
        <v>3</v>
      </c>
      <c r="C12" s="28" t="s">
        <v>1459</v>
      </c>
      <c r="D12" s="29" t="s">
        <v>1460</v>
      </c>
      <c r="E12" s="30" t="s">
        <v>59</v>
      </c>
      <c r="F12" s="31" t="s">
        <v>276</v>
      </c>
      <c r="G12" s="28" t="s">
        <v>1455</v>
      </c>
      <c r="H12" s="32">
        <v>10</v>
      </c>
      <c r="I12" s="32">
        <v>7</v>
      </c>
      <c r="J12" s="32" t="s">
        <v>28</v>
      </c>
      <c r="K12" s="32">
        <v>7</v>
      </c>
      <c r="L12" s="40"/>
      <c r="M12" s="40"/>
      <c r="N12" s="40"/>
      <c r="O12" s="34">
        <v>8</v>
      </c>
      <c r="P12" s="35">
        <f>ROUND(SUMPRODUCT(H12:O12,$H$9:$O$9)/100,1)</f>
        <v>7.9</v>
      </c>
      <c r="Q12" s="36" t="str">
        <f t="shared" si="0"/>
        <v>B</v>
      </c>
      <c r="R12" s="37" t="str">
        <f t="shared" si="1"/>
        <v>Khá</v>
      </c>
      <c r="S12" s="38" t="str">
        <f t="shared" si="2"/>
        <v/>
      </c>
      <c r="T12" s="39" t="s">
        <v>1527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26.25" customHeight="1">
      <c r="B13" s="27">
        <v>4</v>
      </c>
      <c r="C13" s="28" t="s">
        <v>1461</v>
      </c>
      <c r="D13" s="29" t="s">
        <v>226</v>
      </c>
      <c r="E13" s="30" t="s">
        <v>1462</v>
      </c>
      <c r="F13" s="31" t="s">
        <v>173</v>
      </c>
      <c r="G13" s="28" t="s">
        <v>1455</v>
      </c>
      <c r="H13" s="32">
        <v>10</v>
      </c>
      <c r="I13" s="32">
        <v>7</v>
      </c>
      <c r="J13" s="32" t="s">
        <v>28</v>
      </c>
      <c r="K13" s="32">
        <v>7</v>
      </c>
      <c r="L13" s="40"/>
      <c r="M13" s="40"/>
      <c r="N13" s="40"/>
      <c r="O13" s="34">
        <v>8.5</v>
      </c>
      <c r="P13" s="35">
        <f>ROUND(SUMPRODUCT(H13:O13,$H$9:$O$9)/100,1)</f>
        <v>8.1999999999999993</v>
      </c>
      <c r="Q13" s="36" t="str">
        <f t="shared" si="0"/>
        <v>B+</v>
      </c>
      <c r="R13" s="37" t="str">
        <f t="shared" si="1"/>
        <v>Khá</v>
      </c>
      <c r="S13" s="38" t="str">
        <f t="shared" si="2"/>
        <v/>
      </c>
      <c r="T13" s="39" t="s">
        <v>1527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26.25" customHeight="1">
      <c r="B14" s="27">
        <v>5</v>
      </c>
      <c r="C14" s="28" t="s">
        <v>1463</v>
      </c>
      <c r="D14" s="29" t="s">
        <v>451</v>
      </c>
      <c r="E14" s="30" t="s">
        <v>323</v>
      </c>
      <c r="F14" s="31" t="s">
        <v>754</v>
      </c>
      <c r="G14" s="28" t="s">
        <v>1455</v>
      </c>
      <c r="H14" s="32">
        <v>7</v>
      </c>
      <c r="I14" s="32">
        <v>5</v>
      </c>
      <c r="J14" s="32" t="s">
        <v>28</v>
      </c>
      <c r="K14" s="32">
        <v>7</v>
      </c>
      <c r="L14" s="40"/>
      <c r="M14" s="40"/>
      <c r="N14" s="40"/>
      <c r="O14" s="34">
        <v>6</v>
      </c>
      <c r="P14" s="35">
        <f>ROUND(SUMPRODUCT(H14:O14,$H$9:$O$9)/100,1)</f>
        <v>6.2</v>
      </c>
      <c r="Q14" s="36" t="str">
        <f t="shared" si="0"/>
        <v>C</v>
      </c>
      <c r="R14" s="37" t="str">
        <f t="shared" si="1"/>
        <v>Trung bình</v>
      </c>
      <c r="S14" s="38" t="str">
        <f t="shared" si="2"/>
        <v/>
      </c>
      <c r="T14" s="39" t="s">
        <v>1527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26.25" customHeight="1">
      <c r="B15" s="27">
        <v>6</v>
      </c>
      <c r="C15" s="28" t="s">
        <v>1464</v>
      </c>
      <c r="D15" s="29" t="s">
        <v>167</v>
      </c>
      <c r="E15" s="30" t="s">
        <v>101</v>
      </c>
      <c r="F15" s="31" t="s">
        <v>1465</v>
      </c>
      <c r="G15" s="28" t="s">
        <v>1455</v>
      </c>
      <c r="H15" s="32">
        <v>10</v>
      </c>
      <c r="I15" s="32">
        <v>6</v>
      </c>
      <c r="J15" s="32" t="s">
        <v>28</v>
      </c>
      <c r="K15" s="32">
        <v>8</v>
      </c>
      <c r="L15" s="40"/>
      <c r="M15" s="40"/>
      <c r="N15" s="40"/>
      <c r="O15" s="34">
        <v>7.5</v>
      </c>
      <c r="P15" s="35">
        <f>ROUND(SUMPRODUCT(H15:O15,$H$9:$O$9)/100,1)</f>
        <v>7.7</v>
      </c>
      <c r="Q15" s="36" t="str">
        <f t="shared" si="0"/>
        <v>B</v>
      </c>
      <c r="R15" s="37" t="str">
        <f t="shared" si="1"/>
        <v>Khá</v>
      </c>
      <c r="S15" s="38" t="str">
        <f t="shared" si="2"/>
        <v/>
      </c>
      <c r="T15" s="39" t="s">
        <v>1527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26.25" customHeight="1">
      <c r="B16" s="27">
        <v>7</v>
      </c>
      <c r="C16" s="28" t="s">
        <v>1466</v>
      </c>
      <c r="D16" s="29" t="s">
        <v>942</v>
      </c>
      <c r="E16" s="30" t="s">
        <v>339</v>
      </c>
      <c r="F16" s="31" t="s">
        <v>655</v>
      </c>
      <c r="G16" s="28" t="s">
        <v>1455</v>
      </c>
      <c r="H16" s="32">
        <v>7</v>
      </c>
      <c r="I16" s="32">
        <v>7</v>
      </c>
      <c r="J16" s="32" t="s">
        <v>28</v>
      </c>
      <c r="K16" s="32">
        <v>7</v>
      </c>
      <c r="L16" s="40"/>
      <c r="M16" s="40"/>
      <c r="N16" s="40"/>
      <c r="O16" s="34">
        <v>6.5</v>
      </c>
      <c r="P16" s="35">
        <f>ROUND(SUMPRODUCT(H16:O16,$H$9:$O$9)/100,1)</f>
        <v>6.7</v>
      </c>
      <c r="Q16" s="36" t="str">
        <f t="shared" si="0"/>
        <v>C+</v>
      </c>
      <c r="R16" s="37" t="str">
        <f t="shared" si="1"/>
        <v>Trung bình</v>
      </c>
      <c r="S16" s="38" t="str">
        <f t="shared" si="2"/>
        <v/>
      </c>
      <c r="T16" s="39" t="s">
        <v>1527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26.25" customHeight="1">
      <c r="B17" s="27">
        <v>8</v>
      </c>
      <c r="C17" s="28" t="s">
        <v>1467</v>
      </c>
      <c r="D17" s="29" t="s">
        <v>355</v>
      </c>
      <c r="E17" s="30" t="s">
        <v>123</v>
      </c>
      <c r="F17" s="31" t="s">
        <v>964</v>
      </c>
      <c r="G17" s="28" t="s">
        <v>1455</v>
      </c>
      <c r="H17" s="32">
        <v>6</v>
      </c>
      <c r="I17" s="32">
        <v>7</v>
      </c>
      <c r="J17" s="32" t="s">
        <v>28</v>
      </c>
      <c r="K17" s="32">
        <v>8</v>
      </c>
      <c r="L17" s="40"/>
      <c r="M17" s="40"/>
      <c r="N17" s="40"/>
      <c r="O17" s="34">
        <v>9</v>
      </c>
      <c r="P17" s="35">
        <f>ROUND(SUMPRODUCT(H17:O17,$H$9:$O$9)/100,1)</f>
        <v>8.3000000000000007</v>
      </c>
      <c r="Q17" s="36" t="str">
        <f t="shared" si="0"/>
        <v>B+</v>
      </c>
      <c r="R17" s="37" t="str">
        <f t="shared" si="1"/>
        <v>Khá</v>
      </c>
      <c r="S17" s="38" t="str">
        <f t="shared" si="2"/>
        <v/>
      </c>
      <c r="T17" s="39" t="s">
        <v>1527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26.25" customHeight="1">
      <c r="B18" s="27">
        <v>9</v>
      </c>
      <c r="C18" s="28" t="s">
        <v>1468</v>
      </c>
      <c r="D18" s="29" t="s">
        <v>1469</v>
      </c>
      <c r="E18" s="30" t="s">
        <v>137</v>
      </c>
      <c r="F18" s="31" t="s">
        <v>1028</v>
      </c>
      <c r="G18" s="28" t="s">
        <v>1455</v>
      </c>
      <c r="H18" s="32">
        <v>7</v>
      </c>
      <c r="I18" s="32">
        <v>7</v>
      </c>
      <c r="J18" s="32" t="s">
        <v>28</v>
      </c>
      <c r="K18" s="32">
        <v>5</v>
      </c>
      <c r="L18" s="40"/>
      <c r="M18" s="40"/>
      <c r="N18" s="40"/>
      <c r="O18" s="34">
        <v>5</v>
      </c>
      <c r="P18" s="35">
        <f>ROUND(SUMPRODUCT(H18:O18,$H$9:$O$9)/100,1)</f>
        <v>5.4</v>
      </c>
      <c r="Q18" s="36" t="str">
        <f t="shared" si="0"/>
        <v>D+</v>
      </c>
      <c r="R18" s="37" t="str">
        <f t="shared" si="1"/>
        <v>Trung bình yếu</v>
      </c>
      <c r="S18" s="38" t="str">
        <f t="shared" si="2"/>
        <v/>
      </c>
      <c r="T18" s="39" t="s">
        <v>1527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26.25" customHeight="1">
      <c r="B19" s="27">
        <v>10</v>
      </c>
      <c r="C19" s="28" t="s">
        <v>1470</v>
      </c>
      <c r="D19" s="29" t="s">
        <v>157</v>
      </c>
      <c r="E19" s="30" t="s">
        <v>137</v>
      </c>
      <c r="F19" s="31" t="s">
        <v>1045</v>
      </c>
      <c r="G19" s="28" t="s">
        <v>1455</v>
      </c>
      <c r="H19" s="32">
        <v>5</v>
      </c>
      <c r="I19" s="32">
        <v>6</v>
      </c>
      <c r="J19" s="32" t="s">
        <v>28</v>
      </c>
      <c r="K19" s="32">
        <v>5</v>
      </c>
      <c r="L19" s="40"/>
      <c r="M19" s="40"/>
      <c r="N19" s="40"/>
      <c r="O19" s="34">
        <v>5.5</v>
      </c>
      <c r="P19" s="35">
        <f>ROUND(SUMPRODUCT(H19:O19,$H$9:$O$9)/100,1)</f>
        <v>5.4</v>
      </c>
      <c r="Q19" s="36" t="str">
        <f t="shared" si="0"/>
        <v>D+</v>
      </c>
      <c r="R19" s="37" t="str">
        <f t="shared" si="1"/>
        <v>Trung bình yếu</v>
      </c>
      <c r="S19" s="38" t="str">
        <f t="shared" si="2"/>
        <v/>
      </c>
      <c r="T19" s="39" t="s">
        <v>1527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26.25" customHeight="1">
      <c r="B20" s="27">
        <v>11</v>
      </c>
      <c r="C20" s="28" t="s">
        <v>1471</v>
      </c>
      <c r="D20" s="29" t="s">
        <v>1437</v>
      </c>
      <c r="E20" s="30" t="s">
        <v>137</v>
      </c>
      <c r="F20" s="31" t="s">
        <v>1472</v>
      </c>
      <c r="G20" s="28" t="s">
        <v>1455</v>
      </c>
      <c r="H20" s="32">
        <v>9</v>
      </c>
      <c r="I20" s="32">
        <v>9</v>
      </c>
      <c r="J20" s="32" t="s">
        <v>28</v>
      </c>
      <c r="K20" s="32">
        <v>8</v>
      </c>
      <c r="L20" s="40"/>
      <c r="M20" s="40"/>
      <c r="N20" s="40"/>
      <c r="O20" s="34">
        <v>7.5</v>
      </c>
      <c r="P20" s="35">
        <f>ROUND(SUMPRODUCT(H20:O20,$H$9:$O$9)/100,1)</f>
        <v>7.9</v>
      </c>
      <c r="Q20" s="36" t="str">
        <f t="shared" si="0"/>
        <v>B</v>
      </c>
      <c r="R20" s="37" t="str">
        <f t="shared" si="1"/>
        <v>Khá</v>
      </c>
      <c r="S20" s="38" t="str">
        <f t="shared" si="2"/>
        <v/>
      </c>
      <c r="T20" s="39" t="s">
        <v>1527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26.25" customHeight="1">
      <c r="B21" s="27">
        <v>12</v>
      </c>
      <c r="C21" s="28" t="s">
        <v>1473</v>
      </c>
      <c r="D21" s="29" t="s">
        <v>1474</v>
      </c>
      <c r="E21" s="30" t="s">
        <v>575</v>
      </c>
      <c r="F21" s="31" t="s">
        <v>213</v>
      </c>
      <c r="G21" s="28" t="s">
        <v>1455</v>
      </c>
      <c r="H21" s="32">
        <v>10</v>
      </c>
      <c r="I21" s="32">
        <v>7</v>
      </c>
      <c r="J21" s="32" t="s">
        <v>28</v>
      </c>
      <c r="K21" s="32">
        <v>9</v>
      </c>
      <c r="L21" s="40"/>
      <c r="M21" s="40"/>
      <c r="N21" s="40"/>
      <c r="O21" s="34">
        <v>9.5</v>
      </c>
      <c r="P21" s="35">
        <f>ROUND(SUMPRODUCT(H21:O21,$H$9:$O$9)/100,1)</f>
        <v>9.1999999999999993</v>
      </c>
      <c r="Q21" s="36" t="str">
        <f t="shared" si="0"/>
        <v>A+</v>
      </c>
      <c r="R21" s="37" t="str">
        <f t="shared" si="1"/>
        <v>Giỏi</v>
      </c>
      <c r="S21" s="38" t="str">
        <f t="shared" si="2"/>
        <v/>
      </c>
      <c r="T21" s="39" t="s">
        <v>1527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26.25" customHeight="1">
      <c r="B22" s="27">
        <v>13</v>
      </c>
      <c r="C22" s="28" t="s">
        <v>1475</v>
      </c>
      <c r="D22" s="29" t="s">
        <v>1476</v>
      </c>
      <c r="E22" s="30" t="s">
        <v>724</v>
      </c>
      <c r="F22" s="31" t="s">
        <v>842</v>
      </c>
      <c r="G22" s="28" t="s">
        <v>1455</v>
      </c>
      <c r="H22" s="32">
        <v>9</v>
      </c>
      <c r="I22" s="32">
        <v>9</v>
      </c>
      <c r="J22" s="32" t="s">
        <v>28</v>
      </c>
      <c r="K22" s="32">
        <v>6</v>
      </c>
      <c r="L22" s="40"/>
      <c r="M22" s="40"/>
      <c r="N22" s="40"/>
      <c r="O22" s="34">
        <v>6</v>
      </c>
      <c r="P22" s="35">
        <f>ROUND(SUMPRODUCT(H22:O22,$H$9:$O$9)/100,1)</f>
        <v>6.6</v>
      </c>
      <c r="Q22" s="36" t="str">
        <f t="shared" si="0"/>
        <v>C+</v>
      </c>
      <c r="R22" s="37" t="str">
        <f t="shared" si="1"/>
        <v>Trung bình</v>
      </c>
      <c r="S22" s="38" t="str">
        <f t="shared" si="2"/>
        <v/>
      </c>
      <c r="T22" s="39" t="s">
        <v>1527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26.25" customHeight="1">
      <c r="B23" s="27">
        <v>14</v>
      </c>
      <c r="C23" s="28" t="s">
        <v>1477</v>
      </c>
      <c r="D23" s="29" t="s">
        <v>1478</v>
      </c>
      <c r="E23" s="30" t="s">
        <v>141</v>
      </c>
      <c r="F23" s="31" t="s">
        <v>231</v>
      </c>
      <c r="G23" s="28" t="s">
        <v>1455</v>
      </c>
      <c r="H23" s="32">
        <v>7</v>
      </c>
      <c r="I23" s="32">
        <v>6</v>
      </c>
      <c r="J23" s="32" t="s">
        <v>28</v>
      </c>
      <c r="K23" s="32">
        <v>7</v>
      </c>
      <c r="L23" s="40"/>
      <c r="M23" s="40"/>
      <c r="N23" s="40"/>
      <c r="O23" s="34">
        <v>6.5</v>
      </c>
      <c r="P23" s="35">
        <f>ROUND(SUMPRODUCT(H23:O23,$H$9:$O$9)/100,1)</f>
        <v>6.6</v>
      </c>
      <c r="Q23" s="36" t="str">
        <f t="shared" si="0"/>
        <v>C+</v>
      </c>
      <c r="R23" s="37" t="str">
        <f t="shared" si="1"/>
        <v>Trung bình</v>
      </c>
      <c r="S23" s="38" t="str">
        <f t="shared" si="2"/>
        <v/>
      </c>
      <c r="T23" s="39" t="s">
        <v>1527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26.25" customHeight="1">
      <c r="B24" s="27">
        <v>15</v>
      </c>
      <c r="C24" s="28" t="s">
        <v>1479</v>
      </c>
      <c r="D24" s="29" t="s">
        <v>1169</v>
      </c>
      <c r="E24" s="30" t="s">
        <v>141</v>
      </c>
      <c r="F24" s="31" t="s">
        <v>111</v>
      </c>
      <c r="G24" s="28" t="s">
        <v>1455</v>
      </c>
      <c r="H24" s="32">
        <v>7</v>
      </c>
      <c r="I24" s="32">
        <v>6</v>
      </c>
      <c r="J24" s="32" t="s">
        <v>28</v>
      </c>
      <c r="K24" s="32">
        <v>7</v>
      </c>
      <c r="L24" s="40"/>
      <c r="M24" s="40"/>
      <c r="N24" s="40"/>
      <c r="O24" s="34">
        <v>7.5</v>
      </c>
      <c r="P24" s="35">
        <f>ROUND(SUMPRODUCT(H24:O24,$H$9:$O$9)/100,1)</f>
        <v>7.2</v>
      </c>
      <c r="Q24" s="36" t="str">
        <f t="shared" si="0"/>
        <v>B</v>
      </c>
      <c r="R24" s="37" t="str">
        <f t="shared" si="1"/>
        <v>Khá</v>
      </c>
      <c r="S24" s="38" t="str">
        <f t="shared" si="2"/>
        <v/>
      </c>
      <c r="T24" s="39" t="s">
        <v>1527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26.25" customHeight="1">
      <c r="B25" s="27">
        <v>16</v>
      </c>
      <c r="C25" s="28" t="s">
        <v>1480</v>
      </c>
      <c r="D25" s="29" t="s">
        <v>355</v>
      </c>
      <c r="E25" s="30" t="s">
        <v>164</v>
      </c>
      <c r="F25" s="31" t="s">
        <v>1104</v>
      </c>
      <c r="G25" s="28" t="s">
        <v>1455</v>
      </c>
      <c r="H25" s="32">
        <v>8</v>
      </c>
      <c r="I25" s="32">
        <v>7</v>
      </c>
      <c r="J25" s="32" t="s">
        <v>28</v>
      </c>
      <c r="K25" s="32">
        <v>6</v>
      </c>
      <c r="L25" s="40"/>
      <c r="M25" s="40"/>
      <c r="N25" s="40"/>
      <c r="O25" s="34">
        <v>6</v>
      </c>
      <c r="P25" s="35">
        <f>ROUND(SUMPRODUCT(H25:O25,$H$9:$O$9)/100,1)</f>
        <v>6.3</v>
      </c>
      <c r="Q25" s="36" t="str">
        <f t="shared" si="0"/>
        <v>C</v>
      </c>
      <c r="R25" s="37" t="str">
        <f t="shared" si="1"/>
        <v>Trung bình</v>
      </c>
      <c r="S25" s="38" t="str">
        <f t="shared" si="2"/>
        <v/>
      </c>
      <c r="T25" s="39" t="s">
        <v>1527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26.25" customHeight="1">
      <c r="B26" s="27">
        <v>17</v>
      </c>
      <c r="C26" s="28" t="s">
        <v>1481</v>
      </c>
      <c r="D26" s="29" t="s">
        <v>1482</v>
      </c>
      <c r="E26" s="30" t="s">
        <v>398</v>
      </c>
      <c r="F26" s="31" t="s">
        <v>443</v>
      </c>
      <c r="G26" s="28" t="s">
        <v>1455</v>
      </c>
      <c r="H26" s="32">
        <v>9</v>
      </c>
      <c r="I26" s="32">
        <v>10</v>
      </c>
      <c r="J26" s="32" t="s">
        <v>28</v>
      </c>
      <c r="K26" s="32">
        <v>6</v>
      </c>
      <c r="L26" s="40"/>
      <c r="M26" s="40"/>
      <c r="N26" s="40"/>
      <c r="O26" s="34">
        <v>7.5</v>
      </c>
      <c r="P26" s="35">
        <f>ROUND(SUMPRODUCT(H26:O26,$H$9:$O$9)/100,1)</f>
        <v>7.6</v>
      </c>
      <c r="Q26" s="36" t="str">
        <f t="shared" si="0"/>
        <v>B</v>
      </c>
      <c r="R26" s="37" t="str">
        <f t="shared" si="1"/>
        <v>Khá</v>
      </c>
      <c r="S26" s="38" t="str">
        <f t="shared" si="2"/>
        <v/>
      </c>
      <c r="T26" s="39" t="s">
        <v>1527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26.25" customHeight="1">
      <c r="B27" s="27">
        <v>18</v>
      </c>
      <c r="C27" s="28" t="s">
        <v>1483</v>
      </c>
      <c r="D27" s="29" t="s">
        <v>1484</v>
      </c>
      <c r="E27" s="30" t="s">
        <v>398</v>
      </c>
      <c r="F27" s="31" t="s">
        <v>1348</v>
      </c>
      <c r="G27" s="28" t="s">
        <v>1455</v>
      </c>
      <c r="H27" s="32">
        <v>10</v>
      </c>
      <c r="I27" s="32">
        <v>10</v>
      </c>
      <c r="J27" s="32" t="s">
        <v>28</v>
      </c>
      <c r="K27" s="32">
        <v>6</v>
      </c>
      <c r="L27" s="40"/>
      <c r="M27" s="40"/>
      <c r="N27" s="40"/>
      <c r="O27" s="34">
        <v>9</v>
      </c>
      <c r="P27" s="35">
        <f>ROUND(SUMPRODUCT(H27:O27,$H$9:$O$9)/100,1)</f>
        <v>8.6</v>
      </c>
      <c r="Q27" s="36" t="str">
        <f t="shared" si="0"/>
        <v>A</v>
      </c>
      <c r="R27" s="37" t="str">
        <f t="shared" si="1"/>
        <v>Giỏi</v>
      </c>
      <c r="S27" s="38" t="str">
        <f t="shared" si="2"/>
        <v/>
      </c>
      <c r="T27" s="39" t="s">
        <v>1527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26.25" customHeight="1">
      <c r="B28" s="27">
        <v>19</v>
      </c>
      <c r="C28" s="28" t="s">
        <v>1485</v>
      </c>
      <c r="D28" s="29" t="s">
        <v>1486</v>
      </c>
      <c r="E28" s="30" t="s">
        <v>398</v>
      </c>
      <c r="F28" s="31" t="s">
        <v>1487</v>
      </c>
      <c r="G28" s="28" t="s">
        <v>1455</v>
      </c>
      <c r="H28" s="32">
        <v>0</v>
      </c>
      <c r="I28" s="32">
        <v>0</v>
      </c>
      <c r="J28" s="32" t="s">
        <v>28</v>
      </c>
      <c r="K28" s="32">
        <v>0</v>
      </c>
      <c r="L28" s="40"/>
      <c r="M28" s="40"/>
      <c r="N28" s="40"/>
      <c r="O28" s="34"/>
      <c r="P28" s="35">
        <f>ROUND(SUMPRODUCT(H28:O28,$H$9:$O$9)/100,1)</f>
        <v>0</v>
      </c>
      <c r="Q28" s="36" t="str">
        <f t="shared" si="0"/>
        <v>F</v>
      </c>
      <c r="R28" s="37" t="str">
        <f t="shared" si="1"/>
        <v>Kém</v>
      </c>
      <c r="S28" s="38" t="str">
        <f t="shared" si="2"/>
        <v>Không đủ ĐKDT</v>
      </c>
      <c r="T28" s="39" t="s">
        <v>1527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26.25" customHeight="1">
      <c r="B29" s="27">
        <v>20</v>
      </c>
      <c r="C29" s="28" t="s">
        <v>1488</v>
      </c>
      <c r="D29" s="29" t="s">
        <v>381</v>
      </c>
      <c r="E29" s="30" t="s">
        <v>398</v>
      </c>
      <c r="F29" s="31" t="s">
        <v>1489</v>
      </c>
      <c r="G29" s="28" t="s">
        <v>1455</v>
      </c>
      <c r="H29" s="32">
        <v>5</v>
      </c>
      <c r="I29" s="32">
        <v>7</v>
      </c>
      <c r="J29" s="32" t="s">
        <v>28</v>
      </c>
      <c r="K29" s="32">
        <v>7</v>
      </c>
      <c r="L29" s="40"/>
      <c r="M29" s="40"/>
      <c r="N29" s="40"/>
      <c r="O29" s="34">
        <v>9</v>
      </c>
      <c r="P29" s="35">
        <f>ROUND(SUMPRODUCT(H29:O29,$H$9:$O$9)/100,1)</f>
        <v>8</v>
      </c>
      <c r="Q29" s="36" t="str">
        <f t="shared" si="0"/>
        <v>B+</v>
      </c>
      <c r="R29" s="37" t="str">
        <f t="shared" si="1"/>
        <v>Khá</v>
      </c>
      <c r="S29" s="38" t="str">
        <f t="shared" si="2"/>
        <v/>
      </c>
      <c r="T29" s="39" t="s">
        <v>1527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26.25" customHeight="1">
      <c r="B30" s="27">
        <v>21</v>
      </c>
      <c r="C30" s="28" t="s">
        <v>1490</v>
      </c>
      <c r="D30" s="29" t="s">
        <v>469</v>
      </c>
      <c r="E30" s="30" t="s">
        <v>180</v>
      </c>
      <c r="F30" s="31" t="s">
        <v>911</v>
      </c>
      <c r="G30" s="28" t="s">
        <v>1455</v>
      </c>
      <c r="H30" s="32">
        <v>9</v>
      </c>
      <c r="I30" s="32">
        <v>6</v>
      </c>
      <c r="J30" s="32" t="s">
        <v>28</v>
      </c>
      <c r="K30" s="32">
        <v>5</v>
      </c>
      <c r="L30" s="40"/>
      <c r="M30" s="40"/>
      <c r="N30" s="40"/>
      <c r="O30" s="34">
        <v>5</v>
      </c>
      <c r="P30" s="35">
        <f>ROUND(SUMPRODUCT(H30:O30,$H$9:$O$9)/100,1)</f>
        <v>5.5</v>
      </c>
      <c r="Q30" s="36" t="str">
        <f t="shared" si="0"/>
        <v>C</v>
      </c>
      <c r="R30" s="37" t="str">
        <f t="shared" si="1"/>
        <v>Trung bình</v>
      </c>
      <c r="S30" s="38" t="str">
        <f t="shared" si="2"/>
        <v/>
      </c>
      <c r="T30" s="39" t="s">
        <v>1527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26.25" customHeight="1">
      <c r="B31" s="27">
        <v>22</v>
      </c>
      <c r="C31" s="28" t="s">
        <v>1491</v>
      </c>
      <c r="D31" s="29" t="s">
        <v>190</v>
      </c>
      <c r="E31" s="30" t="s">
        <v>191</v>
      </c>
      <c r="F31" s="31" t="s">
        <v>1263</v>
      </c>
      <c r="G31" s="28" t="s">
        <v>1455</v>
      </c>
      <c r="H31" s="32">
        <v>10</v>
      </c>
      <c r="I31" s="32">
        <v>10</v>
      </c>
      <c r="J31" s="32" t="s">
        <v>28</v>
      </c>
      <c r="K31" s="32">
        <v>7</v>
      </c>
      <c r="L31" s="40"/>
      <c r="M31" s="40"/>
      <c r="N31" s="40"/>
      <c r="O31" s="34">
        <v>8</v>
      </c>
      <c r="P31" s="35">
        <f>ROUND(SUMPRODUCT(H31:O31,$H$9:$O$9)/100,1)</f>
        <v>8.1999999999999993</v>
      </c>
      <c r="Q31" s="36" t="str">
        <f t="shared" si="0"/>
        <v>B+</v>
      </c>
      <c r="R31" s="37" t="str">
        <f t="shared" si="1"/>
        <v>Khá</v>
      </c>
      <c r="S31" s="38" t="str">
        <f t="shared" si="2"/>
        <v/>
      </c>
      <c r="T31" s="39" t="s">
        <v>1527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26.25" customHeight="1">
      <c r="B32" s="27">
        <v>23</v>
      </c>
      <c r="C32" s="28" t="s">
        <v>1492</v>
      </c>
      <c r="D32" s="29" t="s">
        <v>1493</v>
      </c>
      <c r="E32" s="30" t="s">
        <v>1262</v>
      </c>
      <c r="F32" s="31" t="s">
        <v>1494</v>
      </c>
      <c r="G32" s="28" t="s">
        <v>1455</v>
      </c>
      <c r="H32" s="32">
        <v>6</v>
      </c>
      <c r="I32" s="32">
        <v>7</v>
      </c>
      <c r="J32" s="32" t="s">
        <v>28</v>
      </c>
      <c r="K32" s="32">
        <v>6</v>
      </c>
      <c r="L32" s="40"/>
      <c r="M32" s="40"/>
      <c r="N32" s="40"/>
      <c r="O32" s="34">
        <v>7</v>
      </c>
      <c r="P32" s="35">
        <f>ROUND(SUMPRODUCT(H32:O32,$H$9:$O$9)/100,1)</f>
        <v>6.7</v>
      </c>
      <c r="Q32" s="36" t="str">
        <f t="shared" si="0"/>
        <v>C+</v>
      </c>
      <c r="R32" s="37" t="str">
        <f t="shared" si="1"/>
        <v>Trung bình</v>
      </c>
      <c r="S32" s="38" t="str">
        <f t="shared" si="2"/>
        <v/>
      </c>
      <c r="T32" s="39" t="s">
        <v>1527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1:38" ht="26.25" customHeight="1">
      <c r="B33" s="27">
        <v>24</v>
      </c>
      <c r="C33" s="28" t="s">
        <v>1495</v>
      </c>
      <c r="D33" s="29" t="s">
        <v>1496</v>
      </c>
      <c r="E33" s="30" t="s">
        <v>216</v>
      </c>
      <c r="F33" s="31" t="s">
        <v>1497</v>
      </c>
      <c r="G33" s="28" t="s">
        <v>1455</v>
      </c>
      <c r="H33" s="32">
        <v>7</v>
      </c>
      <c r="I33" s="32">
        <v>7</v>
      </c>
      <c r="J33" s="32" t="s">
        <v>28</v>
      </c>
      <c r="K33" s="32">
        <v>6</v>
      </c>
      <c r="L33" s="40"/>
      <c r="M33" s="40"/>
      <c r="N33" s="40"/>
      <c r="O33" s="34">
        <v>7.5</v>
      </c>
      <c r="P33" s="35">
        <f>ROUND(SUMPRODUCT(H33:O33,$H$9:$O$9)/100,1)</f>
        <v>7.1</v>
      </c>
      <c r="Q33" s="36" t="str">
        <f t="shared" si="0"/>
        <v>B</v>
      </c>
      <c r="R33" s="37" t="str">
        <f t="shared" si="1"/>
        <v>Khá</v>
      </c>
      <c r="S33" s="38" t="str">
        <f t="shared" si="2"/>
        <v/>
      </c>
      <c r="T33" s="39" t="s">
        <v>1527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1:38" ht="26.25" customHeight="1">
      <c r="B34" s="27">
        <v>25</v>
      </c>
      <c r="C34" s="28" t="s">
        <v>1498</v>
      </c>
      <c r="D34" s="29" t="s">
        <v>1499</v>
      </c>
      <c r="E34" s="30" t="s">
        <v>975</v>
      </c>
      <c r="F34" s="31" t="s">
        <v>824</v>
      </c>
      <c r="G34" s="28" t="s">
        <v>1455</v>
      </c>
      <c r="H34" s="32">
        <v>7</v>
      </c>
      <c r="I34" s="32">
        <v>8</v>
      </c>
      <c r="J34" s="32" t="s">
        <v>28</v>
      </c>
      <c r="K34" s="32">
        <v>6</v>
      </c>
      <c r="L34" s="40"/>
      <c r="M34" s="40"/>
      <c r="N34" s="40"/>
      <c r="O34" s="34">
        <v>8</v>
      </c>
      <c r="P34" s="35">
        <f>ROUND(SUMPRODUCT(H34:O34,$H$9:$O$9)/100,1)</f>
        <v>7.5</v>
      </c>
      <c r="Q34" s="36" t="str">
        <f t="shared" si="0"/>
        <v>B</v>
      </c>
      <c r="R34" s="37" t="str">
        <f t="shared" si="1"/>
        <v>Khá</v>
      </c>
      <c r="S34" s="38" t="str">
        <f t="shared" si="2"/>
        <v/>
      </c>
      <c r="T34" s="39" t="s">
        <v>1527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1:38" ht="26.25" customHeight="1">
      <c r="B35" s="27">
        <v>26</v>
      </c>
      <c r="C35" s="28" t="s">
        <v>1500</v>
      </c>
      <c r="D35" s="29" t="s">
        <v>1501</v>
      </c>
      <c r="E35" s="30" t="s">
        <v>238</v>
      </c>
      <c r="F35" s="31" t="s">
        <v>485</v>
      </c>
      <c r="G35" s="28" t="s">
        <v>1455</v>
      </c>
      <c r="H35" s="32">
        <v>10</v>
      </c>
      <c r="I35" s="32">
        <v>7</v>
      </c>
      <c r="J35" s="32" t="s">
        <v>28</v>
      </c>
      <c r="K35" s="32">
        <v>7</v>
      </c>
      <c r="L35" s="40"/>
      <c r="M35" s="40"/>
      <c r="N35" s="40"/>
      <c r="O35" s="34">
        <v>9</v>
      </c>
      <c r="P35" s="35">
        <f>ROUND(SUMPRODUCT(H35:O35,$H$9:$O$9)/100,1)</f>
        <v>8.5</v>
      </c>
      <c r="Q35" s="36" t="str">
        <f t="shared" si="0"/>
        <v>A</v>
      </c>
      <c r="R35" s="37" t="str">
        <f t="shared" si="1"/>
        <v>Giỏi</v>
      </c>
      <c r="S35" s="38" t="str">
        <f t="shared" si="2"/>
        <v/>
      </c>
      <c r="T35" s="39" t="s">
        <v>1527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1:38" ht="26.25" customHeight="1">
      <c r="B36" s="27">
        <v>27</v>
      </c>
      <c r="C36" s="28" t="s">
        <v>1502</v>
      </c>
      <c r="D36" s="29" t="s">
        <v>1503</v>
      </c>
      <c r="E36" s="30" t="s">
        <v>241</v>
      </c>
      <c r="F36" s="31" t="s">
        <v>1383</v>
      </c>
      <c r="G36" s="28" t="s">
        <v>1455</v>
      </c>
      <c r="H36" s="32">
        <v>5</v>
      </c>
      <c r="I36" s="32">
        <v>7</v>
      </c>
      <c r="J36" s="32" t="s">
        <v>28</v>
      </c>
      <c r="K36" s="32">
        <v>5</v>
      </c>
      <c r="L36" s="40"/>
      <c r="M36" s="40"/>
      <c r="N36" s="40"/>
      <c r="O36" s="34">
        <v>8</v>
      </c>
      <c r="P36" s="35">
        <f>ROUND(SUMPRODUCT(H36:O36,$H$9:$O$9)/100,1)</f>
        <v>7</v>
      </c>
      <c r="Q36" s="36" t="str">
        <f t="shared" si="0"/>
        <v>B</v>
      </c>
      <c r="R36" s="37" t="str">
        <f t="shared" si="1"/>
        <v>Khá</v>
      </c>
      <c r="S36" s="38" t="str">
        <f t="shared" si="2"/>
        <v/>
      </c>
      <c r="T36" s="39" t="s">
        <v>1527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1:38" ht="26.25" customHeight="1">
      <c r="B37" s="27">
        <v>28</v>
      </c>
      <c r="C37" s="28" t="s">
        <v>1504</v>
      </c>
      <c r="D37" s="29" t="s">
        <v>285</v>
      </c>
      <c r="E37" s="30" t="s">
        <v>1505</v>
      </c>
      <c r="F37" s="31" t="s">
        <v>1506</v>
      </c>
      <c r="G37" s="28" t="s">
        <v>1455</v>
      </c>
      <c r="H37" s="32">
        <v>10</v>
      </c>
      <c r="I37" s="32">
        <v>7</v>
      </c>
      <c r="J37" s="32" t="s">
        <v>28</v>
      </c>
      <c r="K37" s="32">
        <v>7</v>
      </c>
      <c r="L37" s="40"/>
      <c r="M37" s="40"/>
      <c r="N37" s="40"/>
      <c r="O37" s="34">
        <v>6</v>
      </c>
      <c r="P37" s="35">
        <f>ROUND(SUMPRODUCT(H37:O37,$H$9:$O$9)/100,1)</f>
        <v>6.7</v>
      </c>
      <c r="Q37" s="36" t="str">
        <f t="shared" si="0"/>
        <v>C+</v>
      </c>
      <c r="R37" s="37" t="str">
        <f t="shared" si="1"/>
        <v>Trung bình</v>
      </c>
      <c r="S37" s="38" t="str">
        <f t="shared" si="2"/>
        <v/>
      </c>
      <c r="T37" s="39" t="s">
        <v>1527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1:38" ht="26.25" customHeight="1">
      <c r="B38" s="27">
        <v>29</v>
      </c>
      <c r="C38" s="28" t="s">
        <v>1507</v>
      </c>
      <c r="D38" s="29" t="s">
        <v>384</v>
      </c>
      <c r="E38" s="30" t="s">
        <v>286</v>
      </c>
      <c r="F38" s="31" t="s">
        <v>1508</v>
      </c>
      <c r="G38" s="28" t="s">
        <v>1455</v>
      </c>
      <c r="H38" s="32">
        <v>6</v>
      </c>
      <c r="I38" s="32">
        <v>10</v>
      </c>
      <c r="J38" s="32" t="s">
        <v>28</v>
      </c>
      <c r="K38" s="32">
        <v>7</v>
      </c>
      <c r="L38" s="40"/>
      <c r="M38" s="40"/>
      <c r="N38" s="40"/>
      <c r="O38" s="34">
        <v>7.5</v>
      </c>
      <c r="P38" s="35">
        <f>ROUND(SUMPRODUCT(H38:O38,$H$9:$O$9)/100,1)</f>
        <v>7.5</v>
      </c>
      <c r="Q38" s="36" t="str">
        <f t="shared" si="0"/>
        <v>B</v>
      </c>
      <c r="R38" s="37" t="str">
        <f t="shared" si="1"/>
        <v>Khá</v>
      </c>
      <c r="S38" s="38" t="str">
        <f t="shared" si="2"/>
        <v/>
      </c>
      <c r="T38" s="39" t="s">
        <v>1527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1:38" ht="26.25" customHeight="1">
      <c r="B39" s="27">
        <v>30</v>
      </c>
      <c r="C39" s="28" t="s">
        <v>1509</v>
      </c>
      <c r="D39" s="29" t="s">
        <v>1510</v>
      </c>
      <c r="E39" s="30" t="s">
        <v>296</v>
      </c>
      <c r="F39" s="31" t="s">
        <v>648</v>
      </c>
      <c r="G39" s="28" t="s">
        <v>1455</v>
      </c>
      <c r="H39" s="32">
        <v>6</v>
      </c>
      <c r="I39" s="32">
        <v>10</v>
      </c>
      <c r="J39" s="32" t="s">
        <v>28</v>
      </c>
      <c r="K39" s="32">
        <v>5</v>
      </c>
      <c r="L39" s="40"/>
      <c r="M39" s="40"/>
      <c r="N39" s="40"/>
      <c r="O39" s="34">
        <v>8.5</v>
      </c>
      <c r="P39" s="35">
        <f>ROUND(SUMPRODUCT(H39:O39,$H$9:$O$9)/100,1)</f>
        <v>7.7</v>
      </c>
      <c r="Q39" s="36" t="str">
        <f t="shared" si="0"/>
        <v>B</v>
      </c>
      <c r="R39" s="37" t="str">
        <f t="shared" si="1"/>
        <v>Khá</v>
      </c>
      <c r="S39" s="38" t="str">
        <f t="shared" si="2"/>
        <v/>
      </c>
      <c r="T39" s="39" t="s">
        <v>1527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1:38" ht="9" customHeight="1">
      <c r="A40" s="2"/>
      <c r="B40" s="41"/>
      <c r="C40" s="42"/>
      <c r="D40" s="42"/>
      <c r="E40" s="43"/>
      <c r="F40" s="43"/>
      <c r="G40" s="43"/>
      <c r="H40" s="44"/>
      <c r="I40" s="45"/>
      <c r="J40" s="45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3"/>
    </row>
    <row r="41" spans="1:38" ht="16.5">
      <c r="A41" s="2"/>
      <c r="B41" s="95" t="s">
        <v>29</v>
      </c>
      <c r="C41" s="95"/>
      <c r="D41" s="42"/>
      <c r="E41" s="43"/>
      <c r="F41" s="43"/>
      <c r="G41" s="43"/>
      <c r="H41" s="44"/>
      <c r="I41" s="45"/>
      <c r="J41" s="45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3"/>
    </row>
    <row r="42" spans="1:38" ht="16.5" customHeight="1">
      <c r="A42" s="2"/>
      <c r="B42" s="47" t="s">
        <v>30</v>
      </c>
      <c r="C42" s="47"/>
      <c r="D42" s="48">
        <f>+$Z$8</f>
        <v>30</v>
      </c>
      <c r="E42" s="49" t="s">
        <v>31</v>
      </c>
      <c r="F42" s="86" t="s">
        <v>32</v>
      </c>
      <c r="G42" s="86"/>
      <c r="H42" s="86"/>
      <c r="I42" s="86"/>
      <c r="J42" s="86"/>
      <c r="K42" s="86"/>
      <c r="L42" s="86"/>
      <c r="M42" s="86"/>
      <c r="N42" s="86"/>
      <c r="O42" s="50">
        <f>$Z$8 -COUNTIF($S$9:$S$210,"Vắng") -COUNTIF($S$9:$S$210,"Vắng có phép") - COUNTIF($S$9:$S$210,"Đình chỉ thi") - COUNTIF($S$9:$S$210,"Không đủ ĐKDT")</f>
        <v>29</v>
      </c>
      <c r="P42" s="50"/>
      <c r="Q42" s="50"/>
      <c r="R42" s="51"/>
      <c r="S42" s="52" t="s">
        <v>31</v>
      </c>
      <c r="T42" s="51"/>
      <c r="U42" s="3"/>
    </row>
    <row r="43" spans="1:38" ht="16.5" customHeight="1">
      <c r="A43" s="2"/>
      <c r="B43" s="47" t="s">
        <v>33</v>
      </c>
      <c r="C43" s="47"/>
      <c r="D43" s="48">
        <f>+$AK$8</f>
        <v>29</v>
      </c>
      <c r="E43" s="49" t="s">
        <v>31</v>
      </c>
      <c r="F43" s="86" t="s">
        <v>34</v>
      </c>
      <c r="G43" s="86"/>
      <c r="H43" s="86"/>
      <c r="I43" s="86"/>
      <c r="J43" s="86"/>
      <c r="K43" s="86"/>
      <c r="L43" s="86"/>
      <c r="M43" s="86"/>
      <c r="N43" s="86"/>
      <c r="O43" s="53">
        <f>COUNTIF($S$9:$S$86,"Vắng")</f>
        <v>0</v>
      </c>
      <c r="P43" s="53"/>
      <c r="Q43" s="53"/>
      <c r="R43" s="54"/>
      <c r="S43" s="52" t="s">
        <v>31</v>
      </c>
      <c r="T43" s="54"/>
      <c r="U43" s="3"/>
    </row>
    <row r="44" spans="1:38" ht="16.5" customHeight="1">
      <c r="A44" s="2"/>
      <c r="B44" s="47" t="s">
        <v>42</v>
      </c>
      <c r="C44" s="47"/>
      <c r="D44" s="57">
        <f>COUNTIF(W10:W39,"Học lại")</f>
        <v>1</v>
      </c>
      <c r="E44" s="49" t="s">
        <v>31</v>
      </c>
      <c r="F44" s="86" t="s">
        <v>43</v>
      </c>
      <c r="G44" s="86"/>
      <c r="H44" s="86"/>
      <c r="I44" s="86"/>
      <c r="J44" s="86"/>
      <c r="K44" s="86"/>
      <c r="L44" s="86"/>
      <c r="M44" s="86"/>
      <c r="N44" s="86"/>
      <c r="O44" s="50">
        <f>COUNTIF($S$9:$S$86,"Vắng có phép")</f>
        <v>0</v>
      </c>
      <c r="P44" s="50"/>
      <c r="Q44" s="50"/>
      <c r="R44" s="51"/>
      <c r="S44" s="52" t="s">
        <v>31</v>
      </c>
      <c r="T44" s="51"/>
      <c r="U44" s="3"/>
    </row>
    <row r="45" spans="1:38" ht="3" customHeight="1">
      <c r="A45" s="2"/>
      <c r="B45" s="41"/>
      <c r="C45" s="42"/>
      <c r="D45" s="42"/>
      <c r="E45" s="43"/>
      <c r="F45" s="43"/>
      <c r="G45" s="43"/>
      <c r="H45" s="44"/>
      <c r="I45" s="45"/>
      <c r="J45" s="45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3"/>
    </row>
    <row r="46" spans="1:38">
      <c r="B46" s="77" t="s">
        <v>44</v>
      </c>
      <c r="C46" s="77"/>
      <c r="D46" s="78">
        <f>COUNTIF(W10:W39,"Thi lại")</f>
        <v>0</v>
      </c>
      <c r="E46" s="79" t="s">
        <v>31</v>
      </c>
      <c r="F46" s="3"/>
      <c r="G46" s="3"/>
      <c r="H46" s="3"/>
      <c r="I46" s="3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3"/>
    </row>
    <row r="47" spans="1:38" ht="24.75" customHeight="1">
      <c r="B47" s="77"/>
      <c r="C47" s="77"/>
      <c r="D47" s="78"/>
      <c r="E47" s="79"/>
      <c r="F47" s="3"/>
      <c r="G47" s="3"/>
      <c r="H47" s="3"/>
      <c r="I47" s="3"/>
      <c r="J47" s="84" t="s">
        <v>1531</v>
      </c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3"/>
    </row>
    <row r="48" spans="1:38" s="2" customFormat="1" ht="4.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</row>
  </sheetData>
  <sheetProtection formatCells="0" formatColumns="0" formatRows="0" insertColumns="0" insertRows="0" insertHyperlinks="0" deleteColumns="0" deleteRows="0" sort="0" autoFilter="0" pivotTables="0"/>
  <autoFilter ref="A8:AL39">
    <filterColumn colId="3" showButton="0"/>
  </autoFilter>
  <sortState ref="B10:U39">
    <sortCondition ref="B10:B39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41:C41"/>
    <mergeCell ref="N7:N8"/>
    <mergeCell ref="O7:O8"/>
    <mergeCell ref="P7:P9"/>
    <mergeCell ref="Q7:Q8"/>
    <mergeCell ref="R7:R8"/>
    <mergeCell ref="H7:H8"/>
    <mergeCell ref="J46:T46"/>
    <mergeCell ref="J47:T47"/>
    <mergeCell ref="I7:I8"/>
    <mergeCell ref="F44:N44"/>
    <mergeCell ref="K7:K8"/>
    <mergeCell ref="L7:L8"/>
    <mergeCell ref="M7:M8"/>
    <mergeCell ref="F42:N42"/>
    <mergeCell ref="F43:N43"/>
  </mergeCells>
  <conditionalFormatting sqref="H10:O39">
    <cfRule type="cellIs" dxfId="1" priority="7" operator="greaterThan">
      <formula>10</formula>
    </cfRule>
  </conditionalFormatting>
  <conditionalFormatting sqref="C1:C1048576">
    <cfRule type="duplicateValues" dxfId="0" priority="5"/>
  </conditionalFormatting>
  <dataValidations count="1">
    <dataValidation allowBlank="1" showInputMessage="1" showErrorMessage="1" errorTitle="Không xóa dữ liệu" error="Không xóa dữ liệu" prompt="Không xóa dữ liệu" sqref="W10:W39 X2:AL8 D44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6"/>
  <sheetViews>
    <sheetView zoomScale="130" zoomScaleNormal="130" workbookViewId="0">
      <pane ySplit="3" topLeftCell="A85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3.375" style="1" customWidth="1"/>
    <col min="5" max="5" width="12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5.1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1529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50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48</v>
      </c>
      <c r="H5" s="97"/>
      <c r="I5" s="97"/>
      <c r="J5" s="97"/>
      <c r="K5" s="97"/>
      <c r="L5" s="97"/>
      <c r="M5" s="97"/>
      <c r="N5" s="97"/>
      <c r="O5" s="97" t="s">
        <v>49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Mạng máy tính</v>
      </c>
      <c r="Y8" s="65" t="str">
        <f>+O4</f>
        <v>Nhóm: INT1336-08</v>
      </c>
      <c r="Z8" s="66">
        <f>+$AI$8+$AK$8+$AG$8</f>
        <v>69</v>
      </c>
      <c r="AA8" s="60">
        <f>COUNTIF($S$9:$S$118,"Khiển trách")</f>
        <v>0</v>
      </c>
      <c r="AB8" s="60">
        <f>COUNTIF($S$9:$S$118,"Cảnh cáo")</f>
        <v>0</v>
      </c>
      <c r="AC8" s="60">
        <f>COUNTIF($S$9:$S$118,"Đình chỉ thi")</f>
        <v>0</v>
      </c>
      <c r="AD8" s="67">
        <f>+($AA$8+$AB$8+$AC$8)/$Z$8*100%</f>
        <v>0</v>
      </c>
      <c r="AE8" s="60">
        <f>SUM(COUNTIF($S$9:$S$116,"Vắng"),COUNTIF($S$9:$S$116,"Vắng có phép"))</f>
        <v>1</v>
      </c>
      <c r="AF8" s="68">
        <f>+$AE$8/$Z$8</f>
        <v>1.4492753623188406E-2</v>
      </c>
      <c r="AG8" s="69">
        <f>COUNTIF($W$9:$W$116,"Thi lại")</f>
        <v>0</v>
      </c>
      <c r="AH8" s="68">
        <f>+$AG$8/$Z$8</f>
        <v>0</v>
      </c>
      <c r="AI8" s="69">
        <f>COUNTIF($W$9:$W$117,"Học lại")</f>
        <v>9</v>
      </c>
      <c r="AJ8" s="68">
        <f>+$AI$8/$Z$8</f>
        <v>0.13043478260869565</v>
      </c>
      <c r="AK8" s="60">
        <f>COUNTIF($W$10:$W$117,"Đạt")</f>
        <v>60</v>
      </c>
      <c r="AL8" s="67">
        <f>+$AK$8/$Z$8</f>
        <v>0.86956521739130432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4.25" customHeight="1">
      <c r="B10" s="17">
        <v>1</v>
      </c>
      <c r="C10" s="18" t="s">
        <v>1308</v>
      </c>
      <c r="D10" s="19" t="s">
        <v>1309</v>
      </c>
      <c r="E10" s="20" t="s">
        <v>59</v>
      </c>
      <c r="F10" s="21" t="s">
        <v>1310</v>
      </c>
      <c r="G10" s="18" t="s">
        <v>116</v>
      </c>
      <c r="H10" s="22">
        <v>10</v>
      </c>
      <c r="I10" s="22">
        <v>10</v>
      </c>
      <c r="J10" s="22" t="s">
        <v>28</v>
      </c>
      <c r="K10" s="22">
        <v>10</v>
      </c>
      <c r="L10" s="82"/>
      <c r="M10" s="82"/>
      <c r="N10" s="82"/>
      <c r="O10" s="83">
        <v>7</v>
      </c>
      <c r="P10" s="23">
        <f>ROUND(SUMPRODUCT(H10:O10,$H$9:$O$9)/100,1)</f>
        <v>8.1999999999999993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24" si="2">+IF(OR($H10=0,$I10=0,$J10=0,$K10=0),"Không đủ ĐKDT","")</f>
        <v/>
      </c>
      <c r="T10" s="25" t="s">
        <v>1525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4.25" customHeight="1">
      <c r="B11" s="27">
        <v>2</v>
      </c>
      <c r="C11" s="28" t="s">
        <v>1311</v>
      </c>
      <c r="D11" s="29" t="s">
        <v>1309</v>
      </c>
      <c r="E11" s="30" t="s">
        <v>59</v>
      </c>
      <c r="F11" s="31" t="s">
        <v>416</v>
      </c>
      <c r="G11" s="28" t="s">
        <v>155</v>
      </c>
      <c r="H11" s="32">
        <v>10</v>
      </c>
      <c r="I11" s="32">
        <v>10</v>
      </c>
      <c r="J11" s="32" t="s">
        <v>28</v>
      </c>
      <c r="K11" s="32">
        <v>10</v>
      </c>
      <c r="L11" s="33"/>
      <c r="M11" s="33"/>
      <c r="N11" s="33"/>
      <c r="O11" s="34">
        <v>8</v>
      </c>
      <c r="P11" s="35">
        <f>ROUND(SUMPRODUCT(H11:O11,$H$9:$O$9)/100,1)</f>
        <v>8.8000000000000007</v>
      </c>
      <c r="Q11" s="36" t="str">
        <f t="shared" si="0"/>
        <v>A</v>
      </c>
      <c r="R11" s="37" t="str">
        <f t="shared" si="1"/>
        <v>Giỏi</v>
      </c>
      <c r="S11" s="38" t="str">
        <f t="shared" si="2"/>
        <v/>
      </c>
      <c r="T11" s="39" t="s">
        <v>1525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4.25" customHeight="1">
      <c r="B12" s="27">
        <v>3</v>
      </c>
      <c r="C12" s="28" t="s">
        <v>1312</v>
      </c>
      <c r="D12" s="29" t="s">
        <v>1313</v>
      </c>
      <c r="E12" s="30" t="s">
        <v>59</v>
      </c>
      <c r="F12" s="31" t="s">
        <v>1314</v>
      </c>
      <c r="G12" s="28" t="s">
        <v>65</v>
      </c>
      <c r="H12" s="32">
        <v>10</v>
      </c>
      <c r="I12" s="32">
        <v>10</v>
      </c>
      <c r="J12" s="32" t="s">
        <v>28</v>
      </c>
      <c r="K12" s="32">
        <v>10</v>
      </c>
      <c r="L12" s="40"/>
      <c r="M12" s="40"/>
      <c r="N12" s="40"/>
      <c r="O12" s="34">
        <v>6.5</v>
      </c>
      <c r="P12" s="35">
        <f>ROUND(SUMPRODUCT(H12:O12,$H$9:$O$9)/100,1)</f>
        <v>7.9</v>
      </c>
      <c r="Q12" s="36" t="str">
        <f t="shared" si="0"/>
        <v>B</v>
      </c>
      <c r="R12" s="37" t="str">
        <f t="shared" si="1"/>
        <v>Khá</v>
      </c>
      <c r="S12" s="38" t="str">
        <f t="shared" si="2"/>
        <v/>
      </c>
      <c r="T12" s="39" t="s">
        <v>1525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4.25" customHeight="1">
      <c r="B13" s="27">
        <v>4</v>
      </c>
      <c r="C13" s="28" t="s">
        <v>1315</v>
      </c>
      <c r="D13" s="29" t="s">
        <v>1316</v>
      </c>
      <c r="E13" s="30" t="s">
        <v>1317</v>
      </c>
      <c r="F13" s="31" t="s">
        <v>1318</v>
      </c>
      <c r="G13" s="28" t="s">
        <v>65</v>
      </c>
      <c r="H13" s="32">
        <v>10</v>
      </c>
      <c r="I13" s="32">
        <v>5</v>
      </c>
      <c r="J13" s="32" t="s">
        <v>28</v>
      </c>
      <c r="K13" s="32">
        <v>5</v>
      </c>
      <c r="L13" s="40"/>
      <c r="M13" s="40"/>
      <c r="N13" s="40"/>
      <c r="O13" s="34">
        <v>6.5</v>
      </c>
      <c r="P13" s="35">
        <f>ROUND(SUMPRODUCT(H13:O13,$H$9:$O$9)/100,1)</f>
        <v>6.4</v>
      </c>
      <c r="Q13" s="36" t="str">
        <f t="shared" si="0"/>
        <v>C</v>
      </c>
      <c r="R13" s="37" t="str">
        <f t="shared" si="1"/>
        <v>Trung bình</v>
      </c>
      <c r="S13" s="38" t="str">
        <f t="shared" si="2"/>
        <v/>
      </c>
      <c r="T13" s="39" t="s">
        <v>1525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4.25" customHeight="1">
      <c r="B14" s="27">
        <v>5</v>
      </c>
      <c r="C14" s="28" t="s">
        <v>1319</v>
      </c>
      <c r="D14" s="29" t="s">
        <v>222</v>
      </c>
      <c r="E14" s="30" t="s">
        <v>1320</v>
      </c>
      <c r="F14" s="31" t="s">
        <v>925</v>
      </c>
      <c r="G14" s="28" t="s">
        <v>65</v>
      </c>
      <c r="H14" s="32">
        <v>10</v>
      </c>
      <c r="I14" s="32">
        <v>10</v>
      </c>
      <c r="J14" s="32" t="s">
        <v>28</v>
      </c>
      <c r="K14" s="32">
        <v>10</v>
      </c>
      <c r="L14" s="40"/>
      <c r="M14" s="40"/>
      <c r="N14" s="40"/>
      <c r="O14" s="34">
        <v>6.5</v>
      </c>
      <c r="P14" s="35">
        <f>ROUND(SUMPRODUCT(H14:O14,$H$9:$O$9)/100,1)</f>
        <v>7.9</v>
      </c>
      <c r="Q14" s="36" t="str">
        <f t="shared" si="0"/>
        <v>B</v>
      </c>
      <c r="R14" s="37" t="str">
        <f t="shared" si="1"/>
        <v>Khá</v>
      </c>
      <c r="S14" s="38" t="str">
        <f t="shared" si="2"/>
        <v/>
      </c>
      <c r="T14" s="39" t="s">
        <v>1525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4.25" customHeight="1">
      <c r="B15" s="27">
        <v>6</v>
      </c>
      <c r="C15" s="28" t="s">
        <v>1321</v>
      </c>
      <c r="D15" s="29" t="s">
        <v>493</v>
      </c>
      <c r="E15" s="30" t="s">
        <v>83</v>
      </c>
      <c r="F15" s="31" t="s">
        <v>1322</v>
      </c>
      <c r="G15" s="28" t="s">
        <v>61</v>
      </c>
      <c r="H15" s="32">
        <v>9</v>
      </c>
      <c r="I15" s="32">
        <v>5</v>
      </c>
      <c r="J15" s="32" t="s">
        <v>28</v>
      </c>
      <c r="K15" s="32">
        <v>10</v>
      </c>
      <c r="L15" s="40"/>
      <c r="M15" s="40"/>
      <c r="N15" s="40"/>
      <c r="O15" s="34">
        <v>5</v>
      </c>
      <c r="P15" s="35">
        <f>ROUND(SUMPRODUCT(H15:O15,$H$9:$O$9)/100,1)</f>
        <v>6.4</v>
      </c>
      <c r="Q15" s="36" t="str">
        <f t="shared" si="0"/>
        <v>C</v>
      </c>
      <c r="R15" s="37" t="str">
        <f t="shared" si="1"/>
        <v>Trung bình</v>
      </c>
      <c r="S15" s="38" t="str">
        <f t="shared" si="2"/>
        <v/>
      </c>
      <c r="T15" s="39" t="s">
        <v>1525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4.25" customHeight="1">
      <c r="B16" s="27">
        <v>7</v>
      </c>
      <c r="C16" s="28" t="s">
        <v>1323</v>
      </c>
      <c r="D16" s="29" t="s">
        <v>1084</v>
      </c>
      <c r="E16" s="30" t="s">
        <v>1324</v>
      </c>
      <c r="F16" s="31" t="s">
        <v>1174</v>
      </c>
      <c r="G16" s="28" t="s">
        <v>80</v>
      </c>
      <c r="H16" s="32">
        <v>10</v>
      </c>
      <c r="I16" s="32">
        <v>5</v>
      </c>
      <c r="J16" s="32" t="s">
        <v>28</v>
      </c>
      <c r="K16" s="32">
        <v>10</v>
      </c>
      <c r="L16" s="40"/>
      <c r="M16" s="40"/>
      <c r="N16" s="40"/>
      <c r="O16" s="34">
        <v>6.5</v>
      </c>
      <c r="P16" s="35">
        <f>ROUND(SUMPRODUCT(H16:O16,$H$9:$O$9)/100,1)</f>
        <v>7.4</v>
      </c>
      <c r="Q16" s="36" t="str">
        <f t="shared" si="0"/>
        <v>B</v>
      </c>
      <c r="R16" s="37" t="str">
        <f t="shared" si="1"/>
        <v>Khá</v>
      </c>
      <c r="S16" s="38" t="str">
        <f t="shared" si="2"/>
        <v/>
      </c>
      <c r="T16" s="39" t="s">
        <v>1525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4.25" customHeight="1">
      <c r="B17" s="27">
        <v>8</v>
      </c>
      <c r="C17" s="28" t="s">
        <v>1325</v>
      </c>
      <c r="D17" s="29" t="s">
        <v>157</v>
      </c>
      <c r="E17" s="30" t="s">
        <v>538</v>
      </c>
      <c r="F17" s="31" t="s">
        <v>1326</v>
      </c>
      <c r="G17" s="28" t="s">
        <v>125</v>
      </c>
      <c r="H17" s="32">
        <v>10</v>
      </c>
      <c r="I17" s="32">
        <v>10</v>
      </c>
      <c r="J17" s="32" t="s">
        <v>28</v>
      </c>
      <c r="K17" s="32">
        <v>10</v>
      </c>
      <c r="L17" s="40"/>
      <c r="M17" s="40"/>
      <c r="N17" s="40"/>
      <c r="O17" s="34">
        <v>7.5</v>
      </c>
      <c r="P17" s="35">
        <f>ROUND(SUMPRODUCT(H17:O17,$H$9:$O$9)/100,1)</f>
        <v>8.5</v>
      </c>
      <c r="Q17" s="36" t="str">
        <f t="shared" si="0"/>
        <v>A</v>
      </c>
      <c r="R17" s="37" t="str">
        <f t="shared" si="1"/>
        <v>Giỏi</v>
      </c>
      <c r="S17" s="38" t="str">
        <f t="shared" si="2"/>
        <v/>
      </c>
      <c r="T17" s="39" t="s">
        <v>1525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4.25" customHeight="1">
      <c r="B18" s="27">
        <v>9</v>
      </c>
      <c r="C18" s="28" t="s">
        <v>1327</v>
      </c>
      <c r="D18" s="29" t="s">
        <v>1328</v>
      </c>
      <c r="E18" s="30" t="s">
        <v>1329</v>
      </c>
      <c r="F18" s="31" t="s">
        <v>427</v>
      </c>
      <c r="G18" s="28" t="s">
        <v>1330</v>
      </c>
      <c r="H18" s="32">
        <v>7</v>
      </c>
      <c r="I18" s="32">
        <v>5</v>
      </c>
      <c r="J18" s="32" t="s">
        <v>28</v>
      </c>
      <c r="K18" s="32">
        <v>10</v>
      </c>
      <c r="L18" s="40"/>
      <c r="M18" s="40"/>
      <c r="N18" s="40"/>
      <c r="O18" s="34">
        <v>5.5</v>
      </c>
      <c r="P18" s="35">
        <f>ROUND(SUMPRODUCT(H18:O18,$H$9:$O$9)/100,1)</f>
        <v>6.5</v>
      </c>
      <c r="Q18" s="36" t="str">
        <f t="shared" si="0"/>
        <v>C+</v>
      </c>
      <c r="R18" s="37" t="str">
        <f t="shared" si="1"/>
        <v>Trung bình</v>
      </c>
      <c r="S18" s="38" t="str">
        <f t="shared" si="2"/>
        <v/>
      </c>
      <c r="T18" s="39" t="s">
        <v>1525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4.25" customHeight="1">
      <c r="B19" s="27">
        <v>10</v>
      </c>
      <c r="C19" s="28" t="s">
        <v>1331</v>
      </c>
      <c r="D19" s="29" t="s">
        <v>1332</v>
      </c>
      <c r="E19" s="30" t="s">
        <v>323</v>
      </c>
      <c r="F19" s="31" t="s">
        <v>356</v>
      </c>
      <c r="G19" s="28" t="s">
        <v>116</v>
      </c>
      <c r="H19" s="32">
        <v>7</v>
      </c>
      <c r="I19" s="32">
        <v>10</v>
      </c>
      <c r="J19" s="32" t="s">
        <v>28</v>
      </c>
      <c r="K19" s="32">
        <v>1</v>
      </c>
      <c r="L19" s="40"/>
      <c r="M19" s="40"/>
      <c r="N19" s="40"/>
      <c r="O19" s="34">
        <v>6.5</v>
      </c>
      <c r="P19" s="35">
        <f>ROUND(SUMPRODUCT(H19:O19,$H$9:$O$9)/100,1)</f>
        <v>5.8</v>
      </c>
      <c r="Q19" s="36" t="str">
        <f t="shared" si="0"/>
        <v>C</v>
      </c>
      <c r="R19" s="37" t="str">
        <f t="shared" si="1"/>
        <v>Trung bình</v>
      </c>
      <c r="S19" s="38" t="str">
        <f t="shared" si="2"/>
        <v/>
      </c>
      <c r="T19" s="39" t="s">
        <v>1525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4.25" customHeight="1">
      <c r="B20" s="27">
        <v>11</v>
      </c>
      <c r="C20" s="28" t="s">
        <v>1333</v>
      </c>
      <c r="D20" s="29" t="s">
        <v>1334</v>
      </c>
      <c r="E20" s="30" t="s">
        <v>323</v>
      </c>
      <c r="F20" s="31" t="s">
        <v>379</v>
      </c>
      <c r="G20" s="28" t="s">
        <v>155</v>
      </c>
      <c r="H20" s="32">
        <v>10</v>
      </c>
      <c r="I20" s="32">
        <v>5</v>
      </c>
      <c r="J20" s="32" t="s">
        <v>28</v>
      </c>
      <c r="K20" s="32">
        <v>10</v>
      </c>
      <c r="L20" s="40"/>
      <c r="M20" s="40"/>
      <c r="N20" s="40"/>
      <c r="O20" s="34">
        <v>7.5</v>
      </c>
      <c r="P20" s="35">
        <f>ROUND(SUMPRODUCT(H20:O20,$H$9:$O$9)/100,1)</f>
        <v>8</v>
      </c>
      <c r="Q20" s="36" t="str">
        <f t="shared" si="0"/>
        <v>B+</v>
      </c>
      <c r="R20" s="37" t="str">
        <f t="shared" si="1"/>
        <v>Khá</v>
      </c>
      <c r="S20" s="38" t="str">
        <f t="shared" si="2"/>
        <v/>
      </c>
      <c r="T20" s="39" t="s">
        <v>1525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4.25" customHeight="1">
      <c r="B21" s="27">
        <v>12</v>
      </c>
      <c r="C21" s="28" t="s">
        <v>1335</v>
      </c>
      <c r="D21" s="29" t="s">
        <v>1169</v>
      </c>
      <c r="E21" s="30" t="s">
        <v>548</v>
      </c>
      <c r="F21" s="31" t="s">
        <v>1336</v>
      </c>
      <c r="G21" s="28" t="s">
        <v>65</v>
      </c>
      <c r="H21" s="32">
        <v>6</v>
      </c>
      <c r="I21" s="32">
        <v>10</v>
      </c>
      <c r="J21" s="32" t="s">
        <v>28</v>
      </c>
      <c r="K21" s="32">
        <v>0</v>
      </c>
      <c r="L21" s="40"/>
      <c r="M21" s="40"/>
      <c r="N21" s="40"/>
      <c r="O21" s="34"/>
      <c r="P21" s="35">
        <f>ROUND(SUMPRODUCT(H21:O21,$H$9:$O$9)/100,1)</f>
        <v>1.6</v>
      </c>
      <c r="Q21" s="36" t="str">
        <f t="shared" si="0"/>
        <v>F</v>
      </c>
      <c r="R21" s="37" t="str">
        <f t="shared" si="1"/>
        <v>Kém</v>
      </c>
      <c r="S21" s="38" t="str">
        <f t="shared" si="2"/>
        <v>Không đủ ĐKDT</v>
      </c>
      <c r="T21" s="39" t="s">
        <v>1525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4.25" customHeight="1">
      <c r="B22" s="27">
        <v>13</v>
      </c>
      <c r="C22" s="28" t="s">
        <v>1337</v>
      </c>
      <c r="D22" s="29" t="s">
        <v>1338</v>
      </c>
      <c r="E22" s="30" t="s">
        <v>1339</v>
      </c>
      <c r="F22" s="31" t="s">
        <v>1340</v>
      </c>
      <c r="G22" s="28" t="s">
        <v>103</v>
      </c>
      <c r="H22" s="32">
        <v>10</v>
      </c>
      <c r="I22" s="32">
        <v>10</v>
      </c>
      <c r="J22" s="32" t="s">
        <v>28</v>
      </c>
      <c r="K22" s="32">
        <v>10</v>
      </c>
      <c r="L22" s="40"/>
      <c r="M22" s="40"/>
      <c r="N22" s="40"/>
      <c r="O22" s="34">
        <v>6</v>
      </c>
      <c r="P22" s="35">
        <f>ROUND(SUMPRODUCT(H22:O22,$H$9:$O$9)/100,1)</f>
        <v>7.6</v>
      </c>
      <c r="Q22" s="36" t="str">
        <f t="shared" si="0"/>
        <v>B</v>
      </c>
      <c r="R22" s="37" t="str">
        <f t="shared" si="1"/>
        <v>Khá</v>
      </c>
      <c r="S22" s="38" t="str">
        <f t="shared" si="2"/>
        <v/>
      </c>
      <c r="T22" s="39" t="s">
        <v>1525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4.25" customHeight="1">
      <c r="B23" s="27">
        <v>14</v>
      </c>
      <c r="C23" s="28" t="s">
        <v>1341</v>
      </c>
      <c r="D23" s="29" t="s">
        <v>1342</v>
      </c>
      <c r="E23" s="30" t="s">
        <v>110</v>
      </c>
      <c r="F23" s="31" t="s">
        <v>925</v>
      </c>
      <c r="G23" s="28" t="s">
        <v>125</v>
      </c>
      <c r="H23" s="32">
        <v>10</v>
      </c>
      <c r="I23" s="32">
        <v>5</v>
      </c>
      <c r="J23" s="32" t="s">
        <v>28</v>
      </c>
      <c r="K23" s="32">
        <v>10</v>
      </c>
      <c r="L23" s="40"/>
      <c r="M23" s="40"/>
      <c r="N23" s="40"/>
      <c r="O23" s="34">
        <v>7.5</v>
      </c>
      <c r="P23" s="35">
        <f>ROUND(SUMPRODUCT(H23:O23,$H$9:$O$9)/100,1)</f>
        <v>8</v>
      </c>
      <c r="Q23" s="36" t="str">
        <f t="shared" si="0"/>
        <v>B+</v>
      </c>
      <c r="R23" s="37" t="str">
        <f t="shared" si="1"/>
        <v>Khá</v>
      </c>
      <c r="S23" s="38" t="str">
        <f t="shared" si="2"/>
        <v/>
      </c>
      <c r="T23" s="39" t="s">
        <v>1525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4.25" customHeight="1">
      <c r="B24" s="27">
        <v>15</v>
      </c>
      <c r="C24" s="28" t="s">
        <v>1343</v>
      </c>
      <c r="D24" s="29" t="s">
        <v>113</v>
      </c>
      <c r="E24" s="30" t="s">
        <v>339</v>
      </c>
      <c r="F24" s="31" t="s">
        <v>1155</v>
      </c>
      <c r="G24" s="28" t="s">
        <v>80</v>
      </c>
      <c r="H24" s="32">
        <v>10</v>
      </c>
      <c r="I24" s="32">
        <v>10</v>
      </c>
      <c r="J24" s="32" t="s">
        <v>28</v>
      </c>
      <c r="K24" s="32">
        <v>10</v>
      </c>
      <c r="L24" s="40"/>
      <c r="M24" s="40"/>
      <c r="N24" s="40"/>
      <c r="O24" s="34">
        <v>6</v>
      </c>
      <c r="P24" s="35">
        <f>ROUND(SUMPRODUCT(H24:O24,$H$9:$O$9)/100,1)</f>
        <v>7.6</v>
      </c>
      <c r="Q24" s="36" t="str">
        <f t="shared" si="0"/>
        <v>B</v>
      </c>
      <c r="R24" s="37" t="str">
        <f t="shared" si="1"/>
        <v>Khá</v>
      </c>
      <c r="S24" s="38" t="str">
        <f t="shared" si="2"/>
        <v/>
      </c>
      <c r="T24" s="39" t="s">
        <v>1525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4.25" customHeight="1">
      <c r="B25" s="27">
        <v>16</v>
      </c>
      <c r="C25" s="28" t="s">
        <v>1344</v>
      </c>
      <c r="D25" s="29" t="s">
        <v>264</v>
      </c>
      <c r="E25" s="30" t="s">
        <v>339</v>
      </c>
      <c r="F25" s="31" t="s">
        <v>437</v>
      </c>
      <c r="G25" s="28" t="s">
        <v>70</v>
      </c>
      <c r="H25" s="32">
        <v>10</v>
      </c>
      <c r="I25" s="32">
        <v>1</v>
      </c>
      <c r="J25" s="32" t="s">
        <v>28</v>
      </c>
      <c r="K25" s="32">
        <v>10</v>
      </c>
      <c r="L25" s="40"/>
      <c r="M25" s="40"/>
      <c r="N25" s="40"/>
      <c r="O25" s="34">
        <v>0</v>
      </c>
      <c r="P25" s="35">
        <f>ROUND(SUMPRODUCT(H25:O25,$H$9:$O$9)/100,1)</f>
        <v>3.1</v>
      </c>
      <c r="Q25" s="36" t="str">
        <f t="shared" si="0"/>
        <v>F</v>
      </c>
      <c r="R25" s="37" t="str">
        <f t="shared" si="1"/>
        <v>Kém</v>
      </c>
      <c r="S25" s="38" t="s">
        <v>1530</v>
      </c>
      <c r="T25" s="39" t="s">
        <v>1525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4.25" customHeight="1">
      <c r="B26" s="27">
        <v>17</v>
      </c>
      <c r="C26" s="28" t="s">
        <v>1345</v>
      </c>
      <c r="D26" s="29" t="s">
        <v>1346</v>
      </c>
      <c r="E26" s="30" t="s">
        <v>1347</v>
      </c>
      <c r="F26" s="31" t="s">
        <v>1348</v>
      </c>
      <c r="G26" s="28" t="s">
        <v>103</v>
      </c>
      <c r="H26" s="32">
        <v>10</v>
      </c>
      <c r="I26" s="32">
        <v>10</v>
      </c>
      <c r="J26" s="32" t="s">
        <v>28</v>
      </c>
      <c r="K26" s="32">
        <v>10</v>
      </c>
      <c r="L26" s="40"/>
      <c r="M26" s="40"/>
      <c r="N26" s="40"/>
      <c r="O26" s="34">
        <v>6.5</v>
      </c>
      <c r="P26" s="35">
        <f>ROUND(SUMPRODUCT(H26:O26,$H$9:$O$9)/100,1)</f>
        <v>7.9</v>
      </c>
      <c r="Q26" s="36" t="str">
        <f t="shared" si="0"/>
        <v>B</v>
      </c>
      <c r="R26" s="37" t="str">
        <f t="shared" si="1"/>
        <v>Khá</v>
      </c>
      <c r="S26" s="38" t="str">
        <f t="shared" ref="S26:S57" si="3">+IF(OR($H26=0,$I26=0,$J26=0,$K26=0),"Không đủ ĐKDT","")</f>
        <v/>
      </c>
      <c r="T26" s="39" t="s">
        <v>1525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4.25" customHeight="1">
      <c r="B27" s="27">
        <v>18</v>
      </c>
      <c r="C27" s="28" t="s">
        <v>1349</v>
      </c>
      <c r="D27" s="29" t="s">
        <v>1350</v>
      </c>
      <c r="E27" s="30" t="s">
        <v>558</v>
      </c>
      <c r="F27" s="31" t="s">
        <v>1006</v>
      </c>
      <c r="G27" s="28" t="s">
        <v>155</v>
      </c>
      <c r="H27" s="32">
        <v>10</v>
      </c>
      <c r="I27" s="32">
        <v>10</v>
      </c>
      <c r="J27" s="32" t="s">
        <v>28</v>
      </c>
      <c r="K27" s="32">
        <v>10</v>
      </c>
      <c r="L27" s="40"/>
      <c r="M27" s="40"/>
      <c r="N27" s="40"/>
      <c r="O27" s="34">
        <v>9</v>
      </c>
      <c r="P27" s="35">
        <f>ROUND(SUMPRODUCT(H27:O27,$H$9:$O$9)/100,1)</f>
        <v>9.4</v>
      </c>
      <c r="Q27" s="36" t="str">
        <f t="shared" si="0"/>
        <v>A+</v>
      </c>
      <c r="R27" s="37" t="str">
        <f t="shared" si="1"/>
        <v>Giỏi</v>
      </c>
      <c r="S27" s="38" t="str">
        <f t="shared" si="3"/>
        <v/>
      </c>
      <c r="T27" s="39" t="s">
        <v>1525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4.25" customHeight="1">
      <c r="B28" s="27">
        <v>19</v>
      </c>
      <c r="C28" s="28" t="s">
        <v>1351</v>
      </c>
      <c r="D28" s="29" t="s">
        <v>451</v>
      </c>
      <c r="E28" s="30" t="s">
        <v>123</v>
      </c>
      <c r="F28" s="31" t="s">
        <v>1352</v>
      </c>
      <c r="G28" s="28" t="s">
        <v>155</v>
      </c>
      <c r="H28" s="32">
        <v>10</v>
      </c>
      <c r="I28" s="32">
        <v>10</v>
      </c>
      <c r="J28" s="32" t="s">
        <v>28</v>
      </c>
      <c r="K28" s="32">
        <v>10</v>
      </c>
      <c r="L28" s="40"/>
      <c r="M28" s="40"/>
      <c r="N28" s="40"/>
      <c r="O28" s="34">
        <v>9</v>
      </c>
      <c r="P28" s="35">
        <f>ROUND(SUMPRODUCT(H28:O28,$H$9:$O$9)/100,1)</f>
        <v>9.4</v>
      </c>
      <c r="Q28" s="36" t="str">
        <f t="shared" si="0"/>
        <v>A+</v>
      </c>
      <c r="R28" s="37" t="str">
        <f t="shared" si="1"/>
        <v>Giỏi</v>
      </c>
      <c r="S28" s="38" t="str">
        <f t="shared" si="3"/>
        <v/>
      </c>
      <c r="T28" s="39" t="s">
        <v>1525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4.25" customHeight="1">
      <c r="B29" s="27">
        <v>20</v>
      </c>
      <c r="C29" s="28" t="s">
        <v>1353</v>
      </c>
      <c r="D29" s="29" t="s">
        <v>222</v>
      </c>
      <c r="E29" s="30" t="s">
        <v>565</v>
      </c>
      <c r="F29" s="31" t="s">
        <v>655</v>
      </c>
      <c r="G29" s="28" t="s">
        <v>65</v>
      </c>
      <c r="H29" s="32">
        <v>10</v>
      </c>
      <c r="I29" s="32">
        <v>7</v>
      </c>
      <c r="J29" s="32" t="s">
        <v>28</v>
      </c>
      <c r="K29" s="32">
        <v>10</v>
      </c>
      <c r="L29" s="40"/>
      <c r="M29" s="40"/>
      <c r="N29" s="40"/>
      <c r="O29" s="34">
        <v>8</v>
      </c>
      <c r="P29" s="35">
        <f>ROUND(SUMPRODUCT(H29:O29,$H$9:$O$9)/100,1)</f>
        <v>8.5</v>
      </c>
      <c r="Q29" s="36" t="str">
        <f t="shared" si="0"/>
        <v>A</v>
      </c>
      <c r="R29" s="37" t="str">
        <f t="shared" si="1"/>
        <v>Giỏi</v>
      </c>
      <c r="S29" s="38" t="str">
        <f t="shared" si="3"/>
        <v/>
      </c>
      <c r="T29" s="39" t="s">
        <v>1525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4.25" customHeight="1">
      <c r="B30" s="27">
        <v>21</v>
      </c>
      <c r="C30" s="28" t="s">
        <v>1354</v>
      </c>
      <c r="D30" s="29" t="s">
        <v>384</v>
      </c>
      <c r="E30" s="30" t="s">
        <v>137</v>
      </c>
      <c r="F30" s="31" t="s">
        <v>460</v>
      </c>
      <c r="G30" s="28" t="s">
        <v>103</v>
      </c>
      <c r="H30" s="32">
        <v>10</v>
      </c>
      <c r="I30" s="32">
        <v>7</v>
      </c>
      <c r="J30" s="32" t="s">
        <v>28</v>
      </c>
      <c r="K30" s="32">
        <v>10</v>
      </c>
      <c r="L30" s="40"/>
      <c r="M30" s="40"/>
      <c r="N30" s="40"/>
      <c r="O30" s="34">
        <v>7.5</v>
      </c>
      <c r="P30" s="35">
        <f>ROUND(SUMPRODUCT(H30:O30,$H$9:$O$9)/100,1)</f>
        <v>8.1999999999999993</v>
      </c>
      <c r="Q30" s="36" t="str">
        <f t="shared" si="0"/>
        <v>B+</v>
      </c>
      <c r="R30" s="37" t="str">
        <f t="shared" si="1"/>
        <v>Khá</v>
      </c>
      <c r="S30" s="38" t="str">
        <f t="shared" si="3"/>
        <v/>
      </c>
      <c r="T30" s="39" t="s">
        <v>1525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4.25" customHeight="1">
      <c r="B31" s="27">
        <v>22</v>
      </c>
      <c r="C31" s="28" t="s">
        <v>1355</v>
      </c>
      <c r="D31" s="29" t="s">
        <v>157</v>
      </c>
      <c r="E31" s="30" t="s">
        <v>137</v>
      </c>
      <c r="F31" s="31" t="s">
        <v>366</v>
      </c>
      <c r="G31" s="28" t="s">
        <v>125</v>
      </c>
      <c r="H31" s="32">
        <v>9</v>
      </c>
      <c r="I31" s="32">
        <v>0</v>
      </c>
      <c r="J31" s="32" t="s">
        <v>28</v>
      </c>
      <c r="K31" s="32">
        <v>0</v>
      </c>
      <c r="L31" s="40"/>
      <c r="M31" s="40"/>
      <c r="N31" s="40"/>
      <c r="O31" s="34"/>
      <c r="P31" s="35">
        <f>ROUND(SUMPRODUCT(H31:O31,$H$9:$O$9)/100,1)</f>
        <v>0.9</v>
      </c>
      <c r="Q31" s="36" t="str">
        <f t="shared" si="0"/>
        <v>F</v>
      </c>
      <c r="R31" s="37" t="str">
        <f t="shared" si="1"/>
        <v>Kém</v>
      </c>
      <c r="S31" s="38" t="str">
        <f t="shared" si="3"/>
        <v>Không đủ ĐKDT</v>
      </c>
      <c r="T31" s="39" t="s">
        <v>1525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4.25" customHeight="1">
      <c r="B32" s="27">
        <v>23</v>
      </c>
      <c r="C32" s="28" t="s">
        <v>1356</v>
      </c>
      <c r="D32" s="29" t="s">
        <v>1357</v>
      </c>
      <c r="E32" s="30" t="s">
        <v>137</v>
      </c>
      <c r="F32" s="31" t="s">
        <v>1358</v>
      </c>
      <c r="G32" s="28" t="s">
        <v>125</v>
      </c>
      <c r="H32" s="32">
        <v>10</v>
      </c>
      <c r="I32" s="32">
        <v>2</v>
      </c>
      <c r="J32" s="32" t="s">
        <v>28</v>
      </c>
      <c r="K32" s="32">
        <v>10</v>
      </c>
      <c r="L32" s="40"/>
      <c r="M32" s="40"/>
      <c r="N32" s="40"/>
      <c r="O32" s="34">
        <v>7</v>
      </c>
      <c r="P32" s="35">
        <f>ROUND(SUMPRODUCT(H32:O32,$H$9:$O$9)/100,1)</f>
        <v>7.4</v>
      </c>
      <c r="Q32" s="36" t="str">
        <f t="shared" si="0"/>
        <v>B</v>
      </c>
      <c r="R32" s="37" t="str">
        <f t="shared" si="1"/>
        <v>Khá</v>
      </c>
      <c r="S32" s="38" t="str">
        <f t="shared" si="3"/>
        <v/>
      </c>
      <c r="T32" s="39" t="s">
        <v>1525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4.25" customHeight="1">
      <c r="B33" s="27">
        <v>24</v>
      </c>
      <c r="C33" s="28" t="s">
        <v>1359</v>
      </c>
      <c r="D33" s="29" t="s">
        <v>197</v>
      </c>
      <c r="E33" s="30" t="s">
        <v>575</v>
      </c>
      <c r="F33" s="31" t="s">
        <v>422</v>
      </c>
      <c r="G33" s="28" t="s">
        <v>70</v>
      </c>
      <c r="H33" s="32">
        <v>10</v>
      </c>
      <c r="I33" s="32">
        <v>6</v>
      </c>
      <c r="J33" s="32" t="s">
        <v>28</v>
      </c>
      <c r="K33" s="32">
        <v>9</v>
      </c>
      <c r="L33" s="40"/>
      <c r="M33" s="40"/>
      <c r="N33" s="40"/>
      <c r="O33" s="34">
        <v>7</v>
      </c>
      <c r="P33" s="35">
        <f>ROUND(SUMPRODUCT(H33:O33,$H$9:$O$9)/100,1)</f>
        <v>7.6</v>
      </c>
      <c r="Q33" s="36" t="str">
        <f t="shared" si="0"/>
        <v>B</v>
      </c>
      <c r="R33" s="37" t="str">
        <f t="shared" si="1"/>
        <v>Khá</v>
      </c>
      <c r="S33" s="38" t="str">
        <f t="shared" si="3"/>
        <v/>
      </c>
      <c r="T33" s="39" t="s">
        <v>1525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4.25" customHeight="1">
      <c r="B34" s="27">
        <v>25</v>
      </c>
      <c r="C34" s="28" t="s">
        <v>1360</v>
      </c>
      <c r="D34" s="29" t="s">
        <v>574</v>
      </c>
      <c r="E34" s="30" t="s">
        <v>1205</v>
      </c>
      <c r="F34" s="31" t="s">
        <v>985</v>
      </c>
      <c r="G34" s="28" t="s">
        <v>155</v>
      </c>
      <c r="H34" s="32">
        <v>10</v>
      </c>
      <c r="I34" s="32">
        <v>5</v>
      </c>
      <c r="J34" s="32" t="s">
        <v>28</v>
      </c>
      <c r="K34" s="32">
        <v>10</v>
      </c>
      <c r="L34" s="40"/>
      <c r="M34" s="40"/>
      <c r="N34" s="40"/>
      <c r="O34" s="34">
        <v>7.5</v>
      </c>
      <c r="P34" s="35">
        <f>ROUND(SUMPRODUCT(H34:O34,$H$9:$O$9)/100,1)</f>
        <v>8</v>
      </c>
      <c r="Q34" s="36" t="str">
        <f t="shared" si="0"/>
        <v>B+</v>
      </c>
      <c r="R34" s="37" t="str">
        <f t="shared" si="1"/>
        <v>Khá</v>
      </c>
      <c r="S34" s="38" t="str">
        <f t="shared" si="3"/>
        <v/>
      </c>
      <c r="T34" s="39" t="s">
        <v>1525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4.25" customHeight="1">
      <c r="B35" s="27">
        <v>26</v>
      </c>
      <c r="C35" s="28" t="s">
        <v>1361</v>
      </c>
      <c r="D35" s="29" t="s">
        <v>226</v>
      </c>
      <c r="E35" s="30" t="s">
        <v>141</v>
      </c>
      <c r="F35" s="31" t="s">
        <v>989</v>
      </c>
      <c r="G35" s="28" t="s">
        <v>116</v>
      </c>
      <c r="H35" s="32">
        <v>10</v>
      </c>
      <c r="I35" s="32">
        <v>10</v>
      </c>
      <c r="J35" s="32" t="s">
        <v>28</v>
      </c>
      <c r="K35" s="32">
        <v>10</v>
      </c>
      <c r="L35" s="40"/>
      <c r="M35" s="40"/>
      <c r="N35" s="40"/>
      <c r="O35" s="34">
        <v>7.5</v>
      </c>
      <c r="P35" s="35">
        <f>ROUND(SUMPRODUCT(H35:O35,$H$9:$O$9)/100,1)</f>
        <v>8.5</v>
      </c>
      <c r="Q35" s="36" t="str">
        <f t="shared" si="0"/>
        <v>A</v>
      </c>
      <c r="R35" s="37" t="str">
        <f t="shared" si="1"/>
        <v>Giỏi</v>
      </c>
      <c r="S35" s="38" t="str">
        <f t="shared" si="3"/>
        <v/>
      </c>
      <c r="T35" s="39" t="s">
        <v>1525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4.25" customHeight="1">
      <c r="B36" s="27">
        <v>27</v>
      </c>
      <c r="C36" s="28" t="s">
        <v>1362</v>
      </c>
      <c r="D36" s="29" t="s">
        <v>1363</v>
      </c>
      <c r="E36" s="30" t="s">
        <v>1364</v>
      </c>
      <c r="F36" s="31" t="s">
        <v>1228</v>
      </c>
      <c r="G36" s="28" t="s">
        <v>65</v>
      </c>
      <c r="H36" s="32">
        <v>10</v>
      </c>
      <c r="I36" s="32">
        <v>3</v>
      </c>
      <c r="J36" s="32" t="s">
        <v>28</v>
      </c>
      <c r="K36" s="32">
        <v>10</v>
      </c>
      <c r="L36" s="40"/>
      <c r="M36" s="40"/>
      <c r="N36" s="40"/>
      <c r="O36" s="34">
        <v>8.5</v>
      </c>
      <c r="P36" s="35">
        <f>ROUND(SUMPRODUCT(H36:O36,$H$9:$O$9)/100,1)</f>
        <v>8.4</v>
      </c>
      <c r="Q36" s="36" t="str">
        <f t="shared" si="0"/>
        <v>B+</v>
      </c>
      <c r="R36" s="37" t="str">
        <f t="shared" si="1"/>
        <v>Khá</v>
      </c>
      <c r="S36" s="38" t="str">
        <f t="shared" si="3"/>
        <v/>
      </c>
      <c r="T36" s="39" t="s">
        <v>1525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4.25" customHeight="1">
      <c r="B37" s="27">
        <v>28</v>
      </c>
      <c r="C37" s="28" t="s">
        <v>1365</v>
      </c>
      <c r="D37" s="29" t="s">
        <v>1366</v>
      </c>
      <c r="E37" s="30" t="s">
        <v>1367</v>
      </c>
      <c r="F37" s="31" t="s">
        <v>1368</v>
      </c>
      <c r="G37" s="28" t="s">
        <v>70</v>
      </c>
      <c r="H37" s="32">
        <v>10</v>
      </c>
      <c r="I37" s="32">
        <v>10</v>
      </c>
      <c r="J37" s="32" t="s">
        <v>28</v>
      </c>
      <c r="K37" s="32">
        <v>9</v>
      </c>
      <c r="L37" s="40"/>
      <c r="M37" s="40"/>
      <c r="N37" s="40"/>
      <c r="O37" s="34">
        <v>8</v>
      </c>
      <c r="P37" s="35">
        <f>ROUND(SUMPRODUCT(H37:O37,$H$9:$O$9)/100,1)</f>
        <v>8.6</v>
      </c>
      <c r="Q37" s="36" t="str">
        <f t="shared" si="0"/>
        <v>A</v>
      </c>
      <c r="R37" s="37" t="str">
        <f t="shared" si="1"/>
        <v>Giỏi</v>
      </c>
      <c r="S37" s="38" t="str">
        <f t="shared" si="3"/>
        <v/>
      </c>
      <c r="T37" s="39" t="s">
        <v>1525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4.25" customHeight="1">
      <c r="B38" s="27">
        <v>29</v>
      </c>
      <c r="C38" s="28" t="s">
        <v>1369</v>
      </c>
      <c r="D38" s="29" t="s">
        <v>1370</v>
      </c>
      <c r="E38" s="30" t="s">
        <v>164</v>
      </c>
      <c r="F38" s="31" t="s">
        <v>869</v>
      </c>
      <c r="G38" s="28" t="s">
        <v>103</v>
      </c>
      <c r="H38" s="32">
        <v>9</v>
      </c>
      <c r="I38" s="32">
        <v>7</v>
      </c>
      <c r="J38" s="32" t="s">
        <v>28</v>
      </c>
      <c r="K38" s="32">
        <v>10</v>
      </c>
      <c r="L38" s="40"/>
      <c r="M38" s="40"/>
      <c r="N38" s="40"/>
      <c r="O38" s="34">
        <v>7</v>
      </c>
      <c r="P38" s="35">
        <f>ROUND(SUMPRODUCT(H38:O38,$H$9:$O$9)/100,1)</f>
        <v>7.8</v>
      </c>
      <c r="Q38" s="36" t="str">
        <f t="shared" si="0"/>
        <v>B</v>
      </c>
      <c r="R38" s="37" t="str">
        <f t="shared" si="1"/>
        <v>Khá</v>
      </c>
      <c r="S38" s="38" t="str">
        <f t="shared" si="3"/>
        <v/>
      </c>
      <c r="T38" s="39" t="s">
        <v>1525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4.25" customHeight="1">
      <c r="B39" s="27">
        <v>30</v>
      </c>
      <c r="C39" s="28" t="s">
        <v>1371</v>
      </c>
      <c r="D39" s="29" t="s">
        <v>493</v>
      </c>
      <c r="E39" s="30" t="s">
        <v>1372</v>
      </c>
      <c r="F39" s="31" t="s">
        <v>1018</v>
      </c>
      <c r="G39" s="28" t="s">
        <v>70</v>
      </c>
      <c r="H39" s="32">
        <v>10</v>
      </c>
      <c r="I39" s="32">
        <v>5</v>
      </c>
      <c r="J39" s="32" t="s">
        <v>28</v>
      </c>
      <c r="K39" s="32">
        <v>10</v>
      </c>
      <c r="L39" s="40"/>
      <c r="M39" s="40"/>
      <c r="N39" s="40"/>
      <c r="O39" s="34">
        <v>7</v>
      </c>
      <c r="P39" s="35">
        <f>ROUND(SUMPRODUCT(H39:O39,$H$9:$O$9)/100,1)</f>
        <v>7.7</v>
      </c>
      <c r="Q39" s="36" t="str">
        <f t="shared" si="0"/>
        <v>B</v>
      </c>
      <c r="R39" s="37" t="str">
        <f t="shared" si="1"/>
        <v>Khá</v>
      </c>
      <c r="S39" s="38" t="str">
        <f t="shared" si="3"/>
        <v/>
      </c>
      <c r="T39" s="39" t="s">
        <v>1525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4.25" customHeight="1">
      <c r="B40" s="27">
        <v>31</v>
      </c>
      <c r="C40" s="28" t="s">
        <v>1373</v>
      </c>
      <c r="D40" s="29" t="s">
        <v>1374</v>
      </c>
      <c r="E40" s="30" t="s">
        <v>168</v>
      </c>
      <c r="F40" s="31" t="s">
        <v>1375</v>
      </c>
      <c r="G40" s="28" t="s">
        <v>125</v>
      </c>
      <c r="H40" s="32">
        <v>10</v>
      </c>
      <c r="I40" s="32">
        <v>10</v>
      </c>
      <c r="J40" s="32" t="s">
        <v>28</v>
      </c>
      <c r="K40" s="32">
        <v>10</v>
      </c>
      <c r="L40" s="40"/>
      <c r="M40" s="40"/>
      <c r="N40" s="40"/>
      <c r="O40" s="34">
        <v>7</v>
      </c>
      <c r="P40" s="35">
        <f>ROUND(SUMPRODUCT(H40:O40,$H$9:$O$9)/100,1)</f>
        <v>8.1999999999999993</v>
      </c>
      <c r="Q40" s="36" t="str">
        <f t="shared" si="0"/>
        <v>B+</v>
      </c>
      <c r="R40" s="37" t="str">
        <f t="shared" si="1"/>
        <v>Khá</v>
      </c>
      <c r="S40" s="38" t="str">
        <f t="shared" si="3"/>
        <v/>
      </c>
      <c r="T40" s="39" t="s">
        <v>1525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4.25" customHeight="1">
      <c r="B41" s="27">
        <v>32</v>
      </c>
      <c r="C41" s="28" t="s">
        <v>1376</v>
      </c>
      <c r="D41" s="29" t="s">
        <v>819</v>
      </c>
      <c r="E41" s="30" t="s">
        <v>1377</v>
      </c>
      <c r="F41" s="31" t="s">
        <v>1378</v>
      </c>
      <c r="G41" s="28" t="s">
        <v>116</v>
      </c>
      <c r="H41" s="32">
        <v>8</v>
      </c>
      <c r="I41" s="32">
        <v>7</v>
      </c>
      <c r="J41" s="32" t="s">
        <v>28</v>
      </c>
      <c r="K41" s="32">
        <v>10</v>
      </c>
      <c r="L41" s="40"/>
      <c r="M41" s="40"/>
      <c r="N41" s="40"/>
      <c r="O41" s="34">
        <v>6.5</v>
      </c>
      <c r="P41" s="35">
        <f>ROUND(SUMPRODUCT(H41:O41,$H$9:$O$9)/100,1)</f>
        <v>7.4</v>
      </c>
      <c r="Q41" s="36" t="str">
        <f t="shared" si="0"/>
        <v>B</v>
      </c>
      <c r="R41" s="37" t="str">
        <f t="shared" si="1"/>
        <v>Khá</v>
      </c>
      <c r="S41" s="38" t="str">
        <f t="shared" si="3"/>
        <v/>
      </c>
      <c r="T41" s="39" t="s">
        <v>1525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4.25" customHeight="1">
      <c r="B42" s="27">
        <v>33</v>
      </c>
      <c r="C42" s="28" t="s">
        <v>1379</v>
      </c>
      <c r="D42" s="29" t="s">
        <v>222</v>
      </c>
      <c r="E42" s="30" t="s">
        <v>1380</v>
      </c>
      <c r="F42" s="31" t="s">
        <v>640</v>
      </c>
      <c r="G42" s="28" t="s">
        <v>116</v>
      </c>
      <c r="H42" s="32">
        <v>10</v>
      </c>
      <c r="I42" s="32">
        <v>10</v>
      </c>
      <c r="J42" s="32" t="s">
        <v>28</v>
      </c>
      <c r="K42" s="32">
        <v>10</v>
      </c>
      <c r="L42" s="40"/>
      <c r="M42" s="40"/>
      <c r="N42" s="40"/>
      <c r="O42" s="34">
        <v>7.5</v>
      </c>
      <c r="P42" s="35">
        <f>ROUND(SUMPRODUCT(H42:O42,$H$9:$O$9)/100,1)</f>
        <v>8.5</v>
      </c>
      <c r="Q42" s="36" t="str">
        <f t="shared" ref="Q42:Q78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</v>
      </c>
      <c r="R42" s="37" t="str">
        <f t="shared" ref="R42:R78" si="5">IF($P42&lt;4,"Kém",IF(AND($P42&gt;=4,$P42&lt;=5.4),"Trung bình yếu",IF(AND($P42&gt;=5.5,$P42&lt;=6.9),"Trung bình",IF(AND($P42&gt;=7,$P42&lt;=8.4),"Khá",IF(AND($P42&gt;=8.5,$P42&lt;=10),"Giỏi","")))))</f>
        <v>Giỏi</v>
      </c>
      <c r="S42" s="38" t="str">
        <f t="shared" si="3"/>
        <v/>
      </c>
      <c r="T42" s="39" t="s">
        <v>1525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4.25" customHeight="1">
      <c r="B43" s="27">
        <v>34</v>
      </c>
      <c r="C43" s="28" t="s">
        <v>1381</v>
      </c>
      <c r="D43" s="29" t="s">
        <v>574</v>
      </c>
      <c r="E43" s="30" t="s">
        <v>1382</v>
      </c>
      <c r="F43" s="31" t="s">
        <v>1383</v>
      </c>
      <c r="G43" s="28" t="s">
        <v>61</v>
      </c>
      <c r="H43" s="32">
        <v>10</v>
      </c>
      <c r="I43" s="32">
        <v>5</v>
      </c>
      <c r="J43" s="32" t="s">
        <v>28</v>
      </c>
      <c r="K43" s="32">
        <v>10</v>
      </c>
      <c r="L43" s="40"/>
      <c r="M43" s="40"/>
      <c r="N43" s="40"/>
      <c r="O43" s="34">
        <v>7.5</v>
      </c>
      <c r="P43" s="35">
        <f>ROUND(SUMPRODUCT(H43:O43,$H$9:$O$9)/100,1)</f>
        <v>8</v>
      </c>
      <c r="Q43" s="36" t="str">
        <f t="shared" si="4"/>
        <v>B+</v>
      </c>
      <c r="R43" s="37" t="str">
        <f t="shared" si="5"/>
        <v>Khá</v>
      </c>
      <c r="S43" s="38" t="str">
        <f t="shared" si="3"/>
        <v/>
      </c>
      <c r="T43" s="39" t="s">
        <v>1525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4.25" customHeight="1">
      <c r="B44" s="27">
        <v>35</v>
      </c>
      <c r="C44" s="28" t="s">
        <v>1384</v>
      </c>
      <c r="D44" s="29" t="s">
        <v>1350</v>
      </c>
      <c r="E44" s="30" t="s">
        <v>398</v>
      </c>
      <c r="F44" s="31" t="s">
        <v>1383</v>
      </c>
      <c r="G44" s="28" t="s">
        <v>103</v>
      </c>
      <c r="H44" s="32">
        <v>10</v>
      </c>
      <c r="I44" s="32">
        <v>6</v>
      </c>
      <c r="J44" s="32" t="s">
        <v>28</v>
      </c>
      <c r="K44" s="32">
        <v>10</v>
      </c>
      <c r="L44" s="40"/>
      <c r="M44" s="40"/>
      <c r="N44" s="40"/>
      <c r="O44" s="34">
        <v>9</v>
      </c>
      <c r="P44" s="35">
        <f>ROUND(SUMPRODUCT(H44:O44,$H$9:$O$9)/100,1)</f>
        <v>9</v>
      </c>
      <c r="Q44" s="36" t="str">
        <f t="shared" si="4"/>
        <v>A+</v>
      </c>
      <c r="R44" s="37" t="str">
        <f t="shared" si="5"/>
        <v>Giỏi</v>
      </c>
      <c r="S44" s="38" t="str">
        <f t="shared" si="3"/>
        <v/>
      </c>
      <c r="T44" s="39" t="s">
        <v>1525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5.75" customHeight="1">
      <c r="B45" s="27">
        <v>36</v>
      </c>
      <c r="C45" s="28" t="s">
        <v>1385</v>
      </c>
      <c r="D45" s="29" t="s">
        <v>222</v>
      </c>
      <c r="E45" s="30" t="s">
        <v>398</v>
      </c>
      <c r="F45" s="31" t="s">
        <v>452</v>
      </c>
      <c r="G45" s="28" t="s">
        <v>116</v>
      </c>
      <c r="H45" s="32">
        <v>10</v>
      </c>
      <c r="I45" s="32">
        <v>10</v>
      </c>
      <c r="J45" s="32" t="s">
        <v>28</v>
      </c>
      <c r="K45" s="32">
        <v>10</v>
      </c>
      <c r="L45" s="40"/>
      <c r="M45" s="40"/>
      <c r="N45" s="40"/>
      <c r="O45" s="34">
        <v>7.5</v>
      </c>
      <c r="P45" s="35">
        <f>ROUND(SUMPRODUCT(H45:O45,$H$9:$O$9)/100,1)</f>
        <v>8.5</v>
      </c>
      <c r="Q45" s="36" t="str">
        <f t="shared" si="4"/>
        <v>A</v>
      </c>
      <c r="R45" s="37" t="str">
        <f t="shared" si="5"/>
        <v>Giỏi</v>
      </c>
      <c r="S45" s="38" t="str">
        <f t="shared" si="3"/>
        <v/>
      </c>
      <c r="T45" s="39" t="s">
        <v>1526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5.75" customHeight="1">
      <c r="B46" s="27">
        <v>37</v>
      </c>
      <c r="C46" s="28" t="s">
        <v>1386</v>
      </c>
      <c r="D46" s="29" t="s">
        <v>1253</v>
      </c>
      <c r="E46" s="30" t="s">
        <v>172</v>
      </c>
      <c r="F46" s="31" t="s">
        <v>1097</v>
      </c>
      <c r="G46" s="28" t="s">
        <v>125</v>
      </c>
      <c r="H46" s="32">
        <v>10</v>
      </c>
      <c r="I46" s="32">
        <v>5</v>
      </c>
      <c r="J46" s="32" t="s">
        <v>28</v>
      </c>
      <c r="K46" s="32">
        <v>10</v>
      </c>
      <c r="L46" s="40"/>
      <c r="M46" s="40"/>
      <c r="N46" s="40"/>
      <c r="O46" s="34">
        <v>5</v>
      </c>
      <c r="P46" s="35">
        <f>ROUND(SUMPRODUCT(H46:O46,$H$9:$O$9)/100,1)</f>
        <v>6.5</v>
      </c>
      <c r="Q46" s="36" t="str">
        <f t="shared" si="4"/>
        <v>C+</v>
      </c>
      <c r="R46" s="37" t="str">
        <f t="shared" si="5"/>
        <v>Trung bình</v>
      </c>
      <c r="S46" s="38" t="str">
        <f t="shared" si="3"/>
        <v/>
      </c>
      <c r="T46" s="39" t="s">
        <v>1526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5.75" customHeight="1">
      <c r="B47" s="27">
        <v>38</v>
      </c>
      <c r="C47" s="28" t="s">
        <v>1387</v>
      </c>
      <c r="D47" s="29" t="s">
        <v>1388</v>
      </c>
      <c r="E47" s="30" t="s">
        <v>1389</v>
      </c>
      <c r="F47" s="31" t="s">
        <v>1390</v>
      </c>
      <c r="G47" s="28" t="s">
        <v>116</v>
      </c>
      <c r="H47" s="32">
        <v>10</v>
      </c>
      <c r="I47" s="32">
        <v>5</v>
      </c>
      <c r="J47" s="32" t="s">
        <v>28</v>
      </c>
      <c r="K47" s="32">
        <v>9</v>
      </c>
      <c r="L47" s="40"/>
      <c r="M47" s="40"/>
      <c r="N47" s="40"/>
      <c r="O47" s="34">
        <v>5</v>
      </c>
      <c r="P47" s="35">
        <f>ROUND(SUMPRODUCT(H47:O47,$H$9:$O$9)/100,1)</f>
        <v>6.3</v>
      </c>
      <c r="Q47" s="36" t="str">
        <f t="shared" si="4"/>
        <v>C</v>
      </c>
      <c r="R47" s="37" t="str">
        <f t="shared" si="5"/>
        <v>Trung bình</v>
      </c>
      <c r="S47" s="38" t="str">
        <f t="shared" si="3"/>
        <v/>
      </c>
      <c r="T47" s="39" t="s">
        <v>1526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5.75" customHeight="1">
      <c r="B48" s="27">
        <v>39</v>
      </c>
      <c r="C48" s="28" t="s">
        <v>1391</v>
      </c>
      <c r="D48" s="29" t="s">
        <v>1062</v>
      </c>
      <c r="E48" s="30" t="s">
        <v>405</v>
      </c>
      <c r="F48" s="31" t="s">
        <v>1392</v>
      </c>
      <c r="G48" s="28" t="s">
        <v>70</v>
      </c>
      <c r="H48" s="32">
        <v>6</v>
      </c>
      <c r="I48" s="32">
        <v>5</v>
      </c>
      <c r="J48" s="32" t="s">
        <v>28</v>
      </c>
      <c r="K48" s="32">
        <v>9</v>
      </c>
      <c r="L48" s="40"/>
      <c r="M48" s="40"/>
      <c r="N48" s="40"/>
      <c r="O48" s="34">
        <v>6</v>
      </c>
      <c r="P48" s="35">
        <f>ROUND(SUMPRODUCT(H48:O48,$H$9:$O$9)/100,1)</f>
        <v>6.5</v>
      </c>
      <c r="Q48" s="36" t="str">
        <f t="shared" si="4"/>
        <v>C+</v>
      </c>
      <c r="R48" s="37" t="str">
        <f t="shared" si="5"/>
        <v>Trung bình</v>
      </c>
      <c r="S48" s="38" t="str">
        <f t="shared" si="3"/>
        <v/>
      </c>
      <c r="T48" s="39" t="s">
        <v>1526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5.75" customHeight="1">
      <c r="B49" s="27">
        <v>40</v>
      </c>
      <c r="C49" s="28" t="s">
        <v>1393</v>
      </c>
      <c r="D49" s="29" t="s">
        <v>1261</v>
      </c>
      <c r="E49" s="30" t="s">
        <v>405</v>
      </c>
      <c r="F49" s="31" t="s">
        <v>220</v>
      </c>
      <c r="G49" s="28" t="s">
        <v>70</v>
      </c>
      <c r="H49" s="32">
        <v>10</v>
      </c>
      <c r="I49" s="32">
        <v>3</v>
      </c>
      <c r="J49" s="32" t="s">
        <v>28</v>
      </c>
      <c r="K49" s="32">
        <v>9</v>
      </c>
      <c r="L49" s="40"/>
      <c r="M49" s="40"/>
      <c r="N49" s="40"/>
      <c r="O49" s="34">
        <v>7.5</v>
      </c>
      <c r="P49" s="35">
        <f>ROUND(SUMPRODUCT(H49:O49,$H$9:$O$9)/100,1)</f>
        <v>7.6</v>
      </c>
      <c r="Q49" s="36" t="str">
        <f t="shared" si="4"/>
        <v>B</v>
      </c>
      <c r="R49" s="37" t="str">
        <f t="shared" si="5"/>
        <v>Khá</v>
      </c>
      <c r="S49" s="38" t="str">
        <f t="shared" si="3"/>
        <v/>
      </c>
      <c r="T49" s="39" t="s">
        <v>1526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5.75" customHeight="1">
      <c r="B50" s="27">
        <v>41</v>
      </c>
      <c r="C50" s="28" t="s">
        <v>1394</v>
      </c>
      <c r="D50" s="29" t="s">
        <v>1395</v>
      </c>
      <c r="E50" s="30" t="s">
        <v>761</v>
      </c>
      <c r="F50" s="31" t="s">
        <v>1396</v>
      </c>
      <c r="G50" s="28" t="s">
        <v>65</v>
      </c>
      <c r="H50" s="32">
        <v>10</v>
      </c>
      <c r="I50" s="32">
        <v>10</v>
      </c>
      <c r="J50" s="32" t="s">
        <v>28</v>
      </c>
      <c r="K50" s="32">
        <v>10</v>
      </c>
      <c r="L50" s="40"/>
      <c r="M50" s="40"/>
      <c r="N50" s="40"/>
      <c r="O50" s="34">
        <v>7.5</v>
      </c>
      <c r="P50" s="35">
        <f>ROUND(SUMPRODUCT(H50:O50,$H$9:$O$9)/100,1)</f>
        <v>8.5</v>
      </c>
      <c r="Q50" s="36" t="str">
        <f t="shared" si="4"/>
        <v>A</v>
      </c>
      <c r="R50" s="37" t="str">
        <f t="shared" si="5"/>
        <v>Giỏi</v>
      </c>
      <c r="S50" s="38" t="str">
        <f t="shared" si="3"/>
        <v/>
      </c>
      <c r="T50" s="39" t="s">
        <v>1526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5.75" customHeight="1">
      <c r="B51" s="27">
        <v>42</v>
      </c>
      <c r="C51" s="28" t="s">
        <v>1397</v>
      </c>
      <c r="D51" s="29" t="s">
        <v>1398</v>
      </c>
      <c r="E51" s="30" t="s">
        <v>1399</v>
      </c>
      <c r="F51" s="31" t="s">
        <v>1400</v>
      </c>
      <c r="G51" s="28" t="s">
        <v>116</v>
      </c>
      <c r="H51" s="32">
        <v>10</v>
      </c>
      <c r="I51" s="32">
        <v>5</v>
      </c>
      <c r="J51" s="32" t="s">
        <v>28</v>
      </c>
      <c r="K51" s="32">
        <v>10</v>
      </c>
      <c r="L51" s="40"/>
      <c r="M51" s="40"/>
      <c r="N51" s="40"/>
      <c r="O51" s="34">
        <v>6</v>
      </c>
      <c r="P51" s="35">
        <f>ROUND(SUMPRODUCT(H51:O51,$H$9:$O$9)/100,1)</f>
        <v>7.1</v>
      </c>
      <c r="Q51" s="36" t="str">
        <f t="shared" si="4"/>
        <v>B</v>
      </c>
      <c r="R51" s="37" t="str">
        <f t="shared" si="5"/>
        <v>Khá</v>
      </c>
      <c r="S51" s="38" t="str">
        <f t="shared" si="3"/>
        <v/>
      </c>
      <c r="T51" s="39" t="s">
        <v>1526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5.75" customHeight="1">
      <c r="B52" s="27">
        <v>43</v>
      </c>
      <c r="C52" s="28" t="s">
        <v>1401</v>
      </c>
      <c r="D52" s="29" t="s">
        <v>1402</v>
      </c>
      <c r="E52" s="30" t="s">
        <v>184</v>
      </c>
      <c r="F52" s="31" t="s">
        <v>1403</v>
      </c>
      <c r="G52" s="28" t="s">
        <v>116</v>
      </c>
      <c r="H52" s="32">
        <v>7</v>
      </c>
      <c r="I52" s="32">
        <v>5</v>
      </c>
      <c r="J52" s="32" t="s">
        <v>28</v>
      </c>
      <c r="K52" s="32">
        <v>10</v>
      </c>
      <c r="L52" s="40"/>
      <c r="M52" s="40"/>
      <c r="N52" s="40"/>
      <c r="O52" s="34">
        <v>7.5</v>
      </c>
      <c r="P52" s="35">
        <f>ROUND(SUMPRODUCT(H52:O52,$H$9:$O$9)/100,1)</f>
        <v>7.7</v>
      </c>
      <c r="Q52" s="36" t="str">
        <f t="shared" si="4"/>
        <v>B</v>
      </c>
      <c r="R52" s="37" t="str">
        <f t="shared" si="5"/>
        <v>Khá</v>
      </c>
      <c r="S52" s="38" t="str">
        <f t="shared" si="3"/>
        <v/>
      </c>
      <c r="T52" s="39" t="s">
        <v>1526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5.75" customHeight="1">
      <c r="B53" s="27">
        <v>44</v>
      </c>
      <c r="C53" s="28" t="s">
        <v>1404</v>
      </c>
      <c r="D53" s="29" t="s">
        <v>1405</v>
      </c>
      <c r="E53" s="30" t="s">
        <v>191</v>
      </c>
      <c r="F53" s="31" t="s">
        <v>1051</v>
      </c>
      <c r="G53" s="28" t="s">
        <v>125</v>
      </c>
      <c r="H53" s="32">
        <v>4</v>
      </c>
      <c r="I53" s="32">
        <v>0</v>
      </c>
      <c r="J53" s="32" t="s">
        <v>28</v>
      </c>
      <c r="K53" s="32">
        <v>0</v>
      </c>
      <c r="L53" s="40"/>
      <c r="M53" s="40"/>
      <c r="N53" s="40"/>
      <c r="O53" s="34"/>
      <c r="P53" s="35">
        <f>ROUND(SUMPRODUCT(H53:O53,$H$9:$O$9)/100,1)</f>
        <v>0.4</v>
      </c>
      <c r="Q53" s="36" t="str">
        <f t="shared" si="4"/>
        <v>F</v>
      </c>
      <c r="R53" s="37" t="str">
        <f t="shared" si="5"/>
        <v>Kém</v>
      </c>
      <c r="S53" s="38" t="str">
        <f t="shared" si="3"/>
        <v>Không đủ ĐKDT</v>
      </c>
      <c r="T53" s="39" t="s">
        <v>1526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Học lại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5.75" customHeight="1">
      <c r="B54" s="27">
        <v>45</v>
      </c>
      <c r="C54" s="28" t="s">
        <v>1406</v>
      </c>
      <c r="D54" s="29" t="s">
        <v>222</v>
      </c>
      <c r="E54" s="30" t="s">
        <v>624</v>
      </c>
      <c r="F54" s="31" t="s">
        <v>919</v>
      </c>
      <c r="G54" s="28" t="s">
        <v>65</v>
      </c>
      <c r="H54" s="32">
        <v>10</v>
      </c>
      <c r="I54" s="32">
        <v>10</v>
      </c>
      <c r="J54" s="32" t="s">
        <v>28</v>
      </c>
      <c r="K54" s="32">
        <v>9</v>
      </c>
      <c r="L54" s="40"/>
      <c r="M54" s="40"/>
      <c r="N54" s="40"/>
      <c r="O54" s="34">
        <v>7</v>
      </c>
      <c r="P54" s="35">
        <f>ROUND(SUMPRODUCT(H54:O54,$H$9:$O$9)/100,1)</f>
        <v>8</v>
      </c>
      <c r="Q54" s="36" t="str">
        <f t="shared" si="4"/>
        <v>B+</v>
      </c>
      <c r="R54" s="37" t="str">
        <f t="shared" si="5"/>
        <v>Khá</v>
      </c>
      <c r="S54" s="38" t="str">
        <f t="shared" si="3"/>
        <v/>
      </c>
      <c r="T54" s="39" t="s">
        <v>1526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5.75" customHeight="1">
      <c r="B55" s="27">
        <v>46</v>
      </c>
      <c r="C55" s="28" t="s">
        <v>1407</v>
      </c>
      <c r="D55" s="29" t="s">
        <v>1241</v>
      </c>
      <c r="E55" s="30" t="s">
        <v>631</v>
      </c>
      <c r="F55" s="31" t="s">
        <v>305</v>
      </c>
      <c r="G55" s="28" t="s">
        <v>125</v>
      </c>
      <c r="H55" s="32">
        <v>10</v>
      </c>
      <c r="I55" s="32">
        <v>5</v>
      </c>
      <c r="J55" s="32" t="s">
        <v>28</v>
      </c>
      <c r="K55" s="32">
        <v>10</v>
      </c>
      <c r="L55" s="40"/>
      <c r="M55" s="40"/>
      <c r="N55" s="40"/>
      <c r="O55" s="34">
        <v>6.5</v>
      </c>
      <c r="P55" s="35">
        <f>ROUND(SUMPRODUCT(H55:O55,$H$9:$O$9)/100,1)</f>
        <v>7.4</v>
      </c>
      <c r="Q55" s="36" t="str">
        <f t="shared" si="4"/>
        <v>B</v>
      </c>
      <c r="R55" s="37" t="str">
        <f t="shared" si="5"/>
        <v>Khá</v>
      </c>
      <c r="S55" s="38" t="str">
        <f t="shared" si="3"/>
        <v/>
      </c>
      <c r="T55" s="39" t="s">
        <v>1526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5.75" customHeight="1">
      <c r="B56" s="27">
        <v>47</v>
      </c>
      <c r="C56" s="28" t="s">
        <v>1408</v>
      </c>
      <c r="D56" s="29" t="s">
        <v>1138</v>
      </c>
      <c r="E56" s="30" t="s">
        <v>436</v>
      </c>
      <c r="F56" s="31" t="s">
        <v>1409</v>
      </c>
      <c r="G56" s="28" t="s">
        <v>61</v>
      </c>
      <c r="H56" s="32"/>
      <c r="I56" s="32"/>
      <c r="J56" s="32" t="s">
        <v>28</v>
      </c>
      <c r="K56" s="32"/>
      <c r="L56" s="40"/>
      <c r="M56" s="40"/>
      <c r="N56" s="40"/>
      <c r="O56" s="34"/>
      <c r="P56" s="35">
        <f>ROUND(SUMPRODUCT(H56:O56,$H$9:$O$9)/100,1)</f>
        <v>0</v>
      </c>
      <c r="Q56" s="36" t="str">
        <f t="shared" si="4"/>
        <v>F</v>
      </c>
      <c r="R56" s="37" t="str">
        <f t="shared" si="5"/>
        <v>Kém</v>
      </c>
      <c r="S56" s="38" t="str">
        <f t="shared" si="3"/>
        <v>Không đủ ĐKDT</v>
      </c>
      <c r="T56" s="39" t="s">
        <v>1526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Học lại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5.75" customHeight="1">
      <c r="B57" s="27">
        <v>48</v>
      </c>
      <c r="C57" s="28" t="s">
        <v>1410</v>
      </c>
      <c r="D57" s="29" t="s">
        <v>1411</v>
      </c>
      <c r="E57" s="30" t="s">
        <v>791</v>
      </c>
      <c r="F57" s="31" t="s">
        <v>1412</v>
      </c>
      <c r="G57" s="28" t="s">
        <v>70</v>
      </c>
      <c r="H57" s="32">
        <v>6</v>
      </c>
      <c r="I57" s="32">
        <v>5</v>
      </c>
      <c r="J57" s="32" t="s">
        <v>28</v>
      </c>
      <c r="K57" s="32">
        <v>9</v>
      </c>
      <c r="L57" s="40"/>
      <c r="M57" s="40"/>
      <c r="N57" s="40"/>
      <c r="O57" s="34">
        <v>6.5</v>
      </c>
      <c r="P57" s="35">
        <f>ROUND(SUMPRODUCT(H57:O57,$H$9:$O$9)/100,1)</f>
        <v>6.8</v>
      </c>
      <c r="Q57" s="36" t="str">
        <f t="shared" si="4"/>
        <v>C+</v>
      </c>
      <c r="R57" s="37" t="str">
        <f t="shared" si="5"/>
        <v>Trung bình</v>
      </c>
      <c r="S57" s="38" t="str">
        <f t="shared" si="3"/>
        <v/>
      </c>
      <c r="T57" s="39" t="s">
        <v>1526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5.75" customHeight="1">
      <c r="B58" s="27">
        <v>49</v>
      </c>
      <c r="C58" s="28" t="s">
        <v>1413</v>
      </c>
      <c r="D58" s="29" t="s">
        <v>1253</v>
      </c>
      <c r="E58" s="30" t="s">
        <v>208</v>
      </c>
      <c r="F58" s="31" t="s">
        <v>443</v>
      </c>
      <c r="G58" s="28" t="s">
        <v>103</v>
      </c>
      <c r="H58" s="32">
        <v>9</v>
      </c>
      <c r="I58" s="32">
        <v>5</v>
      </c>
      <c r="J58" s="32" t="s">
        <v>28</v>
      </c>
      <c r="K58" s="32">
        <v>10</v>
      </c>
      <c r="L58" s="40"/>
      <c r="M58" s="40"/>
      <c r="N58" s="40"/>
      <c r="O58" s="34">
        <v>7</v>
      </c>
      <c r="P58" s="35">
        <f>ROUND(SUMPRODUCT(H58:O58,$H$9:$O$9)/100,1)</f>
        <v>7.6</v>
      </c>
      <c r="Q58" s="36" t="str">
        <f t="shared" si="4"/>
        <v>B</v>
      </c>
      <c r="R58" s="37" t="str">
        <f t="shared" si="5"/>
        <v>Khá</v>
      </c>
      <c r="S58" s="38" t="str">
        <f t="shared" ref="S58:S78" si="6">+IF(OR($H58=0,$I58=0,$J58=0,$K58=0),"Không đủ ĐKDT","")</f>
        <v/>
      </c>
      <c r="T58" s="39" t="s">
        <v>1526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5.75" customHeight="1">
      <c r="B59" s="27">
        <v>50</v>
      </c>
      <c r="C59" s="28" t="s">
        <v>1414</v>
      </c>
      <c r="D59" s="29" t="s">
        <v>1415</v>
      </c>
      <c r="E59" s="30" t="s">
        <v>212</v>
      </c>
      <c r="F59" s="31" t="s">
        <v>970</v>
      </c>
      <c r="G59" s="28" t="s">
        <v>103</v>
      </c>
      <c r="H59" s="32"/>
      <c r="I59" s="32"/>
      <c r="J59" s="32" t="s">
        <v>28</v>
      </c>
      <c r="K59" s="32"/>
      <c r="L59" s="40"/>
      <c r="M59" s="40"/>
      <c r="N59" s="40"/>
      <c r="O59" s="34"/>
      <c r="P59" s="35">
        <f>ROUND(SUMPRODUCT(H59:O59,$H$9:$O$9)/100,1)</f>
        <v>0</v>
      </c>
      <c r="Q59" s="36" t="str">
        <f t="shared" si="4"/>
        <v>F</v>
      </c>
      <c r="R59" s="37" t="str">
        <f t="shared" si="5"/>
        <v>Kém</v>
      </c>
      <c r="S59" s="38" t="str">
        <f t="shared" si="6"/>
        <v>Không đủ ĐKDT</v>
      </c>
      <c r="T59" s="39" t="s">
        <v>1526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5.75" customHeight="1">
      <c r="B60" s="27">
        <v>51</v>
      </c>
      <c r="C60" s="28" t="s">
        <v>1416</v>
      </c>
      <c r="D60" s="29" t="s">
        <v>222</v>
      </c>
      <c r="E60" s="30" t="s">
        <v>212</v>
      </c>
      <c r="F60" s="31" t="s">
        <v>324</v>
      </c>
      <c r="G60" s="28" t="s">
        <v>70</v>
      </c>
      <c r="H60" s="32">
        <v>10</v>
      </c>
      <c r="I60" s="32">
        <v>6</v>
      </c>
      <c r="J60" s="32" t="s">
        <v>28</v>
      </c>
      <c r="K60" s="32">
        <v>9</v>
      </c>
      <c r="L60" s="40"/>
      <c r="M60" s="40"/>
      <c r="N60" s="40"/>
      <c r="O60" s="34">
        <v>7</v>
      </c>
      <c r="P60" s="35">
        <f>ROUND(SUMPRODUCT(H60:O60,$H$9:$O$9)/100,1)</f>
        <v>7.6</v>
      </c>
      <c r="Q60" s="36" t="str">
        <f t="shared" si="4"/>
        <v>B</v>
      </c>
      <c r="R60" s="37" t="str">
        <f t="shared" si="5"/>
        <v>Khá</v>
      </c>
      <c r="S60" s="38" t="str">
        <f t="shared" si="6"/>
        <v/>
      </c>
      <c r="T60" s="39" t="s">
        <v>1526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5.75" customHeight="1">
      <c r="B61" s="27">
        <v>52</v>
      </c>
      <c r="C61" s="28" t="s">
        <v>1417</v>
      </c>
      <c r="D61" s="29" t="s">
        <v>371</v>
      </c>
      <c r="E61" s="30" t="s">
        <v>1106</v>
      </c>
      <c r="F61" s="31" t="s">
        <v>1418</v>
      </c>
      <c r="G61" s="28" t="s">
        <v>116</v>
      </c>
      <c r="H61" s="32"/>
      <c r="I61" s="32"/>
      <c r="J61" s="32" t="s">
        <v>28</v>
      </c>
      <c r="K61" s="32"/>
      <c r="L61" s="40"/>
      <c r="M61" s="40"/>
      <c r="N61" s="40"/>
      <c r="O61" s="34"/>
      <c r="P61" s="35">
        <f>ROUND(SUMPRODUCT(H61:O61,$H$9:$O$9)/100,1)</f>
        <v>0</v>
      </c>
      <c r="Q61" s="36" t="str">
        <f t="shared" si="4"/>
        <v>F</v>
      </c>
      <c r="R61" s="37" t="str">
        <f t="shared" si="5"/>
        <v>Kém</v>
      </c>
      <c r="S61" s="38" t="str">
        <f t="shared" si="6"/>
        <v>Không đủ ĐKDT</v>
      </c>
      <c r="T61" s="39" t="s">
        <v>1526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5.75" customHeight="1">
      <c r="B62" s="27">
        <v>53</v>
      </c>
      <c r="C62" s="28" t="s">
        <v>1419</v>
      </c>
      <c r="D62" s="29" t="s">
        <v>222</v>
      </c>
      <c r="E62" s="30" t="s">
        <v>223</v>
      </c>
      <c r="F62" s="31" t="s">
        <v>1420</v>
      </c>
      <c r="G62" s="28" t="s">
        <v>61</v>
      </c>
      <c r="H62" s="32">
        <v>10</v>
      </c>
      <c r="I62" s="32">
        <v>5</v>
      </c>
      <c r="J62" s="32" t="s">
        <v>28</v>
      </c>
      <c r="K62" s="32">
        <v>10</v>
      </c>
      <c r="L62" s="40"/>
      <c r="M62" s="40"/>
      <c r="N62" s="40"/>
      <c r="O62" s="34">
        <v>7</v>
      </c>
      <c r="P62" s="35">
        <f>ROUND(SUMPRODUCT(H62:O62,$H$9:$O$9)/100,1)</f>
        <v>7.7</v>
      </c>
      <c r="Q62" s="36" t="str">
        <f t="shared" si="4"/>
        <v>B</v>
      </c>
      <c r="R62" s="37" t="str">
        <f t="shared" si="5"/>
        <v>Khá</v>
      </c>
      <c r="S62" s="38" t="str">
        <f t="shared" si="6"/>
        <v/>
      </c>
      <c r="T62" s="39" t="s">
        <v>1526</v>
      </c>
      <c r="U62" s="3"/>
      <c r="V62" s="26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5.75" customHeight="1">
      <c r="B63" s="27">
        <v>54</v>
      </c>
      <c r="C63" s="28" t="s">
        <v>1421</v>
      </c>
      <c r="D63" s="29" t="s">
        <v>67</v>
      </c>
      <c r="E63" s="30" t="s">
        <v>804</v>
      </c>
      <c r="F63" s="31" t="s">
        <v>1422</v>
      </c>
      <c r="G63" s="28" t="s">
        <v>155</v>
      </c>
      <c r="H63" s="32">
        <v>10</v>
      </c>
      <c r="I63" s="32">
        <v>5</v>
      </c>
      <c r="J63" s="32" t="s">
        <v>28</v>
      </c>
      <c r="K63" s="32">
        <v>10</v>
      </c>
      <c r="L63" s="40"/>
      <c r="M63" s="40"/>
      <c r="N63" s="40"/>
      <c r="O63" s="34">
        <v>6.5</v>
      </c>
      <c r="P63" s="35">
        <f>ROUND(SUMPRODUCT(H63:O63,$H$9:$O$9)/100,1)</f>
        <v>7.4</v>
      </c>
      <c r="Q63" s="36" t="str">
        <f t="shared" si="4"/>
        <v>B</v>
      </c>
      <c r="R63" s="37" t="str">
        <f t="shared" si="5"/>
        <v>Khá</v>
      </c>
      <c r="S63" s="38" t="str">
        <f t="shared" si="6"/>
        <v/>
      </c>
      <c r="T63" s="39" t="s">
        <v>1526</v>
      </c>
      <c r="U63" s="3"/>
      <c r="V63" s="26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5.75" customHeight="1">
      <c r="B64" s="27">
        <v>55</v>
      </c>
      <c r="C64" s="28" t="s">
        <v>1423</v>
      </c>
      <c r="D64" s="29" t="s">
        <v>1424</v>
      </c>
      <c r="E64" s="30" t="s">
        <v>238</v>
      </c>
      <c r="F64" s="31" t="s">
        <v>925</v>
      </c>
      <c r="G64" s="28" t="s">
        <v>103</v>
      </c>
      <c r="H64" s="32">
        <v>10</v>
      </c>
      <c r="I64" s="32">
        <v>3</v>
      </c>
      <c r="J64" s="32" t="s">
        <v>28</v>
      </c>
      <c r="K64" s="32">
        <v>10</v>
      </c>
      <c r="L64" s="40"/>
      <c r="M64" s="40"/>
      <c r="N64" s="40"/>
      <c r="O64" s="34">
        <v>6</v>
      </c>
      <c r="P64" s="35">
        <f>ROUND(SUMPRODUCT(H64:O64,$H$9:$O$9)/100,1)</f>
        <v>6.9</v>
      </c>
      <c r="Q64" s="36" t="str">
        <f t="shared" si="4"/>
        <v>C+</v>
      </c>
      <c r="R64" s="37" t="str">
        <f t="shared" si="5"/>
        <v>Trung bình</v>
      </c>
      <c r="S64" s="38" t="str">
        <f t="shared" si="6"/>
        <v/>
      </c>
      <c r="T64" s="39" t="s">
        <v>1526</v>
      </c>
      <c r="U64" s="3"/>
      <c r="V64" s="26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5.75" customHeight="1">
      <c r="B65" s="27">
        <v>56</v>
      </c>
      <c r="C65" s="28" t="s">
        <v>1425</v>
      </c>
      <c r="D65" s="29" t="s">
        <v>167</v>
      </c>
      <c r="E65" s="30" t="s">
        <v>241</v>
      </c>
      <c r="F65" s="31" t="s">
        <v>1426</v>
      </c>
      <c r="G65" s="28" t="s">
        <v>125</v>
      </c>
      <c r="H65" s="32">
        <v>10</v>
      </c>
      <c r="I65" s="32">
        <v>5</v>
      </c>
      <c r="J65" s="32" t="s">
        <v>28</v>
      </c>
      <c r="K65" s="32">
        <v>10</v>
      </c>
      <c r="L65" s="40"/>
      <c r="M65" s="40"/>
      <c r="N65" s="40"/>
      <c r="O65" s="34">
        <v>6</v>
      </c>
      <c r="P65" s="35">
        <f>ROUND(SUMPRODUCT(H65:O65,$H$9:$O$9)/100,1)</f>
        <v>7.1</v>
      </c>
      <c r="Q65" s="36" t="str">
        <f t="shared" si="4"/>
        <v>B</v>
      </c>
      <c r="R65" s="37" t="str">
        <f t="shared" si="5"/>
        <v>Khá</v>
      </c>
      <c r="S65" s="38" t="str">
        <f t="shared" si="6"/>
        <v/>
      </c>
      <c r="T65" s="39" t="s">
        <v>1526</v>
      </c>
      <c r="U65" s="3"/>
      <c r="V65" s="26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5.75" customHeight="1">
      <c r="B66" s="27">
        <v>57</v>
      </c>
      <c r="C66" s="28" t="s">
        <v>1427</v>
      </c>
      <c r="D66" s="29" t="s">
        <v>493</v>
      </c>
      <c r="E66" s="30" t="s">
        <v>1428</v>
      </c>
      <c r="F66" s="31" t="s">
        <v>188</v>
      </c>
      <c r="G66" s="28" t="s">
        <v>103</v>
      </c>
      <c r="H66" s="32"/>
      <c r="I66" s="32"/>
      <c r="J66" s="32" t="s">
        <v>28</v>
      </c>
      <c r="K66" s="32"/>
      <c r="L66" s="40"/>
      <c r="M66" s="40"/>
      <c r="N66" s="40"/>
      <c r="O66" s="34"/>
      <c r="P66" s="35">
        <f>ROUND(SUMPRODUCT(H66:O66,$H$9:$O$9)/100,1)</f>
        <v>0</v>
      </c>
      <c r="Q66" s="36" t="str">
        <f t="shared" si="4"/>
        <v>F</v>
      </c>
      <c r="R66" s="37" t="str">
        <f t="shared" si="5"/>
        <v>Kém</v>
      </c>
      <c r="S66" s="38" t="str">
        <f t="shared" si="6"/>
        <v>Không đủ ĐKDT</v>
      </c>
      <c r="T66" s="39" t="s">
        <v>1526</v>
      </c>
      <c r="U66" s="3"/>
      <c r="V66" s="26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Học lại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5.75" customHeight="1">
      <c r="B67" s="27">
        <v>58</v>
      </c>
      <c r="C67" s="28" t="s">
        <v>1429</v>
      </c>
      <c r="D67" s="29" t="s">
        <v>1430</v>
      </c>
      <c r="E67" s="30" t="s">
        <v>249</v>
      </c>
      <c r="F67" s="31" t="s">
        <v>667</v>
      </c>
      <c r="G67" s="28" t="s">
        <v>70</v>
      </c>
      <c r="H67" s="32">
        <v>10</v>
      </c>
      <c r="I67" s="32">
        <v>5</v>
      </c>
      <c r="J67" s="32" t="s">
        <v>28</v>
      </c>
      <c r="K67" s="32">
        <v>10</v>
      </c>
      <c r="L67" s="40"/>
      <c r="M67" s="40"/>
      <c r="N67" s="40"/>
      <c r="O67" s="34">
        <v>7</v>
      </c>
      <c r="P67" s="35">
        <f>ROUND(SUMPRODUCT(H67:O67,$H$9:$O$9)/100,1)</f>
        <v>7.7</v>
      </c>
      <c r="Q67" s="36" t="str">
        <f t="shared" si="4"/>
        <v>B</v>
      </c>
      <c r="R67" s="37" t="str">
        <f t="shared" si="5"/>
        <v>Khá</v>
      </c>
      <c r="S67" s="38" t="str">
        <f t="shared" si="6"/>
        <v/>
      </c>
      <c r="T67" s="39" t="s">
        <v>1526</v>
      </c>
      <c r="U67" s="3"/>
      <c r="V67" s="26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5.75" customHeight="1">
      <c r="B68" s="27">
        <v>59</v>
      </c>
      <c r="C68" s="28" t="s">
        <v>1431</v>
      </c>
      <c r="D68" s="29" t="s">
        <v>1432</v>
      </c>
      <c r="E68" s="30" t="s">
        <v>1433</v>
      </c>
      <c r="F68" s="31" t="s">
        <v>213</v>
      </c>
      <c r="G68" s="28" t="s">
        <v>65</v>
      </c>
      <c r="H68" s="32">
        <v>8</v>
      </c>
      <c r="I68" s="32">
        <v>5</v>
      </c>
      <c r="J68" s="32" t="s">
        <v>28</v>
      </c>
      <c r="K68" s="32">
        <v>5</v>
      </c>
      <c r="L68" s="40"/>
      <c r="M68" s="40"/>
      <c r="N68" s="40"/>
      <c r="O68" s="34">
        <v>7</v>
      </c>
      <c r="P68" s="35">
        <f>ROUND(SUMPRODUCT(H68:O68,$H$9:$O$9)/100,1)</f>
        <v>6.5</v>
      </c>
      <c r="Q68" s="36" t="str">
        <f t="shared" si="4"/>
        <v>C+</v>
      </c>
      <c r="R68" s="37" t="str">
        <f t="shared" si="5"/>
        <v>Trung bình</v>
      </c>
      <c r="S68" s="38" t="str">
        <f t="shared" si="6"/>
        <v/>
      </c>
      <c r="T68" s="39" t="s">
        <v>1526</v>
      </c>
      <c r="U68" s="3"/>
      <c r="V68" s="26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5.75" customHeight="1">
      <c r="B69" s="27">
        <v>60</v>
      </c>
      <c r="C69" s="28" t="s">
        <v>1434</v>
      </c>
      <c r="D69" s="29" t="s">
        <v>1435</v>
      </c>
      <c r="E69" s="30" t="s">
        <v>1293</v>
      </c>
      <c r="F69" s="31" t="s">
        <v>1040</v>
      </c>
      <c r="G69" s="28" t="s">
        <v>103</v>
      </c>
      <c r="H69" s="32">
        <v>9</v>
      </c>
      <c r="I69" s="32">
        <v>3</v>
      </c>
      <c r="J69" s="32" t="s">
        <v>28</v>
      </c>
      <c r="K69" s="32">
        <v>10</v>
      </c>
      <c r="L69" s="40"/>
      <c r="M69" s="40"/>
      <c r="N69" s="40"/>
      <c r="O69" s="34">
        <v>7</v>
      </c>
      <c r="P69" s="35">
        <f>ROUND(SUMPRODUCT(H69:O69,$H$9:$O$9)/100,1)</f>
        <v>7.4</v>
      </c>
      <c r="Q69" s="36" t="str">
        <f t="shared" si="4"/>
        <v>B</v>
      </c>
      <c r="R69" s="37" t="str">
        <f t="shared" si="5"/>
        <v>Khá</v>
      </c>
      <c r="S69" s="38" t="str">
        <f t="shared" si="6"/>
        <v/>
      </c>
      <c r="T69" s="39" t="s">
        <v>1526</v>
      </c>
      <c r="U69" s="3"/>
      <c r="V69" s="26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5.75" customHeight="1">
      <c r="B70" s="27">
        <v>61</v>
      </c>
      <c r="C70" s="28" t="s">
        <v>1436</v>
      </c>
      <c r="D70" s="29" t="s">
        <v>1437</v>
      </c>
      <c r="E70" s="30" t="s">
        <v>268</v>
      </c>
      <c r="F70" s="31" t="s">
        <v>1048</v>
      </c>
      <c r="G70" s="28" t="s">
        <v>103</v>
      </c>
      <c r="H70" s="32">
        <v>9</v>
      </c>
      <c r="I70" s="32">
        <v>5</v>
      </c>
      <c r="J70" s="32" t="s">
        <v>28</v>
      </c>
      <c r="K70" s="32">
        <v>9</v>
      </c>
      <c r="L70" s="40"/>
      <c r="M70" s="40"/>
      <c r="N70" s="40"/>
      <c r="O70" s="34">
        <v>7</v>
      </c>
      <c r="P70" s="35">
        <f>ROUND(SUMPRODUCT(H70:O70,$H$9:$O$9)/100,1)</f>
        <v>7.4</v>
      </c>
      <c r="Q70" s="36" t="str">
        <f t="shared" si="4"/>
        <v>B</v>
      </c>
      <c r="R70" s="37" t="str">
        <f t="shared" si="5"/>
        <v>Khá</v>
      </c>
      <c r="S70" s="38" t="str">
        <f t="shared" si="6"/>
        <v/>
      </c>
      <c r="T70" s="39" t="s">
        <v>1526</v>
      </c>
      <c r="U70" s="3"/>
      <c r="V70" s="26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5.75" customHeight="1">
      <c r="B71" s="27">
        <v>62</v>
      </c>
      <c r="C71" s="28" t="s">
        <v>1438</v>
      </c>
      <c r="D71" s="29" t="s">
        <v>1244</v>
      </c>
      <c r="E71" s="30" t="s">
        <v>272</v>
      </c>
      <c r="F71" s="31" t="s">
        <v>976</v>
      </c>
      <c r="G71" s="28" t="s">
        <v>155</v>
      </c>
      <c r="H71" s="32">
        <v>8</v>
      </c>
      <c r="I71" s="32">
        <v>5</v>
      </c>
      <c r="J71" s="32" t="s">
        <v>28</v>
      </c>
      <c r="K71" s="32">
        <v>10</v>
      </c>
      <c r="L71" s="40"/>
      <c r="M71" s="40"/>
      <c r="N71" s="40"/>
      <c r="O71" s="34">
        <v>7.5</v>
      </c>
      <c r="P71" s="35">
        <f>ROUND(SUMPRODUCT(H71:O71,$H$9:$O$9)/100,1)</f>
        <v>7.8</v>
      </c>
      <c r="Q71" s="36" t="str">
        <f t="shared" si="4"/>
        <v>B</v>
      </c>
      <c r="R71" s="37" t="str">
        <f t="shared" si="5"/>
        <v>Khá</v>
      </c>
      <c r="S71" s="38" t="str">
        <f t="shared" si="6"/>
        <v/>
      </c>
      <c r="T71" s="39" t="s">
        <v>1526</v>
      </c>
      <c r="U71" s="3"/>
      <c r="V71" s="26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5.75" customHeight="1">
      <c r="B72" s="27">
        <v>63</v>
      </c>
      <c r="C72" s="28" t="s">
        <v>1439</v>
      </c>
      <c r="D72" s="29" t="s">
        <v>226</v>
      </c>
      <c r="E72" s="30" t="s">
        <v>282</v>
      </c>
      <c r="F72" s="31" t="s">
        <v>199</v>
      </c>
      <c r="G72" s="28" t="s">
        <v>61</v>
      </c>
      <c r="H72" s="32"/>
      <c r="I72" s="32"/>
      <c r="J72" s="32" t="s">
        <v>28</v>
      </c>
      <c r="K72" s="32"/>
      <c r="L72" s="40"/>
      <c r="M72" s="40"/>
      <c r="N72" s="40"/>
      <c r="O72" s="34"/>
      <c r="P72" s="35">
        <f>ROUND(SUMPRODUCT(H72:O72,$H$9:$O$9)/100,1)</f>
        <v>0</v>
      </c>
      <c r="Q72" s="36" t="str">
        <f t="shared" si="4"/>
        <v>F</v>
      </c>
      <c r="R72" s="37" t="str">
        <f t="shared" si="5"/>
        <v>Kém</v>
      </c>
      <c r="S72" s="38" t="str">
        <f t="shared" si="6"/>
        <v>Không đủ ĐKDT</v>
      </c>
      <c r="T72" s="39" t="s">
        <v>1526</v>
      </c>
      <c r="U72" s="3"/>
      <c r="V72" s="26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Học lại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5.75" customHeight="1">
      <c r="B73" s="27">
        <v>64</v>
      </c>
      <c r="C73" s="28" t="s">
        <v>1440</v>
      </c>
      <c r="D73" s="29" t="s">
        <v>1441</v>
      </c>
      <c r="E73" s="30" t="s">
        <v>290</v>
      </c>
      <c r="F73" s="31" t="s">
        <v>379</v>
      </c>
      <c r="G73" s="28" t="s">
        <v>155</v>
      </c>
      <c r="H73" s="32">
        <v>9</v>
      </c>
      <c r="I73" s="32">
        <v>9</v>
      </c>
      <c r="J73" s="32" t="s">
        <v>28</v>
      </c>
      <c r="K73" s="32">
        <v>10</v>
      </c>
      <c r="L73" s="40"/>
      <c r="M73" s="40"/>
      <c r="N73" s="40"/>
      <c r="O73" s="34">
        <v>5</v>
      </c>
      <c r="P73" s="35">
        <f>ROUND(SUMPRODUCT(H73:O73,$H$9:$O$9)/100,1)</f>
        <v>6.8</v>
      </c>
      <c r="Q73" s="36" t="str">
        <f t="shared" si="4"/>
        <v>C+</v>
      </c>
      <c r="R73" s="37" t="str">
        <f t="shared" si="5"/>
        <v>Trung bình</v>
      </c>
      <c r="S73" s="38" t="str">
        <f t="shared" si="6"/>
        <v/>
      </c>
      <c r="T73" s="39" t="s">
        <v>1526</v>
      </c>
      <c r="U73" s="3"/>
      <c r="V73" s="26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5.75" customHeight="1">
      <c r="B74" s="27">
        <v>65</v>
      </c>
      <c r="C74" s="28" t="s">
        <v>1442</v>
      </c>
      <c r="D74" s="29" t="s">
        <v>1443</v>
      </c>
      <c r="E74" s="30" t="s">
        <v>290</v>
      </c>
      <c r="F74" s="31" t="s">
        <v>376</v>
      </c>
      <c r="G74" s="28" t="s">
        <v>65</v>
      </c>
      <c r="H74" s="32">
        <v>10</v>
      </c>
      <c r="I74" s="32">
        <v>5</v>
      </c>
      <c r="J74" s="32" t="s">
        <v>28</v>
      </c>
      <c r="K74" s="32">
        <v>10</v>
      </c>
      <c r="L74" s="40"/>
      <c r="M74" s="40"/>
      <c r="N74" s="40"/>
      <c r="O74" s="34">
        <v>8</v>
      </c>
      <c r="P74" s="35">
        <f>ROUND(SUMPRODUCT(H74:O74,$H$9:$O$9)/100,1)</f>
        <v>8.3000000000000007</v>
      </c>
      <c r="Q74" s="36" t="str">
        <f t="shared" si="4"/>
        <v>B+</v>
      </c>
      <c r="R74" s="37" t="str">
        <f t="shared" si="5"/>
        <v>Khá</v>
      </c>
      <c r="S74" s="38" t="str">
        <f t="shared" si="6"/>
        <v/>
      </c>
      <c r="T74" s="39" t="s">
        <v>1526</v>
      </c>
      <c r="U74" s="3"/>
      <c r="V74" s="26"/>
      <c r="W74" s="71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5.75" customHeight="1">
      <c r="B75" s="27">
        <v>66</v>
      </c>
      <c r="C75" s="28" t="s">
        <v>1444</v>
      </c>
      <c r="D75" s="29" t="s">
        <v>1445</v>
      </c>
      <c r="E75" s="30" t="s">
        <v>290</v>
      </c>
      <c r="F75" s="31" t="s">
        <v>1167</v>
      </c>
      <c r="G75" s="28" t="s">
        <v>116</v>
      </c>
      <c r="H75" s="32">
        <v>9</v>
      </c>
      <c r="I75" s="32">
        <v>5</v>
      </c>
      <c r="J75" s="32" t="s">
        <v>28</v>
      </c>
      <c r="K75" s="32">
        <v>10</v>
      </c>
      <c r="L75" s="40"/>
      <c r="M75" s="40"/>
      <c r="N75" s="40"/>
      <c r="O75" s="34">
        <v>6</v>
      </c>
      <c r="P75" s="35">
        <f>ROUND(SUMPRODUCT(H75:O75,$H$9:$O$9)/100,1)</f>
        <v>7</v>
      </c>
      <c r="Q75" s="36" t="str">
        <f t="shared" si="4"/>
        <v>B</v>
      </c>
      <c r="R75" s="37" t="str">
        <f t="shared" si="5"/>
        <v>Khá</v>
      </c>
      <c r="S75" s="38" t="str">
        <f t="shared" si="6"/>
        <v/>
      </c>
      <c r="T75" s="39" t="s">
        <v>1526</v>
      </c>
      <c r="U75" s="3"/>
      <c r="V75" s="26"/>
      <c r="W75" s="71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5.75" customHeight="1">
      <c r="B76" s="27">
        <v>67</v>
      </c>
      <c r="C76" s="28" t="s">
        <v>1446</v>
      </c>
      <c r="D76" s="29" t="s">
        <v>1447</v>
      </c>
      <c r="E76" s="30" t="s">
        <v>498</v>
      </c>
      <c r="F76" s="31" t="s">
        <v>1348</v>
      </c>
      <c r="G76" s="28" t="s">
        <v>103</v>
      </c>
      <c r="H76" s="32">
        <v>7</v>
      </c>
      <c r="I76" s="32">
        <v>5</v>
      </c>
      <c r="J76" s="32" t="s">
        <v>28</v>
      </c>
      <c r="K76" s="32">
        <v>10</v>
      </c>
      <c r="L76" s="40"/>
      <c r="M76" s="40"/>
      <c r="N76" s="40"/>
      <c r="O76" s="34">
        <v>7</v>
      </c>
      <c r="P76" s="35">
        <f>ROUND(SUMPRODUCT(H76:O76,$H$9:$O$9)/100,1)</f>
        <v>7.4</v>
      </c>
      <c r="Q76" s="36" t="str">
        <f t="shared" si="4"/>
        <v>B</v>
      </c>
      <c r="R76" s="37" t="str">
        <f t="shared" si="5"/>
        <v>Khá</v>
      </c>
      <c r="S76" s="38" t="str">
        <f t="shared" si="6"/>
        <v/>
      </c>
      <c r="T76" s="39" t="s">
        <v>1526</v>
      </c>
      <c r="U76" s="3"/>
      <c r="V76" s="26"/>
      <c r="W76" s="71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ht="15.75" customHeight="1">
      <c r="B77" s="27">
        <v>68</v>
      </c>
      <c r="C77" s="28" t="s">
        <v>1448</v>
      </c>
      <c r="D77" s="29" t="s">
        <v>295</v>
      </c>
      <c r="E77" s="30" t="s">
        <v>1300</v>
      </c>
      <c r="F77" s="31" t="s">
        <v>549</v>
      </c>
      <c r="G77" s="28" t="s">
        <v>116</v>
      </c>
      <c r="H77" s="32">
        <v>10</v>
      </c>
      <c r="I77" s="32">
        <v>10</v>
      </c>
      <c r="J77" s="32" t="s">
        <v>28</v>
      </c>
      <c r="K77" s="32">
        <v>10</v>
      </c>
      <c r="L77" s="40"/>
      <c r="M77" s="40"/>
      <c r="N77" s="40"/>
      <c r="O77" s="34">
        <v>8</v>
      </c>
      <c r="P77" s="35">
        <f>ROUND(SUMPRODUCT(H77:O77,$H$9:$O$9)/100,1)</f>
        <v>8.8000000000000007</v>
      </c>
      <c r="Q77" s="36" t="str">
        <f t="shared" si="4"/>
        <v>A</v>
      </c>
      <c r="R77" s="37" t="str">
        <f t="shared" si="5"/>
        <v>Giỏi</v>
      </c>
      <c r="S77" s="38" t="str">
        <f t="shared" si="6"/>
        <v/>
      </c>
      <c r="T77" s="39" t="s">
        <v>1526</v>
      </c>
      <c r="U77" s="3"/>
      <c r="V77" s="26"/>
      <c r="W77" s="71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</row>
    <row r="78" spans="1:38" ht="15.75" customHeight="1">
      <c r="B78" s="27">
        <v>69</v>
      </c>
      <c r="C78" s="28" t="s">
        <v>1449</v>
      </c>
      <c r="D78" s="29" t="s">
        <v>222</v>
      </c>
      <c r="E78" s="30" t="s">
        <v>1450</v>
      </c>
      <c r="F78" s="31" t="s">
        <v>1451</v>
      </c>
      <c r="G78" s="28" t="s">
        <v>65</v>
      </c>
      <c r="H78" s="32">
        <v>10</v>
      </c>
      <c r="I78" s="32">
        <v>10</v>
      </c>
      <c r="J78" s="32" t="s">
        <v>28</v>
      </c>
      <c r="K78" s="32">
        <v>10</v>
      </c>
      <c r="L78" s="40"/>
      <c r="M78" s="40"/>
      <c r="N78" s="40"/>
      <c r="O78" s="34">
        <v>7.5</v>
      </c>
      <c r="P78" s="35">
        <f>ROUND(SUMPRODUCT(H78:O78,$H$9:$O$9)/100,1)</f>
        <v>8.5</v>
      </c>
      <c r="Q78" s="36" t="str">
        <f t="shared" si="4"/>
        <v>A</v>
      </c>
      <c r="R78" s="37" t="str">
        <f t="shared" si="5"/>
        <v>Giỏi</v>
      </c>
      <c r="S78" s="38" t="str">
        <f t="shared" si="6"/>
        <v/>
      </c>
      <c r="T78" s="39" t="s">
        <v>1526</v>
      </c>
      <c r="U78" s="3"/>
      <c r="V78" s="26"/>
      <c r="W78" s="71" t="str">
        <f>IF(S78="Không đủ ĐKDT","Học lại",IF(S78="Đình chỉ thi","Học lại",IF(AND(MID(G78,2,2)&gt;="12",S78="Vắng"),"Học lại",IF(S78="Vắng có phép", "Thi lại",IF(S78="Nợ học phí", "Thi lại",IF(AND((MID(G78,2,2)&lt;"12"),P78&lt;4.5),"Thi lại",IF(P78&lt;4,"Học lại","Đạt")))))))</f>
        <v>Đạt</v>
      </c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</row>
    <row r="79" spans="1:38" ht="9" customHeight="1">
      <c r="A79" s="2"/>
      <c r="B79" s="41"/>
      <c r="C79" s="42"/>
      <c r="D79" s="42"/>
      <c r="E79" s="43"/>
      <c r="F79" s="43"/>
      <c r="G79" s="43"/>
      <c r="H79" s="44"/>
      <c r="I79" s="45"/>
      <c r="J79" s="45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3"/>
    </row>
    <row r="80" spans="1:38" ht="16.5">
      <c r="A80" s="2"/>
      <c r="B80" s="95" t="s">
        <v>29</v>
      </c>
      <c r="C80" s="95"/>
      <c r="D80" s="42"/>
      <c r="E80" s="43"/>
      <c r="F80" s="43"/>
      <c r="G80" s="43"/>
      <c r="H80" s="44"/>
      <c r="I80" s="45"/>
      <c r="J80" s="45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3"/>
    </row>
    <row r="81" spans="1:21" ht="16.5" customHeight="1">
      <c r="A81" s="2"/>
      <c r="B81" s="47" t="s">
        <v>30</v>
      </c>
      <c r="C81" s="47"/>
      <c r="D81" s="48">
        <f>+$Z$8</f>
        <v>69</v>
      </c>
      <c r="E81" s="49" t="s">
        <v>31</v>
      </c>
      <c r="F81" s="86" t="s">
        <v>32</v>
      </c>
      <c r="G81" s="86"/>
      <c r="H81" s="86"/>
      <c r="I81" s="86"/>
      <c r="J81" s="86"/>
      <c r="K81" s="86"/>
      <c r="L81" s="86"/>
      <c r="M81" s="86"/>
      <c r="N81" s="86"/>
      <c r="O81" s="50">
        <f>$Z$8 -COUNTIF($S$9:$S$248,"Vắng") -COUNTIF($S$9:$S$248,"Vắng có phép") - COUNTIF($S$9:$S$248,"Đình chỉ thi") - COUNTIF($S$9:$S$248,"Không đủ ĐKDT")</f>
        <v>60</v>
      </c>
      <c r="P81" s="50"/>
      <c r="Q81" s="50"/>
      <c r="R81" s="51"/>
      <c r="S81" s="52" t="s">
        <v>31</v>
      </c>
      <c r="T81" s="51"/>
      <c r="U81" s="3"/>
    </row>
    <row r="82" spans="1:21" ht="16.5" customHeight="1">
      <c r="A82" s="2"/>
      <c r="B82" s="47" t="s">
        <v>33</v>
      </c>
      <c r="C82" s="47"/>
      <c r="D82" s="48">
        <f>+$AK$8</f>
        <v>60</v>
      </c>
      <c r="E82" s="49" t="s">
        <v>31</v>
      </c>
      <c r="F82" s="86" t="s">
        <v>34</v>
      </c>
      <c r="G82" s="86"/>
      <c r="H82" s="86"/>
      <c r="I82" s="86"/>
      <c r="J82" s="86"/>
      <c r="K82" s="86"/>
      <c r="L82" s="86"/>
      <c r="M82" s="86"/>
      <c r="N82" s="86"/>
      <c r="O82" s="53">
        <f>COUNTIF($S$9:$S$124,"Vắng")</f>
        <v>1</v>
      </c>
      <c r="P82" s="53"/>
      <c r="Q82" s="53"/>
      <c r="R82" s="54"/>
      <c r="S82" s="52" t="s">
        <v>31</v>
      </c>
      <c r="T82" s="54"/>
      <c r="U82" s="3"/>
    </row>
    <row r="83" spans="1:21" ht="16.5" customHeight="1">
      <c r="A83" s="2"/>
      <c r="B83" s="47" t="s">
        <v>42</v>
      </c>
      <c r="C83" s="47"/>
      <c r="D83" s="57">
        <f>COUNTIF(W10:W78,"Học lại")</f>
        <v>9</v>
      </c>
      <c r="E83" s="49" t="s">
        <v>31</v>
      </c>
      <c r="F83" s="86" t="s">
        <v>43</v>
      </c>
      <c r="G83" s="86"/>
      <c r="H83" s="86"/>
      <c r="I83" s="86"/>
      <c r="J83" s="86"/>
      <c r="K83" s="86"/>
      <c r="L83" s="86"/>
      <c r="M83" s="86"/>
      <c r="N83" s="86"/>
      <c r="O83" s="50">
        <f>COUNTIF($S$9:$S$124,"Vắng có phép")</f>
        <v>0</v>
      </c>
      <c r="P83" s="50"/>
      <c r="Q83" s="50"/>
      <c r="R83" s="51"/>
      <c r="S83" s="52" t="s">
        <v>31</v>
      </c>
      <c r="T83" s="51"/>
      <c r="U83" s="3"/>
    </row>
    <row r="84" spans="1:21" ht="3" customHeight="1">
      <c r="A84" s="2"/>
      <c r="B84" s="41"/>
      <c r="C84" s="42"/>
      <c r="D84" s="42"/>
      <c r="E84" s="43"/>
      <c r="F84" s="43"/>
      <c r="G84" s="43"/>
      <c r="H84" s="44"/>
      <c r="I84" s="45"/>
      <c r="J84" s="45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3"/>
    </row>
    <row r="85" spans="1:21">
      <c r="B85" s="77" t="s">
        <v>44</v>
      </c>
      <c r="C85" s="77"/>
      <c r="D85" s="78">
        <f>COUNTIF(W10:W78,"Thi lại")</f>
        <v>0</v>
      </c>
      <c r="E85" s="79" t="s">
        <v>31</v>
      </c>
      <c r="F85" s="3"/>
      <c r="G85" s="3"/>
      <c r="H85" s="3"/>
      <c r="I85" s="3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3"/>
    </row>
    <row r="86" spans="1:21" ht="24.75" customHeight="1">
      <c r="B86" s="77"/>
      <c r="C86" s="77"/>
      <c r="D86" s="78"/>
      <c r="E86" s="79"/>
      <c r="F86" s="3"/>
      <c r="G86" s="3"/>
      <c r="H86" s="3"/>
      <c r="I86" s="3"/>
      <c r="J86" s="84" t="s">
        <v>1531</v>
      </c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3"/>
    </row>
  </sheetData>
  <sheetProtection formatCells="0" formatColumns="0" formatRows="0" insertColumns="0" insertRows="0" insertHyperlinks="0" deleteColumns="0" deleteRows="0" sort="0" autoFilter="0" pivotTables="0"/>
  <autoFilter ref="A8:AL78">
    <filterColumn colId="3" showButton="0"/>
  </autoFilter>
  <sortState ref="B10:U78">
    <sortCondition ref="B10:B78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80:C80"/>
    <mergeCell ref="N7:N8"/>
    <mergeCell ref="O7:O8"/>
    <mergeCell ref="P7:P9"/>
    <mergeCell ref="Q7:Q8"/>
    <mergeCell ref="R7:R8"/>
    <mergeCell ref="H7:H8"/>
    <mergeCell ref="J85:T85"/>
    <mergeCell ref="J86:T86"/>
    <mergeCell ref="I7:I8"/>
    <mergeCell ref="F83:N83"/>
    <mergeCell ref="K7:K8"/>
    <mergeCell ref="L7:L8"/>
    <mergeCell ref="M7:M8"/>
    <mergeCell ref="F81:N81"/>
    <mergeCell ref="F82:N82"/>
  </mergeCells>
  <conditionalFormatting sqref="H10:O78">
    <cfRule type="cellIs" dxfId="3" priority="4" operator="greaterThan">
      <formula>10</formula>
    </cfRule>
  </conditionalFormatting>
  <conditionalFormatting sqref="C1:C1048576">
    <cfRule type="duplicateValues" dxfId="2" priority="2"/>
  </conditionalFormatting>
  <dataValidations count="1">
    <dataValidation allowBlank="1" showInputMessage="1" showErrorMessage="1" errorTitle="Không xóa dữ liệu" error="Không xóa dữ liệu" prompt="Không xóa dữ liệu" sqref="W10:W78 X2:AL8 D83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6"/>
  <sheetViews>
    <sheetView zoomScale="130" zoomScaleNormal="130" workbookViewId="0">
      <pane ySplit="3" topLeftCell="A82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0.625" style="1" customWidth="1"/>
    <col min="4" max="4" width="14.5" style="1" customWidth="1"/>
    <col min="5" max="5" width="11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5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1529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51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48</v>
      </c>
      <c r="H5" s="97"/>
      <c r="I5" s="97"/>
      <c r="J5" s="97"/>
      <c r="K5" s="97"/>
      <c r="L5" s="97"/>
      <c r="M5" s="97"/>
      <c r="N5" s="97"/>
      <c r="O5" s="97" t="s">
        <v>49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Mạng máy tính</v>
      </c>
      <c r="Y8" s="65" t="str">
        <f>+O4</f>
        <v>Nhóm: INT1336-07</v>
      </c>
      <c r="Z8" s="66">
        <f>+$AI$8+$AK$8+$AG$8</f>
        <v>69</v>
      </c>
      <c r="AA8" s="60">
        <f>COUNTIF($S$9:$S$117,"Khiển trách")</f>
        <v>0</v>
      </c>
      <c r="AB8" s="60">
        <f>COUNTIF($S$9:$S$117,"Cảnh cáo")</f>
        <v>0</v>
      </c>
      <c r="AC8" s="60">
        <f>COUNTIF($S$9:$S$117,"Đình chỉ thi")</f>
        <v>0</v>
      </c>
      <c r="AD8" s="67">
        <f>+($AA$8+$AB$8+$AC$8)/$Z$8*100%</f>
        <v>0</v>
      </c>
      <c r="AE8" s="60">
        <f>SUM(COUNTIF($S$9:$S$115,"Vắng"),COUNTIF($S$9:$S$115,"Vắng có phép"))</f>
        <v>2</v>
      </c>
      <c r="AF8" s="68">
        <f>+$AE$8/$Z$8</f>
        <v>2.8985507246376812E-2</v>
      </c>
      <c r="AG8" s="69">
        <f>COUNTIF($W$9:$W$115,"Thi lại")</f>
        <v>0</v>
      </c>
      <c r="AH8" s="68">
        <f>+$AG$8/$Z$8</f>
        <v>0</v>
      </c>
      <c r="AI8" s="69">
        <f>COUNTIF($W$9:$W$116,"Học lại")</f>
        <v>2</v>
      </c>
      <c r="AJ8" s="68">
        <f>+$AI$8/$Z$8</f>
        <v>2.8985507246376812E-2</v>
      </c>
      <c r="AK8" s="60">
        <f>COUNTIF($W$10:$W$116,"Đạt")</f>
        <v>67</v>
      </c>
      <c r="AL8" s="67">
        <f>+$AK$8/$Z$8</f>
        <v>0.97101449275362317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5" customHeight="1">
      <c r="B10" s="17">
        <v>1</v>
      </c>
      <c r="C10" s="18" t="s">
        <v>1156</v>
      </c>
      <c r="D10" s="19" t="s">
        <v>1157</v>
      </c>
      <c r="E10" s="20" t="s">
        <v>59</v>
      </c>
      <c r="F10" s="21" t="s">
        <v>1158</v>
      </c>
      <c r="G10" s="18" t="s">
        <v>155</v>
      </c>
      <c r="H10" s="22">
        <v>10</v>
      </c>
      <c r="I10" s="22">
        <v>9</v>
      </c>
      <c r="J10" s="22" t="s">
        <v>28</v>
      </c>
      <c r="K10" s="22">
        <v>9</v>
      </c>
      <c r="L10" s="82"/>
      <c r="M10" s="82"/>
      <c r="N10" s="82"/>
      <c r="O10" s="83">
        <v>8</v>
      </c>
      <c r="P10" s="23">
        <f>ROUND(SUMPRODUCT(H10:O10,$H$9:$O$9)/100,1)</f>
        <v>8.5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A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Giỏi</v>
      </c>
      <c r="S10" s="80" t="str">
        <f t="shared" ref="S10:S57" si="2">+IF(OR($H10=0,$I10=0,$J10=0,$K10=0),"Không đủ ĐKDT","")</f>
        <v/>
      </c>
      <c r="T10" s="25" t="s">
        <v>1523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5" customHeight="1">
      <c r="B11" s="27">
        <v>2</v>
      </c>
      <c r="C11" s="28" t="s">
        <v>1159</v>
      </c>
      <c r="D11" s="29" t="s">
        <v>304</v>
      </c>
      <c r="E11" s="30" t="s">
        <v>59</v>
      </c>
      <c r="F11" s="31" t="s">
        <v>568</v>
      </c>
      <c r="G11" s="28" t="s">
        <v>70</v>
      </c>
      <c r="H11" s="32">
        <v>10</v>
      </c>
      <c r="I11" s="32">
        <v>7</v>
      </c>
      <c r="J11" s="32" t="s">
        <v>28</v>
      </c>
      <c r="K11" s="32">
        <v>7</v>
      </c>
      <c r="L11" s="33"/>
      <c r="M11" s="33"/>
      <c r="N11" s="33"/>
      <c r="O11" s="34">
        <v>6</v>
      </c>
      <c r="P11" s="35">
        <f>ROUND(SUMPRODUCT(H11:O11,$H$9:$O$9)/100,1)</f>
        <v>6.7</v>
      </c>
      <c r="Q11" s="36" t="str">
        <f t="shared" si="0"/>
        <v>C+</v>
      </c>
      <c r="R11" s="37" t="str">
        <f t="shared" si="1"/>
        <v>Trung bình</v>
      </c>
      <c r="S11" s="38" t="str">
        <f t="shared" si="2"/>
        <v/>
      </c>
      <c r="T11" s="39" t="s">
        <v>1523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5" customHeight="1">
      <c r="B12" s="27">
        <v>3</v>
      </c>
      <c r="C12" s="28" t="s">
        <v>1160</v>
      </c>
      <c r="D12" s="29" t="s">
        <v>1161</v>
      </c>
      <c r="E12" s="30" t="s">
        <v>59</v>
      </c>
      <c r="F12" s="31" t="s">
        <v>1162</v>
      </c>
      <c r="G12" s="28" t="s">
        <v>116</v>
      </c>
      <c r="H12" s="32">
        <v>9</v>
      </c>
      <c r="I12" s="32">
        <v>5</v>
      </c>
      <c r="J12" s="32" t="s">
        <v>28</v>
      </c>
      <c r="K12" s="32">
        <v>5</v>
      </c>
      <c r="L12" s="40"/>
      <c r="M12" s="40"/>
      <c r="N12" s="40"/>
      <c r="O12" s="34">
        <v>7</v>
      </c>
      <c r="P12" s="35">
        <f>ROUND(SUMPRODUCT(H12:O12,$H$9:$O$9)/100,1)</f>
        <v>6.6</v>
      </c>
      <c r="Q12" s="36" t="str">
        <f t="shared" si="0"/>
        <v>C+</v>
      </c>
      <c r="R12" s="37" t="str">
        <f t="shared" si="1"/>
        <v>Trung bình</v>
      </c>
      <c r="S12" s="38" t="str">
        <f t="shared" si="2"/>
        <v/>
      </c>
      <c r="T12" s="39" t="s">
        <v>1523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5" customHeight="1">
      <c r="B13" s="27">
        <v>4</v>
      </c>
      <c r="C13" s="28" t="s">
        <v>1163</v>
      </c>
      <c r="D13" s="29" t="s">
        <v>1044</v>
      </c>
      <c r="E13" s="30" t="s">
        <v>59</v>
      </c>
      <c r="F13" s="31" t="s">
        <v>138</v>
      </c>
      <c r="G13" s="28" t="s">
        <v>116</v>
      </c>
      <c r="H13" s="32">
        <v>9</v>
      </c>
      <c r="I13" s="32">
        <v>5</v>
      </c>
      <c r="J13" s="32" t="s">
        <v>28</v>
      </c>
      <c r="K13" s="32">
        <v>5</v>
      </c>
      <c r="L13" s="40"/>
      <c r="M13" s="40"/>
      <c r="N13" s="40"/>
      <c r="O13" s="34">
        <v>6.5</v>
      </c>
      <c r="P13" s="35">
        <f>ROUND(SUMPRODUCT(H13:O13,$H$9:$O$9)/100,1)</f>
        <v>6.3</v>
      </c>
      <c r="Q13" s="36" t="str">
        <f t="shared" si="0"/>
        <v>C</v>
      </c>
      <c r="R13" s="37" t="str">
        <f t="shared" si="1"/>
        <v>Trung bình</v>
      </c>
      <c r="S13" s="38" t="str">
        <f t="shared" si="2"/>
        <v/>
      </c>
      <c r="T13" s="39" t="s">
        <v>1523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5" customHeight="1">
      <c r="B14" s="27">
        <v>5</v>
      </c>
      <c r="C14" s="28" t="s">
        <v>1164</v>
      </c>
      <c r="D14" s="29" t="s">
        <v>1165</v>
      </c>
      <c r="E14" s="30" t="s">
        <v>78</v>
      </c>
      <c r="F14" s="31" t="s">
        <v>333</v>
      </c>
      <c r="G14" s="28" t="s">
        <v>116</v>
      </c>
      <c r="H14" s="32">
        <v>9</v>
      </c>
      <c r="I14" s="32">
        <v>5</v>
      </c>
      <c r="J14" s="32" t="s">
        <v>28</v>
      </c>
      <c r="K14" s="32">
        <v>5</v>
      </c>
      <c r="L14" s="40"/>
      <c r="M14" s="40"/>
      <c r="N14" s="40"/>
      <c r="O14" s="34">
        <v>6.5</v>
      </c>
      <c r="P14" s="35">
        <f>ROUND(SUMPRODUCT(H14:O14,$H$9:$O$9)/100,1)</f>
        <v>6.3</v>
      </c>
      <c r="Q14" s="36" t="str">
        <f t="shared" si="0"/>
        <v>C</v>
      </c>
      <c r="R14" s="37" t="str">
        <f t="shared" si="1"/>
        <v>Trung bình</v>
      </c>
      <c r="S14" s="38" t="str">
        <f t="shared" si="2"/>
        <v/>
      </c>
      <c r="T14" s="39" t="s">
        <v>1523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5" customHeight="1">
      <c r="B15" s="27">
        <v>6</v>
      </c>
      <c r="C15" s="28" t="s">
        <v>1166</v>
      </c>
      <c r="D15" s="29" t="s">
        <v>1138</v>
      </c>
      <c r="E15" s="30" t="s">
        <v>536</v>
      </c>
      <c r="F15" s="31" t="s">
        <v>1167</v>
      </c>
      <c r="G15" s="28" t="s">
        <v>116</v>
      </c>
      <c r="H15" s="32">
        <v>9</v>
      </c>
      <c r="I15" s="32">
        <v>5</v>
      </c>
      <c r="J15" s="32" t="s">
        <v>28</v>
      </c>
      <c r="K15" s="32">
        <v>5</v>
      </c>
      <c r="L15" s="40"/>
      <c r="M15" s="40"/>
      <c r="N15" s="40"/>
      <c r="O15" s="34">
        <v>6</v>
      </c>
      <c r="P15" s="35">
        <f>ROUND(SUMPRODUCT(H15:O15,$H$9:$O$9)/100,1)</f>
        <v>6</v>
      </c>
      <c r="Q15" s="36" t="str">
        <f t="shared" si="0"/>
        <v>C</v>
      </c>
      <c r="R15" s="37" t="str">
        <f t="shared" si="1"/>
        <v>Trung bình</v>
      </c>
      <c r="S15" s="38" t="str">
        <f t="shared" si="2"/>
        <v/>
      </c>
      <c r="T15" s="39" t="s">
        <v>1523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5" customHeight="1">
      <c r="B16" s="27">
        <v>7</v>
      </c>
      <c r="C16" s="28" t="s">
        <v>1168</v>
      </c>
      <c r="D16" s="29" t="s">
        <v>1169</v>
      </c>
      <c r="E16" s="30" t="s">
        <v>536</v>
      </c>
      <c r="F16" s="31" t="s">
        <v>1170</v>
      </c>
      <c r="G16" s="28" t="s">
        <v>116</v>
      </c>
      <c r="H16" s="32">
        <v>9</v>
      </c>
      <c r="I16" s="32">
        <v>6</v>
      </c>
      <c r="J16" s="32" t="s">
        <v>28</v>
      </c>
      <c r="K16" s="32">
        <v>6</v>
      </c>
      <c r="L16" s="40"/>
      <c r="M16" s="40"/>
      <c r="N16" s="40"/>
      <c r="O16" s="34">
        <v>6.5</v>
      </c>
      <c r="P16" s="35">
        <f>ROUND(SUMPRODUCT(H16:O16,$H$9:$O$9)/100,1)</f>
        <v>6.6</v>
      </c>
      <c r="Q16" s="36" t="str">
        <f t="shared" si="0"/>
        <v>C+</v>
      </c>
      <c r="R16" s="37" t="str">
        <f t="shared" si="1"/>
        <v>Trung bình</v>
      </c>
      <c r="S16" s="38" t="str">
        <f t="shared" si="2"/>
        <v/>
      </c>
      <c r="T16" s="39" t="s">
        <v>1523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5" customHeight="1">
      <c r="B17" s="27">
        <v>8</v>
      </c>
      <c r="C17" s="28" t="s">
        <v>1171</v>
      </c>
      <c r="D17" s="29" t="s">
        <v>1022</v>
      </c>
      <c r="E17" s="30" t="s">
        <v>536</v>
      </c>
      <c r="F17" s="31" t="s">
        <v>1172</v>
      </c>
      <c r="G17" s="28" t="s">
        <v>103</v>
      </c>
      <c r="H17" s="32">
        <v>9</v>
      </c>
      <c r="I17" s="32">
        <v>5</v>
      </c>
      <c r="J17" s="32" t="s">
        <v>28</v>
      </c>
      <c r="K17" s="32">
        <v>5</v>
      </c>
      <c r="L17" s="40"/>
      <c r="M17" s="40"/>
      <c r="N17" s="40"/>
      <c r="O17" s="34">
        <v>8</v>
      </c>
      <c r="P17" s="35">
        <f>ROUND(SUMPRODUCT(H17:O17,$H$9:$O$9)/100,1)</f>
        <v>7.2</v>
      </c>
      <c r="Q17" s="36" t="str">
        <f t="shared" si="0"/>
        <v>B</v>
      </c>
      <c r="R17" s="37" t="str">
        <f t="shared" si="1"/>
        <v>Khá</v>
      </c>
      <c r="S17" s="38" t="str">
        <f t="shared" si="2"/>
        <v/>
      </c>
      <c r="T17" s="39" t="s">
        <v>1523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5" customHeight="1">
      <c r="B18" s="27">
        <v>9</v>
      </c>
      <c r="C18" s="28" t="s">
        <v>1173</v>
      </c>
      <c r="D18" s="29" t="s">
        <v>487</v>
      </c>
      <c r="E18" s="30" t="s">
        <v>323</v>
      </c>
      <c r="F18" s="31" t="s">
        <v>1174</v>
      </c>
      <c r="G18" s="28" t="s">
        <v>61</v>
      </c>
      <c r="H18" s="32">
        <v>5</v>
      </c>
      <c r="I18" s="32">
        <v>5</v>
      </c>
      <c r="J18" s="32" t="s">
        <v>28</v>
      </c>
      <c r="K18" s="32">
        <v>5</v>
      </c>
      <c r="L18" s="40"/>
      <c r="M18" s="40"/>
      <c r="N18" s="40"/>
      <c r="O18" s="34">
        <v>8</v>
      </c>
      <c r="P18" s="35">
        <f>ROUND(SUMPRODUCT(H18:O18,$H$9:$O$9)/100,1)</f>
        <v>6.8</v>
      </c>
      <c r="Q18" s="36" t="str">
        <f t="shared" si="0"/>
        <v>C+</v>
      </c>
      <c r="R18" s="37" t="str">
        <f t="shared" si="1"/>
        <v>Trung bình</v>
      </c>
      <c r="S18" s="38" t="str">
        <f t="shared" si="2"/>
        <v/>
      </c>
      <c r="T18" s="39" t="s">
        <v>1523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5" customHeight="1">
      <c r="B19" s="27">
        <v>10</v>
      </c>
      <c r="C19" s="28" t="s">
        <v>1175</v>
      </c>
      <c r="D19" s="29" t="s">
        <v>572</v>
      </c>
      <c r="E19" s="30" t="s">
        <v>323</v>
      </c>
      <c r="F19" s="31" t="s">
        <v>598</v>
      </c>
      <c r="G19" s="28" t="s">
        <v>70</v>
      </c>
      <c r="H19" s="32">
        <v>9</v>
      </c>
      <c r="I19" s="32">
        <v>6</v>
      </c>
      <c r="J19" s="32" t="s">
        <v>28</v>
      </c>
      <c r="K19" s="32">
        <v>6</v>
      </c>
      <c r="L19" s="40"/>
      <c r="M19" s="40"/>
      <c r="N19" s="40"/>
      <c r="O19" s="34">
        <v>6</v>
      </c>
      <c r="P19" s="35">
        <f>ROUND(SUMPRODUCT(H19:O19,$H$9:$O$9)/100,1)</f>
        <v>6.3</v>
      </c>
      <c r="Q19" s="36" t="str">
        <f t="shared" si="0"/>
        <v>C</v>
      </c>
      <c r="R19" s="37" t="str">
        <f t="shared" si="1"/>
        <v>Trung bình</v>
      </c>
      <c r="S19" s="38" t="str">
        <f t="shared" si="2"/>
        <v/>
      </c>
      <c r="T19" s="39" t="s">
        <v>1523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5" customHeight="1">
      <c r="B20" s="27">
        <v>11</v>
      </c>
      <c r="C20" s="28" t="s">
        <v>1176</v>
      </c>
      <c r="D20" s="29" t="s">
        <v>1177</v>
      </c>
      <c r="E20" s="30" t="s">
        <v>101</v>
      </c>
      <c r="F20" s="31" t="s">
        <v>1178</v>
      </c>
      <c r="G20" s="28" t="s">
        <v>155</v>
      </c>
      <c r="H20" s="32">
        <v>10</v>
      </c>
      <c r="I20" s="32">
        <v>9</v>
      </c>
      <c r="J20" s="32" t="s">
        <v>28</v>
      </c>
      <c r="K20" s="32">
        <v>9</v>
      </c>
      <c r="L20" s="40"/>
      <c r="M20" s="40"/>
      <c r="N20" s="40"/>
      <c r="O20" s="34">
        <v>6.5</v>
      </c>
      <c r="P20" s="35">
        <f>ROUND(SUMPRODUCT(H20:O20,$H$9:$O$9)/100,1)</f>
        <v>7.6</v>
      </c>
      <c r="Q20" s="36" t="str">
        <f t="shared" si="0"/>
        <v>B</v>
      </c>
      <c r="R20" s="37" t="str">
        <f t="shared" si="1"/>
        <v>Khá</v>
      </c>
      <c r="S20" s="38" t="str">
        <f t="shared" si="2"/>
        <v/>
      </c>
      <c r="T20" s="39" t="s">
        <v>1523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5" customHeight="1">
      <c r="B21" s="27">
        <v>12</v>
      </c>
      <c r="C21" s="28" t="s">
        <v>1179</v>
      </c>
      <c r="D21" s="29" t="s">
        <v>1180</v>
      </c>
      <c r="E21" s="30" t="s">
        <v>106</v>
      </c>
      <c r="F21" s="31" t="s">
        <v>1181</v>
      </c>
      <c r="G21" s="28" t="s">
        <v>155</v>
      </c>
      <c r="H21" s="32">
        <v>10</v>
      </c>
      <c r="I21" s="32">
        <v>7</v>
      </c>
      <c r="J21" s="32" t="s">
        <v>28</v>
      </c>
      <c r="K21" s="32">
        <v>7</v>
      </c>
      <c r="L21" s="40"/>
      <c r="M21" s="40"/>
      <c r="N21" s="40"/>
      <c r="O21" s="34">
        <v>6</v>
      </c>
      <c r="P21" s="35">
        <f>ROUND(SUMPRODUCT(H21:O21,$H$9:$O$9)/100,1)</f>
        <v>6.7</v>
      </c>
      <c r="Q21" s="36" t="str">
        <f t="shared" si="0"/>
        <v>C+</v>
      </c>
      <c r="R21" s="37" t="str">
        <f t="shared" si="1"/>
        <v>Trung bình</v>
      </c>
      <c r="S21" s="38" t="str">
        <f t="shared" si="2"/>
        <v/>
      </c>
      <c r="T21" s="39" t="s">
        <v>1523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5" customHeight="1">
      <c r="B22" s="27">
        <v>13</v>
      </c>
      <c r="C22" s="28" t="s">
        <v>1182</v>
      </c>
      <c r="D22" s="29" t="s">
        <v>226</v>
      </c>
      <c r="E22" s="30" t="s">
        <v>106</v>
      </c>
      <c r="F22" s="31" t="s">
        <v>1048</v>
      </c>
      <c r="G22" s="28" t="s">
        <v>70</v>
      </c>
      <c r="H22" s="32">
        <v>10</v>
      </c>
      <c r="I22" s="32">
        <v>8</v>
      </c>
      <c r="J22" s="32" t="s">
        <v>28</v>
      </c>
      <c r="K22" s="32">
        <v>8</v>
      </c>
      <c r="L22" s="40"/>
      <c r="M22" s="40"/>
      <c r="N22" s="40"/>
      <c r="O22" s="34">
        <v>9</v>
      </c>
      <c r="P22" s="35">
        <f>ROUND(SUMPRODUCT(H22:O22,$H$9:$O$9)/100,1)</f>
        <v>8.8000000000000007</v>
      </c>
      <c r="Q22" s="36" t="str">
        <f t="shared" si="0"/>
        <v>A</v>
      </c>
      <c r="R22" s="37" t="str">
        <f t="shared" si="1"/>
        <v>Giỏi</v>
      </c>
      <c r="S22" s="38" t="str">
        <f t="shared" si="2"/>
        <v/>
      </c>
      <c r="T22" s="39" t="s">
        <v>1523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5" customHeight="1">
      <c r="B23" s="27">
        <v>14</v>
      </c>
      <c r="C23" s="28" t="s">
        <v>1183</v>
      </c>
      <c r="D23" s="29" t="s">
        <v>1184</v>
      </c>
      <c r="E23" s="30" t="s">
        <v>872</v>
      </c>
      <c r="F23" s="31" t="s">
        <v>1185</v>
      </c>
      <c r="G23" s="28" t="s">
        <v>65</v>
      </c>
      <c r="H23" s="32">
        <v>10</v>
      </c>
      <c r="I23" s="32">
        <v>8</v>
      </c>
      <c r="J23" s="32" t="s">
        <v>28</v>
      </c>
      <c r="K23" s="32">
        <v>8</v>
      </c>
      <c r="L23" s="40"/>
      <c r="M23" s="40"/>
      <c r="N23" s="40"/>
      <c r="O23" s="34">
        <v>7.5</v>
      </c>
      <c r="P23" s="35">
        <f>ROUND(SUMPRODUCT(H23:O23,$H$9:$O$9)/100,1)</f>
        <v>7.9</v>
      </c>
      <c r="Q23" s="36" t="str">
        <f t="shared" si="0"/>
        <v>B</v>
      </c>
      <c r="R23" s="37" t="str">
        <f t="shared" si="1"/>
        <v>Khá</v>
      </c>
      <c r="S23" s="38" t="str">
        <f t="shared" si="2"/>
        <v/>
      </c>
      <c r="T23" s="39" t="s">
        <v>1523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5" customHeight="1">
      <c r="B24" s="27">
        <v>15</v>
      </c>
      <c r="C24" s="28" t="s">
        <v>1186</v>
      </c>
      <c r="D24" s="29" t="s">
        <v>513</v>
      </c>
      <c r="E24" s="30" t="s">
        <v>548</v>
      </c>
      <c r="F24" s="31" t="s">
        <v>1187</v>
      </c>
      <c r="G24" s="28" t="s">
        <v>116</v>
      </c>
      <c r="H24" s="32">
        <v>10</v>
      </c>
      <c r="I24" s="32">
        <v>7</v>
      </c>
      <c r="J24" s="32" t="s">
        <v>28</v>
      </c>
      <c r="K24" s="32">
        <v>7</v>
      </c>
      <c r="L24" s="40"/>
      <c r="M24" s="40"/>
      <c r="N24" s="40"/>
      <c r="O24" s="34">
        <v>7</v>
      </c>
      <c r="P24" s="35">
        <f>ROUND(SUMPRODUCT(H24:O24,$H$9:$O$9)/100,1)</f>
        <v>7.3</v>
      </c>
      <c r="Q24" s="36" t="str">
        <f t="shared" si="0"/>
        <v>B</v>
      </c>
      <c r="R24" s="37" t="str">
        <f t="shared" si="1"/>
        <v>Khá</v>
      </c>
      <c r="S24" s="38" t="str">
        <f t="shared" si="2"/>
        <v/>
      </c>
      <c r="T24" s="39" t="s">
        <v>1523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5" customHeight="1">
      <c r="B25" s="27">
        <v>16</v>
      </c>
      <c r="C25" s="28" t="s">
        <v>1188</v>
      </c>
      <c r="D25" s="29" t="s">
        <v>1189</v>
      </c>
      <c r="E25" s="30" t="s">
        <v>119</v>
      </c>
      <c r="F25" s="31" t="s">
        <v>901</v>
      </c>
      <c r="G25" s="28" t="s">
        <v>70</v>
      </c>
      <c r="H25" s="32">
        <v>5</v>
      </c>
      <c r="I25" s="32">
        <v>5</v>
      </c>
      <c r="J25" s="32" t="s">
        <v>28</v>
      </c>
      <c r="K25" s="32">
        <v>5</v>
      </c>
      <c r="L25" s="40"/>
      <c r="M25" s="40"/>
      <c r="N25" s="40"/>
      <c r="O25" s="34">
        <v>7</v>
      </c>
      <c r="P25" s="35">
        <f>ROUND(SUMPRODUCT(H25:O25,$H$9:$O$9)/100,1)</f>
        <v>6.2</v>
      </c>
      <c r="Q25" s="36" t="str">
        <f t="shared" si="0"/>
        <v>C</v>
      </c>
      <c r="R25" s="37" t="str">
        <f t="shared" si="1"/>
        <v>Trung bình</v>
      </c>
      <c r="S25" s="38" t="str">
        <f t="shared" si="2"/>
        <v/>
      </c>
      <c r="T25" s="39" t="s">
        <v>1523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5" customHeight="1">
      <c r="B26" s="27">
        <v>17</v>
      </c>
      <c r="C26" s="28" t="s">
        <v>1190</v>
      </c>
      <c r="D26" s="29" t="s">
        <v>1191</v>
      </c>
      <c r="E26" s="30" t="s">
        <v>123</v>
      </c>
      <c r="F26" s="31" t="s">
        <v>1192</v>
      </c>
      <c r="G26" s="28" t="s">
        <v>125</v>
      </c>
      <c r="H26" s="32">
        <v>10</v>
      </c>
      <c r="I26" s="32">
        <v>7</v>
      </c>
      <c r="J26" s="32" t="s">
        <v>28</v>
      </c>
      <c r="K26" s="32">
        <v>7</v>
      </c>
      <c r="L26" s="40"/>
      <c r="M26" s="40"/>
      <c r="N26" s="40"/>
      <c r="O26" s="34">
        <v>7.5</v>
      </c>
      <c r="P26" s="35">
        <f>ROUND(SUMPRODUCT(H26:O26,$H$9:$O$9)/100,1)</f>
        <v>7.6</v>
      </c>
      <c r="Q26" s="36" t="str">
        <f t="shared" si="0"/>
        <v>B</v>
      </c>
      <c r="R26" s="37" t="str">
        <f t="shared" si="1"/>
        <v>Khá</v>
      </c>
      <c r="S26" s="38" t="str">
        <f t="shared" si="2"/>
        <v/>
      </c>
      <c r="T26" s="39" t="s">
        <v>1523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5" customHeight="1">
      <c r="B27" s="27">
        <v>18</v>
      </c>
      <c r="C27" s="28" t="s">
        <v>1193</v>
      </c>
      <c r="D27" s="29" t="s">
        <v>1194</v>
      </c>
      <c r="E27" s="30" t="s">
        <v>123</v>
      </c>
      <c r="F27" s="31" t="s">
        <v>476</v>
      </c>
      <c r="G27" s="28" t="s">
        <v>125</v>
      </c>
      <c r="H27" s="32">
        <v>10</v>
      </c>
      <c r="I27" s="32">
        <v>8</v>
      </c>
      <c r="J27" s="32" t="s">
        <v>28</v>
      </c>
      <c r="K27" s="32">
        <v>8</v>
      </c>
      <c r="L27" s="40"/>
      <c r="M27" s="40"/>
      <c r="N27" s="40"/>
      <c r="O27" s="34">
        <v>7</v>
      </c>
      <c r="P27" s="35">
        <f>ROUND(SUMPRODUCT(H27:O27,$H$9:$O$9)/100,1)</f>
        <v>7.6</v>
      </c>
      <c r="Q27" s="36" t="str">
        <f t="shared" si="0"/>
        <v>B</v>
      </c>
      <c r="R27" s="37" t="str">
        <f t="shared" si="1"/>
        <v>Khá</v>
      </c>
      <c r="S27" s="38" t="str">
        <f t="shared" si="2"/>
        <v/>
      </c>
      <c r="T27" s="39" t="s">
        <v>1523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5" customHeight="1">
      <c r="B28" s="27">
        <v>19</v>
      </c>
      <c r="C28" s="28" t="s">
        <v>1195</v>
      </c>
      <c r="D28" s="29" t="s">
        <v>113</v>
      </c>
      <c r="E28" s="30" t="s">
        <v>123</v>
      </c>
      <c r="F28" s="31" t="s">
        <v>1196</v>
      </c>
      <c r="G28" s="28" t="s">
        <v>155</v>
      </c>
      <c r="H28" s="32">
        <v>10</v>
      </c>
      <c r="I28" s="32">
        <v>9</v>
      </c>
      <c r="J28" s="32" t="s">
        <v>28</v>
      </c>
      <c r="K28" s="32">
        <v>9</v>
      </c>
      <c r="L28" s="40"/>
      <c r="M28" s="40"/>
      <c r="N28" s="40"/>
      <c r="O28" s="34">
        <v>8.5</v>
      </c>
      <c r="P28" s="35">
        <f>ROUND(SUMPRODUCT(H28:O28,$H$9:$O$9)/100,1)</f>
        <v>8.8000000000000007</v>
      </c>
      <c r="Q28" s="36" t="str">
        <f t="shared" si="0"/>
        <v>A</v>
      </c>
      <c r="R28" s="37" t="str">
        <f t="shared" si="1"/>
        <v>Giỏi</v>
      </c>
      <c r="S28" s="38" t="str">
        <f t="shared" si="2"/>
        <v/>
      </c>
      <c r="T28" s="39" t="s">
        <v>1523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5" customHeight="1">
      <c r="B29" s="27">
        <v>20</v>
      </c>
      <c r="C29" s="28" t="s">
        <v>1197</v>
      </c>
      <c r="D29" s="29" t="s">
        <v>505</v>
      </c>
      <c r="E29" s="30" t="s">
        <v>359</v>
      </c>
      <c r="F29" s="31" t="s">
        <v>1198</v>
      </c>
      <c r="G29" s="28" t="s">
        <v>103</v>
      </c>
      <c r="H29" s="32">
        <v>10</v>
      </c>
      <c r="I29" s="32">
        <v>8</v>
      </c>
      <c r="J29" s="32" t="s">
        <v>28</v>
      </c>
      <c r="K29" s="32">
        <v>8</v>
      </c>
      <c r="L29" s="40"/>
      <c r="M29" s="40"/>
      <c r="N29" s="40"/>
      <c r="O29" s="34">
        <v>7</v>
      </c>
      <c r="P29" s="35">
        <f>ROUND(SUMPRODUCT(H29:O29,$H$9:$O$9)/100,1)</f>
        <v>7.6</v>
      </c>
      <c r="Q29" s="36" t="str">
        <f t="shared" si="0"/>
        <v>B</v>
      </c>
      <c r="R29" s="37" t="str">
        <f t="shared" si="1"/>
        <v>Khá</v>
      </c>
      <c r="S29" s="38" t="str">
        <f t="shared" si="2"/>
        <v/>
      </c>
      <c r="T29" s="39" t="s">
        <v>1523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5" customHeight="1">
      <c r="B30" s="27">
        <v>21</v>
      </c>
      <c r="C30" s="28" t="s">
        <v>1199</v>
      </c>
      <c r="D30" s="29" t="s">
        <v>1200</v>
      </c>
      <c r="E30" s="30" t="s">
        <v>359</v>
      </c>
      <c r="F30" s="31" t="s">
        <v>588</v>
      </c>
      <c r="G30" s="28" t="s">
        <v>103</v>
      </c>
      <c r="H30" s="32">
        <v>10</v>
      </c>
      <c r="I30" s="32">
        <v>9</v>
      </c>
      <c r="J30" s="32" t="s">
        <v>28</v>
      </c>
      <c r="K30" s="32">
        <v>9</v>
      </c>
      <c r="L30" s="40"/>
      <c r="M30" s="40"/>
      <c r="N30" s="40"/>
      <c r="O30" s="34">
        <v>6.5</v>
      </c>
      <c r="P30" s="35">
        <f>ROUND(SUMPRODUCT(H30:O30,$H$9:$O$9)/100,1)</f>
        <v>7.6</v>
      </c>
      <c r="Q30" s="36" t="str">
        <f t="shared" si="0"/>
        <v>B</v>
      </c>
      <c r="R30" s="37" t="str">
        <f t="shared" si="1"/>
        <v>Khá</v>
      </c>
      <c r="S30" s="38" t="str">
        <f t="shared" si="2"/>
        <v/>
      </c>
      <c r="T30" s="39" t="s">
        <v>1523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5" customHeight="1">
      <c r="B31" s="27">
        <v>22</v>
      </c>
      <c r="C31" s="28" t="s">
        <v>1201</v>
      </c>
      <c r="D31" s="29" t="s">
        <v>1135</v>
      </c>
      <c r="E31" s="30" t="s">
        <v>1202</v>
      </c>
      <c r="F31" s="31" t="s">
        <v>331</v>
      </c>
      <c r="G31" s="28" t="s">
        <v>61</v>
      </c>
      <c r="H31" s="32">
        <v>9</v>
      </c>
      <c r="I31" s="32">
        <v>5</v>
      </c>
      <c r="J31" s="32" t="s">
        <v>28</v>
      </c>
      <c r="K31" s="32">
        <v>5</v>
      </c>
      <c r="L31" s="40"/>
      <c r="M31" s="40"/>
      <c r="N31" s="40"/>
      <c r="O31" s="34">
        <v>5.5</v>
      </c>
      <c r="P31" s="35">
        <f>ROUND(SUMPRODUCT(H31:O31,$H$9:$O$9)/100,1)</f>
        <v>5.7</v>
      </c>
      <c r="Q31" s="36" t="str">
        <f t="shared" si="0"/>
        <v>C</v>
      </c>
      <c r="R31" s="37" t="str">
        <f t="shared" si="1"/>
        <v>Trung bình</v>
      </c>
      <c r="S31" s="38" t="str">
        <f t="shared" si="2"/>
        <v/>
      </c>
      <c r="T31" s="39" t="s">
        <v>1523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5" customHeight="1">
      <c r="B32" s="27">
        <v>23</v>
      </c>
      <c r="C32" s="28" t="s">
        <v>1203</v>
      </c>
      <c r="D32" s="29" t="s">
        <v>1204</v>
      </c>
      <c r="E32" s="30" t="s">
        <v>1205</v>
      </c>
      <c r="F32" s="31" t="s">
        <v>1152</v>
      </c>
      <c r="G32" s="28" t="s">
        <v>70</v>
      </c>
      <c r="H32" s="32">
        <v>9</v>
      </c>
      <c r="I32" s="32">
        <v>5</v>
      </c>
      <c r="J32" s="32" t="s">
        <v>28</v>
      </c>
      <c r="K32" s="32">
        <v>5</v>
      </c>
      <c r="L32" s="40"/>
      <c r="M32" s="40"/>
      <c r="N32" s="40"/>
      <c r="O32" s="34">
        <v>7</v>
      </c>
      <c r="P32" s="35">
        <f>ROUND(SUMPRODUCT(H32:O32,$H$9:$O$9)/100,1)</f>
        <v>6.6</v>
      </c>
      <c r="Q32" s="36" t="str">
        <f t="shared" si="0"/>
        <v>C+</v>
      </c>
      <c r="R32" s="37" t="str">
        <f t="shared" si="1"/>
        <v>Trung bình</v>
      </c>
      <c r="S32" s="38" t="str">
        <f t="shared" si="2"/>
        <v/>
      </c>
      <c r="T32" s="39" t="s">
        <v>1523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5" customHeight="1">
      <c r="B33" s="27">
        <v>24</v>
      </c>
      <c r="C33" s="28" t="s">
        <v>1206</v>
      </c>
      <c r="D33" s="29" t="s">
        <v>1207</v>
      </c>
      <c r="E33" s="30" t="s">
        <v>724</v>
      </c>
      <c r="F33" s="31" t="s">
        <v>308</v>
      </c>
      <c r="G33" s="28" t="s">
        <v>103</v>
      </c>
      <c r="H33" s="32">
        <v>10</v>
      </c>
      <c r="I33" s="32">
        <v>8</v>
      </c>
      <c r="J33" s="32" t="s">
        <v>28</v>
      </c>
      <c r="K33" s="32">
        <v>8</v>
      </c>
      <c r="L33" s="40"/>
      <c r="M33" s="40"/>
      <c r="N33" s="40"/>
      <c r="O33" s="34">
        <v>8.5</v>
      </c>
      <c r="P33" s="35">
        <f>ROUND(SUMPRODUCT(H33:O33,$H$9:$O$9)/100,1)</f>
        <v>8.5</v>
      </c>
      <c r="Q33" s="36" t="str">
        <f t="shared" si="0"/>
        <v>A</v>
      </c>
      <c r="R33" s="37" t="str">
        <f t="shared" si="1"/>
        <v>Giỏi</v>
      </c>
      <c r="S33" s="38" t="str">
        <f t="shared" si="2"/>
        <v/>
      </c>
      <c r="T33" s="39" t="s">
        <v>1523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5" customHeight="1">
      <c r="B34" s="27">
        <v>25</v>
      </c>
      <c r="C34" s="28" t="s">
        <v>1208</v>
      </c>
      <c r="D34" s="29" t="s">
        <v>1207</v>
      </c>
      <c r="E34" s="30" t="s">
        <v>724</v>
      </c>
      <c r="F34" s="31" t="s">
        <v>1209</v>
      </c>
      <c r="G34" s="28" t="s">
        <v>155</v>
      </c>
      <c r="H34" s="32">
        <v>10</v>
      </c>
      <c r="I34" s="32">
        <v>7</v>
      </c>
      <c r="J34" s="32" t="s">
        <v>28</v>
      </c>
      <c r="K34" s="32">
        <v>7</v>
      </c>
      <c r="L34" s="40"/>
      <c r="M34" s="40"/>
      <c r="N34" s="40"/>
      <c r="O34" s="34">
        <v>9</v>
      </c>
      <c r="P34" s="35">
        <f>ROUND(SUMPRODUCT(H34:O34,$H$9:$O$9)/100,1)</f>
        <v>8.5</v>
      </c>
      <c r="Q34" s="36" t="str">
        <f t="shared" si="0"/>
        <v>A</v>
      </c>
      <c r="R34" s="37" t="str">
        <f t="shared" si="1"/>
        <v>Giỏi</v>
      </c>
      <c r="S34" s="38" t="str">
        <f t="shared" si="2"/>
        <v/>
      </c>
      <c r="T34" s="39" t="s">
        <v>1523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5" customHeight="1">
      <c r="B35" s="27">
        <v>26</v>
      </c>
      <c r="C35" s="28" t="s">
        <v>1210</v>
      </c>
      <c r="D35" s="29" t="s">
        <v>1211</v>
      </c>
      <c r="E35" s="30" t="s">
        <v>724</v>
      </c>
      <c r="F35" s="31" t="s">
        <v>1212</v>
      </c>
      <c r="G35" s="28" t="s">
        <v>116</v>
      </c>
      <c r="H35" s="32">
        <v>10</v>
      </c>
      <c r="I35" s="32">
        <v>7</v>
      </c>
      <c r="J35" s="32" t="s">
        <v>28</v>
      </c>
      <c r="K35" s="32">
        <v>7</v>
      </c>
      <c r="L35" s="40"/>
      <c r="M35" s="40"/>
      <c r="N35" s="40"/>
      <c r="O35" s="34">
        <v>9</v>
      </c>
      <c r="P35" s="35">
        <f>ROUND(SUMPRODUCT(H35:O35,$H$9:$O$9)/100,1)</f>
        <v>8.5</v>
      </c>
      <c r="Q35" s="36" t="str">
        <f t="shared" si="0"/>
        <v>A</v>
      </c>
      <c r="R35" s="37" t="str">
        <f t="shared" si="1"/>
        <v>Giỏi</v>
      </c>
      <c r="S35" s="38" t="str">
        <f t="shared" si="2"/>
        <v/>
      </c>
      <c r="T35" s="39" t="s">
        <v>1523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5" customHeight="1">
      <c r="B36" s="27">
        <v>27</v>
      </c>
      <c r="C36" s="28" t="s">
        <v>1213</v>
      </c>
      <c r="D36" s="29" t="s">
        <v>171</v>
      </c>
      <c r="E36" s="30" t="s">
        <v>724</v>
      </c>
      <c r="F36" s="31" t="s">
        <v>600</v>
      </c>
      <c r="G36" s="28" t="s">
        <v>103</v>
      </c>
      <c r="H36" s="32">
        <v>10</v>
      </c>
      <c r="I36" s="32">
        <v>7</v>
      </c>
      <c r="J36" s="32" t="s">
        <v>28</v>
      </c>
      <c r="K36" s="32">
        <v>7</v>
      </c>
      <c r="L36" s="40"/>
      <c r="M36" s="40"/>
      <c r="N36" s="40"/>
      <c r="O36" s="34">
        <v>9</v>
      </c>
      <c r="P36" s="35">
        <f>ROUND(SUMPRODUCT(H36:O36,$H$9:$O$9)/100,1)</f>
        <v>8.5</v>
      </c>
      <c r="Q36" s="36" t="str">
        <f t="shared" si="0"/>
        <v>A</v>
      </c>
      <c r="R36" s="37" t="str">
        <f t="shared" si="1"/>
        <v>Giỏi</v>
      </c>
      <c r="S36" s="38" t="str">
        <f t="shared" si="2"/>
        <v/>
      </c>
      <c r="T36" s="39" t="s">
        <v>1523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5" customHeight="1">
      <c r="B37" s="27">
        <v>28</v>
      </c>
      <c r="C37" s="28" t="s">
        <v>1214</v>
      </c>
      <c r="D37" s="29" t="s">
        <v>1215</v>
      </c>
      <c r="E37" s="30" t="s">
        <v>141</v>
      </c>
      <c r="F37" s="31" t="s">
        <v>385</v>
      </c>
      <c r="G37" s="28" t="s">
        <v>125</v>
      </c>
      <c r="H37" s="32">
        <v>10</v>
      </c>
      <c r="I37" s="32">
        <v>7</v>
      </c>
      <c r="J37" s="32" t="s">
        <v>28</v>
      </c>
      <c r="K37" s="32">
        <v>7</v>
      </c>
      <c r="L37" s="40"/>
      <c r="M37" s="40"/>
      <c r="N37" s="40"/>
      <c r="O37" s="34">
        <v>8</v>
      </c>
      <c r="P37" s="35">
        <f>ROUND(SUMPRODUCT(H37:O37,$H$9:$O$9)/100,1)</f>
        <v>7.9</v>
      </c>
      <c r="Q37" s="36" t="str">
        <f t="shared" si="0"/>
        <v>B</v>
      </c>
      <c r="R37" s="37" t="str">
        <f t="shared" si="1"/>
        <v>Khá</v>
      </c>
      <c r="S37" s="38" t="str">
        <f t="shared" si="2"/>
        <v/>
      </c>
      <c r="T37" s="39" t="s">
        <v>1523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5" customHeight="1">
      <c r="B38" s="27">
        <v>29</v>
      </c>
      <c r="C38" s="28" t="s">
        <v>1216</v>
      </c>
      <c r="D38" s="29" t="s">
        <v>723</v>
      </c>
      <c r="E38" s="30" t="s">
        <v>141</v>
      </c>
      <c r="F38" s="31" t="s">
        <v>1217</v>
      </c>
      <c r="G38" s="28" t="s">
        <v>103</v>
      </c>
      <c r="H38" s="32">
        <v>10</v>
      </c>
      <c r="I38" s="32">
        <v>7</v>
      </c>
      <c r="J38" s="32" t="s">
        <v>28</v>
      </c>
      <c r="K38" s="32">
        <v>7</v>
      </c>
      <c r="L38" s="40"/>
      <c r="M38" s="40"/>
      <c r="N38" s="40"/>
      <c r="O38" s="34">
        <v>8</v>
      </c>
      <c r="P38" s="35">
        <f>ROUND(SUMPRODUCT(H38:O38,$H$9:$O$9)/100,1)</f>
        <v>7.9</v>
      </c>
      <c r="Q38" s="36" t="str">
        <f t="shared" si="0"/>
        <v>B</v>
      </c>
      <c r="R38" s="37" t="str">
        <f t="shared" si="1"/>
        <v>Khá</v>
      </c>
      <c r="S38" s="38" t="str">
        <f t="shared" si="2"/>
        <v/>
      </c>
      <c r="T38" s="39" t="s">
        <v>1523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5" customHeight="1">
      <c r="B39" s="27">
        <v>30</v>
      </c>
      <c r="C39" s="28" t="s">
        <v>1218</v>
      </c>
      <c r="D39" s="29" t="s">
        <v>1219</v>
      </c>
      <c r="E39" s="30" t="s">
        <v>375</v>
      </c>
      <c r="F39" s="31" t="s">
        <v>1220</v>
      </c>
      <c r="G39" s="28" t="s">
        <v>70</v>
      </c>
      <c r="H39" s="32">
        <v>10</v>
      </c>
      <c r="I39" s="32">
        <v>9</v>
      </c>
      <c r="J39" s="32" t="s">
        <v>28</v>
      </c>
      <c r="K39" s="32">
        <v>9</v>
      </c>
      <c r="L39" s="40"/>
      <c r="M39" s="40"/>
      <c r="N39" s="40"/>
      <c r="O39" s="34">
        <v>7.5</v>
      </c>
      <c r="P39" s="35">
        <f>ROUND(SUMPRODUCT(H39:O39,$H$9:$O$9)/100,1)</f>
        <v>8.1999999999999993</v>
      </c>
      <c r="Q39" s="36" t="str">
        <f t="shared" si="0"/>
        <v>B+</v>
      </c>
      <c r="R39" s="37" t="str">
        <f t="shared" si="1"/>
        <v>Khá</v>
      </c>
      <c r="S39" s="38" t="str">
        <f t="shared" si="2"/>
        <v/>
      </c>
      <c r="T39" s="39" t="s">
        <v>1523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5" customHeight="1">
      <c r="B40" s="27">
        <v>31</v>
      </c>
      <c r="C40" s="28" t="s">
        <v>1221</v>
      </c>
      <c r="D40" s="29" t="s">
        <v>1222</v>
      </c>
      <c r="E40" s="30" t="s">
        <v>375</v>
      </c>
      <c r="F40" s="31" t="s">
        <v>817</v>
      </c>
      <c r="G40" s="28" t="s">
        <v>103</v>
      </c>
      <c r="H40" s="32">
        <v>10</v>
      </c>
      <c r="I40" s="32">
        <v>8</v>
      </c>
      <c r="J40" s="32" t="s">
        <v>28</v>
      </c>
      <c r="K40" s="32">
        <v>8</v>
      </c>
      <c r="L40" s="40"/>
      <c r="M40" s="40"/>
      <c r="N40" s="40"/>
      <c r="O40" s="34">
        <v>8</v>
      </c>
      <c r="P40" s="35">
        <f>ROUND(SUMPRODUCT(H40:O40,$H$9:$O$9)/100,1)</f>
        <v>8.1999999999999993</v>
      </c>
      <c r="Q40" s="36" t="str">
        <f t="shared" si="0"/>
        <v>B+</v>
      </c>
      <c r="R40" s="37" t="str">
        <f t="shared" si="1"/>
        <v>Khá</v>
      </c>
      <c r="S40" s="38" t="str">
        <f t="shared" si="2"/>
        <v/>
      </c>
      <c r="T40" s="39" t="s">
        <v>1523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5" customHeight="1">
      <c r="B41" s="27">
        <v>32</v>
      </c>
      <c r="C41" s="28" t="s">
        <v>1223</v>
      </c>
      <c r="D41" s="29" t="s">
        <v>1224</v>
      </c>
      <c r="E41" s="30" t="s">
        <v>375</v>
      </c>
      <c r="F41" s="31" t="s">
        <v>356</v>
      </c>
      <c r="G41" s="28" t="s">
        <v>103</v>
      </c>
      <c r="H41" s="32">
        <v>10</v>
      </c>
      <c r="I41" s="32">
        <v>8</v>
      </c>
      <c r="J41" s="32" t="s">
        <v>28</v>
      </c>
      <c r="K41" s="32">
        <v>8</v>
      </c>
      <c r="L41" s="40"/>
      <c r="M41" s="40"/>
      <c r="N41" s="40"/>
      <c r="O41" s="34">
        <v>7</v>
      </c>
      <c r="P41" s="35">
        <f>ROUND(SUMPRODUCT(H41:O41,$H$9:$O$9)/100,1)</f>
        <v>7.6</v>
      </c>
      <c r="Q41" s="36" t="str">
        <f t="shared" si="0"/>
        <v>B</v>
      </c>
      <c r="R41" s="37" t="str">
        <f t="shared" si="1"/>
        <v>Khá</v>
      </c>
      <c r="S41" s="38" t="str">
        <f t="shared" si="2"/>
        <v/>
      </c>
      <c r="T41" s="39" t="s">
        <v>1523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5" customHeight="1">
      <c r="B42" s="27">
        <v>33</v>
      </c>
      <c r="C42" s="28" t="s">
        <v>1225</v>
      </c>
      <c r="D42" s="29" t="s">
        <v>105</v>
      </c>
      <c r="E42" s="30" t="s">
        <v>378</v>
      </c>
      <c r="F42" s="31" t="s">
        <v>1226</v>
      </c>
      <c r="G42" s="28" t="s">
        <v>116</v>
      </c>
      <c r="H42" s="32">
        <v>9</v>
      </c>
      <c r="I42" s="32">
        <v>5</v>
      </c>
      <c r="J42" s="32" t="s">
        <v>28</v>
      </c>
      <c r="K42" s="32">
        <v>5</v>
      </c>
      <c r="L42" s="40"/>
      <c r="M42" s="40"/>
      <c r="N42" s="40"/>
      <c r="O42" s="34">
        <v>6</v>
      </c>
      <c r="P42" s="35">
        <f>ROUND(SUMPRODUCT(H42:O42,$H$9:$O$9)/100,1)</f>
        <v>6</v>
      </c>
      <c r="Q42" s="36" t="str">
        <f t="shared" ref="Q42:Q78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7" t="str">
        <f t="shared" ref="R42:R78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8" t="str">
        <f t="shared" si="2"/>
        <v/>
      </c>
      <c r="T42" s="39" t="s">
        <v>1523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5" customHeight="1">
      <c r="B43" s="27">
        <v>34</v>
      </c>
      <c r="C43" s="28" t="s">
        <v>1227</v>
      </c>
      <c r="D43" s="29" t="s">
        <v>67</v>
      </c>
      <c r="E43" s="30" t="s">
        <v>145</v>
      </c>
      <c r="F43" s="31" t="s">
        <v>1228</v>
      </c>
      <c r="G43" s="28" t="s">
        <v>103</v>
      </c>
      <c r="H43" s="32">
        <v>10</v>
      </c>
      <c r="I43" s="32">
        <v>8</v>
      </c>
      <c r="J43" s="32" t="s">
        <v>28</v>
      </c>
      <c r="K43" s="32">
        <v>8</v>
      </c>
      <c r="L43" s="40"/>
      <c r="M43" s="40"/>
      <c r="N43" s="40"/>
      <c r="O43" s="34">
        <v>9</v>
      </c>
      <c r="P43" s="35">
        <f>ROUND(SUMPRODUCT(H43:O43,$H$9:$O$9)/100,1)</f>
        <v>8.8000000000000007</v>
      </c>
      <c r="Q43" s="36" t="str">
        <f t="shared" si="3"/>
        <v>A</v>
      </c>
      <c r="R43" s="37" t="str">
        <f t="shared" si="4"/>
        <v>Giỏi</v>
      </c>
      <c r="S43" s="38" t="str">
        <f t="shared" si="2"/>
        <v/>
      </c>
      <c r="T43" s="39" t="s">
        <v>1523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5" customHeight="1">
      <c r="B44" s="27">
        <v>35</v>
      </c>
      <c r="C44" s="28" t="s">
        <v>1229</v>
      </c>
      <c r="D44" s="29" t="s">
        <v>144</v>
      </c>
      <c r="E44" s="30" t="s">
        <v>145</v>
      </c>
      <c r="F44" s="31" t="s">
        <v>1230</v>
      </c>
      <c r="G44" s="28" t="s">
        <v>61</v>
      </c>
      <c r="H44" s="32">
        <v>9</v>
      </c>
      <c r="I44" s="32">
        <v>6</v>
      </c>
      <c r="J44" s="32" t="s">
        <v>28</v>
      </c>
      <c r="K44" s="32">
        <v>6</v>
      </c>
      <c r="L44" s="40"/>
      <c r="M44" s="40"/>
      <c r="N44" s="40"/>
      <c r="O44" s="34">
        <v>6</v>
      </c>
      <c r="P44" s="35">
        <f>ROUND(SUMPRODUCT(H44:O44,$H$9:$O$9)/100,1)</f>
        <v>6.3</v>
      </c>
      <c r="Q44" s="36" t="str">
        <f t="shared" si="3"/>
        <v>C</v>
      </c>
      <c r="R44" s="37" t="str">
        <f t="shared" si="4"/>
        <v>Trung bình</v>
      </c>
      <c r="S44" s="38" t="str">
        <f t="shared" si="2"/>
        <v/>
      </c>
      <c r="T44" s="39" t="s">
        <v>1523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5.75" customHeight="1">
      <c r="B45" s="27">
        <v>36</v>
      </c>
      <c r="C45" s="28" t="s">
        <v>1231</v>
      </c>
      <c r="D45" s="29" t="s">
        <v>1232</v>
      </c>
      <c r="E45" s="30" t="s">
        <v>153</v>
      </c>
      <c r="F45" s="31" t="s">
        <v>165</v>
      </c>
      <c r="G45" s="28" t="s">
        <v>103</v>
      </c>
      <c r="H45" s="32">
        <v>10</v>
      </c>
      <c r="I45" s="32">
        <v>8</v>
      </c>
      <c r="J45" s="32" t="s">
        <v>28</v>
      </c>
      <c r="K45" s="32">
        <v>8</v>
      </c>
      <c r="L45" s="40"/>
      <c r="M45" s="40"/>
      <c r="N45" s="40"/>
      <c r="O45" s="34">
        <v>6.5</v>
      </c>
      <c r="P45" s="35">
        <f>ROUND(SUMPRODUCT(H45:O45,$H$9:$O$9)/100,1)</f>
        <v>7.3</v>
      </c>
      <c r="Q45" s="36" t="str">
        <f t="shared" si="3"/>
        <v>B</v>
      </c>
      <c r="R45" s="37" t="str">
        <f t="shared" si="4"/>
        <v>Khá</v>
      </c>
      <c r="S45" s="38" t="str">
        <f t="shared" si="2"/>
        <v/>
      </c>
      <c r="T45" s="39" t="s">
        <v>1524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5.75" customHeight="1">
      <c r="B46" s="27">
        <v>37</v>
      </c>
      <c r="C46" s="28" t="s">
        <v>1233</v>
      </c>
      <c r="D46" s="29" t="s">
        <v>1234</v>
      </c>
      <c r="E46" s="30" t="s">
        <v>1235</v>
      </c>
      <c r="F46" s="31" t="s">
        <v>1217</v>
      </c>
      <c r="G46" s="28" t="s">
        <v>125</v>
      </c>
      <c r="H46" s="32">
        <v>10</v>
      </c>
      <c r="I46" s="32">
        <v>9</v>
      </c>
      <c r="J46" s="32" t="s">
        <v>28</v>
      </c>
      <c r="K46" s="32">
        <v>9</v>
      </c>
      <c r="L46" s="40"/>
      <c r="M46" s="40"/>
      <c r="N46" s="40"/>
      <c r="O46" s="34">
        <v>7</v>
      </c>
      <c r="P46" s="35">
        <f>ROUND(SUMPRODUCT(H46:O46,$H$9:$O$9)/100,1)</f>
        <v>7.9</v>
      </c>
      <c r="Q46" s="36" t="str">
        <f t="shared" si="3"/>
        <v>B</v>
      </c>
      <c r="R46" s="37" t="str">
        <f t="shared" si="4"/>
        <v>Khá</v>
      </c>
      <c r="S46" s="38" t="str">
        <f t="shared" si="2"/>
        <v/>
      </c>
      <c r="T46" s="39" t="s">
        <v>1524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5.75" customHeight="1">
      <c r="B47" s="27">
        <v>38</v>
      </c>
      <c r="C47" s="28" t="s">
        <v>1236</v>
      </c>
      <c r="D47" s="29" t="s">
        <v>226</v>
      </c>
      <c r="E47" s="30" t="s">
        <v>161</v>
      </c>
      <c r="F47" s="31" t="s">
        <v>629</v>
      </c>
      <c r="G47" s="28" t="s">
        <v>116</v>
      </c>
      <c r="H47" s="32">
        <v>10</v>
      </c>
      <c r="I47" s="32">
        <v>8</v>
      </c>
      <c r="J47" s="32" t="s">
        <v>28</v>
      </c>
      <c r="K47" s="32">
        <v>8</v>
      </c>
      <c r="L47" s="40"/>
      <c r="M47" s="40"/>
      <c r="N47" s="40"/>
      <c r="O47" s="34">
        <v>7</v>
      </c>
      <c r="P47" s="35">
        <f>ROUND(SUMPRODUCT(H47:O47,$H$9:$O$9)/100,1)</f>
        <v>7.6</v>
      </c>
      <c r="Q47" s="36" t="str">
        <f t="shared" si="3"/>
        <v>B</v>
      </c>
      <c r="R47" s="37" t="str">
        <f t="shared" si="4"/>
        <v>Khá</v>
      </c>
      <c r="S47" s="38" t="str">
        <f t="shared" si="2"/>
        <v/>
      </c>
      <c r="T47" s="39" t="s">
        <v>1524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5.75" customHeight="1">
      <c r="B48" s="27">
        <v>39</v>
      </c>
      <c r="C48" s="28" t="s">
        <v>1237</v>
      </c>
      <c r="D48" s="29" t="s">
        <v>226</v>
      </c>
      <c r="E48" s="30" t="s">
        <v>1074</v>
      </c>
      <c r="F48" s="31" t="s">
        <v>1238</v>
      </c>
      <c r="G48" s="28" t="s">
        <v>103</v>
      </c>
      <c r="H48" s="32">
        <v>10</v>
      </c>
      <c r="I48" s="32">
        <v>10</v>
      </c>
      <c r="J48" s="32" t="s">
        <v>28</v>
      </c>
      <c r="K48" s="32">
        <v>10</v>
      </c>
      <c r="L48" s="40"/>
      <c r="M48" s="40"/>
      <c r="N48" s="40"/>
      <c r="O48" s="34">
        <v>8</v>
      </c>
      <c r="P48" s="35">
        <f>ROUND(SUMPRODUCT(H48:O48,$H$9:$O$9)/100,1)</f>
        <v>8.8000000000000007</v>
      </c>
      <c r="Q48" s="36" t="str">
        <f t="shared" si="3"/>
        <v>A</v>
      </c>
      <c r="R48" s="37" t="str">
        <f t="shared" si="4"/>
        <v>Giỏi</v>
      </c>
      <c r="S48" s="38" t="str">
        <f t="shared" si="2"/>
        <v/>
      </c>
      <c r="T48" s="39" t="s">
        <v>1524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5.75" customHeight="1">
      <c r="B49" s="27">
        <v>40</v>
      </c>
      <c r="C49" s="28" t="s">
        <v>1239</v>
      </c>
      <c r="D49" s="29" t="s">
        <v>781</v>
      </c>
      <c r="E49" s="30" t="s">
        <v>164</v>
      </c>
      <c r="F49" s="31" t="s">
        <v>1070</v>
      </c>
      <c r="G49" s="28" t="s">
        <v>103</v>
      </c>
      <c r="H49" s="32">
        <v>9</v>
      </c>
      <c r="I49" s="32">
        <v>6</v>
      </c>
      <c r="J49" s="32" t="s">
        <v>28</v>
      </c>
      <c r="K49" s="32">
        <v>6</v>
      </c>
      <c r="L49" s="40"/>
      <c r="M49" s="40"/>
      <c r="N49" s="40"/>
      <c r="O49" s="34">
        <v>7</v>
      </c>
      <c r="P49" s="35">
        <f>ROUND(SUMPRODUCT(H49:O49,$H$9:$O$9)/100,1)</f>
        <v>6.9</v>
      </c>
      <c r="Q49" s="36" t="str">
        <f t="shared" si="3"/>
        <v>C+</v>
      </c>
      <c r="R49" s="37" t="str">
        <f t="shared" si="4"/>
        <v>Trung bình</v>
      </c>
      <c r="S49" s="38" t="str">
        <f t="shared" si="2"/>
        <v/>
      </c>
      <c r="T49" s="39" t="s">
        <v>1524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5.75" customHeight="1">
      <c r="B50" s="27">
        <v>41</v>
      </c>
      <c r="C50" s="28" t="s">
        <v>1240</v>
      </c>
      <c r="D50" s="29" t="s">
        <v>1241</v>
      </c>
      <c r="E50" s="30" t="s">
        <v>390</v>
      </c>
      <c r="F50" s="31" t="s">
        <v>1242</v>
      </c>
      <c r="G50" s="28" t="s">
        <v>155</v>
      </c>
      <c r="H50" s="32">
        <v>9</v>
      </c>
      <c r="I50" s="32">
        <v>5</v>
      </c>
      <c r="J50" s="32" t="s">
        <v>28</v>
      </c>
      <c r="K50" s="32">
        <v>5</v>
      </c>
      <c r="L50" s="40"/>
      <c r="M50" s="40"/>
      <c r="N50" s="40"/>
      <c r="O50" s="34">
        <v>5</v>
      </c>
      <c r="P50" s="35">
        <f>ROUND(SUMPRODUCT(H50:O50,$H$9:$O$9)/100,1)</f>
        <v>5.4</v>
      </c>
      <c r="Q50" s="36" t="str">
        <f t="shared" si="3"/>
        <v>D+</v>
      </c>
      <c r="R50" s="37" t="str">
        <f t="shared" si="4"/>
        <v>Trung bình yếu</v>
      </c>
      <c r="S50" s="38" t="str">
        <f t="shared" si="2"/>
        <v/>
      </c>
      <c r="T50" s="39" t="s">
        <v>1524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5.75" customHeight="1">
      <c r="B51" s="27">
        <v>42</v>
      </c>
      <c r="C51" s="28" t="s">
        <v>1243</v>
      </c>
      <c r="D51" s="29" t="s">
        <v>1244</v>
      </c>
      <c r="E51" s="30" t="s">
        <v>1245</v>
      </c>
      <c r="F51" s="31" t="s">
        <v>896</v>
      </c>
      <c r="G51" s="28" t="s">
        <v>80</v>
      </c>
      <c r="H51" s="32">
        <v>10</v>
      </c>
      <c r="I51" s="32">
        <v>7</v>
      </c>
      <c r="J51" s="32" t="s">
        <v>28</v>
      </c>
      <c r="K51" s="32">
        <v>7</v>
      </c>
      <c r="L51" s="40"/>
      <c r="M51" s="40"/>
      <c r="N51" s="40"/>
      <c r="O51" s="34">
        <v>7</v>
      </c>
      <c r="P51" s="35">
        <f>ROUND(SUMPRODUCT(H51:O51,$H$9:$O$9)/100,1)</f>
        <v>7.3</v>
      </c>
      <c r="Q51" s="36" t="str">
        <f t="shared" si="3"/>
        <v>B</v>
      </c>
      <c r="R51" s="37" t="str">
        <f t="shared" si="4"/>
        <v>Khá</v>
      </c>
      <c r="S51" s="38" t="str">
        <f t="shared" si="2"/>
        <v/>
      </c>
      <c r="T51" s="39" t="s">
        <v>1524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5.75" customHeight="1">
      <c r="B52" s="27">
        <v>43</v>
      </c>
      <c r="C52" s="28" t="s">
        <v>1246</v>
      </c>
      <c r="D52" s="29" t="s">
        <v>1247</v>
      </c>
      <c r="E52" s="30" t="s">
        <v>184</v>
      </c>
      <c r="F52" s="31" t="s">
        <v>1248</v>
      </c>
      <c r="G52" s="28" t="s">
        <v>116</v>
      </c>
      <c r="H52" s="32">
        <v>10</v>
      </c>
      <c r="I52" s="32">
        <v>8</v>
      </c>
      <c r="J52" s="32" t="s">
        <v>28</v>
      </c>
      <c r="K52" s="32">
        <v>8</v>
      </c>
      <c r="L52" s="40"/>
      <c r="M52" s="40"/>
      <c r="N52" s="40"/>
      <c r="O52" s="34">
        <v>8</v>
      </c>
      <c r="P52" s="35">
        <f>ROUND(SUMPRODUCT(H52:O52,$H$9:$O$9)/100,1)</f>
        <v>8.1999999999999993</v>
      </c>
      <c r="Q52" s="36" t="str">
        <f t="shared" si="3"/>
        <v>B+</v>
      </c>
      <c r="R52" s="37" t="str">
        <f t="shared" si="4"/>
        <v>Khá</v>
      </c>
      <c r="S52" s="38" t="str">
        <f t="shared" si="2"/>
        <v/>
      </c>
      <c r="T52" s="39" t="s">
        <v>1524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5.75" customHeight="1">
      <c r="B53" s="27">
        <v>44</v>
      </c>
      <c r="C53" s="28" t="s">
        <v>1249</v>
      </c>
      <c r="D53" s="29" t="s">
        <v>1250</v>
      </c>
      <c r="E53" s="30" t="s">
        <v>1251</v>
      </c>
      <c r="F53" s="31" t="s">
        <v>801</v>
      </c>
      <c r="G53" s="28" t="s">
        <v>103</v>
      </c>
      <c r="H53" s="32">
        <v>9</v>
      </c>
      <c r="I53" s="32">
        <v>5</v>
      </c>
      <c r="J53" s="32" t="s">
        <v>28</v>
      </c>
      <c r="K53" s="32">
        <v>5</v>
      </c>
      <c r="L53" s="40"/>
      <c r="M53" s="40"/>
      <c r="N53" s="40"/>
      <c r="O53" s="34">
        <v>6</v>
      </c>
      <c r="P53" s="35">
        <f>ROUND(SUMPRODUCT(H53:O53,$H$9:$O$9)/100,1)</f>
        <v>6</v>
      </c>
      <c r="Q53" s="36" t="str">
        <f t="shared" si="3"/>
        <v>C</v>
      </c>
      <c r="R53" s="37" t="str">
        <f t="shared" si="4"/>
        <v>Trung bình</v>
      </c>
      <c r="S53" s="38" t="str">
        <f t="shared" si="2"/>
        <v/>
      </c>
      <c r="T53" s="39" t="s">
        <v>1524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5.75" customHeight="1">
      <c r="B54" s="27">
        <v>45</v>
      </c>
      <c r="C54" s="28" t="s">
        <v>1252</v>
      </c>
      <c r="D54" s="29" t="s">
        <v>1253</v>
      </c>
      <c r="E54" s="30" t="s">
        <v>191</v>
      </c>
      <c r="F54" s="31" t="s">
        <v>1254</v>
      </c>
      <c r="G54" s="28" t="s">
        <v>103</v>
      </c>
      <c r="H54" s="32">
        <v>9</v>
      </c>
      <c r="I54" s="32">
        <v>5</v>
      </c>
      <c r="J54" s="32" t="s">
        <v>28</v>
      </c>
      <c r="K54" s="32">
        <v>5</v>
      </c>
      <c r="L54" s="40"/>
      <c r="M54" s="40"/>
      <c r="N54" s="40"/>
      <c r="O54" s="34">
        <v>4.5</v>
      </c>
      <c r="P54" s="35">
        <f>ROUND(SUMPRODUCT(H54:O54,$H$9:$O$9)/100,1)</f>
        <v>5.0999999999999996</v>
      </c>
      <c r="Q54" s="36" t="str">
        <f t="shared" si="3"/>
        <v>D+</v>
      </c>
      <c r="R54" s="37" t="str">
        <f t="shared" si="4"/>
        <v>Trung bình yếu</v>
      </c>
      <c r="S54" s="38" t="str">
        <f t="shared" si="2"/>
        <v/>
      </c>
      <c r="T54" s="39" t="s">
        <v>1524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5.75" customHeight="1">
      <c r="B55" s="27">
        <v>46</v>
      </c>
      <c r="C55" s="28" t="s">
        <v>1255</v>
      </c>
      <c r="D55" s="29" t="s">
        <v>1256</v>
      </c>
      <c r="E55" s="30" t="s">
        <v>191</v>
      </c>
      <c r="F55" s="31" t="s">
        <v>609</v>
      </c>
      <c r="G55" s="28" t="s">
        <v>80</v>
      </c>
      <c r="H55" s="32">
        <v>10</v>
      </c>
      <c r="I55" s="32">
        <v>8</v>
      </c>
      <c r="J55" s="32" t="s">
        <v>28</v>
      </c>
      <c r="K55" s="32">
        <v>8</v>
      </c>
      <c r="L55" s="40"/>
      <c r="M55" s="40"/>
      <c r="N55" s="40"/>
      <c r="O55" s="34">
        <v>5.5</v>
      </c>
      <c r="P55" s="35">
        <f>ROUND(SUMPRODUCT(H55:O55,$H$9:$O$9)/100,1)</f>
        <v>6.7</v>
      </c>
      <c r="Q55" s="36" t="str">
        <f t="shared" si="3"/>
        <v>C+</v>
      </c>
      <c r="R55" s="37" t="str">
        <f t="shared" si="4"/>
        <v>Trung bình</v>
      </c>
      <c r="S55" s="38" t="str">
        <f t="shared" si="2"/>
        <v/>
      </c>
      <c r="T55" s="39" t="s">
        <v>1524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5.75" customHeight="1">
      <c r="B56" s="27">
        <v>47</v>
      </c>
      <c r="C56" s="28" t="s">
        <v>1257</v>
      </c>
      <c r="D56" s="29" t="s">
        <v>1258</v>
      </c>
      <c r="E56" s="30" t="s">
        <v>198</v>
      </c>
      <c r="F56" s="31" t="s">
        <v>1119</v>
      </c>
      <c r="G56" s="28" t="s">
        <v>103</v>
      </c>
      <c r="H56" s="32">
        <v>10</v>
      </c>
      <c r="I56" s="32">
        <v>8</v>
      </c>
      <c r="J56" s="32" t="s">
        <v>28</v>
      </c>
      <c r="K56" s="32">
        <v>8</v>
      </c>
      <c r="L56" s="40"/>
      <c r="M56" s="40"/>
      <c r="N56" s="40"/>
      <c r="O56" s="34">
        <v>9</v>
      </c>
      <c r="P56" s="35">
        <f>ROUND(SUMPRODUCT(H56:O56,$H$9:$O$9)/100,1)</f>
        <v>8.8000000000000007</v>
      </c>
      <c r="Q56" s="36" t="str">
        <f t="shared" si="3"/>
        <v>A</v>
      </c>
      <c r="R56" s="37" t="str">
        <f t="shared" si="4"/>
        <v>Giỏi</v>
      </c>
      <c r="S56" s="38" t="str">
        <f t="shared" si="2"/>
        <v/>
      </c>
      <c r="T56" s="39" t="s">
        <v>1524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5.75" customHeight="1">
      <c r="B57" s="27">
        <v>48</v>
      </c>
      <c r="C57" s="28" t="s">
        <v>1259</v>
      </c>
      <c r="D57" s="29" t="s">
        <v>77</v>
      </c>
      <c r="E57" s="30" t="s">
        <v>430</v>
      </c>
      <c r="F57" s="31" t="s">
        <v>1152</v>
      </c>
      <c r="G57" s="28" t="s">
        <v>103</v>
      </c>
      <c r="H57" s="32">
        <v>10</v>
      </c>
      <c r="I57" s="32">
        <v>9</v>
      </c>
      <c r="J57" s="32" t="s">
        <v>28</v>
      </c>
      <c r="K57" s="32">
        <v>9</v>
      </c>
      <c r="L57" s="40"/>
      <c r="M57" s="40"/>
      <c r="N57" s="40"/>
      <c r="O57" s="34">
        <v>7.5</v>
      </c>
      <c r="P57" s="35">
        <f>ROUND(SUMPRODUCT(H57:O57,$H$9:$O$9)/100,1)</f>
        <v>8.1999999999999993</v>
      </c>
      <c r="Q57" s="36" t="str">
        <f t="shared" si="3"/>
        <v>B+</v>
      </c>
      <c r="R57" s="37" t="str">
        <f t="shared" si="4"/>
        <v>Khá</v>
      </c>
      <c r="S57" s="38" t="str">
        <f t="shared" si="2"/>
        <v/>
      </c>
      <c r="T57" s="39" t="s">
        <v>1524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5.75" customHeight="1">
      <c r="B58" s="27">
        <v>49</v>
      </c>
      <c r="C58" s="28" t="s">
        <v>1260</v>
      </c>
      <c r="D58" s="29" t="s">
        <v>1261</v>
      </c>
      <c r="E58" s="30" t="s">
        <v>1262</v>
      </c>
      <c r="F58" s="31" t="s">
        <v>1263</v>
      </c>
      <c r="G58" s="28" t="s">
        <v>155</v>
      </c>
      <c r="H58" s="32">
        <v>10</v>
      </c>
      <c r="I58" s="32">
        <v>8</v>
      </c>
      <c r="J58" s="32" t="s">
        <v>28</v>
      </c>
      <c r="K58" s="32">
        <v>8</v>
      </c>
      <c r="L58" s="40"/>
      <c r="M58" s="40"/>
      <c r="N58" s="40"/>
      <c r="O58" s="34">
        <v>0</v>
      </c>
      <c r="P58" s="35">
        <f>ROUND(SUMPRODUCT(H58:O58,$H$9:$O$9)/100,1)</f>
        <v>3.4</v>
      </c>
      <c r="Q58" s="36" t="str">
        <f t="shared" si="3"/>
        <v>F</v>
      </c>
      <c r="R58" s="37" t="str">
        <f t="shared" si="4"/>
        <v>Kém</v>
      </c>
      <c r="S58" s="38" t="s">
        <v>1530</v>
      </c>
      <c r="T58" s="39" t="s">
        <v>1524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Học lại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5.75" customHeight="1">
      <c r="B59" s="27">
        <v>50</v>
      </c>
      <c r="C59" s="28" t="s">
        <v>1264</v>
      </c>
      <c r="D59" s="29" t="s">
        <v>222</v>
      </c>
      <c r="E59" s="30" t="s">
        <v>1262</v>
      </c>
      <c r="F59" s="31" t="s">
        <v>1051</v>
      </c>
      <c r="G59" s="28" t="s">
        <v>80</v>
      </c>
      <c r="H59" s="32">
        <v>10</v>
      </c>
      <c r="I59" s="32">
        <v>8</v>
      </c>
      <c r="J59" s="32" t="s">
        <v>28</v>
      </c>
      <c r="K59" s="32">
        <v>8</v>
      </c>
      <c r="L59" s="40"/>
      <c r="M59" s="40"/>
      <c r="N59" s="40"/>
      <c r="O59" s="34">
        <v>6.5</v>
      </c>
      <c r="P59" s="35">
        <f>ROUND(SUMPRODUCT(H59:O59,$H$9:$O$9)/100,1)</f>
        <v>7.3</v>
      </c>
      <c r="Q59" s="36" t="str">
        <f t="shared" si="3"/>
        <v>B</v>
      </c>
      <c r="R59" s="37" t="str">
        <f t="shared" si="4"/>
        <v>Khá</v>
      </c>
      <c r="S59" s="38" t="str">
        <f t="shared" ref="S59:S73" si="5">+IF(OR($H59=0,$I59=0,$J59=0,$K59=0),"Không đủ ĐKDT","")</f>
        <v/>
      </c>
      <c r="T59" s="39" t="s">
        <v>1524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5.75" customHeight="1">
      <c r="B60" s="27">
        <v>51</v>
      </c>
      <c r="C60" s="28" t="s">
        <v>1265</v>
      </c>
      <c r="D60" s="29" t="s">
        <v>1266</v>
      </c>
      <c r="E60" s="30" t="s">
        <v>436</v>
      </c>
      <c r="F60" s="31" t="s">
        <v>1267</v>
      </c>
      <c r="G60" s="28" t="s">
        <v>61</v>
      </c>
      <c r="H60" s="32">
        <v>9</v>
      </c>
      <c r="I60" s="32">
        <v>5</v>
      </c>
      <c r="J60" s="32" t="s">
        <v>28</v>
      </c>
      <c r="K60" s="32">
        <v>5</v>
      </c>
      <c r="L60" s="40"/>
      <c r="M60" s="40"/>
      <c r="N60" s="40"/>
      <c r="O60" s="34">
        <v>5.5</v>
      </c>
      <c r="P60" s="35">
        <f>ROUND(SUMPRODUCT(H60:O60,$H$9:$O$9)/100,1)</f>
        <v>5.7</v>
      </c>
      <c r="Q60" s="36" t="str">
        <f t="shared" si="3"/>
        <v>C</v>
      </c>
      <c r="R60" s="37" t="str">
        <f t="shared" si="4"/>
        <v>Trung bình</v>
      </c>
      <c r="S60" s="38" t="str">
        <f t="shared" si="5"/>
        <v/>
      </c>
      <c r="T60" s="39" t="s">
        <v>1524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5.75" customHeight="1">
      <c r="B61" s="27">
        <v>52</v>
      </c>
      <c r="C61" s="28" t="s">
        <v>1268</v>
      </c>
      <c r="D61" s="29" t="s">
        <v>574</v>
      </c>
      <c r="E61" s="30" t="s">
        <v>212</v>
      </c>
      <c r="F61" s="31" t="s">
        <v>169</v>
      </c>
      <c r="G61" s="28" t="s">
        <v>155</v>
      </c>
      <c r="H61" s="32">
        <v>10</v>
      </c>
      <c r="I61" s="32">
        <v>8</v>
      </c>
      <c r="J61" s="32" t="s">
        <v>28</v>
      </c>
      <c r="K61" s="32">
        <v>8</v>
      </c>
      <c r="L61" s="40"/>
      <c r="M61" s="40"/>
      <c r="N61" s="40"/>
      <c r="O61" s="34">
        <v>7</v>
      </c>
      <c r="P61" s="35">
        <f>ROUND(SUMPRODUCT(H61:O61,$H$9:$O$9)/100,1)</f>
        <v>7.6</v>
      </c>
      <c r="Q61" s="36" t="str">
        <f t="shared" si="3"/>
        <v>B</v>
      </c>
      <c r="R61" s="37" t="str">
        <f t="shared" si="4"/>
        <v>Khá</v>
      </c>
      <c r="S61" s="38" t="str">
        <f t="shared" si="5"/>
        <v/>
      </c>
      <c r="T61" s="39" t="s">
        <v>1524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5.75" customHeight="1">
      <c r="B62" s="27">
        <v>53</v>
      </c>
      <c r="C62" s="28" t="s">
        <v>1269</v>
      </c>
      <c r="D62" s="29" t="s">
        <v>1270</v>
      </c>
      <c r="E62" s="30" t="s">
        <v>969</v>
      </c>
      <c r="F62" s="31" t="s">
        <v>1271</v>
      </c>
      <c r="G62" s="28" t="s">
        <v>116</v>
      </c>
      <c r="H62" s="32">
        <v>9</v>
      </c>
      <c r="I62" s="32">
        <v>5</v>
      </c>
      <c r="J62" s="32" t="s">
        <v>28</v>
      </c>
      <c r="K62" s="32">
        <v>5</v>
      </c>
      <c r="L62" s="40"/>
      <c r="M62" s="40"/>
      <c r="N62" s="40"/>
      <c r="O62" s="34">
        <v>6.5</v>
      </c>
      <c r="P62" s="35">
        <f>ROUND(SUMPRODUCT(H62:O62,$H$9:$O$9)/100,1)</f>
        <v>6.3</v>
      </c>
      <c r="Q62" s="36" t="str">
        <f t="shared" si="3"/>
        <v>C</v>
      </c>
      <c r="R62" s="37" t="str">
        <f t="shared" si="4"/>
        <v>Trung bình</v>
      </c>
      <c r="S62" s="38" t="str">
        <f t="shared" si="5"/>
        <v/>
      </c>
      <c r="T62" s="39" t="s">
        <v>1524</v>
      </c>
      <c r="U62" s="3"/>
      <c r="V62" s="26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5.75" customHeight="1">
      <c r="B63" s="27">
        <v>54</v>
      </c>
      <c r="C63" s="28" t="s">
        <v>1272</v>
      </c>
      <c r="D63" s="29" t="s">
        <v>355</v>
      </c>
      <c r="E63" s="30" t="s">
        <v>216</v>
      </c>
      <c r="F63" s="31" t="s">
        <v>1273</v>
      </c>
      <c r="G63" s="28" t="s">
        <v>103</v>
      </c>
      <c r="H63" s="32">
        <v>9</v>
      </c>
      <c r="I63" s="32">
        <v>5</v>
      </c>
      <c r="J63" s="32" t="s">
        <v>28</v>
      </c>
      <c r="K63" s="32">
        <v>5</v>
      </c>
      <c r="L63" s="40"/>
      <c r="M63" s="40"/>
      <c r="N63" s="40"/>
      <c r="O63" s="34">
        <v>7</v>
      </c>
      <c r="P63" s="35">
        <f>ROUND(SUMPRODUCT(H63:O63,$H$9:$O$9)/100,1)</f>
        <v>6.6</v>
      </c>
      <c r="Q63" s="36" t="str">
        <f t="shared" si="3"/>
        <v>C+</v>
      </c>
      <c r="R63" s="37" t="str">
        <f t="shared" si="4"/>
        <v>Trung bình</v>
      </c>
      <c r="S63" s="38" t="str">
        <f t="shared" si="5"/>
        <v/>
      </c>
      <c r="T63" s="39" t="s">
        <v>1524</v>
      </c>
      <c r="U63" s="3"/>
      <c r="V63" s="26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5.75" customHeight="1">
      <c r="B64" s="27">
        <v>55</v>
      </c>
      <c r="C64" s="28" t="s">
        <v>1274</v>
      </c>
      <c r="D64" s="29" t="s">
        <v>226</v>
      </c>
      <c r="E64" s="30" t="s">
        <v>442</v>
      </c>
      <c r="F64" s="31" t="s">
        <v>964</v>
      </c>
      <c r="G64" s="28" t="s">
        <v>80</v>
      </c>
      <c r="H64" s="32">
        <v>10</v>
      </c>
      <c r="I64" s="32">
        <v>8</v>
      </c>
      <c r="J64" s="32" t="s">
        <v>28</v>
      </c>
      <c r="K64" s="32">
        <v>8</v>
      </c>
      <c r="L64" s="40"/>
      <c r="M64" s="40"/>
      <c r="N64" s="40"/>
      <c r="O64" s="34">
        <v>5.5</v>
      </c>
      <c r="P64" s="35">
        <f>ROUND(SUMPRODUCT(H64:O64,$H$9:$O$9)/100,1)</f>
        <v>6.7</v>
      </c>
      <c r="Q64" s="36" t="str">
        <f t="shared" si="3"/>
        <v>C+</v>
      </c>
      <c r="R64" s="37" t="str">
        <f t="shared" si="4"/>
        <v>Trung bình</v>
      </c>
      <c r="S64" s="38" t="str">
        <f t="shared" si="5"/>
        <v/>
      </c>
      <c r="T64" s="39" t="s">
        <v>1524</v>
      </c>
      <c r="U64" s="3"/>
      <c r="V64" s="26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5.75" customHeight="1">
      <c r="B65" s="27">
        <v>56</v>
      </c>
      <c r="C65" s="28" t="s">
        <v>1275</v>
      </c>
      <c r="D65" s="29" t="s">
        <v>1276</v>
      </c>
      <c r="E65" s="30" t="s">
        <v>1277</v>
      </c>
      <c r="F65" s="31" t="s">
        <v>1278</v>
      </c>
      <c r="G65" s="28" t="s">
        <v>70</v>
      </c>
      <c r="H65" s="32">
        <v>10</v>
      </c>
      <c r="I65" s="32">
        <v>7</v>
      </c>
      <c r="J65" s="32" t="s">
        <v>28</v>
      </c>
      <c r="K65" s="32">
        <v>7</v>
      </c>
      <c r="L65" s="40"/>
      <c r="M65" s="40"/>
      <c r="N65" s="40"/>
      <c r="O65" s="34">
        <v>4</v>
      </c>
      <c r="P65" s="35">
        <f>ROUND(SUMPRODUCT(H65:O65,$H$9:$O$9)/100,1)</f>
        <v>5.5</v>
      </c>
      <c r="Q65" s="36" t="str">
        <f t="shared" si="3"/>
        <v>C</v>
      </c>
      <c r="R65" s="37" t="str">
        <f t="shared" si="4"/>
        <v>Trung bình</v>
      </c>
      <c r="S65" s="38" t="str">
        <f t="shared" si="5"/>
        <v/>
      </c>
      <c r="T65" s="39" t="s">
        <v>1524</v>
      </c>
      <c r="U65" s="3"/>
      <c r="V65" s="26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5.75" customHeight="1">
      <c r="B66" s="27">
        <v>57</v>
      </c>
      <c r="C66" s="28" t="s">
        <v>1279</v>
      </c>
      <c r="D66" s="29" t="s">
        <v>335</v>
      </c>
      <c r="E66" s="30" t="s">
        <v>466</v>
      </c>
      <c r="F66" s="31" t="s">
        <v>794</v>
      </c>
      <c r="G66" s="28" t="s">
        <v>61</v>
      </c>
      <c r="H66" s="32">
        <v>10</v>
      </c>
      <c r="I66" s="32">
        <v>8</v>
      </c>
      <c r="J66" s="32" t="s">
        <v>28</v>
      </c>
      <c r="K66" s="32">
        <v>8</v>
      </c>
      <c r="L66" s="40"/>
      <c r="M66" s="40"/>
      <c r="N66" s="40"/>
      <c r="O66" s="34">
        <v>7.5</v>
      </c>
      <c r="P66" s="35">
        <f>ROUND(SUMPRODUCT(H66:O66,$H$9:$O$9)/100,1)</f>
        <v>7.9</v>
      </c>
      <c r="Q66" s="36" t="str">
        <f t="shared" si="3"/>
        <v>B</v>
      </c>
      <c r="R66" s="37" t="str">
        <f t="shared" si="4"/>
        <v>Khá</v>
      </c>
      <c r="S66" s="38" t="str">
        <f t="shared" si="5"/>
        <v/>
      </c>
      <c r="T66" s="39" t="s">
        <v>1524</v>
      </c>
      <c r="U66" s="3"/>
      <c r="V66" s="26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5.75" customHeight="1">
      <c r="B67" s="27">
        <v>58</v>
      </c>
      <c r="C67" s="28" t="s">
        <v>1280</v>
      </c>
      <c r="D67" s="29" t="s">
        <v>1281</v>
      </c>
      <c r="E67" s="30" t="s">
        <v>475</v>
      </c>
      <c r="F67" s="31" t="s">
        <v>1131</v>
      </c>
      <c r="G67" s="28" t="s">
        <v>103</v>
      </c>
      <c r="H67" s="32">
        <v>10</v>
      </c>
      <c r="I67" s="32">
        <v>9</v>
      </c>
      <c r="J67" s="32" t="s">
        <v>28</v>
      </c>
      <c r="K67" s="32">
        <v>9</v>
      </c>
      <c r="L67" s="40"/>
      <c r="M67" s="40"/>
      <c r="N67" s="40"/>
      <c r="O67" s="34">
        <v>6.5</v>
      </c>
      <c r="P67" s="35">
        <f>ROUND(SUMPRODUCT(H67:O67,$H$9:$O$9)/100,1)</f>
        <v>7.6</v>
      </c>
      <c r="Q67" s="36" t="str">
        <f t="shared" si="3"/>
        <v>B</v>
      </c>
      <c r="R67" s="37" t="str">
        <f t="shared" si="4"/>
        <v>Khá</v>
      </c>
      <c r="S67" s="38" t="str">
        <f t="shared" si="5"/>
        <v/>
      </c>
      <c r="T67" s="39" t="s">
        <v>1524</v>
      </c>
      <c r="U67" s="3"/>
      <c r="V67" s="26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5.75" customHeight="1">
      <c r="B68" s="27">
        <v>59</v>
      </c>
      <c r="C68" s="28" t="s">
        <v>1282</v>
      </c>
      <c r="D68" s="29" t="s">
        <v>1283</v>
      </c>
      <c r="E68" s="30" t="s">
        <v>475</v>
      </c>
      <c r="F68" s="31" t="s">
        <v>1284</v>
      </c>
      <c r="G68" s="28" t="s">
        <v>70</v>
      </c>
      <c r="H68" s="32">
        <v>10</v>
      </c>
      <c r="I68" s="32">
        <v>8</v>
      </c>
      <c r="J68" s="32" t="s">
        <v>28</v>
      </c>
      <c r="K68" s="32">
        <v>8</v>
      </c>
      <c r="L68" s="40"/>
      <c r="M68" s="40"/>
      <c r="N68" s="40"/>
      <c r="O68" s="34">
        <v>7</v>
      </c>
      <c r="P68" s="35">
        <f>ROUND(SUMPRODUCT(H68:O68,$H$9:$O$9)/100,1)</f>
        <v>7.6</v>
      </c>
      <c r="Q68" s="36" t="str">
        <f t="shared" si="3"/>
        <v>B</v>
      </c>
      <c r="R68" s="37" t="str">
        <f t="shared" si="4"/>
        <v>Khá</v>
      </c>
      <c r="S68" s="38" t="str">
        <f t="shared" si="5"/>
        <v/>
      </c>
      <c r="T68" s="39" t="s">
        <v>1524</v>
      </c>
      <c r="U68" s="3"/>
      <c r="V68" s="26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5.75" customHeight="1">
      <c r="B69" s="27">
        <v>60</v>
      </c>
      <c r="C69" s="28" t="s">
        <v>1285</v>
      </c>
      <c r="D69" s="29" t="s">
        <v>222</v>
      </c>
      <c r="E69" s="30" t="s">
        <v>475</v>
      </c>
      <c r="F69" s="31" t="s">
        <v>372</v>
      </c>
      <c r="G69" s="28" t="s">
        <v>65</v>
      </c>
      <c r="H69" s="32">
        <v>10</v>
      </c>
      <c r="I69" s="32">
        <v>9</v>
      </c>
      <c r="J69" s="32" t="s">
        <v>28</v>
      </c>
      <c r="K69" s="32">
        <v>9</v>
      </c>
      <c r="L69" s="40"/>
      <c r="M69" s="40"/>
      <c r="N69" s="40"/>
      <c r="O69" s="34">
        <v>7</v>
      </c>
      <c r="P69" s="35">
        <f>ROUND(SUMPRODUCT(H69:O69,$H$9:$O$9)/100,1)</f>
        <v>7.9</v>
      </c>
      <c r="Q69" s="36" t="str">
        <f t="shared" si="3"/>
        <v>B</v>
      </c>
      <c r="R69" s="37" t="str">
        <f t="shared" si="4"/>
        <v>Khá</v>
      </c>
      <c r="S69" s="38" t="str">
        <f t="shared" si="5"/>
        <v/>
      </c>
      <c r="T69" s="39" t="s">
        <v>1524</v>
      </c>
      <c r="U69" s="3"/>
      <c r="V69" s="26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5.75" customHeight="1">
      <c r="B70" s="27">
        <v>61</v>
      </c>
      <c r="C70" s="28" t="s">
        <v>1286</v>
      </c>
      <c r="D70" s="29" t="s">
        <v>1287</v>
      </c>
      <c r="E70" s="30" t="s">
        <v>823</v>
      </c>
      <c r="F70" s="31" t="s">
        <v>446</v>
      </c>
      <c r="G70" s="28" t="s">
        <v>70</v>
      </c>
      <c r="H70" s="32">
        <v>10</v>
      </c>
      <c r="I70" s="32">
        <v>9</v>
      </c>
      <c r="J70" s="32" t="s">
        <v>28</v>
      </c>
      <c r="K70" s="32">
        <v>9</v>
      </c>
      <c r="L70" s="40"/>
      <c r="M70" s="40"/>
      <c r="N70" s="40"/>
      <c r="O70" s="34">
        <v>7.5</v>
      </c>
      <c r="P70" s="35">
        <f>ROUND(SUMPRODUCT(H70:O70,$H$9:$O$9)/100,1)</f>
        <v>8.1999999999999993</v>
      </c>
      <c r="Q70" s="36" t="str">
        <f t="shared" si="3"/>
        <v>B+</v>
      </c>
      <c r="R70" s="37" t="str">
        <f t="shared" si="4"/>
        <v>Khá</v>
      </c>
      <c r="S70" s="38" t="str">
        <f t="shared" si="5"/>
        <v/>
      </c>
      <c r="T70" s="39" t="s">
        <v>1524</v>
      </c>
      <c r="U70" s="3"/>
      <c r="V70" s="26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5.75" customHeight="1">
      <c r="B71" s="27">
        <v>62</v>
      </c>
      <c r="C71" s="28" t="s">
        <v>1288</v>
      </c>
      <c r="D71" s="29" t="s">
        <v>1289</v>
      </c>
      <c r="E71" s="30" t="s">
        <v>1290</v>
      </c>
      <c r="F71" s="31" t="s">
        <v>1291</v>
      </c>
      <c r="G71" s="28" t="s">
        <v>116</v>
      </c>
      <c r="H71" s="32">
        <v>9</v>
      </c>
      <c r="I71" s="32">
        <v>5</v>
      </c>
      <c r="J71" s="32" t="s">
        <v>28</v>
      </c>
      <c r="K71" s="32">
        <v>5</v>
      </c>
      <c r="L71" s="40"/>
      <c r="M71" s="40"/>
      <c r="N71" s="40"/>
      <c r="O71" s="34">
        <v>3</v>
      </c>
      <c r="P71" s="35">
        <f>ROUND(SUMPRODUCT(H71:O71,$H$9:$O$9)/100,1)</f>
        <v>4.2</v>
      </c>
      <c r="Q71" s="36" t="str">
        <f t="shared" si="3"/>
        <v>D</v>
      </c>
      <c r="R71" s="37" t="str">
        <f t="shared" si="4"/>
        <v>Trung bình yếu</v>
      </c>
      <c r="S71" s="38" t="str">
        <f t="shared" si="5"/>
        <v/>
      </c>
      <c r="T71" s="39" t="s">
        <v>1524</v>
      </c>
      <c r="U71" s="3"/>
      <c r="V71" s="26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5.75" customHeight="1">
      <c r="B72" s="27">
        <v>63</v>
      </c>
      <c r="C72" s="28" t="s">
        <v>1292</v>
      </c>
      <c r="D72" s="29" t="s">
        <v>113</v>
      </c>
      <c r="E72" s="30" t="s">
        <v>1293</v>
      </c>
      <c r="F72" s="31" t="s">
        <v>391</v>
      </c>
      <c r="G72" s="28" t="s">
        <v>70</v>
      </c>
      <c r="H72" s="32">
        <v>9</v>
      </c>
      <c r="I72" s="32">
        <v>5</v>
      </c>
      <c r="J72" s="32" t="s">
        <v>28</v>
      </c>
      <c r="K72" s="32">
        <v>5</v>
      </c>
      <c r="L72" s="40"/>
      <c r="M72" s="40"/>
      <c r="N72" s="40"/>
      <c r="O72" s="34">
        <v>8</v>
      </c>
      <c r="P72" s="35">
        <f>ROUND(SUMPRODUCT(H72:O72,$H$9:$O$9)/100,1)</f>
        <v>7.2</v>
      </c>
      <c r="Q72" s="36" t="str">
        <f t="shared" si="3"/>
        <v>B</v>
      </c>
      <c r="R72" s="37" t="str">
        <f t="shared" si="4"/>
        <v>Khá</v>
      </c>
      <c r="S72" s="38" t="str">
        <f t="shared" si="5"/>
        <v/>
      </c>
      <c r="T72" s="39" t="s">
        <v>1524</v>
      </c>
      <c r="U72" s="3"/>
      <c r="V72" s="26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5.75" customHeight="1">
      <c r="B73" s="27">
        <v>64</v>
      </c>
      <c r="C73" s="28" t="s">
        <v>1294</v>
      </c>
      <c r="D73" s="29" t="s">
        <v>584</v>
      </c>
      <c r="E73" s="30" t="s">
        <v>262</v>
      </c>
      <c r="F73" s="31" t="s">
        <v>308</v>
      </c>
      <c r="G73" s="28" t="s">
        <v>65</v>
      </c>
      <c r="H73" s="32">
        <v>10</v>
      </c>
      <c r="I73" s="32">
        <v>8</v>
      </c>
      <c r="J73" s="32" t="s">
        <v>28</v>
      </c>
      <c r="K73" s="32">
        <v>8</v>
      </c>
      <c r="L73" s="40"/>
      <c r="M73" s="40"/>
      <c r="N73" s="40"/>
      <c r="O73" s="34">
        <v>7.5</v>
      </c>
      <c r="P73" s="35">
        <f>ROUND(SUMPRODUCT(H73:O73,$H$9:$O$9)/100,1)</f>
        <v>7.9</v>
      </c>
      <c r="Q73" s="36" t="str">
        <f t="shared" si="3"/>
        <v>B</v>
      </c>
      <c r="R73" s="37" t="str">
        <f t="shared" si="4"/>
        <v>Khá</v>
      </c>
      <c r="S73" s="38" t="str">
        <f t="shared" si="5"/>
        <v/>
      </c>
      <c r="T73" s="39" t="s">
        <v>1524</v>
      </c>
      <c r="U73" s="3"/>
      <c r="V73" s="26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5.75" customHeight="1">
      <c r="B74" s="27">
        <v>65</v>
      </c>
      <c r="C74" s="28" t="s">
        <v>1295</v>
      </c>
      <c r="D74" s="29" t="s">
        <v>1296</v>
      </c>
      <c r="E74" s="30" t="s">
        <v>282</v>
      </c>
      <c r="F74" s="31" t="s">
        <v>1297</v>
      </c>
      <c r="G74" s="28" t="s">
        <v>155</v>
      </c>
      <c r="H74" s="32">
        <v>1</v>
      </c>
      <c r="I74" s="32">
        <v>1</v>
      </c>
      <c r="J74" s="32" t="s">
        <v>28</v>
      </c>
      <c r="K74" s="32">
        <v>1</v>
      </c>
      <c r="L74" s="40"/>
      <c r="M74" s="40"/>
      <c r="N74" s="40"/>
      <c r="O74" s="34">
        <v>0</v>
      </c>
      <c r="P74" s="35">
        <f>ROUND(SUMPRODUCT(H74:O74,$H$9:$O$9)/100,1)</f>
        <v>0.4</v>
      </c>
      <c r="Q74" s="36" t="str">
        <f t="shared" si="3"/>
        <v>F</v>
      </c>
      <c r="R74" s="37" t="str">
        <f t="shared" si="4"/>
        <v>Kém</v>
      </c>
      <c r="S74" s="38" t="s">
        <v>1530</v>
      </c>
      <c r="T74" s="39" t="s">
        <v>1524</v>
      </c>
      <c r="U74" s="3"/>
      <c r="V74" s="26"/>
      <c r="W74" s="71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Học lại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5.75" customHeight="1">
      <c r="B75" s="27">
        <v>66</v>
      </c>
      <c r="C75" s="28" t="s">
        <v>1298</v>
      </c>
      <c r="D75" s="29" t="s">
        <v>836</v>
      </c>
      <c r="E75" s="30" t="s">
        <v>498</v>
      </c>
      <c r="F75" s="31" t="s">
        <v>983</v>
      </c>
      <c r="G75" s="28" t="s">
        <v>155</v>
      </c>
      <c r="H75" s="32">
        <v>10</v>
      </c>
      <c r="I75" s="32">
        <v>9</v>
      </c>
      <c r="J75" s="32" t="s">
        <v>28</v>
      </c>
      <c r="K75" s="32">
        <v>9</v>
      </c>
      <c r="L75" s="40"/>
      <c r="M75" s="40"/>
      <c r="N75" s="40"/>
      <c r="O75" s="34">
        <v>8.5</v>
      </c>
      <c r="P75" s="35">
        <f>ROUND(SUMPRODUCT(H75:O75,$H$9:$O$9)/100,1)</f>
        <v>8.8000000000000007</v>
      </c>
      <c r="Q75" s="36" t="str">
        <f t="shared" si="3"/>
        <v>A</v>
      </c>
      <c r="R75" s="37" t="str">
        <f t="shared" si="4"/>
        <v>Giỏi</v>
      </c>
      <c r="S75" s="38" t="str">
        <f>+IF(OR($H75=0,$I75=0,$J75=0,$K75=0),"Không đủ ĐKDT","")</f>
        <v/>
      </c>
      <c r="T75" s="39" t="s">
        <v>1524</v>
      </c>
      <c r="U75" s="3"/>
      <c r="V75" s="26"/>
      <c r="W75" s="71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5.75" customHeight="1">
      <c r="B76" s="27">
        <v>67</v>
      </c>
      <c r="C76" s="28" t="s">
        <v>1299</v>
      </c>
      <c r="D76" s="29" t="s">
        <v>175</v>
      </c>
      <c r="E76" s="30" t="s">
        <v>1300</v>
      </c>
      <c r="F76" s="31" t="s">
        <v>1301</v>
      </c>
      <c r="G76" s="28" t="s">
        <v>155</v>
      </c>
      <c r="H76" s="32">
        <v>10</v>
      </c>
      <c r="I76" s="32">
        <v>8</v>
      </c>
      <c r="J76" s="32" t="s">
        <v>28</v>
      </c>
      <c r="K76" s="32">
        <v>8</v>
      </c>
      <c r="L76" s="40"/>
      <c r="M76" s="40"/>
      <c r="N76" s="40"/>
      <c r="O76" s="34">
        <v>7.5</v>
      </c>
      <c r="P76" s="35">
        <f>ROUND(SUMPRODUCT(H76:O76,$H$9:$O$9)/100,1)</f>
        <v>7.9</v>
      </c>
      <c r="Q76" s="36" t="str">
        <f t="shared" si="3"/>
        <v>B</v>
      </c>
      <c r="R76" s="37" t="str">
        <f t="shared" si="4"/>
        <v>Khá</v>
      </c>
      <c r="S76" s="38" t="str">
        <f>+IF(OR($H76=0,$I76=0,$J76=0,$K76=0),"Không đủ ĐKDT","")</f>
        <v/>
      </c>
      <c r="T76" s="39" t="s">
        <v>1524</v>
      </c>
      <c r="U76" s="3"/>
      <c r="V76" s="26"/>
      <c r="W76" s="71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ht="15.75" customHeight="1">
      <c r="B77" s="27">
        <v>68</v>
      </c>
      <c r="C77" s="28" t="s">
        <v>1302</v>
      </c>
      <c r="D77" s="29" t="s">
        <v>1303</v>
      </c>
      <c r="E77" s="30" t="s">
        <v>1304</v>
      </c>
      <c r="F77" s="31" t="s">
        <v>746</v>
      </c>
      <c r="G77" s="28" t="s">
        <v>80</v>
      </c>
      <c r="H77" s="32">
        <v>10</v>
      </c>
      <c r="I77" s="32">
        <v>7</v>
      </c>
      <c r="J77" s="32" t="s">
        <v>28</v>
      </c>
      <c r="K77" s="32">
        <v>7</v>
      </c>
      <c r="L77" s="40"/>
      <c r="M77" s="40"/>
      <c r="N77" s="40"/>
      <c r="O77" s="34">
        <v>5</v>
      </c>
      <c r="P77" s="35">
        <f>ROUND(SUMPRODUCT(H77:O77,$H$9:$O$9)/100,1)</f>
        <v>6.1</v>
      </c>
      <c r="Q77" s="36" t="str">
        <f t="shared" si="3"/>
        <v>C</v>
      </c>
      <c r="R77" s="37" t="str">
        <f t="shared" si="4"/>
        <v>Trung bình</v>
      </c>
      <c r="S77" s="38" t="str">
        <f>+IF(OR($H77=0,$I77=0,$J77=0,$K77=0),"Không đủ ĐKDT","")</f>
        <v/>
      </c>
      <c r="T77" s="39" t="s">
        <v>1524</v>
      </c>
      <c r="U77" s="3"/>
      <c r="V77" s="26"/>
      <c r="W77" s="71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</row>
    <row r="78" spans="1:38" ht="15.75" customHeight="1">
      <c r="B78" s="27">
        <v>69</v>
      </c>
      <c r="C78" s="28" t="s">
        <v>1305</v>
      </c>
      <c r="D78" s="29" t="s">
        <v>171</v>
      </c>
      <c r="E78" s="30" t="s">
        <v>1306</v>
      </c>
      <c r="F78" s="31" t="s">
        <v>1058</v>
      </c>
      <c r="G78" s="28" t="s">
        <v>61</v>
      </c>
      <c r="H78" s="32">
        <v>10</v>
      </c>
      <c r="I78" s="32">
        <v>7</v>
      </c>
      <c r="J78" s="32" t="s">
        <v>28</v>
      </c>
      <c r="K78" s="32">
        <v>7</v>
      </c>
      <c r="L78" s="40"/>
      <c r="M78" s="40"/>
      <c r="N78" s="40"/>
      <c r="O78" s="34">
        <v>7</v>
      </c>
      <c r="P78" s="35">
        <f>ROUND(SUMPRODUCT(H78:O78,$H$9:$O$9)/100,1)</f>
        <v>7.3</v>
      </c>
      <c r="Q78" s="36" t="str">
        <f t="shared" si="3"/>
        <v>B</v>
      </c>
      <c r="R78" s="37" t="str">
        <f t="shared" si="4"/>
        <v>Khá</v>
      </c>
      <c r="S78" s="38" t="str">
        <f>+IF(OR($H78=0,$I78=0,$J78=0,$K78=0),"Không đủ ĐKDT","")</f>
        <v/>
      </c>
      <c r="T78" s="39" t="s">
        <v>1524</v>
      </c>
      <c r="U78" s="3"/>
      <c r="V78" s="26"/>
      <c r="W78" s="71" t="str">
        <f>IF(S78="Không đủ ĐKDT","Học lại",IF(S78="Đình chỉ thi","Học lại",IF(AND(MID(G78,2,2)&gt;="12",S78="Vắng"),"Học lại",IF(S78="Vắng có phép", "Thi lại",IF(S78="Nợ học phí", "Thi lại",IF(AND((MID(G78,2,2)&lt;"12"),P78&lt;4.5),"Thi lại",IF(P78&lt;4,"Học lại","Đạt")))))))</f>
        <v>Đạt</v>
      </c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</row>
    <row r="79" spans="1:38" ht="9" customHeight="1">
      <c r="A79" s="2"/>
      <c r="B79" s="41"/>
      <c r="C79" s="42"/>
      <c r="D79" s="42"/>
      <c r="E79" s="43"/>
      <c r="F79" s="43"/>
      <c r="G79" s="43"/>
      <c r="H79" s="44"/>
      <c r="I79" s="45"/>
      <c r="J79" s="45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3"/>
    </row>
    <row r="80" spans="1:38" ht="16.5">
      <c r="A80" s="2"/>
      <c r="B80" s="95" t="s">
        <v>29</v>
      </c>
      <c r="C80" s="95"/>
      <c r="D80" s="42"/>
      <c r="E80" s="43"/>
      <c r="F80" s="43"/>
      <c r="G80" s="43"/>
      <c r="H80" s="44"/>
      <c r="I80" s="45"/>
      <c r="J80" s="45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3"/>
    </row>
    <row r="81" spans="1:21" ht="16.5" customHeight="1">
      <c r="A81" s="2"/>
      <c r="B81" s="47" t="s">
        <v>30</v>
      </c>
      <c r="C81" s="47"/>
      <c r="D81" s="48">
        <f>+$Z$8</f>
        <v>69</v>
      </c>
      <c r="E81" s="49" t="s">
        <v>31</v>
      </c>
      <c r="F81" s="86" t="s">
        <v>32</v>
      </c>
      <c r="G81" s="86"/>
      <c r="H81" s="86"/>
      <c r="I81" s="86"/>
      <c r="J81" s="86"/>
      <c r="K81" s="86"/>
      <c r="L81" s="86"/>
      <c r="M81" s="86"/>
      <c r="N81" s="86"/>
      <c r="O81" s="50">
        <f>$Z$8 -COUNTIF($S$9:$S$247,"Vắng") -COUNTIF($S$9:$S$247,"Vắng có phép") - COUNTIF($S$9:$S$247,"Đình chỉ thi") - COUNTIF($S$9:$S$247,"Không đủ ĐKDT")</f>
        <v>67</v>
      </c>
      <c r="P81" s="50"/>
      <c r="Q81" s="50"/>
      <c r="R81" s="51"/>
      <c r="S81" s="52" t="s">
        <v>31</v>
      </c>
      <c r="T81" s="51"/>
      <c r="U81" s="3"/>
    </row>
    <row r="82" spans="1:21" ht="16.5" customHeight="1">
      <c r="A82" s="2"/>
      <c r="B82" s="47" t="s">
        <v>33</v>
      </c>
      <c r="C82" s="47"/>
      <c r="D82" s="48">
        <f>+$AK$8</f>
        <v>67</v>
      </c>
      <c r="E82" s="49" t="s">
        <v>31</v>
      </c>
      <c r="F82" s="86" t="s">
        <v>34</v>
      </c>
      <c r="G82" s="86"/>
      <c r="H82" s="86"/>
      <c r="I82" s="86"/>
      <c r="J82" s="86"/>
      <c r="K82" s="86"/>
      <c r="L82" s="86"/>
      <c r="M82" s="86"/>
      <c r="N82" s="86"/>
      <c r="O82" s="53">
        <f>COUNTIF($S$9:$S$123,"Vắng")</f>
        <v>2</v>
      </c>
      <c r="P82" s="53"/>
      <c r="Q82" s="53"/>
      <c r="R82" s="54"/>
      <c r="S82" s="52" t="s">
        <v>31</v>
      </c>
      <c r="T82" s="54"/>
      <c r="U82" s="3"/>
    </row>
    <row r="83" spans="1:21" ht="16.5" customHeight="1">
      <c r="A83" s="2"/>
      <c r="B83" s="47" t="s">
        <v>42</v>
      </c>
      <c r="C83" s="47"/>
      <c r="D83" s="57">
        <f>COUNTIF(W10:W78,"Học lại")</f>
        <v>2</v>
      </c>
      <c r="E83" s="49" t="s">
        <v>31</v>
      </c>
      <c r="F83" s="86" t="s">
        <v>43</v>
      </c>
      <c r="G83" s="86"/>
      <c r="H83" s="86"/>
      <c r="I83" s="86"/>
      <c r="J83" s="86"/>
      <c r="K83" s="86"/>
      <c r="L83" s="86"/>
      <c r="M83" s="86"/>
      <c r="N83" s="86"/>
      <c r="O83" s="50">
        <f>COUNTIF($S$9:$S$123,"Vắng có phép")</f>
        <v>0</v>
      </c>
      <c r="P83" s="50"/>
      <c r="Q83" s="50"/>
      <c r="R83" s="51"/>
      <c r="S83" s="52" t="s">
        <v>31</v>
      </c>
      <c r="T83" s="51"/>
      <c r="U83" s="3"/>
    </row>
    <row r="84" spans="1:21" ht="3" customHeight="1">
      <c r="A84" s="2"/>
      <c r="B84" s="41"/>
      <c r="C84" s="42"/>
      <c r="D84" s="42"/>
      <c r="E84" s="43"/>
      <c r="F84" s="43"/>
      <c r="G84" s="43"/>
      <c r="H84" s="44"/>
      <c r="I84" s="45"/>
      <c r="J84" s="45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3"/>
    </row>
    <row r="85" spans="1:21">
      <c r="B85" s="77" t="s">
        <v>44</v>
      </c>
      <c r="C85" s="77"/>
      <c r="D85" s="78">
        <f>COUNTIF(W10:W78,"Thi lại")</f>
        <v>0</v>
      </c>
      <c r="E85" s="79" t="s">
        <v>31</v>
      </c>
      <c r="F85" s="3"/>
      <c r="G85" s="3"/>
      <c r="H85" s="3"/>
      <c r="I85" s="3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3"/>
    </row>
    <row r="86" spans="1:21" ht="24.75" customHeight="1">
      <c r="B86" s="77"/>
      <c r="C86" s="77"/>
      <c r="D86" s="78"/>
      <c r="E86" s="79"/>
      <c r="F86" s="3"/>
      <c r="G86" s="3"/>
      <c r="H86" s="3"/>
      <c r="I86" s="3"/>
      <c r="J86" s="84" t="s">
        <v>1531</v>
      </c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3"/>
    </row>
  </sheetData>
  <sheetProtection formatCells="0" formatColumns="0" formatRows="0" insertColumns="0" insertRows="0" insertHyperlinks="0" deleteColumns="0" deleteRows="0" sort="0" autoFilter="0" pivotTables="0"/>
  <autoFilter ref="A8:AL78">
    <filterColumn colId="3" showButton="0"/>
  </autoFilter>
  <sortState ref="B10:U78">
    <sortCondition ref="B10:B78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80:C80"/>
    <mergeCell ref="N7:N8"/>
    <mergeCell ref="O7:O8"/>
    <mergeCell ref="P7:P9"/>
    <mergeCell ref="Q7:Q8"/>
    <mergeCell ref="R7:R8"/>
    <mergeCell ref="H7:H8"/>
    <mergeCell ref="J85:T85"/>
    <mergeCell ref="J86:T86"/>
    <mergeCell ref="I7:I8"/>
    <mergeCell ref="F83:N83"/>
    <mergeCell ref="K7:K8"/>
    <mergeCell ref="L7:L8"/>
    <mergeCell ref="M7:M8"/>
    <mergeCell ref="F81:N81"/>
    <mergeCell ref="F82:N82"/>
  </mergeCells>
  <conditionalFormatting sqref="H10:O78">
    <cfRule type="cellIs" dxfId="5" priority="4" operator="greaterThan">
      <formula>10</formula>
    </cfRule>
  </conditionalFormatting>
  <conditionalFormatting sqref="C1:C1048576">
    <cfRule type="duplicateValues" dxfId="4" priority="2"/>
  </conditionalFormatting>
  <dataValidations count="1">
    <dataValidation allowBlank="1" showInputMessage="1" showErrorMessage="1" errorTitle="Không xóa dữ liệu" error="Không xóa dữ liệu" prompt="Không xóa dữ liệu" sqref="W10:W78 X2:AL8 D83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84"/>
  <sheetViews>
    <sheetView zoomScale="130" zoomScaleNormal="130" workbookViewId="0">
      <pane ySplit="3" topLeftCell="A80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8.375" style="1" customWidth="1"/>
    <col min="6" max="6" width="1.12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1529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52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48</v>
      </c>
      <c r="H5" s="97"/>
      <c r="I5" s="97"/>
      <c r="J5" s="97"/>
      <c r="K5" s="97"/>
      <c r="L5" s="97"/>
      <c r="M5" s="97"/>
      <c r="N5" s="97"/>
      <c r="O5" s="97" t="s">
        <v>49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Mạng máy tính</v>
      </c>
      <c r="Y8" s="65" t="str">
        <f>+O4</f>
        <v>Nhóm: INT1336-06</v>
      </c>
      <c r="Z8" s="66">
        <f>+$AI$8+$AK$8+$AG$8</f>
        <v>67</v>
      </c>
      <c r="AA8" s="60">
        <f>COUNTIF($S$9:$S$115,"Khiển trách")</f>
        <v>0</v>
      </c>
      <c r="AB8" s="60">
        <f>COUNTIF($S$9:$S$115,"Cảnh cáo")</f>
        <v>0</v>
      </c>
      <c r="AC8" s="60">
        <f>COUNTIF($S$9:$S$115,"Đình chỉ thi")</f>
        <v>0</v>
      </c>
      <c r="AD8" s="67">
        <f>+($AA$8+$AB$8+$AC$8)/$Z$8*100%</f>
        <v>0</v>
      </c>
      <c r="AE8" s="60">
        <f>SUM(COUNTIF($S$9:$S$113,"Vắng"),COUNTIF($S$9:$S$113,"Vắng có phép"))</f>
        <v>0</v>
      </c>
      <c r="AF8" s="68">
        <f>+$AE$8/$Z$8</f>
        <v>0</v>
      </c>
      <c r="AG8" s="69">
        <f>COUNTIF($W$9:$W$113,"Thi lại")</f>
        <v>0</v>
      </c>
      <c r="AH8" s="68">
        <f>+$AG$8/$Z$8</f>
        <v>0</v>
      </c>
      <c r="AI8" s="69">
        <f>COUNTIF($W$9:$W$114,"Học lại")</f>
        <v>2</v>
      </c>
      <c r="AJ8" s="68">
        <f>+$AI$8/$Z$8</f>
        <v>2.9850746268656716E-2</v>
      </c>
      <c r="AK8" s="60">
        <f>COUNTIF($W$10:$W$114,"Đạt")</f>
        <v>65</v>
      </c>
      <c r="AL8" s="67">
        <f>+$AK$8/$Z$8</f>
        <v>0.97014925373134331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5.75" customHeight="1">
      <c r="B10" s="17">
        <v>1</v>
      </c>
      <c r="C10" s="18" t="s">
        <v>1002</v>
      </c>
      <c r="D10" s="19" t="s">
        <v>1003</v>
      </c>
      <c r="E10" s="20" t="s">
        <v>59</v>
      </c>
      <c r="F10" s="21" t="s">
        <v>673</v>
      </c>
      <c r="G10" s="18" t="s">
        <v>155</v>
      </c>
      <c r="H10" s="22">
        <v>8</v>
      </c>
      <c r="I10" s="22">
        <v>7</v>
      </c>
      <c r="J10" s="22" t="s">
        <v>28</v>
      </c>
      <c r="K10" s="22">
        <v>7</v>
      </c>
      <c r="L10" s="82"/>
      <c r="M10" s="82"/>
      <c r="N10" s="82"/>
      <c r="O10" s="83">
        <v>5.5</v>
      </c>
      <c r="P10" s="23">
        <f>ROUND(SUMPRODUCT(H10:O10,$H$9:$O$9)/100,1)</f>
        <v>6.2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0" t="str">
        <f t="shared" ref="S10:S41" si="2">+IF(OR($H10=0,$I10=0,$J10=0,$K10=0),"Không đủ ĐKDT","")</f>
        <v/>
      </c>
      <c r="T10" s="25" t="s">
        <v>1521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5.75" customHeight="1">
      <c r="B11" s="27">
        <v>2</v>
      </c>
      <c r="C11" s="28" t="s">
        <v>1004</v>
      </c>
      <c r="D11" s="29" t="s">
        <v>1005</v>
      </c>
      <c r="E11" s="30" t="s">
        <v>68</v>
      </c>
      <c r="F11" s="31" t="s">
        <v>1006</v>
      </c>
      <c r="G11" s="28" t="s">
        <v>61</v>
      </c>
      <c r="H11" s="32">
        <v>8</v>
      </c>
      <c r="I11" s="32">
        <v>5</v>
      </c>
      <c r="J11" s="32" t="s">
        <v>28</v>
      </c>
      <c r="K11" s="32">
        <v>6</v>
      </c>
      <c r="L11" s="33"/>
      <c r="M11" s="33"/>
      <c r="N11" s="33"/>
      <c r="O11" s="34">
        <v>8.5</v>
      </c>
      <c r="P11" s="35">
        <f>ROUND(SUMPRODUCT(H11:O11,$H$9:$O$9)/100,1)</f>
        <v>7.6</v>
      </c>
      <c r="Q11" s="36" t="str">
        <f t="shared" si="0"/>
        <v>B</v>
      </c>
      <c r="R11" s="37" t="str">
        <f t="shared" si="1"/>
        <v>Khá</v>
      </c>
      <c r="S11" s="38" t="str">
        <f t="shared" si="2"/>
        <v/>
      </c>
      <c r="T11" s="39" t="s">
        <v>1521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5.75" customHeight="1">
      <c r="B12" s="27">
        <v>3</v>
      </c>
      <c r="C12" s="28" t="s">
        <v>1007</v>
      </c>
      <c r="D12" s="29" t="s">
        <v>1008</v>
      </c>
      <c r="E12" s="30" t="s">
        <v>853</v>
      </c>
      <c r="F12" s="31" t="s">
        <v>1009</v>
      </c>
      <c r="G12" s="28" t="s">
        <v>61</v>
      </c>
      <c r="H12" s="32">
        <v>9</v>
      </c>
      <c r="I12" s="32">
        <v>7</v>
      </c>
      <c r="J12" s="32" t="s">
        <v>28</v>
      </c>
      <c r="K12" s="32">
        <v>9</v>
      </c>
      <c r="L12" s="40"/>
      <c r="M12" s="40"/>
      <c r="N12" s="40"/>
      <c r="O12" s="34">
        <v>7</v>
      </c>
      <c r="P12" s="35">
        <f>ROUND(SUMPRODUCT(H12:O12,$H$9:$O$9)/100,1)</f>
        <v>7.6</v>
      </c>
      <c r="Q12" s="36" t="str">
        <f t="shared" si="0"/>
        <v>B</v>
      </c>
      <c r="R12" s="37" t="str">
        <f t="shared" si="1"/>
        <v>Khá</v>
      </c>
      <c r="S12" s="38" t="str">
        <f t="shared" si="2"/>
        <v/>
      </c>
      <c r="T12" s="39" t="s">
        <v>1521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5.75" customHeight="1">
      <c r="B13" s="27">
        <v>4</v>
      </c>
      <c r="C13" s="28" t="s">
        <v>1010</v>
      </c>
      <c r="D13" s="29" t="s">
        <v>1011</v>
      </c>
      <c r="E13" s="30" t="s">
        <v>858</v>
      </c>
      <c r="F13" s="31" t="s">
        <v>1012</v>
      </c>
      <c r="G13" s="28" t="s">
        <v>155</v>
      </c>
      <c r="H13" s="32">
        <v>10</v>
      </c>
      <c r="I13" s="32">
        <v>6</v>
      </c>
      <c r="J13" s="32" t="s">
        <v>28</v>
      </c>
      <c r="K13" s="32">
        <v>8</v>
      </c>
      <c r="L13" s="40"/>
      <c r="M13" s="40"/>
      <c r="N13" s="40"/>
      <c r="O13" s="34">
        <v>7.5</v>
      </c>
      <c r="P13" s="35">
        <f>ROUND(SUMPRODUCT(H13:O13,$H$9:$O$9)/100,1)</f>
        <v>7.7</v>
      </c>
      <c r="Q13" s="36" t="str">
        <f t="shared" si="0"/>
        <v>B</v>
      </c>
      <c r="R13" s="37" t="str">
        <f t="shared" si="1"/>
        <v>Khá</v>
      </c>
      <c r="S13" s="38" t="str">
        <f t="shared" si="2"/>
        <v/>
      </c>
      <c r="T13" s="39" t="s">
        <v>1521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5.75" customHeight="1">
      <c r="B14" s="27">
        <v>5</v>
      </c>
      <c r="C14" s="28" t="s">
        <v>1013</v>
      </c>
      <c r="D14" s="29" t="s">
        <v>1014</v>
      </c>
      <c r="E14" s="30" t="s">
        <v>83</v>
      </c>
      <c r="F14" s="31" t="s">
        <v>1015</v>
      </c>
      <c r="G14" s="28" t="s">
        <v>103</v>
      </c>
      <c r="H14" s="32">
        <v>10</v>
      </c>
      <c r="I14" s="32">
        <v>10</v>
      </c>
      <c r="J14" s="32" t="s">
        <v>28</v>
      </c>
      <c r="K14" s="32">
        <v>7</v>
      </c>
      <c r="L14" s="40"/>
      <c r="M14" s="40"/>
      <c r="N14" s="40"/>
      <c r="O14" s="34">
        <v>6.5</v>
      </c>
      <c r="P14" s="35">
        <f>ROUND(SUMPRODUCT(H14:O14,$H$9:$O$9)/100,1)</f>
        <v>7.3</v>
      </c>
      <c r="Q14" s="36" t="str">
        <f t="shared" si="0"/>
        <v>B</v>
      </c>
      <c r="R14" s="37" t="str">
        <f t="shared" si="1"/>
        <v>Khá</v>
      </c>
      <c r="S14" s="38" t="str">
        <f t="shared" si="2"/>
        <v/>
      </c>
      <c r="T14" s="39" t="s">
        <v>1521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5.75" customHeight="1">
      <c r="B15" s="27">
        <v>6</v>
      </c>
      <c r="C15" s="28" t="s">
        <v>1016</v>
      </c>
      <c r="D15" s="29" t="s">
        <v>1017</v>
      </c>
      <c r="E15" s="30" t="s">
        <v>83</v>
      </c>
      <c r="F15" s="31" t="s">
        <v>1018</v>
      </c>
      <c r="G15" s="28" t="s">
        <v>125</v>
      </c>
      <c r="H15" s="32">
        <v>10</v>
      </c>
      <c r="I15" s="32">
        <v>9</v>
      </c>
      <c r="J15" s="32" t="s">
        <v>28</v>
      </c>
      <c r="K15" s="32">
        <v>10</v>
      </c>
      <c r="L15" s="40"/>
      <c r="M15" s="40"/>
      <c r="N15" s="40"/>
      <c r="O15" s="34">
        <v>7.5</v>
      </c>
      <c r="P15" s="35">
        <f>ROUND(SUMPRODUCT(H15:O15,$H$9:$O$9)/100,1)</f>
        <v>8.4</v>
      </c>
      <c r="Q15" s="36" t="str">
        <f t="shared" si="0"/>
        <v>B+</v>
      </c>
      <c r="R15" s="37" t="str">
        <f t="shared" si="1"/>
        <v>Khá</v>
      </c>
      <c r="S15" s="38" t="str">
        <f t="shared" si="2"/>
        <v/>
      </c>
      <c r="T15" s="39" t="s">
        <v>1521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5.75" customHeight="1">
      <c r="B16" s="27">
        <v>7</v>
      </c>
      <c r="C16" s="28" t="s">
        <v>1019</v>
      </c>
      <c r="D16" s="29" t="s">
        <v>58</v>
      </c>
      <c r="E16" s="30" t="s">
        <v>536</v>
      </c>
      <c r="F16" s="31" t="s">
        <v>1020</v>
      </c>
      <c r="G16" s="28" t="s">
        <v>80</v>
      </c>
      <c r="H16" s="32">
        <v>10</v>
      </c>
      <c r="I16" s="32">
        <v>7</v>
      </c>
      <c r="J16" s="32" t="s">
        <v>28</v>
      </c>
      <c r="K16" s="32">
        <v>9</v>
      </c>
      <c r="L16" s="40"/>
      <c r="M16" s="40"/>
      <c r="N16" s="40"/>
      <c r="O16" s="34">
        <v>8</v>
      </c>
      <c r="P16" s="35">
        <f>ROUND(SUMPRODUCT(H16:O16,$H$9:$O$9)/100,1)</f>
        <v>8.3000000000000007</v>
      </c>
      <c r="Q16" s="36" t="str">
        <f t="shared" si="0"/>
        <v>B+</v>
      </c>
      <c r="R16" s="37" t="str">
        <f t="shared" si="1"/>
        <v>Khá</v>
      </c>
      <c r="S16" s="38" t="str">
        <f t="shared" si="2"/>
        <v/>
      </c>
      <c r="T16" s="39" t="s">
        <v>1521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5.75" customHeight="1">
      <c r="B17" s="27">
        <v>8</v>
      </c>
      <c r="C17" s="28" t="s">
        <v>1021</v>
      </c>
      <c r="D17" s="29" t="s">
        <v>1022</v>
      </c>
      <c r="E17" s="30" t="s">
        <v>1023</v>
      </c>
      <c r="F17" s="31" t="s">
        <v>811</v>
      </c>
      <c r="G17" s="28" t="s">
        <v>61</v>
      </c>
      <c r="H17" s="32">
        <v>10</v>
      </c>
      <c r="I17" s="32">
        <v>7</v>
      </c>
      <c r="J17" s="32" t="s">
        <v>28</v>
      </c>
      <c r="K17" s="32">
        <v>6</v>
      </c>
      <c r="L17" s="40"/>
      <c r="M17" s="40"/>
      <c r="N17" s="40"/>
      <c r="O17" s="34">
        <v>7.5</v>
      </c>
      <c r="P17" s="35">
        <f>ROUND(SUMPRODUCT(H17:O17,$H$9:$O$9)/100,1)</f>
        <v>7.4</v>
      </c>
      <c r="Q17" s="36" t="str">
        <f t="shared" si="0"/>
        <v>B</v>
      </c>
      <c r="R17" s="37" t="str">
        <f t="shared" si="1"/>
        <v>Khá</v>
      </c>
      <c r="S17" s="38" t="str">
        <f t="shared" si="2"/>
        <v/>
      </c>
      <c r="T17" s="39" t="s">
        <v>1521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5.75" customHeight="1">
      <c r="B18" s="27">
        <v>9</v>
      </c>
      <c r="C18" s="28" t="s">
        <v>1024</v>
      </c>
      <c r="D18" s="29" t="s">
        <v>1025</v>
      </c>
      <c r="E18" s="30" t="s">
        <v>323</v>
      </c>
      <c r="F18" s="31" t="s">
        <v>945</v>
      </c>
      <c r="G18" s="28" t="s">
        <v>155</v>
      </c>
      <c r="H18" s="32">
        <v>8</v>
      </c>
      <c r="I18" s="32">
        <v>9</v>
      </c>
      <c r="J18" s="32" t="s">
        <v>28</v>
      </c>
      <c r="K18" s="32">
        <v>5</v>
      </c>
      <c r="L18" s="40"/>
      <c r="M18" s="40"/>
      <c r="N18" s="40"/>
      <c r="O18" s="34">
        <v>7</v>
      </c>
      <c r="P18" s="35">
        <f>ROUND(SUMPRODUCT(H18:O18,$H$9:$O$9)/100,1)</f>
        <v>6.9</v>
      </c>
      <c r="Q18" s="36" t="str">
        <f t="shared" si="0"/>
        <v>C+</v>
      </c>
      <c r="R18" s="37" t="str">
        <f t="shared" si="1"/>
        <v>Trung bình</v>
      </c>
      <c r="S18" s="38" t="str">
        <f t="shared" si="2"/>
        <v/>
      </c>
      <c r="T18" s="39" t="s">
        <v>1521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5.75" customHeight="1">
      <c r="B19" s="27">
        <v>10</v>
      </c>
      <c r="C19" s="28" t="s">
        <v>1026</v>
      </c>
      <c r="D19" s="29" t="s">
        <v>1027</v>
      </c>
      <c r="E19" s="30" t="s">
        <v>323</v>
      </c>
      <c r="F19" s="31" t="s">
        <v>1028</v>
      </c>
      <c r="G19" s="28" t="s">
        <v>116</v>
      </c>
      <c r="H19" s="32">
        <v>10</v>
      </c>
      <c r="I19" s="32">
        <v>10</v>
      </c>
      <c r="J19" s="32" t="s">
        <v>28</v>
      </c>
      <c r="K19" s="32">
        <v>8</v>
      </c>
      <c r="L19" s="40"/>
      <c r="M19" s="40"/>
      <c r="N19" s="40"/>
      <c r="O19" s="34">
        <v>7.5</v>
      </c>
      <c r="P19" s="35">
        <f>ROUND(SUMPRODUCT(H19:O19,$H$9:$O$9)/100,1)</f>
        <v>8.1</v>
      </c>
      <c r="Q19" s="36" t="str">
        <f t="shared" si="0"/>
        <v>B+</v>
      </c>
      <c r="R19" s="37" t="str">
        <f t="shared" si="1"/>
        <v>Khá</v>
      </c>
      <c r="S19" s="38" t="str">
        <f t="shared" si="2"/>
        <v/>
      </c>
      <c r="T19" s="39" t="s">
        <v>1521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5.75" customHeight="1">
      <c r="B20" s="27">
        <v>11</v>
      </c>
      <c r="C20" s="28" t="s">
        <v>1029</v>
      </c>
      <c r="D20" s="29" t="s">
        <v>355</v>
      </c>
      <c r="E20" s="30" t="s">
        <v>323</v>
      </c>
      <c r="F20" s="31" t="s">
        <v>416</v>
      </c>
      <c r="G20" s="28" t="s">
        <v>80</v>
      </c>
      <c r="H20" s="32">
        <v>10</v>
      </c>
      <c r="I20" s="32">
        <v>5</v>
      </c>
      <c r="J20" s="32" t="s">
        <v>28</v>
      </c>
      <c r="K20" s="32">
        <v>8</v>
      </c>
      <c r="L20" s="40"/>
      <c r="M20" s="40"/>
      <c r="N20" s="40"/>
      <c r="O20" s="34">
        <v>8.5</v>
      </c>
      <c r="P20" s="35">
        <f>ROUND(SUMPRODUCT(H20:O20,$H$9:$O$9)/100,1)</f>
        <v>8.1999999999999993</v>
      </c>
      <c r="Q20" s="36" t="str">
        <f t="shared" si="0"/>
        <v>B+</v>
      </c>
      <c r="R20" s="37" t="str">
        <f t="shared" si="1"/>
        <v>Khá</v>
      </c>
      <c r="S20" s="38" t="str">
        <f t="shared" si="2"/>
        <v/>
      </c>
      <c r="T20" s="39" t="s">
        <v>1521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5.75" customHeight="1">
      <c r="B21" s="27">
        <v>12</v>
      </c>
      <c r="C21" s="28" t="s">
        <v>1030</v>
      </c>
      <c r="D21" s="29" t="s">
        <v>58</v>
      </c>
      <c r="E21" s="30" t="s">
        <v>101</v>
      </c>
      <c r="F21" s="31" t="s">
        <v>1031</v>
      </c>
      <c r="G21" s="28" t="s">
        <v>80</v>
      </c>
      <c r="H21" s="32">
        <v>10</v>
      </c>
      <c r="I21" s="32">
        <v>7</v>
      </c>
      <c r="J21" s="32" t="s">
        <v>28</v>
      </c>
      <c r="K21" s="32">
        <v>8</v>
      </c>
      <c r="L21" s="40"/>
      <c r="M21" s="40"/>
      <c r="N21" s="40"/>
      <c r="O21" s="34">
        <v>8.5</v>
      </c>
      <c r="P21" s="35">
        <f>ROUND(SUMPRODUCT(H21:O21,$H$9:$O$9)/100,1)</f>
        <v>8.4</v>
      </c>
      <c r="Q21" s="36" t="str">
        <f t="shared" si="0"/>
        <v>B+</v>
      </c>
      <c r="R21" s="37" t="str">
        <f t="shared" si="1"/>
        <v>Khá</v>
      </c>
      <c r="S21" s="38" t="str">
        <f t="shared" si="2"/>
        <v/>
      </c>
      <c r="T21" s="39" t="s">
        <v>1521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5.75" customHeight="1">
      <c r="B22" s="27">
        <v>13</v>
      </c>
      <c r="C22" s="28" t="s">
        <v>1032</v>
      </c>
      <c r="D22" s="29" t="s">
        <v>1033</v>
      </c>
      <c r="E22" s="30" t="s">
        <v>872</v>
      </c>
      <c r="F22" s="31" t="s">
        <v>911</v>
      </c>
      <c r="G22" s="28" t="s">
        <v>70</v>
      </c>
      <c r="H22" s="32">
        <v>6</v>
      </c>
      <c r="I22" s="32">
        <v>6</v>
      </c>
      <c r="J22" s="32" t="s">
        <v>28</v>
      </c>
      <c r="K22" s="32">
        <v>5</v>
      </c>
      <c r="L22" s="40"/>
      <c r="M22" s="40"/>
      <c r="N22" s="40"/>
      <c r="O22" s="34">
        <v>5.5</v>
      </c>
      <c r="P22" s="35">
        <f>ROUND(SUMPRODUCT(H22:O22,$H$9:$O$9)/100,1)</f>
        <v>5.5</v>
      </c>
      <c r="Q22" s="36" t="str">
        <f t="shared" si="0"/>
        <v>C</v>
      </c>
      <c r="R22" s="37" t="str">
        <f t="shared" si="1"/>
        <v>Trung bình</v>
      </c>
      <c r="S22" s="38" t="str">
        <f t="shared" si="2"/>
        <v/>
      </c>
      <c r="T22" s="39" t="s">
        <v>1521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5.75" customHeight="1">
      <c r="B23" s="27">
        <v>14</v>
      </c>
      <c r="C23" s="28" t="s">
        <v>1034</v>
      </c>
      <c r="D23" s="29" t="s">
        <v>1035</v>
      </c>
      <c r="E23" s="30" t="s">
        <v>872</v>
      </c>
      <c r="F23" s="31" t="s">
        <v>733</v>
      </c>
      <c r="G23" s="28" t="s">
        <v>65</v>
      </c>
      <c r="H23" s="32">
        <v>10</v>
      </c>
      <c r="I23" s="32">
        <v>10</v>
      </c>
      <c r="J23" s="32" t="s">
        <v>28</v>
      </c>
      <c r="K23" s="32">
        <v>7</v>
      </c>
      <c r="L23" s="40"/>
      <c r="M23" s="40"/>
      <c r="N23" s="40"/>
      <c r="O23" s="34">
        <v>7.5</v>
      </c>
      <c r="P23" s="35">
        <f>ROUND(SUMPRODUCT(H23:O23,$H$9:$O$9)/100,1)</f>
        <v>7.9</v>
      </c>
      <c r="Q23" s="36" t="str">
        <f t="shared" si="0"/>
        <v>B</v>
      </c>
      <c r="R23" s="37" t="str">
        <f t="shared" si="1"/>
        <v>Khá</v>
      </c>
      <c r="S23" s="38" t="str">
        <f t="shared" si="2"/>
        <v/>
      </c>
      <c r="T23" s="39" t="s">
        <v>1521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5.75" customHeight="1">
      <c r="B24" s="27">
        <v>15</v>
      </c>
      <c r="C24" s="28" t="s">
        <v>1036</v>
      </c>
      <c r="D24" s="29" t="s">
        <v>197</v>
      </c>
      <c r="E24" s="30" t="s">
        <v>548</v>
      </c>
      <c r="F24" s="31" t="s">
        <v>1037</v>
      </c>
      <c r="G24" s="28" t="s">
        <v>155</v>
      </c>
      <c r="H24" s="32">
        <v>10</v>
      </c>
      <c r="I24" s="32">
        <v>7</v>
      </c>
      <c r="J24" s="32" t="s">
        <v>28</v>
      </c>
      <c r="K24" s="32">
        <v>8</v>
      </c>
      <c r="L24" s="40"/>
      <c r="M24" s="40"/>
      <c r="N24" s="40"/>
      <c r="O24" s="34">
        <v>8.5</v>
      </c>
      <c r="P24" s="35">
        <f>ROUND(SUMPRODUCT(H24:O24,$H$9:$O$9)/100,1)</f>
        <v>8.4</v>
      </c>
      <c r="Q24" s="36" t="str">
        <f t="shared" si="0"/>
        <v>B+</v>
      </c>
      <c r="R24" s="37" t="str">
        <f t="shared" si="1"/>
        <v>Khá</v>
      </c>
      <c r="S24" s="38" t="str">
        <f t="shared" si="2"/>
        <v/>
      </c>
      <c r="T24" s="39" t="s">
        <v>1521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5.75" customHeight="1">
      <c r="B25" s="27">
        <v>16</v>
      </c>
      <c r="C25" s="28" t="s">
        <v>1038</v>
      </c>
      <c r="D25" s="29" t="s">
        <v>947</v>
      </c>
      <c r="E25" s="30" t="s">
        <v>1039</v>
      </c>
      <c r="F25" s="31" t="s">
        <v>1040</v>
      </c>
      <c r="G25" s="28" t="s">
        <v>80</v>
      </c>
      <c r="H25" s="32">
        <v>7</v>
      </c>
      <c r="I25" s="32">
        <v>9</v>
      </c>
      <c r="J25" s="32" t="s">
        <v>28</v>
      </c>
      <c r="K25" s="32">
        <v>5</v>
      </c>
      <c r="L25" s="40"/>
      <c r="M25" s="40"/>
      <c r="N25" s="40"/>
      <c r="O25" s="34">
        <v>6.5</v>
      </c>
      <c r="P25" s="35">
        <f>ROUND(SUMPRODUCT(H25:O25,$H$9:$O$9)/100,1)</f>
        <v>6.5</v>
      </c>
      <c r="Q25" s="36" t="str">
        <f t="shared" si="0"/>
        <v>C+</v>
      </c>
      <c r="R25" s="37" t="str">
        <f t="shared" si="1"/>
        <v>Trung bình</v>
      </c>
      <c r="S25" s="38" t="str">
        <f t="shared" si="2"/>
        <v/>
      </c>
      <c r="T25" s="39" t="s">
        <v>1521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5.75" customHeight="1">
      <c r="B26" s="27">
        <v>17</v>
      </c>
      <c r="C26" s="28" t="s">
        <v>1041</v>
      </c>
      <c r="D26" s="29" t="s">
        <v>1042</v>
      </c>
      <c r="E26" s="30" t="s">
        <v>123</v>
      </c>
      <c r="F26" s="31" t="s">
        <v>454</v>
      </c>
      <c r="G26" s="28" t="s">
        <v>116</v>
      </c>
      <c r="H26" s="32">
        <v>10</v>
      </c>
      <c r="I26" s="32">
        <v>7</v>
      </c>
      <c r="J26" s="32" t="s">
        <v>28</v>
      </c>
      <c r="K26" s="32">
        <v>5</v>
      </c>
      <c r="L26" s="40"/>
      <c r="M26" s="40"/>
      <c r="N26" s="40"/>
      <c r="O26" s="34">
        <v>8</v>
      </c>
      <c r="P26" s="35">
        <f>ROUND(SUMPRODUCT(H26:O26,$H$9:$O$9)/100,1)</f>
        <v>7.5</v>
      </c>
      <c r="Q26" s="36" t="str">
        <f t="shared" si="0"/>
        <v>B</v>
      </c>
      <c r="R26" s="37" t="str">
        <f t="shared" si="1"/>
        <v>Khá</v>
      </c>
      <c r="S26" s="38" t="str">
        <f t="shared" si="2"/>
        <v/>
      </c>
      <c r="T26" s="39" t="s">
        <v>1521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5.75" customHeight="1">
      <c r="B27" s="27">
        <v>18</v>
      </c>
      <c r="C27" s="28" t="s">
        <v>1043</v>
      </c>
      <c r="D27" s="29" t="s">
        <v>1044</v>
      </c>
      <c r="E27" s="30" t="s">
        <v>137</v>
      </c>
      <c r="F27" s="31" t="s">
        <v>1045</v>
      </c>
      <c r="G27" s="28" t="s">
        <v>103</v>
      </c>
      <c r="H27" s="32">
        <v>2</v>
      </c>
      <c r="I27" s="32">
        <v>5</v>
      </c>
      <c r="J27" s="32" t="s">
        <v>28</v>
      </c>
      <c r="K27" s="32">
        <v>0</v>
      </c>
      <c r="L27" s="40"/>
      <c r="M27" s="40"/>
      <c r="N27" s="40"/>
      <c r="O27" s="34"/>
      <c r="P27" s="35">
        <f>ROUND(SUMPRODUCT(H27:O27,$H$9:$O$9)/100,1)</f>
        <v>0.7</v>
      </c>
      <c r="Q27" s="36" t="str">
        <f t="shared" si="0"/>
        <v>F</v>
      </c>
      <c r="R27" s="37" t="str">
        <f t="shared" si="1"/>
        <v>Kém</v>
      </c>
      <c r="S27" s="38" t="str">
        <f t="shared" si="2"/>
        <v>Không đủ ĐKDT</v>
      </c>
      <c r="T27" s="39" t="s">
        <v>1521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5.75" customHeight="1">
      <c r="B28" s="27">
        <v>19</v>
      </c>
      <c r="C28" s="28" t="s">
        <v>1046</v>
      </c>
      <c r="D28" s="29" t="s">
        <v>226</v>
      </c>
      <c r="E28" s="30" t="s">
        <v>1047</v>
      </c>
      <c r="F28" s="31" t="s">
        <v>1048</v>
      </c>
      <c r="G28" s="28" t="s">
        <v>103</v>
      </c>
      <c r="H28" s="32">
        <v>10</v>
      </c>
      <c r="I28" s="32">
        <v>6</v>
      </c>
      <c r="J28" s="32" t="s">
        <v>28</v>
      </c>
      <c r="K28" s="32">
        <v>9</v>
      </c>
      <c r="L28" s="40"/>
      <c r="M28" s="40"/>
      <c r="N28" s="40"/>
      <c r="O28" s="34">
        <v>7.5</v>
      </c>
      <c r="P28" s="35">
        <f>ROUND(SUMPRODUCT(H28:O28,$H$9:$O$9)/100,1)</f>
        <v>7.9</v>
      </c>
      <c r="Q28" s="36" t="str">
        <f t="shared" si="0"/>
        <v>B</v>
      </c>
      <c r="R28" s="37" t="str">
        <f t="shared" si="1"/>
        <v>Khá</v>
      </c>
      <c r="S28" s="38" t="str">
        <f t="shared" si="2"/>
        <v/>
      </c>
      <c r="T28" s="39" t="s">
        <v>1521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5.75" customHeight="1">
      <c r="B29" s="27">
        <v>20</v>
      </c>
      <c r="C29" s="28" t="s">
        <v>1049</v>
      </c>
      <c r="D29" s="29" t="s">
        <v>358</v>
      </c>
      <c r="E29" s="30" t="s">
        <v>1050</v>
      </c>
      <c r="F29" s="31" t="s">
        <v>1051</v>
      </c>
      <c r="G29" s="28" t="s">
        <v>80</v>
      </c>
      <c r="H29" s="32">
        <v>10</v>
      </c>
      <c r="I29" s="32">
        <v>10</v>
      </c>
      <c r="J29" s="32" t="s">
        <v>28</v>
      </c>
      <c r="K29" s="32">
        <v>7</v>
      </c>
      <c r="L29" s="40"/>
      <c r="M29" s="40"/>
      <c r="N29" s="40"/>
      <c r="O29" s="34">
        <v>7.5</v>
      </c>
      <c r="P29" s="35">
        <f>ROUND(SUMPRODUCT(H29:O29,$H$9:$O$9)/100,1)</f>
        <v>7.9</v>
      </c>
      <c r="Q29" s="36" t="str">
        <f t="shared" si="0"/>
        <v>B</v>
      </c>
      <c r="R29" s="37" t="str">
        <f t="shared" si="1"/>
        <v>Khá</v>
      </c>
      <c r="S29" s="38" t="str">
        <f t="shared" si="2"/>
        <v/>
      </c>
      <c r="T29" s="39" t="s">
        <v>1521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5.75" customHeight="1">
      <c r="B30" s="27">
        <v>21</v>
      </c>
      <c r="C30" s="28" t="s">
        <v>1052</v>
      </c>
      <c r="D30" s="29" t="s">
        <v>1053</v>
      </c>
      <c r="E30" s="30" t="s">
        <v>724</v>
      </c>
      <c r="F30" s="31" t="s">
        <v>659</v>
      </c>
      <c r="G30" s="28" t="s">
        <v>65</v>
      </c>
      <c r="H30" s="32">
        <v>10</v>
      </c>
      <c r="I30" s="32">
        <v>8</v>
      </c>
      <c r="J30" s="32" t="s">
        <v>28</v>
      </c>
      <c r="K30" s="32">
        <v>8</v>
      </c>
      <c r="L30" s="40"/>
      <c r="M30" s="40"/>
      <c r="N30" s="40"/>
      <c r="O30" s="34">
        <v>7</v>
      </c>
      <c r="P30" s="35">
        <f>ROUND(SUMPRODUCT(H30:O30,$H$9:$O$9)/100,1)</f>
        <v>7.6</v>
      </c>
      <c r="Q30" s="36" t="str">
        <f t="shared" si="0"/>
        <v>B</v>
      </c>
      <c r="R30" s="37" t="str">
        <f t="shared" si="1"/>
        <v>Khá</v>
      </c>
      <c r="S30" s="38" t="str">
        <f t="shared" si="2"/>
        <v/>
      </c>
      <c r="T30" s="39" t="s">
        <v>1521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5.75" customHeight="1">
      <c r="B31" s="27">
        <v>22</v>
      </c>
      <c r="C31" s="28" t="s">
        <v>1054</v>
      </c>
      <c r="D31" s="29" t="s">
        <v>58</v>
      </c>
      <c r="E31" s="30" t="s">
        <v>724</v>
      </c>
      <c r="F31" s="31" t="s">
        <v>1055</v>
      </c>
      <c r="G31" s="28" t="s">
        <v>80</v>
      </c>
      <c r="H31" s="32">
        <v>10</v>
      </c>
      <c r="I31" s="32">
        <v>7</v>
      </c>
      <c r="J31" s="32" t="s">
        <v>28</v>
      </c>
      <c r="K31" s="32">
        <v>9</v>
      </c>
      <c r="L31" s="40"/>
      <c r="M31" s="40"/>
      <c r="N31" s="40"/>
      <c r="O31" s="34">
        <v>7.5</v>
      </c>
      <c r="P31" s="35">
        <f>ROUND(SUMPRODUCT(H31:O31,$H$9:$O$9)/100,1)</f>
        <v>8</v>
      </c>
      <c r="Q31" s="36" t="str">
        <f t="shared" si="0"/>
        <v>B+</v>
      </c>
      <c r="R31" s="37" t="str">
        <f t="shared" si="1"/>
        <v>Khá</v>
      </c>
      <c r="S31" s="38" t="str">
        <f t="shared" si="2"/>
        <v/>
      </c>
      <c r="T31" s="39" t="s">
        <v>1521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5.75" customHeight="1">
      <c r="B32" s="27">
        <v>23</v>
      </c>
      <c r="C32" s="28" t="s">
        <v>1056</v>
      </c>
      <c r="D32" s="29" t="s">
        <v>1057</v>
      </c>
      <c r="E32" s="30" t="s">
        <v>141</v>
      </c>
      <c r="F32" s="31" t="s">
        <v>1058</v>
      </c>
      <c r="G32" s="28" t="s">
        <v>103</v>
      </c>
      <c r="H32" s="32">
        <v>10</v>
      </c>
      <c r="I32" s="32">
        <v>10</v>
      </c>
      <c r="J32" s="32" t="s">
        <v>28</v>
      </c>
      <c r="K32" s="32">
        <v>9</v>
      </c>
      <c r="L32" s="40"/>
      <c r="M32" s="40"/>
      <c r="N32" s="40"/>
      <c r="O32" s="34">
        <v>9</v>
      </c>
      <c r="P32" s="35">
        <f>ROUND(SUMPRODUCT(H32:O32,$H$9:$O$9)/100,1)</f>
        <v>9.1999999999999993</v>
      </c>
      <c r="Q32" s="36" t="str">
        <f t="shared" si="0"/>
        <v>A+</v>
      </c>
      <c r="R32" s="37" t="str">
        <f t="shared" si="1"/>
        <v>Giỏi</v>
      </c>
      <c r="S32" s="38" t="str">
        <f t="shared" si="2"/>
        <v/>
      </c>
      <c r="T32" s="39" t="s">
        <v>1521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5.75" customHeight="1">
      <c r="B33" s="27">
        <v>24</v>
      </c>
      <c r="C33" s="28" t="s">
        <v>1059</v>
      </c>
      <c r="D33" s="29" t="s">
        <v>252</v>
      </c>
      <c r="E33" s="30" t="s">
        <v>141</v>
      </c>
      <c r="F33" s="31" t="s">
        <v>609</v>
      </c>
      <c r="G33" s="28" t="s">
        <v>103</v>
      </c>
      <c r="H33" s="32">
        <v>5</v>
      </c>
      <c r="I33" s="32">
        <v>5</v>
      </c>
      <c r="J33" s="32" t="s">
        <v>28</v>
      </c>
      <c r="K33" s="32">
        <v>4</v>
      </c>
      <c r="L33" s="40"/>
      <c r="M33" s="40"/>
      <c r="N33" s="40"/>
      <c r="O33" s="34">
        <v>4.5</v>
      </c>
      <c r="P33" s="35">
        <f>ROUND(SUMPRODUCT(H33:O33,$H$9:$O$9)/100,1)</f>
        <v>4.5</v>
      </c>
      <c r="Q33" s="36" t="str">
        <f t="shared" si="0"/>
        <v>D</v>
      </c>
      <c r="R33" s="37" t="str">
        <f t="shared" si="1"/>
        <v>Trung bình yếu</v>
      </c>
      <c r="S33" s="38" t="str">
        <f t="shared" si="2"/>
        <v/>
      </c>
      <c r="T33" s="39" t="s">
        <v>1521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5.75" customHeight="1">
      <c r="B34" s="27">
        <v>25</v>
      </c>
      <c r="C34" s="28" t="s">
        <v>1060</v>
      </c>
      <c r="D34" s="29" t="s">
        <v>307</v>
      </c>
      <c r="E34" s="30" t="s">
        <v>141</v>
      </c>
      <c r="F34" s="31" t="s">
        <v>775</v>
      </c>
      <c r="G34" s="28" t="s">
        <v>116</v>
      </c>
      <c r="H34" s="32">
        <v>10</v>
      </c>
      <c r="I34" s="32">
        <v>10</v>
      </c>
      <c r="J34" s="32" t="s">
        <v>28</v>
      </c>
      <c r="K34" s="32">
        <v>10</v>
      </c>
      <c r="L34" s="40"/>
      <c r="M34" s="40"/>
      <c r="N34" s="40"/>
      <c r="O34" s="34">
        <v>7.5</v>
      </c>
      <c r="P34" s="35">
        <f>ROUND(SUMPRODUCT(H34:O34,$H$9:$O$9)/100,1)</f>
        <v>8.5</v>
      </c>
      <c r="Q34" s="36" t="str">
        <f t="shared" si="0"/>
        <v>A</v>
      </c>
      <c r="R34" s="37" t="str">
        <f t="shared" si="1"/>
        <v>Giỏi</v>
      </c>
      <c r="S34" s="38" t="str">
        <f t="shared" si="2"/>
        <v/>
      </c>
      <c r="T34" s="39" t="s">
        <v>1521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5.75" customHeight="1">
      <c r="B35" s="27">
        <v>26</v>
      </c>
      <c r="C35" s="28" t="s">
        <v>1061</v>
      </c>
      <c r="D35" s="29" t="s">
        <v>1062</v>
      </c>
      <c r="E35" s="30" t="s">
        <v>145</v>
      </c>
      <c r="F35" s="31" t="s">
        <v>406</v>
      </c>
      <c r="G35" s="28" t="s">
        <v>103</v>
      </c>
      <c r="H35" s="32">
        <v>6</v>
      </c>
      <c r="I35" s="32">
        <v>9</v>
      </c>
      <c r="J35" s="32" t="s">
        <v>28</v>
      </c>
      <c r="K35" s="32">
        <v>4</v>
      </c>
      <c r="L35" s="40"/>
      <c r="M35" s="40"/>
      <c r="N35" s="40"/>
      <c r="O35" s="34">
        <v>7</v>
      </c>
      <c r="P35" s="35">
        <f>ROUND(SUMPRODUCT(H35:O35,$H$9:$O$9)/100,1)</f>
        <v>6.5</v>
      </c>
      <c r="Q35" s="36" t="str">
        <f t="shared" si="0"/>
        <v>C+</v>
      </c>
      <c r="R35" s="37" t="str">
        <f t="shared" si="1"/>
        <v>Trung bình</v>
      </c>
      <c r="S35" s="38" t="str">
        <f t="shared" si="2"/>
        <v/>
      </c>
      <c r="T35" s="39" t="s">
        <v>1521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5.75" customHeight="1">
      <c r="B36" s="27">
        <v>27</v>
      </c>
      <c r="C36" s="28" t="s">
        <v>1063</v>
      </c>
      <c r="D36" s="29" t="s">
        <v>1064</v>
      </c>
      <c r="E36" s="30" t="s">
        <v>145</v>
      </c>
      <c r="F36" s="31" t="s">
        <v>1065</v>
      </c>
      <c r="G36" s="28" t="s">
        <v>61</v>
      </c>
      <c r="H36" s="32">
        <v>10</v>
      </c>
      <c r="I36" s="32">
        <v>10</v>
      </c>
      <c r="J36" s="32" t="s">
        <v>28</v>
      </c>
      <c r="K36" s="32">
        <v>8</v>
      </c>
      <c r="L36" s="40"/>
      <c r="M36" s="40"/>
      <c r="N36" s="40"/>
      <c r="O36" s="34">
        <v>7.5</v>
      </c>
      <c r="P36" s="35">
        <f>ROUND(SUMPRODUCT(H36:O36,$H$9:$O$9)/100,1)</f>
        <v>8.1</v>
      </c>
      <c r="Q36" s="36" t="str">
        <f t="shared" si="0"/>
        <v>B+</v>
      </c>
      <c r="R36" s="37" t="str">
        <f t="shared" si="1"/>
        <v>Khá</v>
      </c>
      <c r="S36" s="38" t="str">
        <f t="shared" si="2"/>
        <v/>
      </c>
      <c r="T36" s="39" t="s">
        <v>1521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5.75" customHeight="1">
      <c r="B37" s="27">
        <v>28</v>
      </c>
      <c r="C37" s="28" t="s">
        <v>1066</v>
      </c>
      <c r="D37" s="29" t="s">
        <v>144</v>
      </c>
      <c r="E37" s="30" t="s">
        <v>145</v>
      </c>
      <c r="F37" s="31" t="s">
        <v>331</v>
      </c>
      <c r="G37" s="28" t="s">
        <v>61</v>
      </c>
      <c r="H37" s="32">
        <v>8</v>
      </c>
      <c r="I37" s="32">
        <v>7</v>
      </c>
      <c r="J37" s="32" t="s">
        <v>28</v>
      </c>
      <c r="K37" s="32">
        <v>5</v>
      </c>
      <c r="L37" s="40"/>
      <c r="M37" s="40"/>
      <c r="N37" s="40"/>
      <c r="O37" s="34">
        <v>8</v>
      </c>
      <c r="P37" s="35">
        <f>ROUND(SUMPRODUCT(H37:O37,$H$9:$O$9)/100,1)</f>
        <v>7.3</v>
      </c>
      <c r="Q37" s="36" t="str">
        <f t="shared" si="0"/>
        <v>B</v>
      </c>
      <c r="R37" s="37" t="str">
        <f t="shared" si="1"/>
        <v>Khá</v>
      </c>
      <c r="S37" s="38" t="str">
        <f t="shared" si="2"/>
        <v/>
      </c>
      <c r="T37" s="39" t="s">
        <v>1521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5.75" customHeight="1">
      <c r="B38" s="27">
        <v>29</v>
      </c>
      <c r="C38" s="28" t="s">
        <v>1067</v>
      </c>
      <c r="D38" s="29" t="s">
        <v>222</v>
      </c>
      <c r="E38" s="30" t="s">
        <v>149</v>
      </c>
      <c r="F38" s="31" t="s">
        <v>416</v>
      </c>
      <c r="G38" s="28" t="s">
        <v>70</v>
      </c>
      <c r="H38" s="32">
        <v>10</v>
      </c>
      <c r="I38" s="32">
        <v>10</v>
      </c>
      <c r="J38" s="32" t="s">
        <v>28</v>
      </c>
      <c r="K38" s="32">
        <v>10</v>
      </c>
      <c r="L38" s="40"/>
      <c r="M38" s="40"/>
      <c r="N38" s="40"/>
      <c r="O38" s="34">
        <v>8</v>
      </c>
      <c r="P38" s="35">
        <f>ROUND(SUMPRODUCT(H38:O38,$H$9:$O$9)/100,1)</f>
        <v>8.8000000000000007</v>
      </c>
      <c r="Q38" s="36" t="str">
        <f t="shared" si="0"/>
        <v>A</v>
      </c>
      <c r="R38" s="37" t="str">
        <f t="shared" si="1"/>
        <v>Giỏi</v>
      </c>
      <c r="S38" s="38" t="str">
        <f t="shared" si="2"/>
        <v/>
      </c>
      <c r="T38" s="39" t="s">
        <v>1521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5.75" customHeight="1">
      <c r="B39" s="27">
        <v>30</v>
      </c>
      <c r="C39" s="28" t="s">
        <v>1068</v>
      </c>
      <c r="D39" s="29" t="s">
        <v>144</v>
      </c>
      <c r="E39" s="30" t="s">
        <v>1069</v>
      </c>
      <c r="F39" s="31" t="s">
        <v>1070</v>
      </c>
      <c r="G39" s="28" t="s">
        <v>125</v>
      </c>
      <c r="H39" s="32">
        <v>4</v>
      </c>
      <c r="I39" s="32">
        <v>4</v>
      </c>
      <c r="J39" s="32" t="s">
        <v>28</v>
      </c>
      <c r="K39" s="32">
        <v>5</v>
      </c>
      <c r="L39" s="40"/>
      <c r="M39" s="40"/>
      <c r="N39" s="40"/>
      <c r="O39" s="34">
        <v>6.5</v>
      </c>
      <c r="P39" s="35">
        <f>ROUND(SUMPRODUCT(H39:O39,$H$9:$O$9)/100,1)</f>
        <v>5.7</v>
      </c>
      <c r="Q39" s="36" t="str">
        <f t="shared" si="0"/>
        <v>C</v>
      </c>
      <c r="R39" s="37" t="str">
        <f t="shared" si="1"/>
        <v>Trung bình</v>
      </c>
      <c r="S39" s="38" t="str">
        <f t="shared" si="2"/>
        <v/>
      </c>
      <c r="T39" s="39" t="s">
        <v>1521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5.75" customHeight="1">
      <c r="B40" s="27">
        <v>31</v>
      </c>
      <c r="C40" s="28" t="s">
        <v>1071</v>
      </c>
      <c r="D40" s="29" t="s">
        <v>1033</v>
      </c>
      <c r="E40" s="30" t="s">
        <v>161</v>
      </c>
      <c r="F40" s="31" t="s">
        <v>684</v>
      </c>
      <c r="G40" s="28" t="s">
        <v>61</v>
      </c>
      <c r="H40" s="32">
        <v>4</v>
      </c>
      <c r="I40" s="32">
        <v>7</v>
      </c>
      <c r="J40" s="32" t="s">
        <v>28</v>
      </c>
      <c r="K40" s="32">
        <v>5</v>
      </c>
      <c r="L40" s="40"/>
      <c r="M40" s="40"/>
      <c r="N40" s="40"/>
      <c r="O40" s="34">
        <v>7.5</v>
      </c>
      <c r="P40" s="35">
        <f>ROUND(SUMPRODUCT(H40:O40,$H$9:$O$9)/100,1)</f>
        <v>6.6</v>
      </c>
      <c r="Q40" s="36" t="str">
        <f t="shared" si="0"/>
        <v>C+</v>
      </c>
      <c r="R40" s="37" t="str">
        <f t="shared" si="1"/>
        <v>Trung bình</v>
      </c>
      <c r="S40" s="38" t="str">
        <f t="shared" si="2"/>
        <v/>
      </c>
      <c r="T40" s="39" t="s">
        <v>1521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5.75" customHeight="1">
      <c r="B41" s="27">
        <v>32</v>
      </c>
      <c r="C41" s="28" t="s">
        <v>1072</v>
      </c>
      <c r="D41" s="29" t="s">
        <v>1073</v>
      </c>
      <c r="E41" s="30" t="s">
        <v>1074</v>
      </c>
      <c r="F41" s="31" t="s">
        <v>904</v>
      </c>
      <c r="G41" s="28" t="s">
        <v>125</v>
      </c>
      <c r="H41" s="32">
        <v>7</v>
      </c>
      <c r="I41" s="32">
        <v>7</v>
      </c>
      <c r="J41" s="32" t="s">
        <v>28</v>
      </c>
      <c r="K41" s="32">
        <v>7</v>
      </c>
      <c r="L41" s="40"/>
      <c r="M41" s="40"/>
      <c r="N41" s="40"/>
      <c r="O41" s="34">
        <v>7.5</v>
      </c>
      <c r="P41" s="35">
        <f>ROUND(SUMPRODUCT(H41:O41,$H$9:$O$9)/100,1)</f>
        <v>7.3</v>
      </c>
      <c r="Q41" s="36" t="str">
        <f t="shared" si="0"/>
        <v>B</v>
      </c>
      <c r="R41" s="37" t="str">
        <f t="shared" si="1"/>
        <v>Khá</v>
      </c>
      <c r="S41" s="38" t="str">
        <f t="shared" si="2"/>
        <v/>
      </c>
      <c r="T41" s="39" t="s">
        <v>1521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5.75" customHeight="1">
      <c r="B42" s="27">
        <v>33</v>
      </c>
      <c r="C42" s="28" t="s">
        <v>1075</v>
      </c>
      <c r="D42" s="29" t="s">
        <v>748</v>
      </c>
      <c r="E42" s="30" t="s">
        <v>168</v>
      </c>
      <c r="F42" s="31" t="s">
        <v>817</v>
      </c>
      <c r="G42" s="28" t="s">
        <v>61</v>
      </c>
      <c r="H42" s="32">
        <v>0</v>
      </c>
      <c r="I42" s="32">
        <v>0</v>
      </c>
      <c r="J42" s="32" t="s">
        <v>28</v>
      </c>
      <c r="K42" s="32">
        <v>0</v>
      </c>
      <c r="L42" s="40"/>
      <c r="M42" s="40"/>
      <c r="N42" s="40"/>
      <c r="O42" s="34"/>
      <c r="P42" s="35">
        <f>ROUND(SUMPRODUCT(H42:O42,$H$9:$O$9)/100,1)</f>
        <v>0</v>
      </c>
      <c r="Q42" s="36" t="str">
        <f t="shared" ref="Q42:Q76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7" t="str">
        <f t="shared" ref="R42:R76" si="4">IF($P42&lt;4,"Kém",IF(AND($P42&gt;=4,$P42&lt;=5.4),"Trung bình yếu",IF(AND($P42&gt;=5.5,$P42&lt;=6.9),"Trung bình",IF(AND($P42&gt;=7,$P42&lt;=8.4),"Khá",IF(AND($P42&gt;=8.5,$P42&lt;=10),"Giỏi","")))))</f>
        <v>Kém</v>
      </c>
      <c r="S42" s="38" t="str">
        <f t="shared" ref="S42:S76" si="5">+IF(OR($H42=0,$I42=0,$J42=0,$K42=0),"Không đủ ĐKDT","")</f>
        <v>Không đủ ĐKDT</v>
      </c>
      <c r="T42" s="39" t="s">
        <v>1521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5.75" customHeight="1">
      <c r="B43" s="27">
        <v>34</v>
      </c>
      <c r="C43" s="28" t="s">
        <v>1076</v>
      </c>
      <c r="D43" s="29" t="s">
        <v>67</v>
      </c>
      <c r="E43" s="30" t="s">
        <v>168</v>
      </c>
      <c r="F43" s="31" t="s">
        <v>1077</v>
      </c>
      <c r="G43" s="28" t="s">
        <v>1078</v>
      </c>
      <c r="H43" s="32">
        <v>7</v>
      </c>
      <c r="I43" s="32">
        <v>5</v>
      </c>
      <c r="J43" s="32" t="s">
        <v>28</v>
      </c>
      <c r="K43" s="32">
        <v>5</v>
      </c>
      <c r="L43" s="40"/>
      <c r="M43" s="40"/>
      <c r="N43" s="40"/>
      <c r="O43" s="34">
        <v>7.5</v>
      </c>
      <c r="P43" s="35">
        <f>ROUND(SUMPRODUCT(H43:O43,$H$9:$O$9)/100,1)</f>
        <v>6.7</v>
      </c>
      <c r="Q43" s="36" t="str">
        <f t="shared" si="3"/>
        <v>C+</v>
      </c>
      <c r="R43" s="37" t="str">
        <f t="shared" si="4"/>
        <v>Trung bình</v>
      </c>
      <c r="S43" s="38" t="str">
        <f t="shared" si="5"/>
        <v/>
      </c>
      <c r="T43" s="39" t="s">
        <v>1521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5.75" customHeight="1">
      <c r="B44" s="27">
        <v>35</v>
      </c>
      <c r="C44" s="28" t="s">
        <v>1079</v>
      </c>
      <c r="D44" s="29" t="s">
        <v>699</v>
      </c>
      <c r="E44" s="30" t="s">
        <v>394</v>
      </c>
      <c r="F44" s="31" t="s">
        <v>1080</v>
      </c>
      <c r="G44" s="28" t="s">
        <v>116</v>
      </c>
      <c r="H44" s="32">
        <v>8</v>
      </c>
      <c r="I44" s="32">
        <v>6</v>
      </c>
      <c r="J44" s="32" t="s">
        <v>28</v>
      </c>
      <c r="K44" s="32">
        <v>7</v>
      </c>
      <c r="L44" s="40"/>
      <c r="M44" s="40"/>
      <c r="N44" s="40"/>
      <c r="O44" s="34">
        <v>7.5</v>
      </c>
      <c r="P44" s="35">
        <f>ROUND(SUMPRODUCT(H44:O44,$H$9:$O$9)/100,1)</f>
        <v>7.3</v>
      </c>
      <c r="Q44" s="36" t="str">
        <f t="shared" si="3"/>
        <v>B</v>
      </c>
      <c r="R44" s="37" t="str">
        <f t="shared" si="4"/>
        <v>Khá</v>
      </c>
      <c r="S44" s="38" t="str">
        <f t="shared" si="5"/>
        <v/>
      </c>
      <c r="T44" s="39" t="s">
        <v>1522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5.75" customHeight="1">
      <c r="B45" s="27">
        <v>36</v>
      </c>
      <c r="C45" s="28" t="s">
        <v>1081</v>
      </c>
      <c r="D45" s="29" t="s">
        <v>1082</v>
      </c>
      <c r="E45" s="30" t="s">
        <v>603</v>
      </c>
      <c r="F45" s="31" t="s">
        <v>667</v>
      </c>
      <c r="G45" s="28" t="s">
        <v>125</v>
      </c>
      <c r="H45" s="32">
        <v>10</v>
      </c>
      <c r="I45" s="32">
        <v>7</v>
      </c>
      <c r="J45" s="32" t="s">
        <v>28</v>
      </c>
      <c r="K45" s="32">
        <v>8</v>
      </c>
      <c r="L45" s="40"/>
      <c r="M45" s="40"/>
      <c r="N45" s="40"/>
      <c r="O45" s="34">
        <v>7.5</v>
      </c>
      <c r="P45" s="35">
        <f>ROUND(SUMPRODUCT(H45:O45,$H$9:$O$9)/100,1)</f>
        <v>7.8</v>
      </c>
      <c r="Q45" s="36" t="str">
        <f t="shared" si="3"/>
        <v>B</v>
      </c>
      <c r="R45" s="37" t="str">
        <f t="shared" si="4"/>
        <v>Khá</v>
      </c>
      <c r="S45" s="38" t="str">
        <f t="shared" si="5"/>
        <v/>
      </c>
      <c r="T45" s="39" t="s">
        <v>1522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5.75" customHeight="1">
      <c r="B46" s="27">
        <v>37</v>
      </c>
      <c r="C46" s="28" t="s">
        <v>1083</v>
      </c>
      <c r="D46" s="29" t="s">
        <v>1084</v>
      </c>
      <c r="E46" s="30" t="s">
        <v>172</v>
      </c>
      <c r="F46" s="31" t="s">
        <v>1085</v>
      </c>
      <c r="G46" s="28" t="s">
        <v>80</v>
      </c>
      <c r="H46" s="32">
        <v>10</v>
      </c>
      <c r="I46" s="32">
        <v>6</v>
      </c>
      <c r="J46" s="32" t="s">
        <v>28</v>
      </c>
      <c r="K46" s="32">
        <v>7</v>
      </c>
      <c r="L46" s="40"/>
      <c r="M46" s="40"/>
      <c r="N46" s="40"/>
      <c r="O46" s="34">
        <v>8.5</v>
      </c>
      <c r="P46" s="35">
        <f>ROUND(SUMPRODUCT(H46:O46,$H$9:$O$9)/100,1)</f>
        <v>8.1</v>
      </c>
      <c r="Q46" s="36" t="str">
        <f t="shared" si="3"/>
        <v>B+</v>
      </c>
      <c r="R46" s="37" t="str">
        <f t="shared" si="4"/>
        <v>Khá</v>
      </c>
      <c r="S46" s="38" t="str">
        <f t="shared" si="5"/>
        <v/>
      </c>
      <c r="T46" s="39" t="s">
        <v>1522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5.75" customHeight="1">
      <c r="B47" s="27">
        <v>38</v>
      </c>
      <c r="C47" s="28" t="s">
        <v>1086</v>
      </c>
      <c r="D47" s="29" t="s">
        <v>1087</v>
      </c>
      <c r="E47" s="30" t="s">
        <v>172</v>
      </c>
      <c r="F47" s="31" t="s">
        <v>434</v>
      </c>
      <c r="G47" s="28" t="s">
        <v>116</v>
      </c>
      <c r="H47" s="32">
        <v>6</v>
      </c>
      <c r="I47" s="32">
        <v>7</v>
      </c>
      <c r="J47" s="32" t="s">
        <v>28</v>
      </c>
      <c r="K47" s="32">
        <v>4</v>
      </c>
      <c r="L47" s="40"/>
      <c r="M47" s="40"/>
      <c r="N47" s="40"/>
      <c r="O47" s="34">
        <v>8</v>
      </c>
      <c r="P47" s="35">
        <f>ROUND(SUMPRODUCT(H47:O47,$H$9:$O$9)/100,1)</f>
        <v>6.9</v>
      </c>
      <c r="Q47" s="36" t="str">
        <f t="shared" si="3"/>
        <v>C+</v>
      </c>
      <c r="R47" s="37" t="str">
        <f t="shared" si="4"/>
        <v>Trung bình</v>
      </c>
      <c r="S47" s="38" t="str">
        <f t="shared" si="5"/>
        <v/>
      </c>
      <c r="T47" s="39" t="s">
        <v>1522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5.75" customHeight="1">
      <c r="B48" s="27">
        <v>39</v>
      </c>
      <c r="C48" s="28" t="s">
        <v>1088</v>
      </c>
      <c r="D48" s="29" t="s">
        <v>1089</v>
      </c>
      <c r="E48" s="30" t="s">
        <v>180</v>
      </c>
      <c r="F48" s="31" t="s">
        <v>1090</v>
      </c>
      <c r="G48" s="28" t="s">
        <v>70</v>
      </c>
      <c r="H48" s="32">
        <v>8</v>
      </c>
      <c r="I48" s="32">
        <v>5</v>
      </c>
      <c r="J48" s="32" t="s">
        <v>28</v>
      </c>
      <c r="K48" s="32">
        <v>6</v>
      </c>
      <c r="L48" s="40"/>
      <c r="M48" s="40"/>
      <c r="N48" s="40"/>
      <c r="O48" s="34">
        <v>7.5</v>
      </c>
      <c r="P48" s="35">
        <f>ROUND(SUMPRODUCT(H48:O48,$H$9:$O$9)/100,1)</f>
        <v>7</v>
      </c>
      <c r="Q48" s="36" t="str">
        <f t="shared" si="3"/>
        <v>B</v>
      </c>
      <c r="R48" s="37" t="str">
        <f t="shared" si="4"/>
        <v>Khá</v>
      </c>
      <c r="S48" s="38" t="str">
        <f t="shared" si="5"/>
        <v/>
      </c>
      <c r="T48" s="39" t="s">
        <v>1522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5.75" customHeight="1">
      <c r="B49" s="27">
        <v>40</v>
      </c>
      <c r="C49" s="28" t="s">
        <v>1091</v>
      </c>
      <c r="D49" s="29" t="s">
        <v>226</v>
      </c>
      <c r="E49" s="30" t="s">
        <v>180</v>
      </c>
      <c r="F49" s="31" t="s">
        <v>1092</v>
      </c>
      <c r="G49" s="28" t="s">
        <v>116</v>
      </c>
      <c r="H49" s="32">
        <v>10</v>
      </c>
      <c r="I49" s="32">
        <v>9</v>
      </c>
      <c r="J49" s="32" t="s">
        <v>28</v>
      </c>
      <c r="K49" s="32">
        <v>6</v>
      </c>
      <c r="L49" s="40"/>
      <c r="M49" s="40"/>
      <c r="N49" s="40"/>
      <c r="O49" s="34">
        <v>9</v>
      </c>
      <c r="P49" s="35">
        <f>ROUND(SUMPRODUCT(H49:O49,$H$9:$O$9)/100,1)</f>
        <v>8.5</v>
      </c>
      <c r="Q49" s="36" t="str">
        <f t="shared" si="3"/>
        <v>A</v>
      </c>
      <c r="R49" s="37" t="str">
        <f t="shared" si="4"/>
        <v>Giỏi</v>
      </c>
      <c r="S49" s="38" t="str">
        <f t="shared" si="5"/>
        <v/>
      </c>
      <c r="T49" s="39" t="s">
        <v>1522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5.75" customHeight="1">
      <c r="B50" s="27">
        <v>41</v>
      </c>
      <c r="C50" s="28" t="s">
        <v>1093</v>
      </c>
      <c r="D50" s="29" t="s">
        <v>58</v>
      </c>
      <c r="E50" s="30" t="s">
        <v>191</v>
      </c>
      <c r="F50" s="31" t="s">
        <v>1094</v>
      </c>
      <c r="G50" s="28" t="s">
        <v>70</v>
      </c>
      <c r="H50" s="32">
        <v>9</v>
      </c>
      <c r="I50" s="32">
        <v>7</v>
      </c>
      <c r="J50" s="32" t="s">
        <v>28</v>
      </c>
      <c r="K50" s="32">
        <v>5</v>
      </c>
      <c r="L50" s="40"/>
      <c r="M50" s="40"/>
      <c r="N50" s="40"/>
      <c r="O50" s="34">
        <v>6.5</v>
      </c>
      <c r="P50" s="35">
        <f>ROUND(SUMPRODUCT(H50:O50,$H$9:$O$9)/100,1)</f>
        <v>6.5</v>
      </c>
      <c r="Q50" s="36" t="str">
        <f t="shared" si="3"/>
        <v>C+</v>
      </c>
      <c r="R50" s="37" t="str">
        <f t="shared" si="4"/>
        <v>Trung bình</v>
      </c>
      <c r="S50" s="38" t="str">
        <f t="shared" si="5"/>
        <v/>
      </c>
      <c r="T50" s="39" t="s">
        <v>1522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5.75" customHeight="1">
      <c r="B51" s="27">
        <v>42</v>
      </c>
      <c r="C51" s="28" t="s">
        <v>1095</v>
      </c>
      <c r="D51" s="29" t="s">
        <v>1096</v>
      </c>
      <c r="E51" s="30" t="s">
        <v>191</v>
      </c>
      <c r="F51" s="31" t="s">
        <v>1097</v>
      </c>
      <c r="G51" s="28" t="s">
        <v>116</v>
      </c>
      <c r="H51" s="32">
        <v>10</v>
      </c>
      <c r="I51" s="32">
        <v>9</v>
      </c>
      <c r="J51" s="32" t="s">
        <v>28</v>
      </c>
      <c r="K51" s="32">
        <v>8</v>
      </c>
      <c r="L51" s="40"/>
      <c r="M51" s="40"/>
      <c r="N51" s="40"/>
      <c r="O51" s="34">
        <v>8.5</v>
      </c>
      <c r="P51" s="35">
        <f>ROUND(SUMPRODUCT(H51:O51,$H$9:$O$9)/100,1)</f>
        <v>8.6</v>
      </c>
      <c r="Q51" s="36" t="str">
        <f t="shared" si="3"/>
        <v>A</v>
      </c>
      <c r="R51" s="37" t="str">
        <f t="shared" si="4"/>
        <v>Giỏi</v>
      </c>
      <c r="S51" s="38" t="str">
        <f t="shared" si="5"/>
        <v/>
      </c>
      <c r="T51" s="39" t="s">
        <v>1522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5.75" customHeight="1">
      <c r="B52" s="27">
        <v>43</v>
      </c>
      <c r="C52" s="28" t="s">
        <v>1098</v>
      </c>
      <c r="D52" s="29" t="s">
        <v>1099</v>
      </c>
      <c r="E52" s="30" t="s">
        <v>1100</v>
      </c>
      <c r="F52" s="31" t="s">
        <v>534</v>
      </c>
      <c r="G52" s="28" t="s">
        <v>70</v>
      </c>
      <c r="H52" s="32">
        <v>10</v>
      </c>
      <c r="I52" s="32">
        <v>6</v>
      </c>
      <c r="J52" s="32" t="s">
        <v>28</v>
      </c>
      <c r="K52" s="32">
        <v>8</v>
      </c>
      <c r="L52" s="40"/>
      <c r="M52" s="40"/>
      <c r="N52" s="40"/>
      <c r="O52" s="34">
        <v>6.5</v>
      </c>
      <c r="P52" s="35">
        <f>ROUND(SUMPRODUCT(H52:O52,$H$9:$O$9)/100,1)</f>
        <v>7.1</v>
      </c>
      <c r="Q52" s="36" t="str">
        <f t="shared" si="3"/>
        <v>B</v>
      </c>
      <c r="R52" s="37" t="str">
        <f t="shared" si="4"/>
        <v>Khá</v>
      </c>
      <c r="S52" s="38" t="str">
        <f t="shared" si="5"/>
        <v/>
      </c>
      <c r="T52" s="39" t="s">
        <v>1522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5.75" customHeight="1">
      <c r="B53" s="27">
        <v>44</v>
      </c>
      <c r="C53" s="28" t="s">
        <v>1101</v>
      </c>
      <c r="D53" s="29" t="s">
        <v>942</v>
      </c>
      <c r="E53" s="30" t="s">
        <v>791</v>
      </c>
      <c r="F53" s="31" t="s">
        <v>1102</v>
      </c>
      <c r="G53" s="28" t="s">
        <v>155</v>
      </c>
      <c r="H53" s="32">
        <v>10</v>
      </c>
      <c r="I53" s="32">
        <v>6</v>
      </c>
      <c r="J53" s="32" t="s">
        <v>28</v>
      </c>
      <c r="K53" s="32">
        <v>6</v>
      </c>
      <c r="L53" s="40"/>
      <c r="M53" s="40"/>
      <c r="N53" s="40"/>
      <c r="O53" s="34">
        <v>8</v>
      </c>
      <c r="P53" s="35">
        <f>ROUND(SUMPRODUCT(H53:O53,$H$9:$O$9)/100,1)</f>
        <v>7.6</v>
      </c>
      <c r="Q53" s="36" t="str">
        <f t="shared" si="3"/>
        <v>B</v>
      </c>
      <c r="R53" s="37" t="str">
        <f t="shared" si="4"/>
        <v>Khá</v>
      </c>
      <c r="S53" s="38" t="str">
        <f t="shared" si="5"/>
        <v/>
      </c>
      <c r="T53" s="39" t="s">
        <v>1522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5.75" customHeight="1">
      <c r="B54" s="27">
        <v>45</v>
      </c>
      <c r="C54" s="28" t="s">
        <v>1103</v>
      </c>
      <c r="D54" s="29" t="s">
        <v>226</v>
      </c>
      <c r="E54" s="30" t="s">
        <v>442</v>
      </c>
      <c r="F54" s="31" t="s">
        <v>1104</v>
      </c>
      <c r="G54" s="28" t="s">
        <v>65</v>
      </c>
      <c r="H54" s="32">
        <v>10</v>
      </c>
      <c r="I54" s="32">
        <v>6</v>
      </c>
      <c r="J54" s="32" t="s">
        <v>28</v>
      </c>
      <c r="K54" s="32">
        <v>7</v>
      </c>
      <c r="L54" s="40"/>
      <c r="M54" s="40"/>
      <c r="N54" s="40"/>
      <c r="O54" s="34">
        <v>8</v>
      </c>
      <c r="P54" s="35">
        <f>ROUND(SUMPRODUCT(H54:O54,$H$9:$O$9)/100,1)</f>
        <v>7.8</v>
      </c>
      <c r="Q54" s="36" t="str">
        <f t="shared" si="3"/>
        <v>B</v>
      </c>
      <c r="R54" s="37" t="str">
        <f t="shared" si="4"/>
        <v>Khá</v>
      </c>
      <c r="S54" s="38" t="str">
        <f t="shared" si="5"/>
        <v/>
      </c>
      <c r="T54" s="39" t="s">
        <v>1522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5.75" customHeight="1">
      <c r="B55" s="27">
        <v>46</v>
      </c>
      <c r="C55" s="28" t="s">
        <v>1105</v>
      </c>
      <c r="D55" s="29" t="s">
        <v>974</v>
      </c>
      <c r="E55" s="30" t="s">
        <v>1106</v>
      </c>
      <c r="F55" s="31" t="s">
        <v>542</v>
      </c>
      <c r="G55" s="28" t="s">
        <v>103</v>
      </c>
      <c r="H55" s="32">
        <v>10</v>
      </c>
      <c r="I55" s="32">
        <v>6</v>
      </c>
      <c r="J55" s="32" t="s">
        <v>28</v>
      </c>
      <c r="K55" s="32">
        <v>5</v>
      </c>
      <c r="L55" s="40"/>
      <c r="M55" s="40"/>
      <c r="N55" s="40"/>
      <c r="O55" s="34">
        <v>7.5</v>
      </c>
      <c r="P55" s="35">
        <f>ROUND(SUMPRODUCT(H55:O55,$H$9:$O$9)/100,1)</f>
        <v>7.1</v>
      </c>
      <c r="Q55" s="36" t="str">
        <f t="shared" si="3"/>
        <v>B</v>
      </c>
      <c r="R55" s="37" t="str">
        <f t="shared" si="4"/>
        <v>Khá</v>
      </c>
      <c r="S55" s="38" t="str">
        <f t="shared" si="5"/>
        <v/>
      </c>
      <c r="T55" s="39" t="s">
        <v>1522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5.75" customHeight="1">
      <c r="B56" s="27">
        <v>47</v>
      </c>
      <c r="C56" s="28" t="s">
        <v>1107</v>
      </c>
      <c r="D56" s="29" t="s">
        <v>1108</v>
      </c>
      <c r="E56" s="30" t="s">
        <v>1106</v>
      </c>
      <c r="F56" s="31" t="s">
        <v>718</v>
      </c>
      <c r="G56" s="28" t="s">
        <v>80</v>
      </c>
      <c r="H56" s="32">
        <v>10</v>
      </c>
      <c r="I56" s="32">
        <v>7</v>
      </c>
      <c r="J56" s="32" t="s">
        <v>28</v>
      </c>
      <c r="K56" s="32">
        <v>6</v>
      </c>
      <c r="L56" s="40"/>
      <c r="M56" s="40"/>
      <c r="N56" s="40"/>
      <c r="O56" s="34">
        <v>7.5</v>
      </c>
      <c r="P56" s="35">
        <f>ROUND(SUMPRODUCT(H56:O56,$H$9:$O$9)/100,1)</f>
        <v>7.4</v>
      </c>
      <c r="Q56" s="36" t="str">
        <f t="shared" si="3"/>
        <v>B</v>
      </c>
      <c r="R56" s="37" t="str">
        <f t="shared" si="4"/>
        <v>Khá</v>
      </c>
      <c r="S56" s="38" t="str">
        <f t="shared" si="5"/>
        <v/>
      </c>
      <c r="T56" s="39" t="s">
        <v>1522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5.75" customHeight="1">
      <c r="B57" s="27">
        <v>48</v>
      </c>
      <c r="C57" s="28" t="s">
        <v>1109</v>
      </c>
      <c r="D57" s="29" t="s">
        <v>439</v>
      </c>
      <c r="E57" s="30" t="s">
        <v>223</v>
      </c>
      <c r="F57" s="31" t="s">
        <v>1110</v>
      </c>
      <c r="G57" s="28" t="s">
        <v>155</v>
      </c>
      <c r="H57" s="32">
        <v>6</v>
      </c>
      <c r="I57" s="32">
        <v>6</v>
      </c>
      <c r="J57" s="32" t="s">
        <v>28</v>
      </c>
      <c r="K57" s="32">
        <v>8</v>
      </c>
      <c r="L57" s="40"/>
      <c r="M57" s="40"/>
      <c r="N57" s="40"/>
      <c r="O57" s="34">
        <v>8.5</v>
      </c>
      <c r="P57" s="35">
        <f>ROUND(SUMPRODUCT(H57:O57,$H$9:$O$9)/100,1)</f>
        <v>7.9</v>
      </c>
      <c r="Q57" s="36" t="str">
        <f t="shared" si="3"/>
        <v>B</v>
      </c>
      <c r="R57" s="37" t="str">
        <f t="shared" si="4"/>
        <v>Khá</v>
      </c>
      <c r="S57" s="38" t="str">
        <f t="shared" si="5"/>
        <v/>
      </c>
      <c r="T57" s="39" t="s">
        <v>1522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5.75" customHeight="1">
      <c r="B58" s="27">
        <v>49</v>
      </c>
      <c r="C58" s="28" t="s">
        <v>1111</v>
      </c>
      <c r="D58" s="29" t="s">
        <v>1112</v>
      </c>
      <c r="E58" s="30" t="s">
        <v>238</v>
      </c>
      <c r="F58" s="31" t="s">
        <v>1113</v>
      </c>
      <c r="G58" s="28" t="s">
        <v>155</v>
      </c>
      <c r="H58" s="32">
        <v>7</v>
      </c>
      <c r="I58" s="32">
        <v>7</v>
      </c>
      <c r="J58" s="32" t="s">
        <v>28</v>
      </c>
      <c r="K58" s="32">
        <v>6</v>
      </c>
      <c r="L58" s="40"/>
      <c r="M58" s="40"/>
      <c r="N58" s="40"/>
      <c r="O58" s="34">
        <v>7.5</v>
      </c>
      <c r="P58" s="35">
        <f>ROUND(SUMPRODUCT(H58:O58,$H$9:$O$9)/100,1)</f>
        <v>7.1</v>
      </c>
      <c r="Q58" s="36" t="str">
        <f t="shared" si="3"/>
        <v>B</v>
      </c>
      <c r="R58" s="37" t="str">
        <f t="shared" si="4"/>
        <v>Khá</v>
      </c>
      <c r="S58" s="38" t="str">
        <f t="shared" si="5"/>
        <v/>
      </c>
      <c r="T58" s="39" t="s">
        <v>1522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5.75" customHeight="1">
      <c r="B59" s="27">
        <v>50</v>
      </c>
      <c r="C59" s="28" t="s">
        <v>1114</v>
      </c>
      <c r="D59" s="29" t="s">
        <v>1115</v>
      </c>
      <c r="E59" s="30" t="s">
        <v>1116</v>
      </c>
      <c r="F59" s="31" t="s">
        <v>1117</v>
      </c>
      <c r="G59" s="28" t="s">
        <v>61</v>
      </c>
      <c r="H59" s="32">
        <v>10</v>
      </c>
      <c r="I59" s="32">
        <v>5</v>
      </c>
      <c r="J59" s="32" t="s">
        <v>28</v>
      </c>
      <c r="K59" s="32">
        <v>8</v>
      </c>
      <c r="L59" s="40"/>
      <c r="M59" s="40"/>
      <c r="N59" s="40"/>
      <c r="O59" s="34">
        <v>8</v>
      </c>
      <c r="P59" s="35">
        <f>ROUND(SUMPRODUCT(H59:O59,$H$9:$O$9)/100,1)</f>
        <v>7.9</v>
      </c>
      <c r="Q59" s="36" t="str">
        <f t="shared" si="3"/>
        <v>B</v>
      </c>
      <c r="R59" s="37" t="str">
        <f t="shared" si="4"/>
        <v>Khá</v>
      </c>
      <c r="S59" s="38" t="str">
        <f t="shared" si="5"/>
        <v/>
      </c>
      <c r="T59" s="39" t="s">
        <v>1522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5.75" customHeight="1">
      <c r="B60" s="27">
        <v>51</v>
      </c>
      <c r="C60" s="28" t="s">
        <v>1118</v>
      </c>
      <c r="D60" s="29" t="s">
        <v>1062</v>
      </c>
      <c r="E60" s="30" t="s">
        <v>249</v>
      </c>
      <c r="F60" s="31" t="s">
        <v>1119</v>
      </c>
      <c r="G60" s="28" t="s">
        <v>61</v>
      </c>
      <c r="H60" s="32">
        <v>8</v>
      </c>
      <c r="I60" s="32">
        <v>10</v>
      </c>
      <c r="J60" s="32" t="s">
        <v>28</v>
      </c>
      <c r="K60" s="32">
        <v>5</v>
      </c>
      <c r="L60" s="40"/>
      <c r="M60" s="40"/>
      <c r="N60" s="40"/>
      <c r="O60" s="34">
        <v>7.5</v>
      </c>
      <c r="P60" s="35">
        <f>ROUND(SUMPRODUCT(H60:O60,$H$9:$O$9)/100,1)</f>
        <v>7.3</v>
      </c>
      <c r="Q60" s="36" t="str">
        <f t="shared" si="3"/>
        <v>B</v>
      </c>
      <c r="R60" s="37" t="str">
        <f t="shared" si="4"/>
        <v>Khá</v>
      </c>
      <c r="S60" s="38" t="str">
        <f t="shared" si="5"/>
        <v/>
      </c>
      <c r="T60" s="39" t="s">
        <v>1522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5.75" customHeight="1">
      <c r="B61" s="27">
        <v>52</v>
      </c>
      <c r="C61" s="28" t="s">
        <v>1120</v>
      </c>
      <c r="D61" s="29" t="s">
        <v>730</v>
      </c>
      <c r="E61" s="30" t="s">
        <v>249</v>
      </c>
      <c r="F61" s="31" t="s">
        <v>828</v>
      </c>
      <c r="G61" s="28" t="s">
        <v>70</v>
      </c>
      <c r="H61" s="32">
        <v>8</v>
      </c>
      <c r="I61" s="32">
        <v>8</v>
      </c>
      <c r="J61" s="32" t="s">
        <v>28</v>
      </c>
      <c r="K61" s="32">
        <v>9</v>
      </c>
      <c r="L61" s="40"/>
      <c r="M61" s="40"/>
      <c r="N61" s="40"/>
      <c r="O61" s="34">
        <v>7</v>
      </c>
      <c r="P61" s="35">
        <f>ROUND(SUMPRODUCT(H61:O61,$H$9:$O$9)/100,1)</f>
        <v>7.6</v>
      </c>
      <c r="Q61" s="36" t="str">
        <f t="shared" si="3"/>
        <v>B</v>
      </c>
      <c r="R61" s="37" t="str">
        <f t="shared" si="4"/>
        <v>Khá</v>
      </c>
      <c r="S61" s="38" t="str">
        <f t="shared" si="5"/>
        <v/>
      </c>
      <c r="T61" s="39" t="s">
        <v>1522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5.75" customHeight="1">
      <c r="B62" s="27">
        <v>53</v>
      </c>
      <c r="C62" s="28" t="s">
        <v>1121</v>
      </c>
      <c r="D62" s="29" t="s">
        <v>1122</v>
      </c>
      <c r="E62" s="30" t="s">
        <v>475</v>
      </c>
      <c r="F62" s="31" t="s">
        <v>1097</v>
      </c>
      <c r="G62" s="28" t="s">
        <v>155</v>
      </c>
      <c r="H62" s="32">
        <v>10</v>
      </c>
      <c r="I62" s="32">
        <v>9</v>
      </c>
      <c r="J62" s="32" t="s">
        <v>28</v>
      </c>
      <c r="K62" s="32">
        <v>10</v>
      </c>
      <c r="L62" s="40"/>
      <c r="M62" s="40"/>
      <c r="N62" s="40"/>
      <c r="O62" s="34">
        <v>7</v>
      </c>
      <c r="P62" s="35">
        <f>ROUND(SUMPRODUCT(H62:O62,$H$9:$O$9)/100,1)</f>
        <v>8.1</v>
      </c>
      <c r="Q62" s="36" t="str">
        <f t="shared" si="3"/>
        <v>B+</v>
      </c>
      <c r="R62" s="37" t="str">
        <f t="shared" si="4"/>
        <v>Khá</v>
      </c>
      <c r="S62" s="38" t="str">
        <f t="shared" si="5"/>
        <v/>
      </c>
      <c r="T62" s="39" t="s">
        <v>1522</v>
      </c>
      <c r="U62" s="3"/>
      <c r="V62" s="26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5.75" customHeight="1">
      <c r="B63" s="27">
        <v>54</v>
      </c>
      <c r="C63" s="28" t="s">
        <v>1123</v>
      </c>
      <c r="D63" s="29" t="s">
        <v>1124</v>
      </c>
      <c r="E63" s="30" t="s">
        <v>1125</v>
      </c>
      <c r="F63" s="31" t="s">
        <v>566</v>
      </c>
      <c r="G63" s="28" t="s">
        <v>116</v>
      </c>
      <c r="H63" s="32">
        <v>9</v>
      </c>
      <c r="I63" s="32">
        <v>7</v>
      </c>
      <c r="J63" s="32" t="s">
        <v>28</v>
      </c>
      <c r="K63" s="32">
        <v>9</v>
      </c>
      <c r="L63" s="40"/>
      <c r="M63" s="40"/>
      <c r="N63" s="40"/>
      <c r="O63" s="34">
        <v>8</v>
      </c>
      <c r="P63" s="35">
        <f>ROUND(SUMPRODUCT(H63:O63,$H$9:$O$9)/100,1)</f>
        <v>8.1999999999999993</v>
      </c>
      <c r="Q63" s="36" t="str">
        <f t="shared" si="3"/>
        <v>B+</v>
      </c>
      <c r="R63" s="37" t="str">
        <f t="shared" si="4"/>
        <v>Khá</v>
      </c>
      <c r="S63" s="38" t="str">
        <f t="shared" si="5"/>
        <v/>
      </c>
      <c r="T63" s="39" t="s">
        <v>1522</v>
      </c>
      <c r="U63" s="3"/>
      <c r="V63" s="26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5.75" customHeight="1">
      <c r="B64" s="27">
        <v>55</v>
      </c>
      <c r="C64" s="28" t="s">
        <v>1126</v>
      </c>
      <c r="D64" s="29" t="s">
        <v>226</v>
      </c>
      <c r="E64" s="30" t="s">
        <v>1125</v>
      </c>
      <c r="F64" s="31" t="s">
        <v>1127</v>
      </c>
      <c r="G64" s="28" t="s">
        <v>155</v>
      </c>
      <c r="H64" s="32">
        <v>7</v>
      </c>
      <c r="I64" s="32">
        <v>6</v>
      </c>
      <c r="J64" s="32" t="s">
        <v>28</v>
      </c>
      <c r="K64" s="32">
        <v>6</v>
      </c>
      <c r="L64" s="40"/>
      <c r="M64" s="40"/>
      <c r="N64" s="40"/>
      <c r="O64" s="34">
        <v>7</v>
      </c>
      <c r="P64" s="35">
        <f>ROUND(SUMPRODUCT(H64:O64,$H$9:$O$9)/100,1)</f>
        <v>6.7</v>
      </c>
      <c r="Q64" s="36" t="str">
        <f t="shared" si="3"/>
        <v>C+</v>
      </c>
      <c r="R64" s="37" t="str">
        <f t="shared" si="4"/>
        <v>Trung bình</v>
      </c>
      <c r="S64" s="38" t="str">
        <f t="shared" si="5"/>
        <v/>
      </c>
      <c r="T64" s="39" t="s">
        <v>1522</v>
      </c>
      <c r="U64" s="3"/>
      <c r="V64" s="26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5.75" customHeight="1">
      <c r="B65" s="27">
        <v>56</v>
      </c>
      <c r="C65" s="28" t="s">
        <v>1128</v>
      </c>
      <c r="D65" s="29" t="s">
        <v>207</v>
      </c>
      <c r="E65" s="30" t="s">
        <v>1129</v>
      </c>
      <c r="F65" s="31" t="s">
        <v>276</v>
      </c>
      <c r="G65" s="28" t="s">
        <v>61</v>
      </c>
      <c r="H65" s="32">
        <v>10</v>
      </c>
      <c r="I65" s="32">
        <v>7</v>
      </c>
      <c r="J65" s="32" t="s">
        <v>28</v>
      </c>
      <c r="K65" s="32">
        <v>6</v>
      </c>
      <c r="L65" s="40"/>
      <c r="M65" s="40"/>
      <c r="N65" s="40"/>
      <c r="O65" s="34">
        <v>7</v>
      </c>
      <c r="P65" s="35">
        <f>ROUND(SUMPRODUCT(H65:O65,$H$9:$O$9)/100,1)</f>
        <v>7.1</v>
      </c>
      <c r="Q65" s="36" t="str">
        <f t="shared" si="3"/>
        <v>B</v>
      </c>
      <c r="R65" s="37" t="str">
        <f t="shared" si="4"/>
        <v>Khá</v>
      </c>
      <c r="S65" s="38" t="str">
        <f t="shared" si="5"/>
        <v/>
      </c>
      <c r="T65" s="39" t="s">
        <v>1522</v>
      </c>
      <c r="U65" s="3"/>
      <c r="V65" s="26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5.75" customHeight="1">
      <c r="B66" s="27">
        <v>57</v>
      </c>
      <c r="C66" s="28" t="s">
        <v>1130</v>
      </c>
      <c r="D66" s="29" t="s">
        <v>493</v>
      </c>
      <c r="E66" s="30" t="s">
        <v>992</v>
      </c>
      <c r="F66" s="31" t="s">
        <v>1131</v>
      </c>
      <c r="G66" s="28" t="s">
        <v>65</v>
      </c>
      <c r="H66" s="32">
        <v>9</v>
      </c>
      <c r="I66" s="32">
        <v>6</v>
      </c>
      <c r="J66" s="32" t="s">
        <v>28</v>
      </c>
      <c r="K66" s="32">
        <v>5</v>
      </c>
      <c r="L66" s="40"/>
      <c r="M66" s="40"/>
      <c r="N66" s="40"/>
      <c r="O66" s="34">
        <v>8</v>
      </c>
      <c r="P66" s="35">
        <f>ROUND(SUMPRODUCT(H66:O66,$H$9:$O$9)/100,1)</f>
        <v>7.3</v>
      </c>
      <c r="Q66" s="36" t="str">
        <f t="shared" si="3"/>
        <v>B</v>
      </c>
      <c r="R66" s="37" t="str">
        <f t="shared" si="4"/>
        <v>Khá</v>
      </c>
      <c r="S66" s="38" t="str">
        <f t="shared" si="5"/>
        <v/>
      </c>
      <c r="T66" s="39" t="s">
        <v>1522</v>
      </c>
      <c r="U66" s="3"/>
      <c r="V66" s="26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5.75" customHeight="1">
      <c r="B67" s="27">
        <v>58</v>
      </c>
      <c r="C67" s="28" t="s">
        <v>1132</v>
      </c>
      <c r="D67" s="29" t="s">
        <v>732</v>
      </c>
      <c r="E67" s="30" t="s">
        <v>992</v>
      </c>
      <c r="F67" s="31" t="s">
        <v>1133</v>
      </c>
      <c r="G67" s="28" t="s">
        <v>61</v>
      </c>
      <c r="H67" s="32">
        <v>8</v>
      </c>
      <c r="I67" s="32">
        <v>5</v>
      </c>
      <c r="J67" s="32" t="s">
        <v>28</v>
      </c>
      <c r="K67" s="32">
        <v>5</v>
      </c>
      <c r="L67" s="40"/>
      <c r="M67" s="40"/>
      <c r="N67" s="40"/>
      <c r="O67" s="34">
        <v>7.5</v>
      </c>
      <c r="P67" s="35">
        <f>ROUND(SUMPRODUCT(H67:O67,$H$9:$O$9)/100,1)</f>
        <v>6.8</v>
      </c>
      <c r="Q67" s="36" t="str">
        <f t="shared" si="3"/>
        <v>C+</v>
      </c>
      <c r="R67" s="37" t="str">
        <f t="shared" si="4"/>
        <v>Trung bình</v>
      </c>
      <c r="S67" s="38" t="str">
        <f t="shared" si="5"/>
        <v/>
      </c>
      <c r="T67" s="39" t="s">
        <v>1522</v>
      </c>
      <c r="U67" s="3"/>
      <c r="V67" s="26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5.75" customHeight="1">
      <c r="B68" s="27">
        <v>59</v>
      </c>
      <c r="C68" s="28" t="s">
        <v>1134</v>
      </c>
      <c r="D68" s="29" t="s">
        <v>1135</v>
      </c>
      <c r="E68" s="30" t="s">
        <v>282</v>
      </c>
      <c r="F68" s="31" t="s">
        <v>1136</v>
      </c>
      <c r="G68" s="28" t="s">
        <v>80</v>
      </c>
      <c r="H68" s="32">
        <v>8</v>
      </c>
      <c r="I68" s="32">
        <v>7</v>
      </c>
      <c r="J68" s="32" t="s">
        <v>28</v>
      </c>
      <c r="K68" s="32">
        <v>5</v>
      </c>
      <c r="L68" s="40"/>
      <c r="M68" s="40"/>
      <c r="N68" s="40"/>
      <c r="O68" s="34">
        <v>8</v>
      </c>
      <c r="P68" s="35">
        <f>ROUND(SUMPRODUCT(H68:O68,$H$9:$O$9)/100,1)</f>
        <v>7.3</v>
      </c>
      <c r="Q68" s="36" t="str">
        <f t="shared" si="3"/>
        <v>B</v>
      </c>
      <c r="R68" s="37" t="str">
        <f t="shared" si="4"/>
        <v>Khá</v>
      </c>
      <c r="S68" s="38" t="str">
        <f t="shared" si="5"/>
        <v/>
      </c>
      <c r="T68" s="39" t="s">
        <v>1522</v>
      </c>
      <c r="U68" s="3"/>
      <c r="V68" s="26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5.75" customHeight="1">
      <c r="B69" s="27">
        <v>60</v>
      </c>
      <c r="C69" s="28" t="s">
        <v>1137</v>
      </c>
      <c r="D69" s="29" t="s">
        <v>1138</v>
      </c>
      <c r="E69" s="30" t="s">
        <v>488</v>
      </c>
      <c r="F69" s="31" t="s">
        <v>360</v>
      </c>
      <c r="G69" s="28" t="s">
        <v>155</v>
      </c>
      <c r="H69" s="32">
        <v>7</v>
      </c>
      <c r="I69" s="32">
        <v>10</v>
      </c>
      <c r="J69" s="32" t="s">
        <v>28</v>
      </c>
      <c r="K69" s="32">
        <v>6</v>
      </c>
      <c r="L69" s="40"/>
      <c r="M69" s="40"/>
      <c r="N69" s="40"/>
      <c r="O69" s="34">
        <v>7.5</v>
      </c>
      <c r="P69" s="35">
        <f>ROUND(SUMPRODUCT(H69:O69,$H$9:$O$9)/100,1)</f>
        <v>7.4</v>
      </c>
      <c r="Q69" s="36" t="str">
        <f t="shared" si="3"/>
        <v>B</v>
      </c>
      <c r="R69" s="37" t="str">
        <f t="shared" si="4"/>
        <v>Khá</v>
      </c>
      <c r="S69" s="38" t="str">
        <f t="shared" si="5"/>
        <v/>
      </c>
      <c r="T69" s="39" t="s">
        <v>1522</v>
      </c>
      <c r="U69" s="3"/>
      <c r="V69" s="26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5.75" customHeight="1">
      <c r="B70" s="27">
        <v>61</v>
      </c>
      <c r="C70" s="28" t="s">
        <v>1139</v>
      </c>
      <c r="D70" s="29" t="s">
        <v>1140</v>
      </c>
      <c r="E70" s="30" t="s">
        <v>290</v>
      </c>
      <c r="F70" s="31" t="s">
        <v>1141</v>
      </c>
      <c r="G70" s="28" t="s">
        <v>80</v>
      </c>
      <c r="H70" s="32">
        <v>8</v>
      </c>
      <c r="I70" s="32">
        <v>5</v>
      </c>
      <c r="J70" s="32" t="s">
        <v>28</v>
      </c>
      <c r="K70" s="32">
        <v>7</v>
      </c>
      <c r="L70" s="40"/>
      <c r="M70" s="40"/>
      <c r="N70" s="40"/>
      <c r="O70" s="34">
        <v>8.5</v>
      </c>
      <c r="P70" s="35">
        <f>ROUND(SUMPRODUCT(H70:O70,$H$9:$O$9)/100,1)</f>
        <v>7.8</v>
      </c>
      <c r="Q70" s="36" t="str">
        <f t="shared" si="3"/>
        <v>B</v>
      </c>
      <c r="R70" s="37" t="str">
        <f t="shared" si="4"/>
        <v>Khá</v>
      </c>
      <c r="S70" s="38" t="str">
        <f t="shared" si="5"/>
        <v/>
      </c>
      <c r="T70" s="39" t="s">
        <v>1522</v>
      </c>
      <c r="U70" s="3"/>
      <c r="V70" s="26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5.75" customHeight="1">
      <c r="B71" s="27">
        <v>62</v>
      </c>
      <c r="C71" s="28" t="s">
        <v>1142</v>
      </c>
      <c r="D71" s="29" t="s">
        <v>1143</v>
      </c>
      <c r="E71" s="30" t="s">
        <v>491</v>
      </c>
      <c r="F71" s="31" t="s">
        <v>276</v>
      </c>
      <c r="G71" s="28" t="s">
        <v>103</v>
      </c>
      <c r="H71" s="32">
        <v>8</v>
      </c>
      <c r="I71" s="32">
        <v>7</v>
      </c>
      <c r="J71" s="32" t="s">
        <v>28</v>
      </c>
      <c r="K71" s="32">
        <v>9</v>
      </c>
      <c r="L71" s="40"/>
      <c r="M71" s="40"/>
      <c r="N71" s="40"/>
      <c r="O71" s="34">
        <v>8</v>
      </c>
      <c r="P71" s="35">
        <f>ROUND(SUMPRODUCT(H71:O71,$H$9:$O$9)/100,1)</f>
        <v>8.1</v>
      </c>
      <c r="Q71" s="36" t="str">
        <f t="shared" si="3"/>
        <v>B+</v>
      </c>
      <c r="R71" s="37" t="str">
        <f t="shared" si="4"/>
        <v>Khá</v>
      </c>
      <c r="S71" s="38" t="str">
        <f t="shared" si="5"/>
        <v/>
      </c>
      <c r="T71" s="39" t="s">
        <v>1522</v>
      </c>
      <c r="U71" s="3"/>
      <c r="V71" s="26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5.75" customHeight="1">
      <c r="B72" s="27">
        <v>63</v>
      </c>
      <c r="C72" s="28" t="s">
        <v>1144</v>
      </c>
      <c r="D72" s="29" t="s">
        <v>574</v>
      </c>
      <c r="E72" s="30" t="s">
        <v>669</v>
      </c>
      <c r="F72" s="31" t="s">
        <v>369</v>
      </c>
      <c r="G72" s="28" t="s">
        <v>70</v>
      </c>
      <c r="H72" s="32">
        <v>10</v>
      </c>
      <c r="I72" s="32">
        <v>7</v>
      </c>
      <c r="J72" s="32" t="s">
        <v>28</v>
      </c>
      <c r="K72" s="32">
        <v>9</v>
      </c>
      <c r="L72" s="40"/>
      <c r="M72" s="40"/>
      <c r="N72" s="40"/>
      <c r="O72" s="34">
        <v>9</v>
      </c>
      <c r="P72" s="35">
        <f>ROUND(SUMPRODUCT(H72:O72,$H$9:$O$9)/100,1)</f>
        <v>8.9</v>
      </c>
      <c r="Q72" s="36" t="str">
        <f t="shared" si="3"/>
        <v>A</v>
      </c>
      <c r="R72" s="37" t="str">
        <f t="shared" si="4"/>
        <v>Giỏi</v>
      </c>
      <c r="S72" s="38" t="str">
        <f t="shared" si="5"/>
        <v/>
      </c>
      <c r="T72" s="39" t="s">
        <v>1522</v>
      </c>
      <c r="U72" s="3"/>
      <c r="V72" s="26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5.75" customHeight="1">
      <c r="B73" s="27">
        <v>64</v>
      </c>
      <c r="C73" s="28" t="s">
        <v>1145</v>
      </c>
      <c r="D73" s="29" t="s">
        <v>157</v>
      </c>
      <c r="E73" s="30" t="s">
        <v>300</v>
      </c>
      <c r="F73" s="31" t="s">
        <v>1146</v>
      </c>
      <c r="G73" s="28" t="s">
        <v>116</v>
      </c>
      <c r="H73" s="32">
        <v>10</v>
      </c>
      <c r="I73" s="32">
        <v>7</v>
      </c>
      <c r="J73" s="32" t="s">
        <v>28</v>
      </c>
      <c r="K73" s="32">
        <v>8</v>
      </c>
      <c r="L73" s="40"/>
      <c r="M73" s="40"/>
      <c r="N73" s="40"/>
      <c r="O73" s="34">
        <v>8</v>
      </c>
      <c r="P73" s="35">
        <f>ROUND(SUMPRODUCT(H73:O73,$H$9:$O$9)/100,1)</f>
        <v>8.1</v>
      </c>
      <c r="Q73" s="36" t="str">
        <f t="shared" si="3"/>
        <v>B+</v>
      </c>
      <c r="R73" s="37" t="str">
        <f t="shared" si="4"/>
        <v>Khá</v>
      </c>
      <c r="S73" s="38" t="str">
        <f t="shared" si="5"/>
        <v/>
      </c>
      <c r="T73" s="39" t="s">
        <v>1522</v>
      </c>
      <c r="U73" s="3"/>
      <c r="V73" s="26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5.75" customHeight="1">
      <c r="B74" s="27">
        <v>65</v>
      </c>
      <c r="C74" s="28" t="s">
        <v>1147</v>
      </c>
      <c r="D74" s="29" t="s">
        <v>67</v>
      </c>
      <c r="E74" s="30" t="s">
        <v>300</v>
      </c>
      <c r="F74" s="31" t="s">
        <v>1148</v>
      </c>
      <c r="G74" s="28" t="s">
        <v>80</v>
      </c>
      <c r="H74" s="32">
        <v>10</v>
      </c>
      <c r="I74" s="32">
        <v>7</v>
      </c>
      <c r="J74" s="32" t="s">
        <v>28</v>
      </c>
      <c r="K74" s="32">
        <v>6</v>
      </c>
      <c r="L74" s="40"/>
      <c r="M74" s="40"/>
      <c r="N74" s="40"/>
      <c r="O74" s="34">
        <v>8.5</v>
      </c>
      <c r="P74" s="35">
        <f>ROUND(SUMPRODUCT(H74:O74,$H$9:$O$9)/100,1)</f>
        <v>8</v>
      </c>
      <c r="Q74" s="36" t="str">
        <f t="shared" si="3"/>
        <v>B+</v>
      </c>
      <c r="R74" s="37" t="str">
        <f t="shared" si="4"/>
        <v>Khá</v>
      </c>
      <c r="S74" s="38" t="str">
        <f t="shared" si="5"/>
        <v/>
      </c>
      <c r="T74" s="39" t="s">
        <v>1522</v>
      </c>
      <c r="U74" s="3"/>
      <c r="V74" s="26"/>
      <c r="W74" s="71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5.75" customHeight="1">
      <c r="B75" s="27">
        <v>66</v>
      </c>
      <c r="C75" s="28" t="s">
        <v>1149</v>
      </c>
      <c r="D75" s="29" t="s">
        <v>1150</v>
      </c>
      <c r="E75" s="30" t="s">
        <v>1151</v>
      </c>
      <c r="F75" s="31" t="s">
        <v>1152</v>
      </c>
      <c r="G75" s="28" t="s">
        <v>61</v>
      </c>
      <c r="H75" s="32">
        <v>8</v>
      </c>
      <c r="I75" s="32">
        <v>5</v>
      </c>
      <c r="J75" s="32" t="s">
        <v>28</v>
      </c>
      <c r="K75" s="32">
        <v>6</v>
      </c>
      <c r="L75" s="40"/>
      <c r="M75" s="40"/>
      <c r="N75" s="40"/>
      <c r="O75" s="34">
        <v>7</v>
      </c>
      <c r="P75" s="35">
        <f>ROUND(SUMPRODUCT(H75:O75,$H$9:$O$9)/100,1)</f>
        <v>6.7</v>
      </c>
      <c r="Q75" s="36" t="str">
        <f t="shared" si="3"/>
        <v>C+</v>
      </c>
      <c r="R75" s="37" t="str">
        <f t="shared" si="4"/>
        <v>Trung bình</v>
      </c>
      <c r="S75" s="38" t="str">
        <f t="shared" si="5"/>
        <v/>
      </c>
      <c r="T75" s="39" t="s">
        <v>1522</v>
      </c>
      <c r="U75" s="3"/>
      <c r="V75" s="26"/>
      <c r="W75" s="71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5.75" customHeight="1">
      <c r="B76" s="27">
        <v>67</v>
      </c>
      <c r="C76" s="28" t="s">
        <v>1153</v>
      </c>
      <c r="D76" s="29" t="s">
        <v>295</v>
      </c>
      <c r="E76" s="30" t="s">
        <v>1154</v>
      </c>
      <c r="F76" s="31" t="s">
        <v>1155</v>
      </c>
      <c r="G76" s="28" t="s">
        <v>65</v>
      </c>
      <c r="H76" s="32">
        <v>8</v>
      </c>
      <c r="I76" s="32">
        <v>10</v>
      </c>
      <c r="J76" s="32" t="s">
        <v>28</v>
      </c>
      <c r="K76" s="32">
        <v>7</v>
      </c>
      <c r="L76" s="40"/>
      <c r="M76" s="40"/>
      <c r="N76" s="40"/>
      <c r="O76" s="34">
        <v>7</v>
      </c>
      <c r="P76" s="35">
        <f>ROUND(SUMPRODUCT(H76:O76,$H$9:$O$9)/100,1)</f>
        <v>7.4</v>
      </c>
      <c r="Q76" s="36" t="str">
        <f t="shared" si="3"/>
        <v>B</v>
      </c>
      <c r="R76" s="37" t="str">
        <f t="shared" si="4"/>
        <v>Khá</v>
      </c>
      <c r="S76" s="38" t="str">
        <f t="shared" si="5"/>
        <v/>
      </c>
      <c r="T76" s="39" t="s">
        <v>1522</v>
      </c>
      <c r="U76" s="3"/>
      <c r="V76" s="26"/>
      <c r="W76" s="71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ht="9" customHeight="1">
      <c r="A77" s="2"/>
      <c r="B77" s="41"/>
      <c r="C77" s="42"/>
      <c r="D77" s="42"/>
      <c r="E77" s="43"/>
      <c r="F77" s="43"/>
      <c r="G77" s="43"/>
      <c r="H77" s="44"/>
      <c r="I77" s="45"/>
      <c r="J77" s="45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</row>
    <row r="78" spans="1:38" ht="16.5">
      <c r="A78" s="2"/>
      <c r="B78" s="95" t="s">
        <v>29</v>
      </c>
      <c r="C78" s="95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ht="16.5" customHeight="1">
      <c r="A79" s="2"/>
      <c r="B79" s="47" t="s">
        <v>30</v>
      </c>
      <c r="C79" s="47"/>
      <c r="D79" s="48">
        <f>+$Z$8</f>
        <v>67</v>
      </c>
      <c r="E79" s="49" t="s">
        <v>31</v>
      </c>
      <c r="F79" s="86" t="s">
        <v>32</v>
      </c>
      <c r="G79" s="86"/>
      <c r="H79" s="86"/>
      <c r="I79" s="86"/>
      <c r="J79" s="86"/>
      <c r="K79" s="86"/>
      <c r="L79" s="86"/>
      <c r="M79" s="86"/>
      <c r="N79" s="86"/>
      <c r="O79" s="50">
        <f>$Z$8 -COUNTIF($S$9:$S$245,"Vắng") -COUNTIF($S$9:$S$245,"Vắng có phép") - COUNTIF($S$9:$S$245,"Đình chỉ thi") - COUNTIF($S$9:$S$245,"Không đủ ĐKDT")</f>
        <v>65</v>
      </c>
      <c r="P79" s="50"/>
      <c r="Q79" s="50"/>
      <c r="R79" s="51"/>
      <c r="S79" s="52" t="s">
        <v>31</v>
      </c>
      <c r="T79" s="51"/>
      <c r="U79" s="3"/>
    </row>
    <row r="80" spans="1:38" ht="16.5" customHeight="1">
      <c r="A80" s="2"/>
      <c r="B80" s="47" t="s">
        <v>33</v>
      </c>
      <c r="C80" s="47"/>
      <c r="D80" s="48">
        <f>+$AK$8</f>
        <v>65</v>
      </c>
      <c r="E80" s="49" t="s">
        <v>31</v>
      </c>
      <c r="F80" s="86" t="s">
        <v>34</v>
      </c>
      <c r="G80" s="86"/>
      <c r="H80" s="86"/>
      <c r="I80" s="86"/>
      <c r="J80" s="86"/>
      <c r="K80" s="86"/>
      <c r="L80" s="86"/>
      <c r="M80" s="86"/>
      <c r="N80" s="86"/>
      <c r="O80" s="53">
        <f>COUNTIF($S$9:$S$121,"Vắng")</f>
        <v>0</v>
      </c>
      <c r="P80" s="53"/>
      <c r="Q80" s="53"/>
      <c r="R80" s="54"/>
      <c r="S80" s="52" t="s">
        <v>31</v>
      </c>
      <c r="T80" s="54"/>
      <c r="U80" s="3"/>
    </row>
    <row r="81" spans="1:21" ht="16.5" customHeight="1">
      <c r="A81" s="2"/>
      <c r="B81" s="47" t="s">
        <v>42</v>
      </c>
      <c r="C81" s="47"/>
      <c r="D81" s="57">
        <f>COUNTIF(W10:W76,"Học lại")</f>
        <v>2</v>
      </c>
      <c r="E81" s="49" t="s">
        <v>31</v>
      </c>
      <c r="F81" s="86" t="s">
        <v>43</v>
      </c>
      <c r="G81" s="86"/>
      <c r="H81" s="86"/>
      <c r="I81" s="86"/>
      <c r="J81" s="86"/>
      <c r="K81" s="86"/>
      <c r="L81" s="86"/>
      <c r="M81" s="86"/>
      <c r="N81" s="86"/>
      <c r="O81" s="50">
        <f>COUNTIF($S$9:$S$121,"Vắng có phép")</f>
        <v>0</v>
      </c>
      <c r="P81" s="50"/>
      <c r="Q81" s="50"/>
      <c r="R81" s="51"/>
      <c r="S81" s="52" t="s">
        <v>31</v>
      </c>
      <c r="T81" s="51"/>
      <c r="U81" s="3"/>
    </row>
    <row r="82" spans="1:21" ht="3" customHeight="1">
      <c r="A82" s="2"/>
      <c r="B82" s="41"/>
      <c r="C82" s="42"/>
      <c r="D82" s="42"/>
      <c r="E82" s="43"/>
      <c r="F82" s="43"/>
      <c r="G82" s="43"/>
      <c r="H82" s="44"/>
      <c r="I82" s="45"/>
      <c r="J82" s="45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3"/>
    </row>
    <row r="83" spans="1:21">
      <c r="B83" s="77" t="s">
        <v>44</v>
      </c>
      <c r="C83" s="77"/>
      <c r="D83" s="78">
        <f>COUNTIF(W10:W76,"Thi lại")</f>
        <v>0</v>
      </c>
      <c r="E83" s="79" t="s">
        <v>31</v>
      </c>
      <c r="F83" s="3"/>
      <c r="G83" s="3"/>
      <c r="H83" s="3"/>
      <c r="I83" s="3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3"/>
    </row>
    <row r="84" spans="1:21" ht="24.75" customHeight="1">
      <c r="B84" s="77"/>
      <c r="C84" s="77"/>
      <c r="D84" s="78"/>
      <c r="E84" s="79"/>
      <c r="F84" s="3"/>
      <c r="G84" s="3"/>
      <c r="H84" s="3"/>
      <c r="I84" s="3"/>
      <c r="J84" s="84" t="s">
        <v>1531</v>
      </c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3"/>
    </row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  <filterColumn colId="19"/>
  </autoFilter>
  <sortState ref="B10:U76">
    <sortCondition ref="B10:B76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78:C78"/>
    <mergeCell ref="N7:N8"/>
    <mergeCell ref="O7:O8"/>
    <mergeCell ref="P7:P9"/>
    <mergeCell ref="Q7:Q8"/>
    <mergeCell ref="R7:R8"/>
    <mergeCell ref="H7:H8"/>
    <mergeCell ref="J83:T83"/>
    <mergeCell ref="J84:T84"/>
    <mergeCell ref="I7:I8"/>
    <mergeCell ref="F81:N81"/>
    <mergeCell ref="K7:K8"/>
    <mergeCell ref="L7:L8"/>
    <mergeCell ref="M7:M8"/>
    <mergeCell ref="F79:N79"/>
    <mergeCell ref="F80:N80"/>
  </mergeCells>
  <conditionalFormatting sqref="H10:O76">
    <cfRule type="cellIs" dxfId="7" priority="4" operator="greaterThan">
      <formula>10</formula>
    </cfRule>
  </conditionalFormatting>
  <conditionalFormatting sqref="C1:C1048576">
    <cfRule type="duplicateValues" dxfId="6" priority="2"/>
  </conditionalFormatting>
  <dataValidations count="1">
    <dataValidation allowBlank="1" showInputMessage="1" showErrorMessage="1" errorTitle="Không xóa dữ liệu" error="Không xóa dữ liệu" prompt="Không xóa dữ liệu" sqref="W10:W76 X2:AL8 D81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85"/>
  <sheetViews>
    <sheetView zoomScale="130" zoomScaleNormal="130" workbookViewId="0">
      <pane ySplit="3" topLeftCell="A79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8.37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1529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53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48</v>
      </c>
      <c r="H5" s="97"/>
      <c r="I5" s="97"/>
      <c r="J5" s="97"/>
      <c r="K5" s="97"/>
      <c r="L5" s="97"/>
      <c r="M5" s="97"/>
      <c r="N5" s="97"/>
      <c r="O5" s="97" t="s">
        <v>49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Mạng máy tính</v>
      </c>
      <c r="Y8" s="65" t="str">
        <f>+O4</f>
        <v>Nhóm: INT1336-05</v>
      </c>
      <c r="Z8" s="66">
        <f>+$AI$8+$AK$8+$AG$8</f>
        <v>67</v>
      </c>
      <c r="AA8" s="60">
        <f>COUNTIF($S$9:$S$117,"Khiển trách")</f>
        <v>0</v>
      </c>
      <c r="AB8" s="60">
        <f>COUNTIF($S$9:$S$117,"Cảnh cáo")</f>
        <v>0</v>
      </c>
      <c r="AC8" s="60">
        <f>COUNTIF($S$9:$S$117,"Đình chỉ thi")</f>
        <v>0</v>
      </c>
      <c r="AD8" s="67">
        <f>+($AA$8+$AB$8+$AC$8)/$Z$8*100%</f>
        <v>0</v>
      </c>
      <c r="AE8" s="60">
        <f>SUM(COUNTIF($S$9:$S$115,"Vắng"),COUNTIF($S$9:$S$115,"Vắng có phép"))</f>
        <v>1</v>
      </c>
      <c r="AF8" s="68">
        <f>+$AE$8/$Z$8</f>
        <v>1.4925373134328358E-2</v>
      </c>
      <c r="AG8" s="69">
        <f>COUNTIF($W$9:$W$115,"Thi lại")</f>
        <v>0</v>
      </c>
      <c r="AH8" s="68">
        <f>+$AG$8/$Z$8</f>
        <v>0</v>
      </c>
      <c r="AI8" s="69">
        <f>COUNTIF($W$9:$W$116,"Học lại")</f>
        <v>2</v>
      </c>
      <c r="AJ8" s="68">
        <f>+$AI$8/$Z$8</f>
        <v>2.9850746268656716E-2</v>
      </c>
      <c r="AK8" s="60">
        <f>COUNTIF($W$10:$W$116,"Đạt")</f>
        <v>65</v>
      </c>
      <c r="AL8" s="67">
        <f>+$AK$8/$Z$8</f>
        <v>0.97014925373134331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5.75" customHeight="1">
      <c r="B10" s="17">
        <v>1</v>
      </c>
      <c r="C10" s="18" t="s">
        <v>843</v>
      </c>
      <c r="D10" s="19" t="s">
        <v>844</v>
      </c>
      <c r="E10" s="20" t="s">
        <v>59</v>
      </c>
      <c r="F10" s="21" t="s">
        <v>845</v>
      </c>
      <c r="G10" s="18" t="s">
        <v>116</v>
      </c>
      <c r="H10" s="22">
        <v>10</v>
      </c>
      <c r="I10" s="22">
        <v>7</v>
      </c>
      <c r="J10" s="22" t="s">
        <v>28</v>
      </c>
      <c r="K10" s="22">
        <v>9</v>
      </c>
      <c r="L10" s="82"/>
      <c r="M10" s="82"/>
      <c r="N10" s="82"/>
      <c r="O10" s="83">
        <v>8</v>
      </c>
      <c r="P10" s="23">
        <f>ROUND(SUMPRODUCT(H10:O10,$H$9:$O$9)/100,1)</f>
        <v>8.3000000000000007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41" si="2">+IF(OR($H10=0,$I10=0,$J10=0,$K10=0),"Không đủ ĐKDT","")</f>
        <v/>
      </c>
      <c r="T10" s="25" t="s">
        <v>1519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5.75" customHeight="1">
      <c r="B11" s="27">
        <v>2</v>
      </c>
      <c r="C11" s="28" t="s">
        <v>846</v>
      </c>
      <c r="D11" s="29" t="s">
        <v>847</v>
      </c>
      <c r="E11" s="30" t="s">
        <v>59</v>
      </c>
      <c r="F11" s="31" t="s">
        <v>848</v>
      </c>
      <c r="G11" s="28" t="s">
        <v>116</v>
      </c>
      <c r="H11" s="32">
        <v>7</v>
      </c>
      <c r="I11" s="32">
        <v>7</v>
      </c>
      <c r="J11" s="32" t="s">
        <v>28</v>
      </c>
      <c r="K11" s="32">
        <v>5</v>
      </c>
      <c r="L11" s="33"/>
      <c r="M11" s="33"/>
      <c r="N11" s="33"/>
      <c r="O11" s="34">
        <v>8.5</v>
      </c>
      <c r="P11" s="35">
        <f>ROUND(SUMPRODUCT(H11:O11,$H$9:$O$9)/100,1)</f>
        <v>7.5</v>
      </c>
      <c r="Q11" s="36" t="str">
        <f t="shared" si="0"/>
        <v>B</v>
      </c>
      <c r="R11" s="37" t="str">
        <f t="shared" si="1"/>
        <v>Khá</v>
      </c>
      <c r="S11" s="38" t="str">
        <f t="shared" si="2"/>
        <v/>
      </c>
      <c r="T11" s="39" t="s">
        <v>1519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5.75" customHeight="1">
      <c r="B12" s="27">
        <v>3</v>
      </c>
      <c r="C12" s="28" t="s">
        <v>849</v>
      </c>
      <c r="D12" s="29" t="s">
        <v>720</v>
      </c>
      <c r="E12" s="30" t="s">
        <v>850</v>
      </c>
      <c r="F12" s="31" t="s">
        <v>485</v>
      </c>
      <c r="G12" s="28" t="s">
        <v>65</v>
      </c>
      <c r="H12" s="32">
        <v>10</v>
      </c>
      <c r="I12" s="32">
        <v>7</v>
      </c>
      <c r="J12" s="32" t="s">
        <v>28</v>
      </c>
      <c r="K12" s="32">
        <v>9</v>
      </c>
      <c r="L12" s="40"/>
      <c r="M12" s="40"/>
      <c r="N12" s="40"/>
      <c r="O12" s="34">
        <v>7</v>
      </c>
      <c r="P12" s="35">
        <f>ROUND(SUMPRODUCT(H12:O12,$H$9:$O$9)/100,1)</f>
        <v>7.7</v>
      </c>
      <c r="Q12" s="36" t="str">
        <f t="shared" si="0"/>
        <v>B</v>
      </c>
      <c r="R12" s="37" t="str">
        <f t="shared" si="1"/>
        <v>Khá</v>
      </c>
      <c r="S12" s="38" t="str">
        <f t="shared" si="2"/>
        <v/>
      </c>
      <c r="T12" s="39" t="s">
        <v>1519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5.75" customHeight="1">
      <c r="B13" s="27">
        <v>4</v>
      </c>
      <c r="C13" s="28" t="s">
        <v>851</v>
      </c>
      <c r="D13" s="29" t="s">
        <v>852</v>
      </c>
      <c r="E13" s="30" t="s">
        <v>853</v>
      </c>
      <c r="F13" s="31" t="s">
        <v>499</v>
      </c>
      <c r="G13" s="28" t="s">
        <v>80</v>
      </c>
      <c r="H13" s="32">
        <v>7</v>
      </c>
      <c r="I13" s="32">
        <v>7</v>
      </c>
      <c r="J13" s="32" t="s">
        <v>28</v>
      </c>
      <c r="K13" s="32">
        <v>8</v>
      </c>
      <c r="L13" s="40"/>
      <c r="M13" s="40"/>
      <c r="N13" s="40"/>
      <c r="O13" s="34">
        <v>9.5</v>
      </c>
      <c r="P13" s="35">
        <f>ROUND(SUMPRODUCT(H13:O13,$H$9:$O$9)/100,1)</f>
        <v>8.6999999999999993</v>
      </c>
      <c r="Q13" s="36" t="str">
        <f t="shared" si="0"/>
        <v>A</v>
      </c>
      <c r="R13" s="37" t="str">
        <f t="shared" si="1"/>
        <v>Giỏi</v>
      </c>
      <c r="S13" s="38" t="str">
        <f t="shared" si="2"/>
        <v/>
      </c>
      <c r="T13" s="39" t="s">
        <v>1519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5.75" customHeight="1">
      <c r="B14" s="27">
        <v>5</v>
      </c>
      <c r="C14" s="28" t="s">
        <v>854</v>
      </c>
      <c r="D14" s="29" t="s">
        <v>226</v>
      </c>
      <c r="E14" s="30" t="s">
        <v>853</v>
      </c>
      <c r="F14" s="31" t="s">
        <v>855</v>
      </c>
      <c r="G14" s="28" t="s">
        <v>65</v>
      </c>
      <c r="H14" s="32">
        <v>10</v>
      </c>
      <c r="I14" s="32">
        <v>4</v>
      </c>
      <c r="J14" s="32" t="s">
        <v>28</v>
      </c>
      <c r="K14" s="32">
        <v>6</v>
      </c>
      <c r="L14" s="40"/>
      <c r="M14" s="40"/>
      <c r="N14" s="40"/>
      <c r="O14" s="34">
        <v>5.5</v>
      </c>
      <c r="P14" s="35">
        <f>ROUND(SUMPRODUCT(H14:O14,$H$9:$O$9)/100,1)</f>
        <v>5.9</v>
      </c>
      <c r="Q14" s="36" t="str">
        <f t="shared" si="0"/>
        <v>C</v>
      </c>
      <c r="R14" s="37" t="str">
        <f t="shared" si="1"/>
        <v>Trung bình</v>
      </c>
      <c r="S14" s="38" t="str">
        <f t="shared" si="2"/>
        <v/>
      </c>
      <c r="T14" s="39" t="s">
        <v>1519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5.75" customHeight="1">
      <c r="B15" s="27">
        <v>6</v>
      </c>
      <c r="C15" s="28" t="s">
        <v>856</v>
      </c>
      <c r="D15" s="29" t="s">
        <v>857</v>
      </c>
      <c r="E15" s="30" t="s">
        <v>858</v>
      </c>
      <c r="F15" s="31" t="s">
        <v>859</v>
      </c>
      <c r="G15" s="28" t="s">
        <v>70</v>
      </c>
      <c r="H15" s="32">
        <v>10</v>
      </c>
      <c r="I15" s="32">
        <v>10</v>
      </c>
      <c r="J15" s="32" t="s">
        <v>28</v>
      </c>
      <c r="K15" s="32">
        <v>9</v>
      </c>
      <c r="L15" s="40"/>
      <c r="M15" s="40"/>
      <c r="N15" s="40"/>
      <c r="O15" s="34">
        <v>9</v>
      </c>
      <c r="P15" s="35">
        <f>ROUND(SUMPRODUCT(H15:O15,$H$9:$O$9)/100,1)</f>
        <v>9.1999999999999993</v>
      </c>
      <c r="Q15" s="36" t="str">
        <f t="shared" si="0"/>
        <v>A+</v>
      </c>
      <c r="R15" s="37" t="str">
        <f t="shared" si="1"/>
        <v>Giỏi</v>
      </c>
      <c r="S15" s="38" t="str">
        <f t="shared" si="2"/>
        <v/>
      </c>
      <c r="T15" s="39" t="s">
        <v>1519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5.75" customHeight="1">
      <c r="B16" s="27">
        <v>7</v>
      </c>
      <c r="C16" s="28" t="s">
        <v>860</v>
      </c>
      <c r="D16" s="29" t="s">
        <v>861</v>
      </c>
      <c r="E16" s="30" t="s">
        <v>78</v>
      </c>
      <c r="F16" s="31" t="s">
        <v>220</v>
      </c>
      <c r="G16" s="28" t="s">
        <v>80</v>
      </c>
      <c r="H16" s="32">
        <v>8</v>
      </c>
      <c r="I16" s="32">
        <v>9</v>
      </c>
      <c r="J16" s="32" t="s">
        <v>28</v>
      </c>
      <c r="K16" s="32">
        <v>8</v>
      </c>
      <c r="L16" s="40"/>
      <c r="M16" s="40"/>
      <c r="N16" s="40"/>
      <c r="O16" s="34">
        <v>7</v>
      </c>
      <c r="P16" s="35">
        <f>ROUND(SUMPRODUCT(H16:O16,$H$9:$O$9)/100,1)</f>
        <v>7.5</v>
      </c>
      <c r="Q16" s="36" t="str">
        <f t="shared" si="0"/>
        <v>B</v>
      </c>
      <c r="R16" s="37" t="str">
        <f t="shared" si="1"/>
        <v>Khá</v>
      </c>
      <c r="S16" s="38" t="str">
        <f t="shared" si="2"/>
        <v/>
      </c>
      <c r="T16" s="39" t="s">
        <v>1519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5.75" customHeight="1">
      <c r="B17" s="27">
        <v>8</v>
      </c>
      <c r="C17" s="28" t="s">
        <v>862</v>
      </c>
      <c r="D17" s="29" t="s">
        <v>401</v>
      </c>
      <c r="E17" s="30" t="s">
        <v>863</v>
      </c>
      <c r="F17" s="31" t="s">
        <v>434</v>
      </c>
      <c r="G17" s="28" t="s">
        <v>61</v>
      </c>
      <c r="H17" s="32">
        <v>8</v>
      </c>
      <c r="I17" s="32">
        <v>7</v>
      </c>
      <c r="J17" s="32" t="s">
        <v>28</v>
      </c>
      <c r="K17" s="32">
        <v>8</v>
      </c>
      <c r="L17" s="40"/>
      <c r="M17" s="40"/>
      <c r="N17" s="40"/>
      <c r="O17" s="34">
        <v>8</v>
      </c>
      <c r="P17" s="35">
        <f>ROUND(SUMPRODUCT(H17:O17,$H$9:$O$9)/100,1)</f>
        <v>7.9</v>
      </c>
      <c r="Q17" s="36" t="str">
        <f t="shared" si="0"/>
        <v>B</v>
      </c>
      <c r="R17" s="37" t="str">
        <f t="shared" si="1"/>
        <v>Khá</v>
      </c>
      <c r="S17" s="38" t="str">
        <f t="shared" si="2"/>
        <v/>
      </c>
      <c r="T17" s="39" t="s">
        <v>1519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5.75" customHeight="1">
      <c r="B18" s="27">
        <v>9</v>
      </c>
      <c r="C18" s="28" t="s">
        <v>864</v>
      </c>
      <c r="D18" s="29" t="s">
        <v>865</v>
      </c>
      <c r="E18" s="30" t="s">
        <v>323</v>
      </c>
      <c r="F18" s="31" t="s">
        <v>866</v>
      </c>
      <c r="G18" s="28" t="s">
        <v>65</v>
      </c>
      <c r="H18" s="32">
        <v>10</v>
      </c>
      <c r="I18" s="32">
        <v>7</v>
      </c>
      <c r="J18" s="32" t="s">
        <v>28</v>
      </c>
      <c r="K18" s="32">
        <v>7</v>
      </c>
      <c r="L18" s="40"/>
      <c r="M18" s="40"/>
      <c r="N18" s="40"/>
      <c r="O18" s="34">
        <v>7.5</v>
      </c>
      <c r="P18" s="35">
        <f>ROUND(SUMPRODUCT(H18:O18,$H$9:$O$9)/100,1)</f>
        <v>7.6</v>
      </c>
      <c r="Q18" s="36" t="str">
        <f t="shared" si="0"/>
        <v>B</v>
      </c>
      <c r="R18" s="37" t="str">
        <f t="shared" si="1"/>
        <v>Khá</v>
      </c>
      <c r="S18" s="38" t="str">
        <f t="shared" si="2"/>
        <v/>
      </c>
      <c r="T18" s="39" t="s">
        <v>1519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5.75" customHeight="1">
      <c r="B19" s="27">
        <v>10</v>
      </c>
      <c r="C19" s="28" t="s">
        <v>867</v>
      </c>
      <c r="D19" s="29" t="s">
        <v>355</v>
      </c>
      <c r="E19" s="30" t="s">
        <v>323</v>
      </c>
      <c r="F19" s="31" t="s">
        <v>333</v>
      </c>
      <c r="G19" s="28" t="s">
        <v>80</v>
      </c>
      <c r="H19" s="32">
        <v>10</v>
      </c>
      <c r="I19" s="32">
        <v>10</v>
      </c>
      <c r="J19" s="32" t="s">
        <v>28</v>
      </c>
      <c r="K19" s="32">
        <v>6</v>
      </c>
      <c r="L19" s="40"/>
      <c r="M19" s="40"/>
      <c r="N19" s="40"/>
      <c r="O19" s="34">
        <v>7</v>
      </c>
      <c r="P19" s="35">
        <f>ROUND(SUMPRODUCT(H19:O19,$H$9:$O$9)/100,1)</f>
        <v>7.4</v>
      </c>
      <c r="Q19" s="36" t="str">
        <f t="shared" si="0"/>
        <v>B</v>
      </c>
      <c r="R19" s="37" t="str">
        <f t="shared" si="1"/>
        <v>Khá</v>
      </c>
      <c r="S19" s="38" t="str">
        <f t="shared" si="2"/>
        <v/>
      </c>
      <c r="T19" s="39" t="s">
        <v>1519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5.75" customHeight="1">
      <c r="B20" s="27">
        <v>11</v>
      </c>
      <c r="C20" s="28" t="s">
        <v>868</v>
      </c>
      <c r="D20" s="29" t="s">
        <v>781</v>
      </c>
      <c r="E20" s="30" t="s">
        <v>101</v>
      </c>
      <c r="F20" s="31" t="s">
        <v>869</v>
      </c>
      <c r="G20" s="28" t="s">
        <v>65</v>
      </c>
      <c r="H20" s="32">
        <v>10</v>
      </c>
      <c r="I20" s="32">
        <v>10</v>
      </c>
      <c r="J20" s="32" t="s">
        <v>28</v>
      </c>
      <c r="K20" s="32">
        <v>8</v>
      </c>
      <c r="L20" s="40"/>
      <c r="M20" s="40"/>
      <c r="N20" s="40"/>
      <c r="O20" s="34">
        <v>9</v>
      </c>
      <c r="P20" s="35">
        <f>ROUND(SUMPRODUCT(H20:O20,$H$9:$O$9)/100,1)</f>
        <v>9</v>
      </c>
      <c r="Q20" s="36" t="str">
        <f t="shared" si="0"/>
        <v>A+</v>
      </c>
      <c r="R20" s="37" t="str">
        <f t="shared" si="1"/>
        <v>Giỏi</v>
      </c>
      <c r="S20" s="38" t="str">
        <f t="shared" si="2"/>
        <v/>
      </c>
      <c r="T20" s="39" t="s">
        <v>1519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5.75" customHeight="1">
      <c r="B21" s="27">
        <v>12</v>
      </c>
      <c r="C21" s="28" t="s">
        <v>870</v>
      </c>
      <c r="D21" s="29" t="s">
        <v>244</v>
      </c>
      <c r="E21" s="30" t="s">
        <v>101</v>
      </c>
      <c r="F21" s="31" t="s">
        <v>514</v>
      </c>
      <c r="G21" s="28" t="s">
        <v>65</v>
      </c>
      <c r="H21" s="32">
        <v>9</v>
      </c>
      <c r="I21" s="32">
        <v>7</v>
      </c>
      <c r="J21" s="32" t="s">
        <v>28</v>
      </c>
      <c r="K21" s="32">
        <v>5</v>
      </c>
      <c r="L21" s="40"/>
      <c r="M21" s="40"/>
      <c r="N21" s="40"/>
      <c r="O21" s="34">
        <v>8</v>
      </c>
      <c r="P21" s="35">
        <f>ROUND(SUMPRODUCT(H21:O21,$H$9:$O$9)/100,1)</f>
        <v>7.4</v>
      </c>
      <c r="Q21" s="36" t="str">
        <f t="shared" si="0"/>
        <v>B</v>
      </c>
      <c r="R21" s="37" t="str">
        <f t="shared" si="1"/>
        <v>Khá</v>
      </c>
      <c r="S21" s="38" t="str">
        <f t="shared" si="2"/>
        <v/>
      </c>
      <c r="T21" s="39" t="s">
        <v>1519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5.75" customHeight="1">
      <c r="B22" s="27">
        <v>13</v>
      </c>
      <c r="C22" s="28" t="s">
        <v>871</v>
      </c>
      <c r="D22" s="29" t="s">
        <v>728</v>
      </c>
      <c r="E22" s="30" t="s">
        <v>872</v>
      </c>
      <c r="F22" s="31" t="s">
        <v>410</v>
      </c>
      <c r="G22" s="28" t="s">
        <v>103</v>
      </c>
      <c r="H22" s="32">
        <v>6</v>
      </c>
      <c r="I22" s="32">
        <v>10</v>
      </c>
      <c r="J22" s="32" t="s">
        <v>28</v>
      </c>
      <c r="K22" s="32">
        <v>7</v>
      </c>
      <c r="L22" s="40"/>
      <c r="M22" s="40"/>
      <c r="N22" s="40"/>
      <c r="O22" s="34">
        <v>6</v>
      </c>
      <c r="P22" s="35">
        <f>ROUND(SUMPRODUCT(H22:O22,$H$9:$O$9)/100,1)</f>
        <v>6.6</v>
      </c>
      <c r="Q22" s="36" t="str">
        <f t="shared" si="0"/>
        <v>C+</v>
      </c>
      <c r="R22" s="37" t="str">
        <f t="shared" si="1"/>
        <v>Trung bình</v>
      </c>
      <c r="S22" s="38" t="str">
        <f t="shared" si="2"/>
        <v/>
      </c>
      <c r="T22" s="39" t="s">
        <v>1519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5.75" customHeight="1">
      <c r="B23" s="27">
        <v>14</v>
      </c>
      <c r="C23" s="28" t="s">
        <v>873</v>
      </c>
      <c r="D23" s="29" t="s">
        <v>171</v>
      </c>
      <c r="E23" s="30" t="s">
        <v>872</v>
      </c>
      <c r="F23" s="31" t="s">
        <v>874</v>
      </c>
      <c r="G23" s="28" t="s">
        <v>125</v>
      </c>
      <c r="H23" s="32">
        <v>8</v>
      </c>
      <c r="I23" s="32">
        <v>10</v>
      </c>
      <c r="J23" s="32" t="s">
        <v>28</v>
      </c>
      <c r="K23" s="32">
        <v>7</v>
      </c>
      <c r="L23" s="40"/>
      <c r="M23" s="40"/>
      <c r="N23" s="40"/>
      <c r="O23" s="34">
        <v>7.5</v>
      </c>
      <c r="P23" s="35">
        <f>ROUND(SUMPRODUCT(H23:O23,$H$9:$O$9)/100,1)</f>
        <v>7.7</v>
      </c>
      <c r="Q23" s="36" t="str">
        <f t="shared" si="0"/>
        <v>B</v>
      </c>
      <c r="R23" s="37" t="str">
        <f t="shared" si="1"/>
        <v>Khá</v>
      </c>
      <c r="S23" s="38" t="str">
        <f t="shared" si="2"/>
        <v/>
      </c>
      <c r="T23" s="39" t="s">
        <v>1519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5.75" customHeight="1">
      <c r="B24" s="27">
        <v>15</v>
      </c>
      <c r="C24" s="28" t="s">
        <v>875</v>
      </c>
      <c r="D24" s="29" t="s">
        <v>222</v>
      </c>
      <c r="E24" s="30" t="s">
        <v>548</v>
      </c>
      <c r="F24" s="31" t="s">
        <v>684</v>
      </c>
      <c r="G24" s="28" t="s">
        <v>61</v>
      </c>
      <c r="H24" s="32">
        <v>8</v>
      </c>
      <c r="I24" s="32">
        <v>7</v>
      </c>
      <c r="J24" s="32" t="s">
        <v>28</v>
      </c>
      <c r="K24" s="32">
        <v>5</v>
      </c>
      <c r="L24" s="40"/>
      <c r="M24" s="40"/>
      <c r="N24" s="40"/>
      <c r="O24" s="34">
        <v>8</v>
      </c>
      <c r="P24" s="35">
        <f>ROUND(SUMPRODUCT(H24:O24,$H$9:$O$9)/100,1)</f>
        <v>7.3</v>
      </c>
      <c r="Q24" s="36" t="str">
        <f t="shared" si="0"/>
        <v>B</v>
      </c>
      <c r="R24" s="37" t="str">
        <f t="shared" si="1"/>
        <v>Khá</v>
      </c>
      <c r="S24" s="38" t="str">
        <f t="shared" si="2"/>
        <v/>
      </c>
      <c r="T24" s="39" t="s">
        <v>1519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5.75" customHeight="1">
      <c r="B25" s="27">
        <v>16</v>
      </c>
      <c r="C25" s="28" t="s">
        <v>876</v>
      </c>
      <c r="D25" s="29" t="s">
        <v>222</v>
      </c>
      <c r="E25" s="30" t="s">
        <v>110</v>
      </c>
      <c r="F25" s="31" t="s">
        <v>877</v>
      </c>
      <c r="G25" s="28" t="s">
        <v>116</v>
      </c>
      <c r="H25" s="32">
        <v>10</v>
      </c>
      <c r="I25" s="32">
        <v>5</v>
      </c>
      <c r="J25" s="32" t="s">
        <v>28</v>
      </c>
      <c r="K25" s="32">
        <v>6</v>
      </c>
      <c r="L25" s="40"/>
      <c r="M25" s="40"/>
      <c r="N25" s="40"/>
      <c r="O25" s="34">
        <v>7.5</v>
      </c>
      <c r="P25" s="35">
        <f>ROUND(SUMPRODUCT(H25:O25,$H$9:$O$9)/100,1)</f>
        <v>7.2</v>
      </c>
      <c r="Q25" s="36" t="str">
        <f t="shared" si="0"/>
        <v>B</v>
      </c>
      <c r="R25" s="37" t="str">
        <f t="shared" si="1"/>
        <v>Khá</v>
      </c>
      <c r="S25" s="38" t="str">
        <f t="shared" si="2"/>
        <v/>
      </c>
      <c r="T25" s="39" t="s">
        <v>1519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5.75" customHeight="1">
      <c r="B26" s="27">
        <v>17</v>
      </c>
      <c r="C26" s="28" t="s">
        <v>878</v>
      </c>
      <c r="D26" s="29" t="s">
        <v>651</v>
      </c>
      <c r="E26" s="30" t="s">
        <v>110</v>
      </c>
      <c r="F26" s="31" t="s">
        <v>879</v>
      </c>
      <c r="G26" s="28" t="s">
        <v>125</v>
      </c>
      <c r="H26" s="32">
        <v>8</v>
      </c>
      <c r="I26" s="32">
        <v>7</v>
      </c>
      <c r="J26" s="32" t="s">
        <v>28</v>
      </c>
      <c r="K26" s="32">
        <v>6</v>
      </c>
      <c r="L26" s="40"/>
      <c r="M26" s="40"/>
      <c r="N26" s="40"/>
      <c r="O26" s="34">
        <v>8.5</v>
      </c>
      <c r="P26" s="35">
        <f>ROUND(SUMPRODUCT(H26:O26,$H$9:$O$9)/100,1)</f>
        <v>7.8</v>
      </c>
      <c r="Q26" s="36" t="str">
        <f t="shared" si="0"/>
        <v>B</v>
      </c>
      <c r="R26" s="37" t="str">
        <f t="shared" si="1"/>
        <v>Khá</v>
      </c>
      <c r="S26" s="38" t="str">
        <f t="shared" si="2"/>
        <v/>
      </c>
      <c r="T26" s="39" t="s">
        <v>1519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5.75" customHeight="1">
      <c r="B27" s="27">
        <v>18</v>
      </c>
      <c r="C27" s="28" t="s">
        <v>880</v>
      </c>
      <c r="D27" s="29" t="s">
        <v>67</v>
      </c>
      <c r="E27" s="30" t="s">
        <v>339</v>
      </c>
      <c r="F27" s="31" t="s">
        <v>366</v>
      </c>
      <c r="G27" s="28" t="s">
        <v>61</v>
      </c>
      <c r="H27" s="32">
        <v>8</v>
      </c>
      <c r="I27" s="32">
        <v>10</v>
      </c>
      <c r="J27" s="32" t="s">
        <v>28</v>
      </c>
      <c r="K27" s="32">
        <v>7</v>
      </c>
      <c r="L27" s="40"/>
      <c r="M27" s="40"/>
      <c r="N27" s="40"/>
      <c r="O27" s="34">
        <v>8</v>
      </c>
      <c r="P27" s="35">
        <f>ROUND(SUMPRODUCT(H27:O27,$H$9:$O$9)/100,1)</f>
        <v>8</v>
      </c>
      <c r="Q27" s="36" t="str">
        <f t="shared" si="0"/>
        <v>B+</v>
      </c>
      <c r="R27" s="37" t="str">
        <f t="shared" si="1"/>
        <v>Khá</v>
      </c>
      <c r="S27" s="38" t="str">
        <f t="shared" si="2"/>
        <v/>
      </c>
      <c r="T27" s="39" t="s">
        <v>1519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5.75" customHeight="1">
      <c r="B28" s="27">
        <v>19</v>
      </c>
      <c r="C28" s="28" t="s">
        <v>881</v>
      </c>
      <c r="D28" s="29" t="s">
        <v>439</v>
      </c>
      <c r="E28" s="30" t="s">
        <v>882</v>
      </c>
      <c r="F28" s="31" t="s">
        <v>372</v>
      </c>
      <c r="G28" s="28" t="s">
        <v>80</v>
      </c>
      <c r="H28" s="32">
        <v>8</v>
      </c>
      <c r="I28" s="32">
        <v>5</v>
      </c>
      <c r="J28" s="32" t="s">
        <v>28</v>
      </c>
      <c r="K28" s="32">
        <v>5</v>
      </c>
      <c r="L28" s="40"/>
      <c r="M28" s="40"/>
      <c r="N28" s="40"/>
      <c r="O28" s="34">
        <v>6.5</v>
      </c>
      <c r="P28" s="35">
        <f>ROUND(SUMPRODUCT(H28:O28,$H$9:$O$9)/100,1)</f>
        <v>6.2</v>
      </c>
      <c r="Q28" s="36" t="str">
        <f t="shared" si="0"/>
        <v>C</v>
      </c>
      <c r="R28" s="37" t="str">
        <f t="shared" si="1"/>
        <v>Trung bình</v>
      </c>
      <c r="S28" s="38" t="str">
        <f t="shared" si="2"/>
        <v/>
      </c>
      <c r="T28" s="39" t="s">
        <v>1519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5.75" customHeight="1">
      <c r="B29" s="27">
        <v>20</v>
      </c>
      <c r="C29" s="28" t="s">
        <v>883</v>
      </c>
      <c r="D29" s="29" t="s">
        <v>803</v>
      </c>
      <c r="E29" s="30" t="s">
        <v>884</v>
      </c>
      <c r="F29" s="31" t="s">
        <v>885</v>
      </c>
      <c r="G29" s="28" t="s">
        <v>125</v>
      </c>
      <c r="H29" s="32">
        <v>8</v>
      </c>
      <c r="I29" s="32">
        <v>5</v>
      </c>
      <c r="J29" s="32" t="s">
        <v>28</v>
      </c>
      <c r="K29" s="32">
        <v>8</v>
      </c>
      <c r="L29" s="40"/>
      <c r="M29" s="40"/>
      <c r="N29" s="40"/>
      <c r="O29" s="34">
        <v>6</v>
      </c>
      <c r="P29" s="35">
        <f>ROUND(SUMPRODUCT(H29:O29,$H$9:$O$9)/100,1)</f>
        <v>6.5</v>
      </c>
      <c r="Q29" s="36" t="str">
        <f t="shared" si="0"/>
        <v>C+</v>
      </c>
      <c r="R29" s="37" t="str">
        <f t="shared" si="1"/>
        <v>Trung bình</v>
      </c>
      <c r="S29" s="38" t="str">
        <f t="shared" si="2"/>
        <v/>
      </c>
      <c r="T29" s="39" t="s">
        <v>1519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5.75" customHeight="1">
      <c r="B30" s="27">
        <v>21</v>
      </c>
      <c r="C30" s="28" t="s">
        <v>886</v>
      </c>
      <c r="D30" s="29" t="s">
        <v>887</v>
      </c>
      <c r="E30" s="30" t="s">
        <v>558</v>
      </c>
      <c r="F30" s="31" t="s">
        <v>253</v>
      </c>
      <c r="G30" s="28" t="s">
        <v>70</v>
      </c>
      <c r="H30" s="32">
        <v>10</v>
      </c>
      <c r="I30" s="32">
        <v>7</v>
      </c>
      <c r="J30" s="32" t="s">
        <v>28</v>
      </c>
      <c r="K30" s="32">
        <v>8</v>
      </c>
      <c r="L30" s="40"/>
      <c r="M30" s="40"/>
      <c r="N30" s="40"/>
      <c r="O30" s="34">
        <v>7</v>
      </c>
      <c r="P30" s="35">
        <f>ROUND(SUMPRODUCT(H30:O30,$H$9:$O$9)/100,1)</f>
        <v>7.5</v>
      </c>
      <c r="Q30" s="36" t="str">
        <f t="shared" si="0"/>
        <v>B</v>
      </c>
      <c r="R30" s="37" t="str">
        <f t="shared" si="1"/>
        <v>Khá</v>
      </c>
      <c r="S30" s="38" t="str">
        <f t="shared" si="2"/>
        <v/>
      </c>
      <c r="T30" s="39" t="s">
        <v>1519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5.75" customHeight="1">
      <c r="B31" s="27">
        <v>22</v>
      </c>
      <c r="C31" s="28" t="s">
        <v>888</v>
      </c>
      <c r="D31" s="29" t="s">
        <v>226</v>
      </c>
      <c r="E31" s="30" t="s">
        <v>114</v>
      </c>
      <c r="F31" s="31" t="s">
        <v>889</v>
      </c>
      <c r="G31" s="28" t="s">
        <v>116</v>
      </c>
      <c r="H31" s="32">
        <v>10</v>
      </c>
      <c r="I31" s="32">
        <v>8</v>
      </c>
      <c r="J31" s="32" t="s">
        <v>28</v>
      </c>
      <c r="K31" s="32">
        <v>6</v>
      </c>
      <c r="L31" s="40"/>
      <c r="M31" s="40"/>
      <c r="N31" s="40"/>
      <c r="O31" s="34">
        <v>8.5</v>
      </c>
      <c r="P31" s="35">
        <f>ROUND(SUMPRODUCT(H31:O31,$H$9:$O$9)/100,1)</f>
        <v>8.1</v>
      </c>
      <c r="Q31" s="36" t="str">
        <f t="shared" si="0"/>
        <v>B+</v>
      </c>
      <c r="R31" s="37" t="str">
        <f t="shared" si="1"/>
        <v>Khá</v>
      </c>
      <c r="S31" s="38" t="str">
        <f t="shared" si="2"/>
        <v/>
      </c>
      <c r="T31" s="39" t="s">
        <v>1519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5.75" customHeight="1">
      <c r="B32" s="27">
        <v>23</v>
      </c>
      <c r="C32" s="28" t="s">
        <v>890</v>
      </c>
      <c r="D32" s="29" t="s">
        <v>891</v>
      </c>
      <c r="E32" s="30" t="s">
        <v>119</v>
      </c>
      <c r="F32" s="31" t="s">
        <v>670</v>
      </c>
      <c r="G32" s="28" t="s">
        <v>116</v>
      </c>
      <c r="H32" s="32">
        <v>8</v>
      </c>
      <c r="I32" s="32">
        <v>7</v>
      </c>
      <c r="J32" s="32" t="s">
        <v>28</v>
      </c>
      <c r="K32" s="32">
        <v>9</v>
      </c>
      <c r="L32" s="40"/>
      <c r="M32" s="40"/>
      <c r="N32" s="40"/>
      <c r="O32" s="34">
        <v>9</v>
      </c>
      <c r="P32" s="35">
        <f>ROUND(SUMPRODUCT(H32:O32,$H$9:$O$9)/100,1)</f>
        <v>8.6999999999999993</v>
      </c>
      <c r="Q32" s="36" t="str">
        <f t="shared" si="0"/>
        <v>A</v>
      </c>
      <c r="R32" s="37" t="str">
        <f t="shared" si="1"/>
        <v>Giỏi</v>
      </c>
      <c r="S32" s="38" t="str">
        <f t="shared" si="2"/>
        <v/>
      </c>
      <c r="T32" s="39" t="s">
        <v>1519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5.75" customHeight="1">
      <c r="B33" s="27">
        <v>24</v>
      </c>
      <c r="C33" s="28" t="s">
        <v>892</v>
      </c>
      <c r="D33" s="29" t="s">
        <v>258</v>
      </c>
      <c r="E33" s="30" t="s">
        <v>123</v>
      </c>
      <c r="F33" s="31" t="s">
        <v>670</v>
      </c>
      <c r="G33" s="28" t="s">
        <v>80</v>
      </c>
      <c r="H33" s="32">
        <v>8</v>
      </c>
      <c r="I33" s="32">
        <v>7</v>
      </c>
      <c r="J33" s="32" t="s">
        <v>28</v>
      </c>
      <c r="K33" s="32">
        <v>7</v>
      </c>
      <c r="L33" s="40"/>
      <c r="M33" s="40"/>
      <c r="N33" s="40"/>
      <c r="O33" s="34">
        <v>6.5</v>
      </c>
      <c r="P33" s="35">
        <f>ROUND(SUMPRODUCT(H33:O33,$H$9:$O$9)/100,1)</f>
        <v>6.8</v>
      </c>
      <c r="Q33" s="36" t="str">
        <f t="shared" si="0"/>
        <v>C+</v>
      </c>
      <c r="R33" s="37" t="str">
        <f t="shared" si="1"/>
        <v>Trung bình</v>
      </c>
      <c r="S33" s="38" t="str">
        <f t="shared" si="2"/>
        <v/>
      </c>
      <c r="T33" s="39" t="s">
        <v>1519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5.75" customHeight="1">
      <c r="B34" s="27">
        <v>25</v>
      </c>
      <c r="C34" s="28" t="s">
        <v>893</v>
      </c>
      <c r="D34" s="29" t="s">
        <v>355</v>
      </c>
      <c r="E34" s="30" t="s">
        <v>123</v>
      </c>
      <c r="F34" s="31" t="s">
        <v>150</v>
      </c>
      <c r="G34" s="28" t="s">
        <v>155</v>
      </c>
      <c r="H34" s="32">
        <v>7</v>
      </c>
      <c r="I34" s="32">
        <v>7</v>
      </c>
      <c r="J34" s="32" t="s">
        <v>28</v>
      </c>
      <c r="K34" s="32">
        <v>8</v>
      </c>
      <c r="L34" s="40"/>
      <c r="M34" s="40"/>
      <c r="N34" s="40"/>
      <c r="O34" s="34">
        <v>9</v>
      </c>
      <c r="P34" s="35">
        <f>ROUND(SUMPRODUCT(H34:O34,$H$9:$O$9)/100,1)</f>
        <v>8.4</v>
      </c>
      <c r="Q34" s="36" t="str">
        <f t="shared" si="0"/>
        <v>B+</v>
      </c>
      <c r="R34" s="37" t="str">
        <f t="shared" si="1"/>
        <v>Khá</v>
      </c>
      <c r="S34" s="38" t="str">
        <f t="shared" si="2"/>
        <v/>
      </c>
      <c r="T34" s="39" t="s">
        <v>1519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5.75" customHeight="1">
      <c r="B35" s="27">
        <v>26</v>
      </c>
      <c r="C35" s="28" t="s">
        <v>894</v>
      </c>
      <c r="D35" s="29" t="s">
        <v>895</v>
      </c>
      <c r="E35" s="30" t="s">
        <v>137</v>
      </c>
      <c r="F35" s="31" t="s">
        <v>896</v>
      </c>
      <c r="G35" s="28" t="s">
        <v>103</v>
      </c>
      <c r="H35" s="32">
        <v>8</v>
      </c>
      <c r="I35" s="32">
        <v>5</v>
      </c>
      <c r="J35" s="32" t="s">
        <v>28</v>
      </c>
      <c r="K35" s="32">
        <v>6</v>
      </c>
      <c r="L35" s="40"/>
      <c r="M35" s="40"/>
      <c r="N35" s="40"/>
      <c r="O35" s="34">
        <v>6</v>
      </c>
      <c r="P35" s="35">
        <f>ROUND(SUMPRODUCT(H35:O35,$H$9:$O$9)/100,1)</f>
        <v>6.1</v>
      </c>
      <c r="Q35" s="36" t="str">
        <f t="shared" si="0"/>
        <v>C</v>
      </c>
      <c r="R35" s="37" t="str">
        <f t="shared" si="1"/>
        <v>Trung bình</v>
      </c>
      <c r="S35" s="38" t="str">
        <f t="shared" si="2"/>
        <v/>
      </c>
      <c r="T35" s="39" t="s">
        <v>1519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5.75" customHeight="1">
      <c r="B36" s="27">
        <v>27</v>
      </c>
      <c r="C36" s="28" t="s">
        <v>897</v>
      </c>
      <c r="D36" s="29" t="s">
        <v>898</v>
      </c>
      <c r="E36" s="30" t="s">
        <v>137</v>
      </c>
      <c r="F36" s="31" t="s">
        <v>546</v>
      </c>
      <c r="G36" s="28" t="s">
        <v>125</v>
      </c>
      <c r="H36" s="32">
        <v>10</v>
      </c>
      <c r="I36" s="32">
        <v>7</v>
      </c>
      <c r="J36" s="32" t="s">
        <v>28</v>
      </c>
      <c r="K36" s="32">
        <v>6</v>
      </c>
      <c r="L36" s="40"/>
      <c r="M36" s="40"/>
      <c r="N36" s="40"/>
      <c r="O36" s="34">
        <v>7.5</v>
      </c>
      <c r="P36" s="35">
        <f>ROUND(SUMPRODUCT(H36:O36,$H$9:$O$9)/100,1)</f>
        <v>7.4</v>
      </c>
      <c r="Q36" s="36" t="str">
        <f t="shared" si="0"/>
        <v>B</v>
      </c>
      <c r="R36" s="37" t="str">
        <f t="shared" si="1"/>
        <v>Khá</v>
      </c>
      <c r="S36" s="38" t="str">
        <f t="shared" si="2"/>
        <v/>
      </c>
      <c r="T36" s="39" t="s">
        <v>1519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5.75" customHeight="1">
      <c r="B37" s="27">
        <v>28</v>
      </c>
      <c r="C37" s="28" t="s">
        <v>899</v>
      </c>
      <c r="D37" s="29" t="s">
        <v>900</v>
      </c>
      <c r="E37" s="30" t="s">
        <v>724</v>
      </c>
      <c r="F37" s="31" t="s">
        <v>901</v>
      </c>
      <c r="G37" s="28" t="s">
        <v>80</v>
      </c>
      <c r="H37" s="32">
        <v>5</v>
      </c>
      <c r="I37" s="32">
        <v>2</v>
      </c>
      <c r="J37" s="32" t="s">
        <v>28</v>
      </c>
      <c r="K37" s="32">
        <v>5</v>
      </c>
      <c r="L37" s="40"/>
      <c r="M37" s="40"/>
      <c r="N37" s="40"/>
      <c r="O37" s="34">
        <v>6</v>
      </c>
      <c r="P37" s="35">
        <f>ROUND(SUMPRODUCT(H37:O37,$H$9:$O$9)/100,1)</f>
        <v>5.3</v>
      </c>
      <c r="Q37" s="36" t="str">
        <f t="shared" si="0"/>
        <v>D+</v>
      </c>
      <c r="R37" s="37" t="str">
        <f t="shared" si="1"/>
        <v>Trung bình yếu</v>
      </c>
      <c r="S37" s="38" t="str">
        <f t="shared" si="2"/>
        <v/>
      </c>
      <c r="T37" s="39" t="s">
        <v>1519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5.75" customHeight="1">
      <c r="B38" s="27">
        <v>29</v>
      </c>
      <c r="C38" s="28" t="s">
        <v>902</v>
      </c>
      <c r="D38" s="29" t="s">
        <v>903</v>
      </c>
      <c r="E38" s="30" t="s">
        <v>724</v>
      </c>
      <c r="F38" s="31" t="s">
        <v>904</v>
      </c>
      <c r="G38" s="28" t="s">
        <v>125</v>
      </c>
      <c r="H38" s="32">
        <v>8</v>
      </c>
      <c r="I38" s="32">
        <v>6</v>
      </c>
      <c r="J38" s="32" t="s">
        <v>28</v>
      </c>
      <c r="K38" s="32">
        <v>9</v>
      </c>
      <c r="L38" s="40"/>
      <c r="M38" s="40"/>
      <c r="N38" s="40"/>
      <c r="O38" s="34">
        <v>9</v>
      </c>
      <c r="P38" s="35">
        <f>ROUND(SUMPRODUCT(H38:O38,$H$9:$O$9)/100,1)</f>
        <v>8.6</v>
      </c>
      <c r="Q38" s="36" t="str">
        <f t="shared" si="0"/>
        <v>A</v>
      </c>
      <c r="R38" s="37" t="str">
        <f t="shared" si="1"/>
        <v>Giỏi</v>
      </c>
      <c r="S38" s="38" t="str">
        <f t="shared" si="2"/>
        <v/>
      </c>
      <c r="T38" s="39" t="s">
        <v>1519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5.75" customHeight="1">
      <c r="B39" s="27">
        <v>30</v>
      </c>
      <c r="C39" s="28" t="s">
        <v>905</v>
      </c>
      <c r="D39" s="29" t="s">
        <v>906</v>
      </c>
      <c r="E39" s="30" t="s">
        <v>141</v>
      </c>
      <c r="F39" s="31" t="s">
        <v>443</v>
      </c>
      <c r="G39" s="28" t="s">
        <v>65</v>
      </c>
      <c r="H39" s="32">
        <v>10</v>
      </c>
      <c r="I39" s="32">
        <v>10</v>
      </c>
      <c r="J39" s="32" t="s">
        <v>28</v>
      </c>
      <c r="K39" s="32">
        <v>8</v>
      </c>
      <c r="L39" s="40"/>
      <c r="M39" s="40"/>
      <c r="N39" s="40"/>
      <c r="O39" s="34">
        <v>9</v>
      </c>
      <c r="P39" s="35">
        <f>ROUND(SUMPRODUCT(H39:O39,$H$9:$O$9)/100,1)</f>
        <v>9</v>
      </c>
      <c r="Q39" s="36" t="str">
        <f t="shared" si="0"/>
        <v>A+</v>
      </c>
      <c r="R39" s="37" t="str">
        <f t="shared" si="1"/>
        <v>Giỏi</v>
      </c>
      <c r="S39" s="38" t="str">
        <f t="shared" si="2"/>
        <v/>
      </c>
      <c r="T39" s="39" t="s">
        <v>1519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5.75" customHeight="1">
      <c r="B40" s="27">
        <v>31</v>
      </c>
      <c r="C40" s="28" t="s">
        <v>907</v>
      </c>
      <c r="D40" s="29" t="s">
        <v>167</v>
      </c>
      <c r="E40" s="30" t="s">
        <v>145</v>
      </c>
      <c r="F40" s="31" t="s">
        <v>908</v>
      </c>
      <c r="G40" s="28" t="s">
        <v>103</v>
      </c>
      <c r="H40" s="32">
        <v>10</v>
      </c>
      <c r="I40" s="32">
        <v>7</v>
      </c>
      <c r="J40" s="32" t="s">
        <v>28</v>
      </c>
      <c r="K40" s="32">
        <v>7</v>
      </c>
      <c r="L40" s="40"/>
      <c r="M40" s="40"/>
      <c r="N40" s="40"/>
      <c r="O40" s="34">
        <v>8</v>
      </c>
      <c r="P40" s="35">
        <f>ROUND(SUMPRODUCT(H40:O40,$H$9:$O$9)/100,1)</f>
        <v>7.9</v>
      </c>
      <c r="Q40" s="36" t="str">
        <f t="shared" si="0"/>
        <v>B</v>
      </c>
      <c r="R40" s="37" t="str">
        <f t="shared" si="1"/>
        <v>Khá</v>
      </c>
      <c r="S40" s="38" t="str">
        <f t="shared" si="2"/>
        <v/>
      </c>
      <c r="T40" s="39" t="s">
        <v>1519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5.75" customHeight="1">
      <c r="B41" s="27">
        <v>32</v>
      </c>
      <c r="C41" s="28" t="s">
        <v>909</v>
      </c>
      <c r="D41" s="29" t="s">
        <v>910</v>
      </c>
      <c r="E41" s="30" t="s">
        <v>145</v>
      </c>
      <c r="F41" s="31" t="s">
        <v>911</v>
      </c>
      <c r="G41" s="28" t="s">
        <v>116</v>
      </c>
      <c r="H41" s="32">
        <v>9</v>
      </c>
      <c r="I41" s="32">
        <v>7</v>
      </c>
      <c r="J41" s="32" t="s">
        <v>28</v>
      </c>
      <c r="K41" s="32">
        <v>5</v>
      </c>
      <c r="L41" s="40"/>
      <c r="M41" s="40"/>
      <c r="N41" s="40"/>
      <c r="O41" s="34">
        <v>7.5</v>
      </c>
      <c r="P41" s="35">
        <f>ROUND(SUMPRODUCT(H41:O41,$H$9:$O$9)/100,1)</f>
        <v>7.1</v>
      </c>
      <c r="Q41" s="36" t="str">
        <f t="shared" si="0"/>
        <v>B</v>
      </c>
      <c r="R41" s="37" t="str">
        <f t="shared" si="1"/>
        <v>Khá</v>
      </c>
      <c r="S41" s="38" t="str">
        <f t="shared" si="2"/>
        <v/>
      </c>
      <c r="T41" s="39" t="s">
        <v>1519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5.75" customHeight="1">
      <c r="B42" s="27">
        <v>33</v>
      </c>
      <c r="C42" s="28" t="s">
        <v>912</v>
      </c>
      <c r="D42" s="29" t="s">
        <v>913</v>
      </c>
      <c r="E42" s="30" t="s">
        <v>914</v>
      </c>
      <c r="F42" s="31" t="s">
        <v>915</v>
      </c>
      <c r="G42" s="28" t="s">
        <v>125</v>
      </c>
      <c r="H42" s="32">
        <v>8</v>
      </c>
      <c r="I42" s="32">
        <v>8</v>
      </c>
      <c r="J42" s="32" t="s">
        <v>28</v>
      </c>
      <c r="K42" s="32">
        <v>5</v>
      </c>
      <c r="L42" s="40"/>
      <c r="M42" s="40"/>
      <c r="N42" s="40"/>
      <c r="O42" s="34">
        <v>7.5</v>
      </c>
      <c r="P42" s="35">
        <f>ROUND(SUMPRODUCT(H42:O42,$H$9:$O$9)/100,1)</f>
        <v>7.1</v>
      </c>
      <c r="Q42" s="36" t="str">
        <f t="shared" ref="Q42:Q76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7" t="str">
        <f t="shared" ref="R42:R76" si="4">IF($P42&lt;4,"Kém",IF(AND($P42&gt;=4,$P42&lt;=5.4),"Trung bình yếu",IF(AND($P42&gt;=5.5,$P42&lt;=6.9),"Trung bình",IF(AND($P42&gt;=7,$P42&lt;=8.4),"Khá",IF(AND($P42&gt;=8.5,$P42&lt;=10),"Giỏi","")))))</f>
        <v>Khá</v>
      </c>
      <c r="S42" s="38" t="str">
        <f t="shared" ref="S42:S70" si="5">+IF(OR($H42=0,$I42=0,$J42=0,$K42=0),"Không đủ ĐKDT","")</f>
        <v/>
      </c>
      <c r="T42" s="39" t="s">
        <v>1519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5.75" customHeight="1">
      <c r="B43" s="27">
        <v>34</v>
      </c>
      <c r="C43" s="28" t="s">
        <v>916</v>
      </c>
      <c r="D43" s="29" t="s">
        <v>917</v>
      </c>
      <c r="E43" s="30" t="s">
        <v>918</v>
      </c>
      <c r="F43" s="31" t="s">
        <v>919</v>
      </c>
      <c r="G43" s="28" t="s">
        <v>65</v>
      </c>
      <c r="H43" s="32">
        <v>10</v>
      </c>
      <c r="I43" s="32">
        <v>7</v>
      </c>
      <c r="J43" s="32" t="s">
        <v>28</v>
      </c>
      <c r="K43" s="32">
        <v>8</v>
      </c>
      <c r="L43" s="40"/>
      <c r="M43" s="40"/>
      <c r="N43" s="40"/>
      <c r="O43" s="34">
        <v>7</v>
      </c>
      <c r="P43" s="35">
        <f>ROUND(SUMPRODUCT(H43:O43,$H$9:$O$9)/100,1)</f>
        <v>7.5</v>
      </c>
      <c r="Q43" s="36" t="str">
        <f t="shared" si="3"/>
        <v>B</v>
      </c>
      <c r="R43" s="37" t="str">
        <f t="shared" si="4"/>
        <v>Khá</v>
      </c>
      <c r="S43" s="38" t="str">
        <f t="shared" si="5"/>
        <v/>
      </c>
      <c r="T43" s="39" t="s">
        <v>1519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5.75" customHeight="1">
      <c r="B44" s="27">
        <v>35</v>
      </c>
      <c r="C44" s="28" t="s">
        <v>920</v>
      </c>
      <c r="D44" s="29" t="s">
        <v>921</v>
      </c>
      <c r="E44" s="30" t="s">
        <v>161</v>
      </c>
      <c r="F44" s="31" t="s">
        <v>413</v>
      </c>
      <c r="G44" s="28" t="s">
        <v>65</v>
      </c>
      <c r="H44" s="32">
        <v>10</v>
      </c>
      <c r="I44" s="32">
        <v>5</v>
      </c>
      <c r="J44" s="32" t="s">
        <v>28</v>
      </c>
      <c r="K44" s="32">
        <v>5</v>
      </c>
      <c r="L44" s="40"/>
      <c r="M44" s="40"/>
      <c r="N44" s="40"/>
      <c r="O44" s="34">
        <v>8</v>
      </c>
      <c r="P44" s="35">
        <f>ROUND(SUMPRODUCT(H44:O44,$H$9:$O$9)/100,1)</f>
        <v>7.3</v>
      </c>
      <c r="Q44" s="36" t="str">
        <f t="shared" si="3"/>
        <v>B</v>
      </c>
      <c r="R44" s="37" t="str">
        <f t="shared" si="4"/>
        <v>Khá</v>
      </c>
      <c r="S44" s="38" t="str">
        <f t="shared" si="5"/>
        <v/>
      </c>
      <c r="T44" s="39" t="s">
        <v>1520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5.75" customHeight="1">
      <c r="B45" s="27">
        <v>36</v>
      </c>
      <c r="C45" s="28" t="s">
        <v>922</v>
      </c>
      <c r="D45" s="29" t="s">
        <v>923</v>
      </c>
      <c r="E45" s="30" t="s">
        <v>164</v>
      </c>
      <c r="F45" s="31" t="s">
        <v>514</v>
      </c>
      <c r="G45" s="28" t="s">
        <v>80</v>
      </c>
      <c r="H45" s="32">
        <v>8</v>
      </c>
      <c r="I45" s="32">
        <v>10</v>
      </c>
      <c r="J45" s="32" t="s">
        <v>28</v>
      </c>
      <c r="K45" s="32">
        <v>7</v>
      </c>
      <c r="L45" s="40"/>
      <c r="M45" s="40"/>
      <c r="N45" s="40"/>
      <c r="O45" s="34">
        <v>6</v>
      </c>
      <c r="P45" s="35">
        <f>ROUND(SUMPRODUCT(H45:O45,$H$9:$O$9)/100,1)</f>
        <v>6.8</v>
      </c>
      <c r="Q45" s="36" t="str">
        <f t="shared" si="3"/>
        <v>C+</v>
      </c>
      <c r="R45" s="37" t="str">
        <f t="shared" si="4"/>
        <v>Trung bình</v>
      </c>
      <c r="S45" s="38" t="str">
        <f t="shared" si="5"/>
        <v/>
      </c>
      <c r="T45" s="39" t="s">
        <v>1520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5.75" customHeight="1">
      <c r="B46" s="27">
        <v>37</v>
      </c>
      <c r="C46" s="28" t="s">
        <v>924</v>
      </c>
      <c r="D46" s="29" t="s">
        <v>338</v>
      </c>
      <c r="E46" s="30" t="s">
        <v>164</v>
      </c>
      <c r="F46" s="31" t="s">
        <v>925</v>
      </c>
      <c r="G46" s="28" t="s">
        <v>65</v>
      </c>
      <c r="H46" s="32">
        <v>6</v>
      </c>
      <c r="I46" s="32">
        <v>5</v>
      </c>
      <c r="J46" s="32" t="s">
        <v>28</v>
      </c>
      <c r="K46" s="32">
        <v>6</v>
      </c>
      <c r="L46" s="40"/>
      <c r="M46" s="40"/>
      <c r="N46" s="40"/>
      <c r="O46" s="34">
        <v>7</v>
      </c>
      <c r="P46" s="35">
        <f>ROUND(SUMPRODUCT(H46:O46,$H$9:$O$9)/100,1)</f>
        <v>6.5</v>
      </c>
      <c r="Q46" s="36" t="str">
        <f t="shared" si="3"/>
        <v>C+</v>
      </c>
      <c r="R46" s="37" t="str">
        <f t="shared" si="4"/>
        <v>Trung bình</v>
      </c>
      <c r="S46" s="38" t="str">
        <f t="shared" si="5"/>
        <v/>
      </c>
      <c r="T46" s="39" t="s">
        <v>1520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5.75" customHeight="1">
      <c r="B47" s="27">
        <v>38</v>
      </c>
      <c r="C47" s="28" t="s">
        <v>926</v>
      </c>
      <c r="D47" s="29" t="s">
        <v>927</v>
      </c>
      <c r="E47" s="30" t="s">
        <v>398</v>
      </c>
      <c r="F47" s="31" t="s">
        <v>928</v>
      </c>
      <c r="G47" s="28" t="s">
        <v>116</v>
      </c>
      <c r="H47" s="32">
        <v>8</v>
      </c>
      <c r="I47" s="32">
        <v>8</v>
      </c>
      <c r="J47" s="32" t="s">
        <v>28</v>
      </c>
      <c r="K47" s="32">
        <v>5</v>
      </c>
      <c r="L47" s="40"/>
      <c r="M47" s="40"/>
      <c r="N47" s="40"/>
      <c r="O47" s="34">
        <v>7</v>
      </c>
      <c r="P47" s="35">
        <f>ROUND(SUMPRODUCT(H47:O47,$H$9:$O$9)/100,1)</f>
        <v>6.8</v>
      </c>
      <c r="Q47" s="36" t="str">
        <f t="shared" si="3"/>
        <v>C+</v>
      </c>
      <c r="R47" s="37" t="str">
        <f t="shared" si="4"/>
        <v>Trung bình</v>
      </c>
      <c r="S47" s="38" t="str">
        <f t="shared" si="5"/>
        <v/>
      </c>
      <c r="T47" s="39" t="s">
        <v>1520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5.75" customHeight="1">
      <c r="B48" s="27">
        <v>39</v>
      </c>
      <c r="C48" s="28" t="s">
        <v>929</v>
      </c>
      <c r="D48" s="29" t="s">
        <v>930</v>
      </c>
      <c r="E48" s="30" t="s">
        <v>398</v>
      </c>
      <c r="F48" s="31" t="s">
        <v>931</v>
      </c>
      <c r="G48" s="28" t="s">
        <v>103</v>
      </c>
      <c r="H48" s="32">
        <v>10</v>
      </c>
      <c r="I48" s="32">
        <v>6</v>
      </c>
      <c r="J48" s="32" t="s">
        <v>28</v>
      </c>
      <c r="K48" s="32">
        <v>6</v>
      </c>
      <c r="L48" s="40"/>
      <c r="M48" s="40"/>
      <c r="N48" s="40"/>
      <c r="O48" s="34">
        <v>7</v>
      </c>
      <c r="P48" s="35">
        <f>ROUND(SUMPRODUCT(H48:O48,$H$9:$O$9)/100,1)</f>
        <v>7</v>
      </c>
      <c r="Q48" s="36" t="str">
        <f t="shared" si="3"/>
        <v>B</v>
      </c>
      <c r="R48" s="37" t="str">
        <f t="shared" si="4"/>
        <v>Khá</v>
      </c>
      <c r="S48" s="38" t="str">
        <f t="shared" si="5"/>
        <v/>
      </c>
      <c r="T48" s="39" t="s">
        <v>1520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5.75" customHeight="1">
      <c r="B49" s="27">
        <v>40</v>
      </c>
      <c r="C49" s="28" t="s">
        <v>932</v>
      </c>
      <c r="D49" s="29" t="s">
        <v>171</v>
      </c>
      <c r="E49" s="30" t="s">
        <v>398</v>
      </c>
      <c r="F49" s="31" t="s">
        <v>933</v>
      </c>
      <c r="G49" s="28" t="s">
        <v>125</v>
      </c>
      <c r="H49" s="32">
        <v>0</v>
      </c>
      <c r="I49" s="32">
        <v>0</v>
      </c>
      <c r="J49" s="32" t="s">
        <v>28</v>
      </c>
      <c r="K49" s="32">
        <v>0</v>
      </c>
      <c r="L49" s="40"/>
      <c r="M49" s="40"/>
      <c r="N49" s="40"/>
      <c r="O49" s="34"/>
      <c r="P49" s="35">
        <f>ROUND(SUMPRODUCT(H49:O49,$H$9:$O$9)/100,1)</f>
        <v>0</v>
      </c>
      <c r="Q49" s="36" t="str">
        <f t="shared" si="3"/>
        <v>F</v>
      </c>
      <c r="R49" s="37" t="str">
        <f t="shared" si="4"/>
        <v>Kém</v>
      </c>
      <c r="S49" s="38" t="str">
        <f t="shared" si="5"/>
        <v>Không đủ ĐKDT</v>
      </c>
      <c r="T49" s="39" t="s">
        <v>1520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Học lại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5.75" customHeight="1">
      <c r="B50" s="27">
        <v>41</v>
      </c>
      <c r="C50" s="28" t="s">
        <v>934</v>
      </c>
      <c r="D50" s="29" t="s">
        <v>935</v>
      </c>
      <c r="E50" s="30" t="s">
        <v>172</v>
      </c>
      <c r="F50" s="31" t="s">
        <v>670</v>
      </c>
      <c r="G50" s="28" t="s">
        <v>116</v>
      </c>
      <c r="H50" s="32">
        <v>10</v>
      </c>
      <c r="I50" s="32">
        <v>10</v>
      </c>
      <c r="J50" s="32" t="s">
        <v>28</v>
      </c>
      <c r="K50" s="32">
        <v>8</v>
      </c>
      <c r="L50" s="40"/>
      <c r="M50" s="40"/>
      <c r="N50" s="40"/>
      <c r="O50" s="34">
        <v>7.5</v>
      </c>
      <c r="P50" s="35">
        <f>ROUND(SUMPRODUCT(H50:O50,$H$9:$O$9)/100,1)</f>
        <v>8.1</v>
      </c>
      <c r="Q50" s="36" t="str">
        <f t="shared" si="3"/>
        <v>B+</v>
      </c>
      <c r="R50" s="37" t="str">
        <f t="shared" si="4"/>
        <v>Khá</v>
      </c>
      <c r="S50" s="38" t="str">
        <f t="shared" si="5"/>
        <v/>
      </c>
      <c r="T50" s="39" t="s">
        <v>1520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5.75" customHeight="1">
      <c r="B51" s="27">
        <v>42</v>
      </c>
      <c r="C51" s="28" t="s">
        <v>936</v>
      </c>
      <c r="D51" s="29" t="s">
        <v>222</v>
      </c>
      <c r="E51" s="30" t="s">
        <v>937</v>
      </c>
      <c r="F51" s="31" t="s">
        <v>607</v>
      </c>
      <c r="G51" s="28" t="s">
        <v>70</v>
      </c>
      <c r="H51" s="32">
        <v>9</v>
      </c>
      <c r="I51" s="32">
        <v>7</v>
      </c>
      <c r="J51" s="32" t="s">
        <v>28</v>
      </c>
      <c r="K51" s="32">
        <v>5</v>
      </c>
      <c r="L51" s="40"/>
      <c r="M51" s="40"/>
      <c r="N51" s="40"/>
      <c r="O51" s="34">
        <v>6.5</v>
      </c>
      <c r="P51" s="35">
        <f>ROUND(SUMPRODUCT(H51:O51,$H$9:$O$9)/100,1)</f>
        <v>6.5</v>
      </c>
      <c r="Q51" s="36" t="str">
        <f t="shared" si="3"/>
        <v>C+</v>
      </c>
      <c r="R51" s="37" t="str">
        <f t="shared" si="4"/>
        <v>Trung bình</v>
      </c>
      <c r="S51" s="38" t="str">
        <f t="shared" si="5"/>
        <v/>
      </c>
      <c r="T51" s="39" t="s">
        <v>1520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5.75" customHeight="1">
      <c r="B52" s="27">
        <v>43</v>
      </c>
      <c r="C52" s="28" t="s">
        <v>938</v>
      </c>
      <c r="D52" s="29" t="s">
        <v>226</v>
      </c>
      <c r="E52" s="30" t="s">
        <v>939</v>
      </c>
      <c r="F52" s="31" t="s">
        <v>940</v>
      </c>
      <c r="G52" s="28" t="s">
        <v>125</v>
      </c>
      <c r="H52" s="32">
        <v>6</v>
      </c>
      <c r="I52" s="32">
        <v>3</v>
      </c>
      <c r="J52" s="32" t="s">
        <v>28</v>
      </c>
      <c r="K52" s="32">
        <v>6</v>
      </c>
      <c r="L52" s="40"/>
      <c r="M52" s="40"/>
      <c r="N52" s="40"/>
      <c r="O52" s="34">
        <v>6.5</v>
      </c>
      <c r="P52" s="35">
        <f>ROUND(SUMPRODUCT(H52:O52,$H$9:$O$9)/100,1)</f>
        <v>6</v>
      </c>
      <c r="Q52" s="36" t="str">
        <f t="shared" si="3"/>
        <v>C</v>
      </c>
      <c r="R52" s="37" t="str">
        <f t="shared" si="4"/>
        <v>Trung bình</v>
      </c>
      <c r="S52" s="38" t="str">
        <f t="shared" si="5"/>
        <v/>
      </c>
      <c r="T52" s="39" t="s">
        <v>1520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5.75" customHeight="1">
      <c r="B53" s="27">
        <v>44</v>
      </c>
      <c r="C53" s="28" t="s">
        <v>941</v>
      </c>
      <c r="D53" s="29" t="s">
        <v>942</v>
      </c>
      <c r="E53" s="30" t="s">
        <v>184</v>
      </c>
      <c r="F53" s="31" t="s">
        <v>652</v>
      </c>
      <c r="G53" s="28" t="s">
        <v>65</v>
      </c>
      <c r="H53" s="32">
        <v>5</v>
      </c>
      <c r="I53" s="32">
        <v>7</v>
      </c>
      <c r="J53" s="32" t="s">
        <v>28</v>
      </c>
      <c r="K53" s="32">
        <v>6</v>
      </c>
      <c r="L53" s="40"/>
      <c r="M53" s="40"/>
      <c r="N53" s="40"/>
      <c r="O53" s="34">
        <v>8.5</v>
      </c>
      <c r="P53" s="35">
        <f>ROUND(SUMPRODUCT(H53:O53,$H$9:$O$9)/100,1)</f>
        <v>7.5</v>
      </c>
      <c r="Q53" s="36" t="str">
        <f t="shared" si="3"/>
        <v>B</v>
      </c>
      <c r="R53" s="37" t="str">
        <f t="shared" si="4"/>
        <v>Khá</v>
      </c>
      <c r="S53" s="38" t="str">
        <f t="shared" si="5"/>
        <v/>
      </c>
      <c r="T53" s="39" t="s">
        <v>1520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5.75" customHeight="1">
      <c r="B54" s="27">
        <v>45</v>
      </c>
      <c r="C54" s="28" t="s">
        <v>943</v>
      </c>
      <c r="D54" s="29" t="s">
        <v>944</v>
      </c>
      <c r="E54" s="30" t="s">
        <v>184</v>
      </c>
      <c r="F54" s="31" t="s">
        <v>945</v>
      </c>
      <c r="G54" s="28" t="s">
        <v>155</v>
      </c>
      <c r="H54" s="32">
        <v>8</v>
      </c>
      <c r="I54" s="32">
        <v>7</v>
      </c>
      <c r="J54" s="32" t="s">
        <v>28</v>
      </c>
      <c r="K54" s="32">
        <v>5</v>
      </c>
      <c r="L54" s="40"/>
      <c r="M54" s="40"/>
      <c r="N54" s="40"/>
      <c r="O54" s="34">
        <v>7</v>
      </c>
      <c r="P54" s="35">
        <f>ROUND(SUMPRODUCT(H54:O54,$H$9:$O$9)/100,1)</f>
        <v>6.7</v>
      </c>
      <c r="Q54" s="36" t="str">
        <f t="shared" si="3"/>
        <v>C+</v>
      </c>
      <c r="R54" s="37" t="str">
        <f t="shared" si="4"/>
        <v>Trung bình</v>
      </c>
      <c r="S54" s="38" t="str">
        <f t="shared" si="5"/>
        <v/>
      </c>
      <c r="T54" s="39" t="s">
        <v>1520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5.75" customHeight="1">
      <c r="B55" s="27">
        <v>46</v>
      </c>
      <c r="C55" s="28" t="s">
        <v>946</v>
      </c>
      <c r="D55" s="29" t="s">
        <v>947</v>
      </c>
      <c r="E55" s="30" t="s">
        <v>191</v>
      </c>
      <c r="F55" s="31" t="s">
        <v>948</v>
      </c>
      <c r="G55" s="28" t="s">
        <v>61</v>
      </c>
      <c r="H55" s="32">
        <v>8</v>
      </c>
      <c r="I55" s="32">
        <v>7</v>
      </c>
      <c r="J55" s="32" t="s">
        <v>28</v>
      </c>
      <c r="K55" s="32">
        <v>5</v>
      </c>
      <c r="L55" s="40"/>
      <c r="M55" s="40"/>
      <c r="N55" s="40"/>
      <c r="O55" s="34">
        <v>7</v>
      </c>
      <c r="P55" s="35">
        <f>ROUND(SUMPRODUCT(H55:O55,$H$9:$O$9)/100,1)</f>
        <v>6.7</v>
      </c>
      <c r="Q55" s="36" t="str">
        <f t="shared" si="3"/>
        <v>C+</v>
      </c>
      <c r="R55" s="37" t="str">
        <f t="shared" si="4"/>
        <v>Trung bình</v>
      </c>
      <c r="S55" s="38" t="str">
        <f t="shared" si="5"/>
        <v/>
      </c>
      <c r="T55" s="39" t="s">
        <v>1520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5.75" customHeight="1">
      <c r="B56" s="27">
        <v>47</v>
      </c>
      <c r="C56" s="28" t="s">
        <v>949</v>
      </c>
      <c r="D56" s="29" t="s">
        <v>295</v>
      </c>
      <c r="E56" s="30" t="s">
        <v>191</v>
      </c>
      <c r="F56" s="31" t="s">
        <v>950</v>
      </c>
      <c r="G56" s="28" t="s">
        <v>116</v>
      </c>
      <c r="H56" s="32">
        <v>8</v>
      </c>
      <c r="I56" s="32">
        <v>7</v>
      </c>
      <c r="J56" s="32" t="s">
        <v>28</v>
      </c>
      <c r="K56" s="32">
        <v>5</v>
      </c>
      <c r="L56" s="40"/>
      <c r="M56" s="40"/>
      <c r="N56" s="40"/>
      <c r="O56" s="34">
        <v>7</v>
      </c>
      <c r="P56" s="35">
        <f>ROUND(SUMPRODUCT(H56:O56,$H$9:$O$9)/100,1)</f>
        <v>6.7</v>
      </c>
      <c r="Q56" s="36" t="str">
        <f t="shared" si="3"/>
        <v>C+</v>
      </c>
      <c r="R56" s="37" t="str">
        <f t="shared" si="4"/>
        <v>Trung bình</v>
      </c>
      <c r="S56" s="38" t="str">
        <f t="shared" si="5"/>
        <v/>
      </c>
      <c r="T56" s="39" t="s">
        <v>1520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5.75" customHeight="1">
      <c r="B57" s="27">
        <v>48</v>
      </c>
      <c r="C57" s="28" t="s">
        <v>951</v>
      </c>
      <c r="D57" s="29" t="s">
        <v>952</v>
      </c>
      <c r="E57" s="30" t="s">
        <v>191</v>
      </c>
      <c r="F57" s="31" t="s">
        <v>953</v>
      </c>
      <c r="G57" s="28" t="s">
        <v>70</v>
      </c>
      <c r="H57" s="32">
        <v>10</v>
      </c>
      <c r="I57" s="32">
        <v>7</v>
      </c>
      <c r="J57" s="32" t="s">
        <v>28</v>
      </c>
      <c r="K57" s="32">
        <v>7</v>
      </c>
      <c r="L57" s="40"/>
      <c r="M57" s="40"/>
      <c r="N57" s="40"/>
      <c r="O57" s="34">
        <v>7</v>
      </c>
      <c r="P57" s="35">
        <f>ROUND(SUMPRODUCT(H57:O57,$H$9:$O$9)/100,1)</f>
        <v>7.3</v>
      </c>
      <c r="Q57" s="36" t="str">
        <f t="shared" si="3"/>
        <v>B</v>
      </c>
      <c r="R57" s="37" t="str">
        <f t="shared" si="4"/>
        <v>Khá</v>
      </c>
      <c r="S57" s="38" t="str">
        <f t="shared" si="5"/>
        <v/>
      </c>
      <c r="T57" s="39" t="s">
        <v>1520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5.75" customHeight="1">
      <c r="B58" s="27">
        <v>49</v>
      </c>
      <c r="C58" s="28" t="s">
        <v>954</v>
      </c>
      <c r="D58" s="29" t="s">
        <v>222</v>
      </c>
      <c r="E58" s="30" t="s">
        <v>198</v>
      </c>
      <c r="F58" s="31" t="s">
        <v>581</v>
      </c>
      <c r="G58" s="28" t="s">
        <v>61</v>
      </c>
      <c r="H58" s="32">
        <v>10</v>
      </c>
      <c r="I58" s="32">
        <v>10</v>
      </c>
      <c r="J58" s="32" t="s">
        <v>28</v>
      </c>
      <c r="K58" s="32">
        <v>6</v>
      </c>
      <c r="L58" s="40"/>
      <c r="M58" s="40"/>
      <c r="N58" s="40"/>
      <c r="O58" s="34">
        <v>8</v>
      </c>
      <c r="P58" s="35">
        <f>ROUND(SUMPRODUCT(H58:O58,$H$9:$O$9)/100,1)</f>
        <v>8</v>
      </c>
      <c r="Q58" s="36" t="str">
        <f t="shared" si="3"/>
        <v>B+</v>
      </c>
      <c r="R58" s="37" t="str">
        <f t="shared" si="4"/>
        <v>Khá</v>
      </c>
      <c r="S58" s="38" t="str">
        <f t="shared" si="5"/>
        <v/>
      </c>
      <c r="T58" s="39" t="s">
        <v>1520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5.75" customHeight="1">
      <c r="B59" s="27">
        <v>50</v>
      </c>
      <c r="C59" s="28" t="s">
        <v>955</v>
      </c>
      <c r="D59" s="29" t="s">
        <v>956</v>
      </c>
      <c r="E59" s="30" t="s">
        <v>198</v>
      </c>
      <c r="F59" s="31" t="s">
        <v>470</v>
      </c>
      <c r="G59" s="28" t="s">
        <v>70</v>
      </c>
      <c r="H59" s="32">
        <v>8</v>
      </c>
      <c r="I59" s="32">
        <v>7</v>
      </c>
      <c r="J59" s="32" t="s">
        <v>28</v>
      </c>
      <c r="K59" s="32">
        <v>8</v>
      </c>
      <c r="L59" s="40"/>
      <c r="M59" s="40"/>
      <c r="N59" s="40"/>
      <c r="O59" s="34">
        <v>8.5</v>
      </c>
      <c r="P59" s="35">
        <f>ROUND(SUMPRODUCT(H59:O59,$H$9:$O$9)/100,1)</f>
        <v>8.1999999999999993</v>
      </c>
      <c r="Q59" s="36" t="str">
        <f t="shared" si="3"/>
        <v>B+</v>
      </c>
      <c r="R59" s="37" t="str">
        <f t="shared" si="4"/>
        <v>Khá</v>
      </c>
      <c r="S59" s="38" t="str">
        <f t="shared" si="5"/>
        <v/>
      </c>
      <c r="T59" s="39" t="s">
        <v>1520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5.75" customHeight="1">
      <c r="B60" s="27">
        <v>51</v>
      </c>
      <c r="C60" s="28" t="s">
        <v>957</v>
      </c>
      <c r="D60" s="29" t="s">
        <v>958</v>
      </c>
      <c r="E60" s="30" t="s">
        <v>624</v>
      </c>
      <c r="F60" s="31" t="s">
        <v>959</v>
      </c>
      <c r="G60" s="28" t="s">
        <v>103</v>
      </c>
      <c r="H60" s="32">
        <v>6</v>
      </c>
      <c r="I60" s="32">
        <v>5</v>
      </c>
      <c r="J60" s="32" t="s">
        <v>28</v>
      </c>
      <c r="K60" s="32">
        <v>5</v>
      </c>
      <c r="L60" s="40"/>
      <c r="M60" s="40"/>
      <c r="N60" s="40"/>
      <c r="O60" s="34">
        <v>7.5</v>
      </c>
      <c r="P60" s="35">
        <f>ROUND(SUMPRODUCT(H60:O60,$H$9:$O$9)/100,1)</f>
        <v>6.6</v>
      </c>
      <c r="Q60" s="36" t="str">
        <f t="shared" si="3"/>
        <v>C+</v>
      </c>
      <c r="R60" s="37" t="str">
        <f t="shared" si="4"/>
        <v>Trung bình</v>
      </c>
      <c r="S60" s="38" t="str">
        <f t="shared" si="5"/>
        <v/>
      </c>
      <c r="T60" s="39" t="s">
        <v>1520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5.75" customHeight="1">
      <c r="B61" s="27">
        <v>52</v>
      </c>
      <c r="C61" s="28" t="s">
        <v>960</v>
      </c>
      <c r="D61" s="29" t="s">
        <v>961</v>
      </c>
      <c r="E61" s="30" t="s">
        <v>433</v>
      </c>
      <c r="F61" s="31" t="s">
        <v>928</v>
      </c>
      <c r="G61" s="28" t="s">
        <v>70</v>
      </c>
      <c r="H61" s="32">
        <v>10</v>
      </c>
      <c r="I61" s="32">
        <v>7</v>
      </c>
      <c r="J61" s="32" t="s">
        <v>28</v>
      </c>
      <c r="K61" s="32">
        <v>8</v>
      </c>
      <c r="L61" s="40"/>
      <c r="M61" s="40"/>
      <c r="N61" s="40"/>
      <c r="O61" s="34">
        <v>9</v>
      </c>
      <c r="P61" s="35">
        <f>ROUND(SUMPRODUCT(H61:O61,$H$9:$O$9)/100,1)</f>
        <v>8.6999999999999993</v>
      </c>
      <c r="Q61" s="36" t="str">
        <f t="shared" si="3"/>
        <v>A</v>
      </c>
      <c r="R61" s="37" t="str">
        <f t="shared" si="4"/>
        <v>Giỏi</v>
      </c>
      <c r="S61" s="38" t="str">
        <f t="shared" si="5"/>
        <v/>
      </c>
      <c r="T61" s="39" t="s">
        <v>1520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5.75" customHeight="1">
      <c r="B62" s="27">
        <v>53</v>
      </c>
      <c r="C62" s="28" t="s">
        <v>962</v>
      </c>
      <c r="D62" s="29" t="s">
        <v>381</v>
      </c>
      <c r="E62" s="30" t="s">
        <v>963</v>
      </c>
      <c r="F62" s="31" t="s">
        <v>964</v>
      </c>
      <c r="G62" s="28" t="s">
        <v>125</v>
      </c>
      <c r="H62" s="32">
        <v>7</v>
      </c>
      <c r="I62" s="32">
        <v>5</v>
      </c>
      <c r="J62" s="32" t="s">
        <v>28</v>
      </c>
      <c r="K62" s="32">
        <v>8</v>
      </c>
      <c r="L62" s="40"/>
      <c r="M62" s="40"/>
      <c r="N62" s="40"/>
      <c r="O62" s="34">
        <v>8</v>
      </c>
      <c r="P62" s="35">
        <f>ROUND(SUMPRODUCT(H62:O62,$H$9:$O$9)/100,1)</f>
        <v>7.6</v>
      </c>
      <c r="Q62" s="36" t="str">
        <f t="shared" si="3"/>
        <v>B</v>
      </c>
      <c r="R62" s="37" t="str">
        <f t="shared" si="4"/>
        <v>Khá</v>
      </c>
      <c r="S62" s="38" t="str">
        <f t="shared" si="5"/>
        <v/>
      </c>
      <c r="T62" s="39" t="s">
        <v>1520</v>
      </c>
      <c r="U62" s="3"/>
      <c r="V62" s="26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5.75" customHeight="1">
      <c r="B63" s="27">
        <v>54</v>
      </c>
      <c r="C63" s="28" t="s">
        <v>965</v>
      </c>
      <c r="D63" s="29" t="s">
        <v>966</v>
      </c>
      <c r="E63" s="30" t="s">
        <v>212</v>
      </c>
      <c r="F63" s="31" t="s">
        <v>967</v>
      </c>
      <c r="G63" s="28" t="s">
        <v>80</v>
      </c>
      <c r="H63" s="32">
        <v>10</v>
      </c>
      <c r="I63" s="32">
        <v>9</v>
      </c>
      <c r="J63" s="32" t="s">
        <v>28</v>
      </c>
      <c r="K63" s="32">
        <v>8</v>
      </c>
      <c r="L63" s="40"/>
      <c r="M63" s="40"/>
      <c r="N63" s="40"/>
      <c r="O63" s="34">
        <v>8.5</v>
      </c>
      <c r="P63" s="35">
        <f>ROUND(SUMPRODUCT(H63:O63,$H$9:$O$9)/100,1)</f>
        <v>8.6</v>
      </c>
      <c r="Q63" s="36" t="str">
        <f t="shared" si="3"/>
        <v>A</v>
      </c>
      <c r="R63" s="37" t="str">
        <f t="shared" si="4"/>
        <v>Giỏi</v>
      </c>
      <c r="S63" s="38" t="str">
        <f t="shared" si="5"/>
        <v/>
      </c>
      <c r="T63" s="39" t="s">
        <v>1520</v>
      </c>
      <c r="U63" s="3"/>
      <c r="V63" s="26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5.75" customHeight="1">
      <c r="B64" s="27">
        <v>55</v>
      </c>
      <c r="C64" s="28" t="s">
        <v>968</v>
      </c>
      <c r="D64" s="29" t="s">
        <v>401</v>
      </c>
      <c r="E64" s="30" t="s">
        <v>969</v>
      </c>
      <c r="F64" s="31" t="s">
        <v>970</v>
      </c>
      <c r="G64" s="28" t="s">
        <v>61</v>
      </c>
      <c r="H64" s="32">
        <v>8</v>
      </c>
      <c r="I64" s="32">
        <v>5</v>
      </c>
      <c r="J64" s="32" t="s">
        <v>28</v>
      </c>
      <c r="K64" s="32">
        <v>5</v>
      </c>
      <c r="L64" s="40"/>
      <c r="M64" s="40"/>
      <c r="N64" s="40"/>
      <c r="O64" s="34">
        <v>9</v>
      </c>
      <c r="P64" s="35">
        <f>ROUND(SUMPRODUCT(H64:O64,$H$9:$O$9)/100,1)</f>
        <v>7.7</v>
      </c>
      <c r="Q64" s="36" t="str">
        <f t="shared" si="3"/>
        <v>B</v>
      </c>
      <c r="R64" s="37" t="str">
        <f t="shared" si="4"/>
        <v>Khá</v>
      </c>
      <c r="S64" s="38" t="str">
        <f t="shared" si="5"/>
        <v/>
      </c>
      <c r="T64" s="39" t="s">
        <v>1520</v>
      </c>
      <c r="U64" s="3"/>
      <c r="V64" s="26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5.75" customHeight="1">
      <c r="B65" s="27">
        <v>56</v>
      </c>
      <c r="C65" s="28" t="s">
        <v>971</v>
      </c>
      <c r="D65" s="29" t="s">
        <v>972</v>
      </c>
      <c r="E65" s="30" t="s">
        <v>216</v>
      </c>
      <c r="F65" s="31" t="s">
        <v>120</v>
      </c>
      <c r="G65" s="28" t="s">
        <v>80</v>
      </c>
      <c r="H65" s="32">
        <v>10</v>
      </c>
      <c r="I65" s="32">
        <v>6</v>
      </c>
      <c r="J65" s="32" t="s">
        <v>28</v>
      </c>
      <c r="K65" s="32">
        <v>9</v>
      </c>
      <c r="L65" s="40"/>
      <c r="M65" s="40"/>
      <c r="N65" s="40"/>
      <c r="O65" s="34">
        <v>8.5</v>
      </c>
      <c r="P65" s="35">
        <f>ROUND(SUMPRODUCT(H65:O65,$H$9:$O$9)/100,1)</f>
        <v>8.5</v>
      </c>
      <c r="Q65" s="36" t="str">
        <f t="shared" si="3"/>
        <v>A</v>
      </c>
      <c r="R65" s="37" t="str">
        <f t="shared" si="4"/>
        <v>Giỏi</v>
      </c>
      <c r="S65" s="38" t="str">
        <f t="shared" si="5"/>
        <v/>
      </c>
      <c r="T65" s="39" t="s">
        <v>1520</v>
      </c>
      <c r="U65" s="3"/>
      <c r="V65" s="26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5.75" customHeight="1">
      <c r="B66" s="27">
        <v>57</v>
      </c>
      <c r="C66" s="28" t="s">
        <v>973</v>
      </c>
      <c r="D66" s="29" t="s">
        <v>974</v>
      </c>
      <c r="E66" s="30" t="s">
        <v>975</v>
      </c>
      <c r="F66" s="31" t="s">
        <v>976</v>
      </c>
      <c r="G66" s="28" t="s">
        <v>65</v>
      </c>
      <c r="H66" s="32">
        <v>8</v>
      </c>
      <c r="I66" s="32">
        <v>7</v>
      </c>
      <c r="J66" s="32" t="s">
        <v>28</v>
      </c>
      <c r="K66" s="32">
        <v>6</v>
      </c>
      <c r="L66" s="40"/>
      <c r="M66" s="40"/>
      <c r="N66" s="40"/>
      <c r="O66" s="34">
        <v>8.5</v>
      </c>
      <c r="P66" s="35">
        <f>ROUND(SUMPRODUCT(H66:O66,$H$9:$O$9)/100,1)</f>
        <v>7.8</v>
      </c>
      <c r="Q66" s="36" t="str">
        <f t="shared" si="3"/>
        <v>B</v>
      </c>
      <c r="R66" s="37" t="str">
        <f t="shared" si="4"/>
        <v>Khá</v>
      </c>
      <c r="S66" s="38" t="str">
        <f t="shared" si="5"/>
        <v/>
      </c>
      <c r="T66" s="39" t="s">
        <v>1520</v>
      </c>
      <c r="U66" s="3"/>
      <c r="V66" s="26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5.75" customHeight="1">
      <c r="B67" s="27">
        <v>58</v>
      </c>
      <c r="C67" s="28" t="s">
        <v>977</v>
      </c>
      <c r="D67" s="29" t="s">
        <v>978</v>
      </c>
      <c r="E67" s="30" t="s">
        <v>804</v>
      </c>
      <c r="F67" s="31" t="s">
        <v>979</v>
      </c>
      <c r="G67" s="28" t="s">
        <v>80</v>
      </c>
      <c r="H67" s="32">
        <v>10</v>
      </c>
      <c r="I67" s="32">
        <v>6</v>
      </c>
      <c r="J67" s="32" t="s">
        <v>28</v>
      </c>
      <c r="K67" s="32">
        <v>7</v>
      </c>
      <c r="L67" s="40"/>
      <c r="M67" s="40"/>
      <c r="N67" s="40"/>
      <c r="O67" s="34">
        <v>7.5</v>
      </c>
      <c r="P67" s="35">
        <f>ROUND(SUMPRODUCT(H67:O67,$H$9:$O$9)/100,1)</f>
        <v>7.5</v>
      </c>
      <c r="Q67" s="36" t="str">
        <f t="shared" si="3"/>
        <v>B</v>
      </c>
      <c r="R67" s="37" t="str">
        <f t="shared" si="4"/>
        <v>Khá</v>
      </c>
      <c r="S67" s="38" t="str">
        <f t="shared" si="5"/>
        <v/>
      </c>
      <c r="T67" s="39" t="s">
        <v>1520</v>
      </c>
      <c r="U67" s="3"/>
      <c r="V67" s="26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5.75" customHeight="1">
      <c r="B68" s="27">
        <v>59</v>
      </c>
      <c r="C68" s="28" t="s">
        <v>980</v>
      </c>
      <c r="D68" s="29" t="s">
        <v>981</v>
      </c>
      <c r="E68" s="30" t="s">
        <v>241</v>
      </c>
      <c r="F68" s="31" t="s">
        <v>360</v>
      </c>
      <c r="G68" s="28" t="s">
        <v>125</v>
      </c>
      <c r="H68" s="32">
        <v>9</v>
      </c>
      <c r="I68" s="32">
        <v>8</v>
      </c>
      <c r="J68" s="32" t="s">
        <v>28</v>
      </c>
      <c r="K68" s="32">
        <v>8</v>
      </c>
      <c r="L68" s="40"/>
      <c r="M68" s="40"/>
      <c r="N68" s="40"/>
      <c r="O68" s="34">
        <v>8</v>
      </c>
      <c r="P68" s="35">
        <f>ROUND(SUMPRODUCT(H68:O68,$H$9:$O$9)/100,1)</f>
        <v>8.1</v>
      </c>
      <c r="Q68" s="36" t="str">
        <f t="shared" si="3"/>
        <v>B+</v>
      </c>
      <c r="R68" s="37" t="str">
        <f t="shared" si="4"/>
        <v>Khá</v>
      </c>
      <c r="S68" s="38" t="str">
        <f t="shared" si="5"/>
        <v/>
      </c>
      <c r="T68" s="39" t="s">
        <v>1520</v>
      </c>
      <c r="U68" s="3"/>
      <c r="V68" s="26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5.75" customHeight="1">
      <c r="B69" s="27">
        <v>60</v>
      </c>
      <c r="C69" s="28" t="s">
        <v>982</v>
      </c>
      <c r="D69" s="29" t="s">
        <v>381</v>
      </c>
      <c r="E69" s="30" t="s">
        <v>814</v>
      </c>
      <c r="F69" s="31" t="s">
        <v>983</v>
      </c>
      <c r="G69" s="28" t="s">
        <v>65</v>
      </c>
      <c r="H69" s="32">
        <v>9</v>
      </c>
      <c r="I69" s="32">
        <v>9</v>
      </c>
      <c r="J69" s="32" t="s">
        <v>28</v>
      </c>
      <c r="K69" s="32">
        <v>5</v>
      </c>
      <c r="L69" s="40"/>
      <c r="M69" s="40"/>
      <c r="N69" s="40"/>
      <c r="O69" s="34">
        <v>7</v>
      </c>
      <c r="P69" s="35">
        <f>ROUND(SUMPRODUCT(H69:O69,$H$9:$O$9)/100,1)</f>
        <v>7</v>
      </c>
      <c r="Q69" s="36" t="str">
        <f t="shared" si="3"/>
        <v>B</v>
      </c>
      <c r="R69" s="37" t="str">
        <f t="shared" si="4"/>
        <v>Khá</v>
      </c>
      <c r="S69" s="38" t="str">
        <f t="shared" si="5"/>
        <v/>
      </c>
      <c r="T69" s="39" t="s">
        <v>1520</v>
      </c>
      <c r="U69" s="3"/>
      <c r="V69" s="26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5.75" customHeight="1">
      <c r="B70" s="27">
        <v>61</v>
      </c>
      <c r="C70" s="28" t="s">
        <v>984</v>
      </c>
      <c r="D70" s="29" t="s">
        <v>401</v>
      </c>
      <c r="E70" s="30" t="s">
        <v>262</v>
      </c>
      <c r="F70" s="31" t="s">
        <v>985</v>
      </c>
      <c r="G70" s="28" t="s">
        <v>61</v>
      </c>
      <c r="H70" s="32">
        <v>9</v>
      </c>
      <c r="I70" s="32">
        <v>8</v>
      </c>
      <c r="J70" s="32" t="s">
        <v>28</v>
      </c>
      <c r="K70" s="32">
        <v>6</v>
      </c>
      <c r="L70" s="40"/>
      <c r="M70" s="40"/>
      <c r="N70" s="40"/>
      <c r="O70" s="34">
        <v>6.5</v>
      </c>
      <c r="P70" s="35">
        <f>ROUND(SUMPRODUCT(H70:O70,$H$9:$O$9)/100,1)</f>
        <v>6.8</v>
      </c>
      <c r="Q70" s="36" t="str">
        <f t="shared" si="3"/>
        <v>C+</v>
      </c>
      <c r="R70" s="37" t="str">
        <f t="shared" si="4"/>
        <v>Trung bình</v>
      </c>
      <c r="S70" s="38" t="str">
        <f t="shared" si="5"/>
        <v/>
      </c>
      <c r="T70" s="39" t="s">
        <v>1520</v>
      </c>
      <c r="U70" s="3"/>
      <c r="V70" s="26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5.75" customHeight="1">
      <c r="B71" s="27">
        <v>62</v>
      </c>
      <c r="C71" s="28" t="s">
        <v>986</v>
      </c>
      <c r="D71" s="29" t="s">
        <v>987</v>
      </c>
      <c r="E71" s="30" t="s">
        <v>988</v>
      </c>
      <c r="F71" s="31" t="s">
        <v>989</v>
      </c>
      <c r="G71" s="28" t="s">
        <v>70</v>
      </c>
      <c r="H71" s="32">
        <v>7</v>
      </c>
      <c r="I71" s="32">
        <v>4</v>
      </c>
      <c r="J71" s="32" t="s">
        <v>28</v>
      </c>
      <c r="K71" s="32">
        <v>5</v>
      </c>
      <c r="L71" s="40"/>
      <c r="M71" s="40"/>
      <c r="N71" s="40"/>
      <c r="O71" s="34">
        <v>0</v>
      </c>
      <c r="P71" s="35">
        <f>ROUND(SUMPRODUCT(H71:O71,$H$9:$O$9)/100,1)</f>
        <v>2.1</v>
      </c>
      <c r="Q71" s="36" t="str">
        <f t="shared" si="3"/>
        <v>F</v>
      </c>
      <c r="R71" s="37" t="str">
        <f t="shared" si="4"/>
        <v>Kém</v>
      </c>
      <c r="S71" s="38" t="s">
        <v>1530</v>
      </c>
      <c r="T71" s="39" t="s">
        <v>1520</v>
      </c>
      <c r="U71" s="3"/>
      <c r="V71" s="26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Học lại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5.75" customHeight="1">
      <c r="B72" s="27">
        <v>63</v>
      </c>
      <c r="C72" s="28" t="s">
        <v>990</v>
      </c>
      <c r="D72" s="29" t="s">
        <v>991</v>
      </c>
      <c r="E72" s="30" t="s">
        <v>992</v>
      </c>
      <c r="F72" s="31" t="s">
        <v>228</v>
      </c>
      <c r="G72" s="28" t="s">
        <v>116</v>
      </c>
      <c r="H72" s="32">
        <v>6</v>
      </c>
      <c r="I72" s="32">
        <v>10</v>
      </c>
      <c r="J72" s="32" t="s">
        <v>28</v>
      </c>
      <c r="K72" s="32">
        <v>6</v>
      </c>
      <c r="L72" s="40"/>
      <c r="M72" s="40"/>
      <c r="N72" s="40"/>
      <c r="O72" s="34">
        <v>9</v>
      </c>
      <c r="P72" s="35">
        <f>ROUND(SUMPRODUCT(H72:O72,$H$9:$O$9)/100,1)</f>
        <v>8.1999999999999993</v>
      </c>
      <c r="Q72" s="36" t="str">
        <f t="shared" si="3"/>
        <v>B+</v>
      </c>
      <c r="R72" s="37" t="str">
        <f t="shared" si="4"/>
        <v>Khá</v>
      </c>
      <c r="S72" s="38" t="str">
        <f>+IF(OR($H72=0,$I72=0,$J72=0,$K72=0),"Không đủ ĐKDT","")</f>
        <v/>
      </c>
      <c r="T72" s="39" t="s">
        <v>1520</v>
      </c>
      <c r="U72" s="3"/>
      <c r="V72" s="26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5.75" customHeight="1">
      <c r="B73" s="27">
        <v>64</v>
      </c>
      <c r="C73" s="28" t="s">
        <v>993</v>
      </c>
      <c r="D73" s="29" t="s">
        <v>994</v>
      </c>
      <c r="E73" s="30" t="s">
        <v>282</v>
      </c>
      <c r="F73" s="31" t="s">
        <v>995</v>
      </c>
      <c r="G73" s="28" t="s">
        <v>65</v>
      </c>
      <c r="H73" s="32">
        <v>8</v>
      </c>
      <c r="I73" s="32">
        <v>9</v>
      </c>
      <c r="J73" s="32" t="s">
        <v>28</v>
      </c>
      <c r="K73" s="32">
        <v>6</v>
      </c>
      <c r="L73" s="40"/>
      <c r="M73" s="40"/>
      <c r="N73" s="40"/>
      <c r="O73" s="34">
        <v>6.5</v>
      </c>
      <c r="P73" s="35">
        <f>ROUND(SUMPRODUCT(H73:O73,$H$9:$O$9)/100,1)</f>
        <v>6.8</v>
      </c>
      <c r="Q73" s="36" t="str">
        <f t="shared" si="3"/>
        <v>C+</v>
      </c>
      <c r="R73" s="37" t="str">
        <f t="shared" si="4"/>
        <v>Trung bình</v>
      </c>
      <c r="S73" s="38" t="str">
        <f>+IF(OR($H73=0,$I73=0,$J73=0,$K73=0),"Không đủ ĐKDT","")</f>
        <v/>
      </c>
      <c r="T73" s="39" t="s">
        <v>1520</v>
      </c>
      <c r="U73" s="3"/>
      <c r="V73" s="26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5.75" customHeight="1">
      <c r="B74" s="27">
        <v>65</v>
      </c>
      <c r="C74" s="28" t="s">
        <v>996</v>
      </c>
      <c r="D74" s="29" t="s">
        <v>292</v>
      </c>
      <c r="E74" s="30" t="s">
        <v>282</v>
      </c>
      <c r="F74" s="31" t="s">
        <v>997</v>
      </c>
      <c r="G74" s="28" t="s">
        <v>125</v>
      </c>
      <c r="H74" s="32">
        <v>10</v>
      </c>
      <c r="I74" s="32">
        <v>6</v>
      </c>
      <c r="J74" s="32" t="s">
        <v>28</v>
      </c>
      <c r="K74" s="32">
        <v>7</v>
      </c>
      <c r="L74" s="40"/>
      <c r="M74" s="40"/>
      <c r="N74" s="40"/>
      <c r="O74" s="34">
        <v>8</v>
      </c>
      <c r="P74" s="35">
        <f>ROUND(SUMPRODUCT(H74:O74,$H$9:$O$9)/100,1)</f>
        <v>7.8</v>
      </c>
      <c r="Q74" s="36" t="str">
        <f t="shared" si="3"/>
        <v>B</v>
      </c>
      <c r="R74" s="37" t="str">
        <f t="shared" si="4"/>
        <v>Khá</v>
      </c>
      <c r="S74" s="38" t="str">
        <f>+IF(OR($H74=0,$I74=0,$J74=0,$K74=0),"Không đủ ĐKDT","")</f>
        <v/>
      </c>
      <c r="T74" s="39" t="s">
        <v>1520</v>
      </c>
      <c r="U74" s="3"/>
      <c r="V74" s="26"/>
      <c r="W74" s="71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5.75" customHeight="1">
      <c r="B75" s="27">
        <v>66</v>
      </c>
      <c r="C75" s="28" t="s">
        <v>998</v>
      </c>
      <c r="D75" s="29" t="s">
        <v>999</v>
      </c>
      <c r="E75" s="30" t="s">
        <v>491</v>
      </c>
      <c r="F75" s="31" t="s">
        <v>754</v>
      </c>
      <c r="G75" s="28" t="s">
        <v>125</v>
      </c>
      <c r="H75" s="32">
        <v>10</v>
      </c>
      <c r="I75" s="32">
        <v>7</v>
      </c>
      <c r="J75" s="32" t="s">
        <v>28</v>
      </c>
      <c r="K75" s="32">
        <v>6</v>
      </c>
      <c r="L75" s="40"/>
      <c r="M75" s="40"/>
      <c r="N75" s="40"/>
      <c r="O75" s="34">
        <v>8</v>
      </c>
      <c r="P75" s="35">
        <f>ROUND(SUMPRODUCT(H75:O75,$H$9:$O$9)/100,1)</f>
        <v>7.7</v>
      </c>
      <c r="Q75" s="36" t="str">
        <f t="shared" si="3"/>
        <v>B</v>
      </c>
      <c r="R75" s="37" t="str">
        <f t="shared" si="4"/>
        <v>Khá</v>
      </c>
      <c r="S75" s="38" t="str">
        <f>+IF(OR($H75=0,$I75=0,$J75=0,$K75=0),"Không đủ ĐKDT","")</f>
        <v/>
      </c>
      <c r="T75" s="39" t="s">
        <v>1520</v>
      </c>
      <c r="U75" s="3"/>
      <c r="V75" s="26"/>
      <c r="W75" s="71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5.75" customHeight="1">
      <c r="B76" s="27">
        <v>67</v>
      </c>
      <c r="C76" s="28" t="s">
        <v>1000</v>
      </c>
      <c r="D76" s="29" t="s">
        <v>1001</v>
      </c>
      <c r="E76" s="30" t="s">
        <v>679</v>
      </c>
      <c r="F76" s="31" t="s">
        <v>376</v>
      </c>
      <c r="G76" s="28" t="s">
        <v>116</v>
      </c>
      <c r="H76" s="32">
        <v>10</v>
      </c>
      <c r="I76" s="32">
        <v>9</v>
      </c>
      <c r="J76" s="32" t="s">
        <v>28</v>
      </c>
      <c r="K76" s="32">
        <v>6</v>
      </c>
      <c r="L76" s="40"/>
      <c r="M76" s="40"/>
      <c r="N76" s="40"/>
      <c r="O76" s="34">
        <v>8</v>
      </c>
      <c r="P76" s="35">
        <f>ROUND(SUMPRODUCT(H76:O76,$H$9:$O$9)/100,1)</f>
        <v>7.9</v>
      </c>
      <c r="Q76" s="36" t="str">
        <f t="shared" si="3"/>
        <v>B</v>
      </c>
      <c r="R76" s="37" t="str">
        <f t="shared" si="4"/>
        <v>Khá</v>
      </c>
      <c r="S76" s="38" t="str">
        <f>+IF(OR($H76=0,$I76=0,$J76=0,$K76=0),"Không đủ ĐKDT","")</f>
        <v/>
      </c>
      <c r="T76" s="39" t="s">
        <v>1520</v>
      </c>
      <c r="U76" s="3"/>
      <c r="V76" s="26"/>
      <c r="W76" s="71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ht="9" customHeight="1">
      <c r="A77" s="2"/>
      <c r="B77" s="41"/>
      <c r="C77" s="42"/>
      <c r="D77" s="42"/>
      <c r="E77" s="43"/>
      <c r="F77" s="43"/>
      <c r="G77" s="43"/>
      <c r="H77" s="44"/>
      <c r="I77" s="45"/>
      <c r="J77" s="45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</row>
    <row r="78" spans="1:38" ht="16.5">
      <c r="A78" s="2"/>
      <c r="B78" s="95" t="s">
        <v>29</v>
      </c>
      <c r="C78" s="95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ht="16.5" customHeight="1">
      <c r="A79" s="2"/>
      <c r="B79" s="47" t="s">
        <v>30</v>
      </c>
      <c r="C79" s="47"/>
      <c r="D79" s="48">
        <f>+$Z$8</f>
        <v>67</v>
      </c>
      <c r="E79" s="49" t="s">
        <v>31</v>
      </c>
      <c r="F79" s="86" t="s">
        <v>32</v>
      </c>
      <c r="G79" s="86"/>
      <c r="H79" s="86"/>
      <c r="I79" s="86"/>
      <c r="J79" s="86"/>
      <c r="K79" s="86"/>
      <c r="L79" s="86"/>
      <c r="M79" s="86"/>
      <c r="N79" s="86"/>
      <c r="O79" s="50">
        <f>$Z$8 -COUNTIF($S$9:$S$247,"Vắng") -COUNTIF($S$9:$S$247,"Vắng có phép") - COUNTIF($S$9:$S$247,"Đình chỉ thi") - COUNTIF($S$9:$S$247,"Không đủ ĐKDT")</f>
        <v>65</v>
      </c>
      <c r="P79" s="50"/>
      <c r="Q79" s="50"/>
      <c r="R79" s="51"/>
      <c r="S79" s="52" t="s">
        <v>31</v>
      </c>
      <c r="T79" s="51"/>
      <c r="U79" s="3"/>
    </row>
    <row r="80" spans="1:38" ht="16.5" customHeight="1">
      <c r="A80" s="2"/>
      <c r="B80" s="47" t="s">
        <v>33</v>
      </c>
      <c r="C80" s="47"/>
      <c r="D80" s="48">
        <f>+$AK$8</f>
        <v>65</v>
      </c>
      <c r="E80" s="49" t="s">
        <v>31</v>
      </c>
      <c r="F80" s="86" t="s">
        <v>34</v>
      </c>
      <c r="G80" s="86"/>
      <c r="H80" s="86"/>
      <c r="I80" s="86"/>
      <c r="J80" s="86"/>
      <c r="K80" s="86"/>
      <c r="L80" s="86"/>
      <c r="M80" s="86"/>
      <c r="N80" s="86"/>
      <c r="O80" s="53">
        <f>COUNTIF($S$9:$S$123,"Vắng")</f>
        <v>1</v>
      </c>
      <c r="P80" s="53"/>
      <c r="Q80" s="53"/>
      <c r="R80" s="54"/>
      <c r="S80" s="52" t="s">
        <v>31</v>
      </c>
      <c r="T80" s="54"/>
      <c r="U80" s="3"/>
    </row>
    <row r="81" spans="1:38" ht="16.5" customHeight="1">
      <c r="A81" s="2"/>
      <c r="B81" s="47" t="s">
        <v>42</v>
      </c>
      <c r="C81" s="47"/>
      <c r="D81" s="57">
        <f>COUNTIF(W10:W76,"Học lại")</f>
        <v>2</v>
      </c>
      <c r="E81" s="49" t="s">
        <v>31</v>
      </c>
      <c r="F81" s="86" t="s">
        <v>43</v>
      </c>
      <c r="G81" s="86"/>
      <c r="H81" s="86"/>
      <c r="I81" s="86"/>
      <c r="J81" s="86"/>
      <c r="K81" s="86"/>
      <c r="L81" s="86"/>
      <c r="M81" s="86"/>
      <c r="N81" s="86"/>
      <c r="O81" s="50">
        <f>COUNTIF($S$9:$S$123,"Vắng có phép")</f>
        <v>0</v>
      </c>
      <c r="P81" s="50"/>
      <c r="Q81" s="50"/>
      <c r="R81" s="51"/>
      <c r="S81" s="52" t="s">
        <v>31</v>
      </c>
      <c r="T81" s="51"/>
      <c r="U81" s="3"/>
    </row>
    <row r="82" spans="1:38" ht="3" customHeight="1">
      <c r="A82" s="2"/>
      <c r="B82" s="41"/>
      <c r="C82" s="42"/>
      <c r="D82" s="42"/>
      <c r="E82" s="43"/>
      <c r="F82" s="43"/>
      <c r="G82" s="43"/>
      <c r="H82" s="44"/>
      <c r="I82" s="45"/>
      <c r="J82" s="45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3"/>
    </row>
    <row r="83" spans="1:38">
      <c r="B83" s="77" t="s">
        <v>44</v>
      </c>
      <c r="C83" s="77"/>
      <c r="D83" s="78">
        <f>COUNTIF(W10:W76,"Thi lại")</f>
        <v>0</v>
      </c>
      <c r="E83" s="79" t="s">
        <v>31</v>
      </c>
      <c r="F83" s="3"/>
      <c r="G83" s="3"/>
      <c r="H83" s="3"/>
      <c r="I83" s="3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3"/>
    </row>
    <row r="84" spans="1:38" ht="24.75" customHeight="1">
      <c r="B84" s="77"/>
      <c r="C84" s="77"/>
      <c r="D84" s="78"/>
      <c r="E84" s="79"/>
      <c r="F84" s="3"/>
      <c r="G84" s="3"/>
      <c r="H84" s="3"/>
      <c r="I84" s="3"/>
      <c r="J84" s="84" t="s">
        <v>1531</v>
      </c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3"/>
    </row>
    <row r="85" spans="1:38" s="2" customFormat="1" ht="4.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</autoFilter>
  <sortState ref="B10:U76">
    <sortCondition ref="B10:B76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78:C78"/>
    <mergeCell ref="N7:N8"/>
    <mergeCell ref="O7:O8"/>
    <mergeCell ref="P7:P9"/>
    <mergeCell ref="Q7:Q8"/>
    <mergeCell ref="R7:R8"/>
    <mergeCell ref="H7:H8"/>
    <mergeCell ref="J83:T83"/>
    <mergeCell ref="J84:T84"/>
    <mergeCell ref="I7:I8"/>
    <mergeCell ref="F81:N81"/>
    <mergeCell ref="K7:K8"/>
    <mergeCell ref="L7:L8"/>
    <mergeCell ref="M7:M8"/>
    <mergeCell ref="F79:N79"/>
    <mergeCell ref="F80:N80"/>
  </mergeCells>
  <conditionalFormatting sqref="H10:O76">
    <cfRule type="cellIs" dxfId="9" priority="4" operator="greaterThan">
      <formula>10</formula>
    </cfRule>
  </conditionalFormatting>
  <conditionalFormatting sqref="C1:C1048576">
    <cfRule type="duplicateValues" dxfId="8" priority="2"/>
  </conditionalFormatting>
  <dataValidations count="1">
    <dataValidation allowBlank="1" showInputMessage="1" showErrorMessage="1" errorTitle="Không xóa dữ liệu" error="Không xóa dữ liệu" prompt="Không xóa dữ liệu" sqref="W10:W76 X2:AL8 D81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73"/>
  <sheetViews>
    <sheetView zoomScale="130" zoomScaleNormal="130" workbookViewId="0">
      <pane ySplit="3" topLeftCell="A69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4.5" style="1" customWidth="1"/>
    <col min="5" max="5" width="10.7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5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1529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54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48</v>
      </c>
      <c r="H5" s="97"/>
      <c r="I5" s="97"/>
      <c r="J5" s="97"/>
      <c r="K5" s="97"/>
      <c r="L5" s="97"/>
      <c r="M5" s="97"/>
      <c r="N5" s="97"/>
      <c r="O5" s="97" t="s">
        <v>49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Mạng máy tính</v>
      </c>
      <c r="Y8" s="65" t="str">
        <f>+O4</f>
        <v>Nhóm: INT1336-04</v>
      </c>
      <c r="Z8" s="66">
        <f>+$AI$8+$AK$8+$AG$8</f>
        <v>56</v>
      </c>
      <c r="AA8" s="60">
        <f>COUNTIF($S$9:$S$104,"Khiển trách")</f>
        <v>0</v>
      </c>
      <c r="AB8" s="60">
        <f>COUNTIF($S$9:$S$104,"Cảnh cáo")</f>
        <v>0</v>
      </c>
      <c r="AC8" s="60">
        <f>COUNTIF($S$9:$S$104,"Đình chỉ thi")</f>
        <v>0</v>
      </c>
      <c r="AD8" s="67">
        <f>+($AA$8+$AB$8+$AC$8)/$Z$8*100%</f>
        <v>0</v>
      </c>
      <c r="AE8" s="60">
        <f>SUM(COUNTIF($S$9:$S$102,"Vắng"),COUNTIF($S$9:$S$102,"Vắng có phép"))</f>
        <v>0</v>
      </c>
      <c r="AF8" s="68">
        <f>+$AE$8/$Z$8</f>
        <v>0</v>
      </c>
      <c r="AG8" s="69">
        <f>COUNTIF($W$9:$W$102,"Thi lại")</f>
        <v>0</v>
      </c>
      <c r="AH8" s="68">
        <f>+$AG$8/$Z$8</f>
        <v>0</v>
      </c>
      <c r="AI8" s="69">
        <f>COUNTIF($W$9:$W$103,"Học lại")</f>
        <v>7</v>
      </c>
      <c r="AJ8" s="68">
        <f>+$AI$8/$Z$8</f>
        <v>0.125</v>
      </c>
      <c r="AK8" s="60">
        <f>COUNTIF($W$10:$W$103,"Đạt")</f>
        <v>49</v>
      </c>
      <c r="AL8" s="67">
        <f>+$AK$8/$Z$8</f>
        <v>0.875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5.75" customHeight="1">
      <c r="B10" s="17">
        <v>1</v>
      </c>
      <c r="C10" s="18" t="s">
        <v>680</v>
      </c>
      <c r="D10" s="19" t="s">
        <v>171</v>
      </c>
      <c r="E10" s="20" t="s">
        <v>510</v>
      </c>
      <c r="F10" s="21" t="s">
        <v>681</v>
      </c>
      <c r="G10" s="18" t="s">
        <v>70</v>
      </c>
      <c r="H10" s="22">
        <v>9</v>
      </c>
      <c r="I10" s="22">
        <v>5</v>
      </c>
      <c r="J10" s="22" t="s">
        <v>28</v>
      </c>
      <c r="K10" s="22">
        <v>10</v>
      </c>
      <c r="L10" s="82"/>
      <c r="M10" s="82"/>
      <c r="N10" s="82"/>
      <c r="O10" s="83">
        <v>6</v>
      </c>
      <c r="P10" s="23">
        <f>ROUND(SUMPRODUCT(H10:O10,$H$9:$O$9)/100,1)</f>
        <v>7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41" si="2">+IF(OR($H10=0,$I10=0,$J10=0,$K10=0),"Không đủ ĐKDT","")</f>
        <v/>
      </c>
      <c r="T10" s="25" t="s">
        <v>1517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5.75" customHeight="1">
      <c r="B11" s="27">
        <v>2</v>
      </c>
      <c r="C11" s="28" t="s">
        <v>682</v>
      </c>
      <c r="D11" s="29" t="s">
        <v>683</v>
      </c>
      <c r="E11" s="30" t="s">
        <v>59</v>
      </c>
      <c r="F11" s="31" t="s">
        <v>684</v>
      </c>
      <c r="G11" s="28" t="s">
        <v>61</v>
      </c>
      <c r="H11" s="32">
        <v>10</v>
      </c>
      <c r="I11" s="32">
        <v>3</v>
      </c>
      <c r="J11" s="32" t="s">
        <v>28</v>
      </c>
      <c r="K11" s="32">
        <v>10</v>
      </c>
      <c r="L11" s="33"/>
      <c r="M11" s="33"/>
      <c r="N11" s="33"/>
      <c r="O11" s="34">
        <v>7.5</v>
      </c>
      <c r="P11" s="35">
        <f>ROUND(SUMPRODUCT(H11:O11,$H$9:$O$9)/100,1)</f>
        <v>7.8</v>
      </c>
      <c r="Q11" s="36" t="str">
        <f t="shared" si="0"/>
        <v>B</v>
      </c>
      <c r="R11" s="37" t="str">
        <f t="shared" si="1"/>
        <v>Khá</v>
      </c>
      <c r="S11" s="38" t="str">
        <f t="shared" si="2"/>
        <v/>
      </c>
      <c r="T11" s="39" t="s">
        <v>1517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5.75" customHeight="1">
      <c r="B12" s="27">
        <v>3</v>
      </c>
      <c r="C12" s="28" t="s">
        <v>685</v>
      </c>
      <c r="D12" s="29" t="s">
        <v>487</v>
      </c>
      <c r="E12" s="30" t="s">
        <v>686</v>
      </c>
      <c r="F12" s="31" t="s">
        <v>333</v>
      </c>
      <c r="G12" s="28" t="s">
        <v>61</v>
      </c>
      <c r="H12" s="32">
        <v>6</v>
      </c>
      <c r="I12" s="32">
        <v>1</v>
      </c>
      <c r="J12" s="32" t="s">
        <v>28</v>
      </c>
      <c r="K12" s="32">
        <v>10</v>
      </c>
      <c r="L12" s="40"/>
      <c r="M12" s="40"/>
      <c r="N12" s="40"/>
      <c r="O12" s="34">
        <v>7</v>
      </c>
      <c r="P12" s="35">
        <f>ROUND(SUMPRODUCT(H12:O12,$H$9:$O$9)/100,1)</f>
        <v>6.9</v>
      </c>
      <c r="Q12" s="36" t="str">
        <f t="shared" si="0"/>
        <v>C+</v>
      </c>
      <c r="R12" s="37" t="str">
        <f t="shared" si="1"/>
        <v>Trung bình</v>
      </c>
      <c r="S12" s="38" t="str">
        <f t="shared" si="2"/>
        <v/>
      </c>
      <c r="T12" s="39" t="s">
        <v>1517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5.75" customHeight="1">
      <c r="B13" s="27">
        <v>4</v>
      </c>
      <c r="C13" s="28" t="s">
        <v>687</v>
      </c>
      <c r="D13" s="29" t="s">
        <v>688</v>
      </c>
      <c r="E13" s="30" t="s">
        <v>73</v>
      </c>
      <c r="F13" s="31" t="s">
        <v>689</v>
      </c>
      <c r="G13" s="28" t="s">
        <v>70</v>
      </c>
      <c r="H13" s="32">
        <v>10</v>
      </c>
      <c r="I13" s="32">
        <v>3</v>
      </c>
      <c r="J13" s="32" t="s">
        <v>28</v>
      </c>
      <c r="K13" s="32">
        <v>10</v>
      </c>
      <c r="L13" s="40"/>
      <c r="M13" s="40"/>
      <c r="N13" s="40"/>
      <c r="O13" s="34">
        <v>6.5</v>
      </c>
      <c r="P13" s="35">
        <f>ROUND(SUMPRODUCT(H13:O13,$H$9:$O$9)/100,1)</f>
        <v>7.2</v>
      </c>
      <c r="Q13" s="36" t="str">
        <f t="shared" si="0"/>
        <v>B</v>
      </c>
      <c r="R13" s="37" t="str">
        <f t="shared" si="1"/>
        <v>Khá</v>
      </c>
      <c r="S13" s="38" t="str">
        <f t="shared" si="2"/>
        <v/>
      </c>
      <c r="T13" s="39" t="s">
        <v>1517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5.75" customHeight="1">
      <c r="B14" s="27">
        <v>5</v>
      </c>
      <c r="C14" s="28" t="s">
        <v>690</v>
      </c>
      <c r="D14" s="29" t="s">
        <v>226</v>
      </c>
      <c r="E14" s="30" t="s">
        <v>691</v>
      </c>
      <c r="F14" s="31" t="s">
        <v>185</v>
      </c>
      <c r="G14" s="28" t="s">
        <v>70</v>
      </c>
      <c r="H14" s="32">
        <v>10</v>
      </c>
      <c r="I14" s="32">
        <v>5</v>
      </c>
      <c r="J14" s="32" t="s">
        <v>28</v>
      </c>
      <c r="K14" s="32">
        <v>10</v>
      </c>
      <c r="L14" s="40"/>
      <c r="M14" s="40"/>
      <c r="N14" s="40"/>
      <c r="O14" s="34">
        <v>8.5</v>
      </c>
      <c r="P14" s="35">
        <f>ROUND(SUMPRODUCT(H14:O14,$H$9:$O$9)/100,1)</f>
        <v>8.6</v>
      </c>
      <c r="Q14" s="36" t="str">
        <f t="shared" si="0"/>
        <v>A</v>
      </c>
      <c r="R14" s="37" t="str">
        <f t="shared" si="1"/>
        <v>Giỏi</v>
      </c>
      <c r="S14" s="38" t="str">
        <f t="shared" si="2"/>
        <v/>
      </c>
      <c r="T14" s="39" t="s">
        <v>1517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5.75" customHeight="1">
      <c r="B15" s="27">
        <v>6</v>
      </c>
      <c r="C15" s="28" t="s">
        <v>692</v>
      </c>
      <c r="D15" s="29" t="s">
        <v>72</v>
      </c>
      <c r="E15" s="30" t="s">
        <v>536</v>
      </c>
      <c r="F15" s="31" t="s">
        <v>693</v>
      </c>
      <c r="G15" s="28" t="s">
        <v>125</v>
      </c>
      <c r="H15" s="32">
        <v>10</v>
      </c>
      <c r="I15" s="32">
        <v>5</v>
      </c>
      <c r="J15" s="32" t="s">
        <v>28</v>
      </c>
      <c r="K15" s="32">
        <v>10</v>
      </c>
      <c r="L15" s="40"/>
      <c r="M15" s="40"/>
      <c r="N15" s="40"/>
      <c r="O15" s="34">
        <v>9</v>
      </c>
      <c r="P15" s="35">
        <f>ROUND(SUMPRODUCT(H15:O15,$H$9:$O$9)/100,1)</f>
        <v>8.9</v>
      </c>
      <c r="Q15" s="36" t="str">
        <f t="shared" si="0"/>
        <v>A</v>
      </c>
      <c r="R15" s="37" t="str">
        <f t="shared" si="1"/>
        <v>Giỏi</v>
      </c>
      <c r="S15" s="38" t="str">
        <f t="shared" si="2"/>
        <v/>
      </c>
      <c r="T15" s="39" t="s">
        <v>1517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5.75" customHeight="1">
      <c r="B16" s="27">
        <v>7</v>
      </c>
      <c r="C16" s="28" t="s">
        <v>694</v>
      </c>
      <c r="D16" s="29" t="s">
        <v>695</v>
      </c>
      <c r="E16" s="30" t="s">
        <v>696</v>
      </c>
      <c r="F16" s="31" t="s">
        <v>697</v>
      </c>
      <c r="G16" s="28" t="s">
        <v>80</v>
      </c>
      <c r="H16" s="32">
        <v>9</v>
      </c>
      <c r="I16" s="32">
        <v>10</v>
      </c>
      <c r="J16" s="32" t="s">
        <v>28</v>
      </c>
      <c r="K16" s="32">
        <v>10</v>
      </c>
      <c r="L16" s="40"/>
      <c r="M16" s="40"/>
      <c r="N16" s="40"/>
      <c r="O16" s="34">
        <v>6.5</v>
      </c>
      <c r="P16" s="35">
        <f>ROUND(SUMPRODUCT(H16:O16,$H$9:$O$9)/100,1)</f>
        <v>7.8</v>
      </c>
      <c r="Q16" s="36" t="str">
        <f t="shared" si="0"/>
        <v>B</v>
      </c>
      <c r="R16" s="37" t="str">
        <f t="shared" si="1"/>
        <v>Khá</v>
      </c>
      <c r="S16" s="38" t="str">
        <f t="shared" si="2"/>
        <v/>
      </c>
      <c r="T16" s="39" t="s">
        <v>1517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5.75" customHeight="1">
      <c r="B17" s="27">
        <v>8</v>
      </c>
      <c r="C17" s="28" t="s">
        <v>698</v>
      </c>
      <c r="D17" s="29" t="s">
        <v>699</v>
      </c>
      <c r="E17" s="30" t="s">
        <v>323</v>
      </c>
      <c r="F17" s="31" t="s">
        <v>700</v>
      </c>
      <c r="G17" s="28" t="s">
        <v>70</v>
      </c>
      <c r="H17" s="32">
        <v>10</v>
      </c>
      <c r="I17" s="32">
        <v>2</v>
      </c>
      <c r="J17" s="32" t="s">
        <v>28</v>
      </c>
      <c r="K17" s="32">
        <v>10</v>
      </c>
      <c r="L17" s="40"/>
      <c r="M17" s="40"/>
      <c r="N17" s="40"/>
      <c r="O17" s="34">
        <v>7</v>
      </c>
      <c r="P17" s="35">
        <f>ROUND(SUMPRODUCT(H17:O17,$H$9:$O$9)/100,1)</f>
        <v>7.4</v>
      </c>
      <c r="Q17" s="36" t="str">
        <f t="shared" si="0"/>
        <v>B</v>
      </c>
      <c r="R17" s="37" t="str">
        <f t="shared" si="1"/>
        <v>Khá</v>
      </c>
      <c r="S17" s="38" t="str">
        <f t="shared" si="2"/>
        <v/>
      </c>
      <c r="T17" s="39" t="s">
        <v>1517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5.75" customHeight="1">
      <c r="B18" s="27">
        <v>9</v>
      </c>
      <c r="C18" s="28" t="s">
        <v>701</v>
      </c>
      <c r="D18" s="29" t="s">
        <v>702</v>
      </c>
      <c r="E18" s="30" t="s">
        <v>101</v>
      </c>
      <c r="F18" s="31" t="s">
        <v>703</v>
      </c>
      <c r="G18" s="28" t="s">
        <v>704</v>
      </c>
      <c r="H18" s="32">
        <v>6</v>
      </c>
      <c r="I18" s="32">
        <v>5</v>
      </c>
      <c r="J18" s="32" t="s">
        <v>28</v>
      </c>
      <c r="K18" s="32">
        <v>10</v>
      </c>
      <c r="L18" s="40"/>
      <c r="M18" s="40"/>
      <c r="N18" s="40"/>
      <c r="O18" s="34">
        <v>6.5</v>
      </c>
      <c r="P18" s="35">
        <f>ROUND(SUMPRODUCT(H18:O18,$H$9:$O$9)/100,1)</f>
        <v>7</v>
      </c>
      <c r="Q18" s="36" t="str">
        <f t="shared" si="0"/>
        <v>B</v>
      </c>
      <c r="R18" s="37" t="str">
        <f t="shared" si="1"/>
        <v>Khá</v>
      </c>
      <c r="S18" s="38" t="str">
        <f t="shared" si="2"/>
        <v/>
      </c>
      <c r="T18" s="39" t="s">
        <v>1517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5.75" customHeight="1">
      <c r="B19" s="27">
        <v>10</v>
      </c>
      <c r="C19" s="28" t="s">
        <v>705</v>
      </c>
      <c r="D19" s="29" t="s">
        <v>633</v>
      </c>
      <c r="E19" s="30" t="s">
        <v>706</v>
      </c>
      <c r="F19" s="31" t="s">
        <v>707</v>
      </c>
      <c r="G19" s="28" t="s">
        <v>125</v>
      </c>
      <c r="H19" s="32">
        <v>10</v>
      </c>
      <c r="I19" s="32">
        <v>1</v>
      </c>
      <c r="J19" s="32" t="s">
        <v>28</v>
      </c>
      <c r="K19" s="32">
        <v>10</v>
      </c>
      <c r="L19" s="40"/>
      <c r="M19" s="40"/>
      <c r="N19" s="40"/>
      <c r="O19" s="34">
        <v>7</v>
      </c>
      <c r="P19" s="35">
        <f>ROUND(SUMPRODUCT(H19:O19,$H$9:$O$9)/100,1)</f>
        <v>7.3</v>
      </c>
      <c r="Q19" s="36" t="str">
        <f t="shared" si="0"/>
        <v>B</v>
      </c>
      <c r="R19" s="37" t="str">
        <f t="shared" si="1"/>
        <v>Khá</v>
      </c>
      <c r="S19" s="38" t="str">
        <f t="shared" si="2"/>
        <v/>
      </c>
      <c r="T19" s="39" t="s">
        <v>1517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5.75" customHeight="1">
      <c r="B20" s="27">
        <v>11</v>
      </c>
      <c r="C20" s="28" t="s">
        <v>708</v>
      </c>
      <c r="D20" s="29" t="s">
        <v>709</v>
      </c>
      <c r="E20" s="30" t="s">
        <v>339</v>
      </c>
      <c r="F20" s="31" t="s">
        <v>710</v>
      </c>
      <c r="G20" s="28" t="s">
        <v>125</v>
      </c>
      <c r="H20" s="32">
        <v>10</v>
      </c>
      <c r="I20" s="32">
        <v>5</v>
      </c>
      <c r="J20" s="32" t="s">
        <v>28</v>
      </c>
      <c r="K20" s="32">
        <v>10</v>
      </c>
      <c r="L20" s="40"/>
      <c r="M20" s="40"/>
      <c r="N20" s="40"/>
      <c r="O20" s="34">
        <v>6.5</v>
      </c>
      <c r="P20" s="35">
        <f>ROUND(SUMPRODUCT(H20:O20,$H$9:$O$9)/100,1)</f>
        <v>7.4</v>
      </c>
      <c r="Q20" s="36" t="str">
        <f t="shared" si="0"/>
        <v>B</v>
      </c>
      <c r="R20" s="37" t="str">
        <f t="shared" si="1"/>
        <v>Khá</v>
      </c>
      <c r="S20" s="38" t="str">
        <f t="shared" si="2"/>
        <v/>
      </c>
      <c r="T20" s="39" t="s">
        <v>1517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5.75" customHeight="1">
      <c r="B21" s="27">
        <v>12</v>
      </c>
      <c r="C21" s="28" t="s">
        <v>711</v>
      </c>
      <c r="D21" s="29" t="s">
        <v>171</v>
      </c>
      <c r="E21" s="30" t="s">
        <v>339</v>
      </c>
      <c r="F21" s="31" t="s">
        <v>546</v>
      </c>
      <c r="G21" s="28" t="s">
        <v>103</v>
      </c>
      <c r="H21" s="32">
        <v>6</v>
      </c>
      <c r="I21" s="32">
        <v>5</v>
      </c>
      <c r="J21" s="32" t="s">
        <v>28</v>
      </c>
      <c r="K21" s="32">
        <v>10</v>
      </c>
      <c r="L21" s="40"/>
      <c r="M21" s="40"/>
      <c r="N21" s="40"/>
      <c r="O21" s="34">
        <v>7.5</v>
      </c>
      <c r="P21" s="35">
        <f>ROUND(SUMPRODUCT(H21:O21,$H$9:$O$9)/100,1)</f>
        <v>7.6</v>
      </c>
      <c r="Q21" s="36" t="str">
        <f t="shared" si="0"/>
        <v>B</v>
      </c>
      <c r="R21" s="37" t="str">
        <f t="shared" si="1"/>
        <v>Khá</v>
      </c>
      <c r="S21" s="38" t="str">
        <f t="shared" si="2"/>
        <v/>
      </c>
      <c r="T21" s="39" t="s">
        <v>1517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5.75" customHeight="1">
      <c r="B22" s="27">
        <v>13</v>
      </c>
      <c r="C22" s="28" t="s">
        <v>712</v>
      </c>
      <c r="D22" s="29" t="s">
        <v>713</v>
      </c>
      <c r="E22" s="30" t="s">
        <v>339</v>
      </c>
      <c r="F22" s="31" t="s">
        <v>714</v>
      </c>
      <c r="G22" s="28" t="s">
        <v>61</v>
      </c>
      <c r="H22" s="32">
        <v>9</v>
      </c>
      <c r="I22" s="32">
        <v>5</v>
      </c>
      <c r="J22" s="32" t="s">
        <v>28</v>
      </c>
      <c r="K22" s="32">
        <v>10</v>
      </c>
      <c r="L22" s="40"/>
      <c r="M22" s="40"/>
      <c r="N22" s="40"/>
      <c r="O22" s="34">
        <v>7</v>
      </c>
      <c r="P22" s="35">
        <f>ROUND(SUMPRODUCT(H22:O22,$H$9:$O$9)/100,1)</f>
        <v>7.6</v>
      </c>
      <c r="Q22" s="36" t="str">
        <f t="shared" si="0"/>
        <v>B</v>
      </c>
      <c r="R22" s="37" t="str">
        <f t="shared" si="1"/>
        <v>Khá</v>
      </c>
      <c r="S22" s="38" t="str">
        <f t="shared" si="2"/>
        <v/>
      </c>
      <c r="T22" s="39" t="s">
        <v>1517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5.75" customHeight="1">
      <c r="B23" s="27">
        <v>14</v>
      </c>
      <c r="C23" s="28" t="s">
        <v>715</v>
      </c>
      <c r="D23" s="29" t="s">
        <v>716</v>
      </c>
      <c r="E23" s="30" t="s">
        <v>717</v>
      </c>
      <c r="F23" s="31" t="s">
        <v>718</v>
      </c>
      <c r="G23" s="28" t="s">
        <v>70</v>
      </c>
      <c r="H23" s="32">
        <v>10</v>
      </c>
      <c r="I23" s="32">
        <v>5</v>
      </c>
      <c r="J23" s="32" t="s">
        <v>28</v>
      </c>
      <c r="K23" s="32">
        <v>10</v>
      </c>
      <c r="L23" s="40"/>
      <c r="M23" s="40"/>
      <c r="N23" s="40"/>
      <c r="O23" s="34">
        <v>9</v>
      </c>
      <c r="P23" s="35">
        <f>ROUND(SUMPRODUCT(H23:O23,$H$9:$O$9)/100,1)</f>
        <v>8.9</v>
      </c>
      <c r="Q23" s="36" t="str">
        <f t="shared" si="0"/>
        <v>A</v>
      </c>
      <c r="R23" s="37" t="str">
        <f t="shared" si="1"/>
        <v>Giỏi</v>
      </c>
      <c r="S23" s="38" t="str">
        <f t="shared" si="2"/>
        <v/>
      </c>
      <c r="T23" s="39" t="s">
        <v>1517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5.75" customHeight="1">
      <c r="B24" s="27">
        <v>15</v>
      </c>
      <c r="C24" s="28" t="s">
        <v>719</v>
      </c>
      <c r="D24" s="29" t="s">
        <v>720</v>
      </c>
      <c r="E24" s="30" t="s">
        <v>137</v>
      </c>
      <c r="F24" s="31" t="s">
        <v>721</v>
      </c>
      <c r="G24" s="28" t="s">
        <v>70</v>
      </c>
      <c r="H24" s="32">
        <v>8</v>
      </c>
      <c r="I24" s="32">
        <v>3</v>
      </c>
      <c r="J24" s="32" t="s">
        <v>28</v>
      </c>
      <c r="K24" s="32">
        <v>10</v>
      </c>
      <c r="L24" s="40"/>
      <c r="M24" s="40"/>
      <c r="N24" s="40"/>
      <c r="O24" s="34">
        <v>7.5</v>
      </c>
      <c r="P24" s="35">
        <f>ROUND(SUMPRODUCT(H24:O24,$H$9:$O$9)/100,1)</f>
        <v>7.6</v>
      </c>
      <c r="Q24" s="36" t="str">
        <f t="shared" si="0"/>
        <v>B</v>
      </c>
      <c r="R24" s="37" t="str">
        <f t="shared" si="1"/>
        <v>Khá</v>
      </c>
      <c r="S24" s="38" t="str">
        <f t="shared" si="2"/>
        <v/>
      </c>
      <c r="T24" s="39" t="s">
        <v>1517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5.75" customHeight="1">
      <c r="B25" s="27">
        <v>16</v>
      </c>
      <c r="C25" s="28" t="s">
        <v>722</v>
      </c>
      <c r="D25" s="29" t="s">
        <v>723</v>
      </c>
      <c r="E25" s="30" t="s">
        <v>724</v>
      </c>
      <c r="F25" s="31" t="s">
        <v>725</v>
      </c>
      <c r="G25" s="28" t="s">
        <v>726</v>
      </c>
      <c r="H25" s="32"/>
      <c r="I25" s="32"/>
      <c r="J25" s="32" t="s">
        <v>28</v>
      </c>
      <c r="K25" s="32"/>
      <c r="L25" s="40"/>
      <c r="M25" s="40"/>
      <c r="N25" s="40"/>
      <c r="O25" s="34"/>
      <c r="P25" s="35">
        <f>ROUND(SUMPRODUCT(H25:O25,$H$9:$O$9)/100,1)</f>
        <v>0</v>
      </c>
      <c r="Q25" s="36" t="str">
        <f t="shared" si="0"/>
        <v>F</v>
      </c>
      <c r="R25" s="37" t="str">
        <f t="shared" si="1"/>
        <v>Kém</v>
      </c>
      <c r="S25" s="38" t="str">
        <f t="shared" si="2"/>
        <v>Không đủ ĐKDT</v>
      </c>
      <c r="T25" s="39" t="s">
        <v>1517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5.75" customHeight="1">
      <c r="B26" s="27">
        <v>17</v>
      </c>
      <c r="C26" s="28" t="s">
        <v>727</v>
      </c>
      <c r="D26" s="29" t="s">
        <v>728</v>
      </c>
      <c r="E26" s="30" t="s">
        <v>145</v>
      </c>
      <c r="F26" s="31" t="s">
        <v>372</v>
      </c>
      <c r="G26" s="28" t="s">
        <v>116</v>
      </c>
      <c r="H26" s="32">
        <v>9</v>
      </c>
      <c r="I26" s="32">
        <v>5</v>
      </c>
      <c r="J26" s="32" t="s">
        <v>28</v>
      </c>
      <c r="K26" s="32">
        <v>10</v>
      </c>
      <c r="L26" s="40"/>
      <c r="M26" s="40"/>
      <c r="N26" s="40"/>
      <c r="O26" s="34">
        <v>7</v>
      </c>
      <c r="P26" s="35">
        <f>ROUND(SUMPRODUCT(H26:O26,$H$9:$O$9)/100,1)</f>
        <v>7.6</v>
      </c>
      <c r="Q26" s="36" t="str">
        <f t="shared" si="0"/>
        <v>B</v>
      </c>
      <c r="R26" s="37" t="str">
        <f t="shared" si="1"/>
        <v>Khá</v>
      </c>
      <c r="S26" s="38" t="str">
        <f t="shared" si="2"/>
        <v/>
      </c>
      <c r="T26" s="39" t="s">
        <v>1517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5.75" customHeight="1">
      <c r="B27" s="27">
        <v>18</v>
      </c>
      <c r="C27" s="28" t="s">
        <v>729</v>
      </c>
      <c r="D27" s="29" t="s">
        <v>730</v>
      </c>
      <c r="E27" s="30" t="s">
        <v>145</v>
      </c>
      <c r="F27" s="31" t="s">
        <v>353</v>
      </c>
      <c r="G27" s="28" t="s">
        <v>70</v>
      </c>
      <c r="H27" s="32">
        <v>10</v>
      </c>
      <c r="I27" s="32">
        <v>5</v>
      </c>
      <c r="J27" s="32" t="s">
        <v>28</v>
      </c>
      <c r="K27" s="32">
        <v>10</v>
      </c>
      <c r="L27" s="40"/>
      <c r="M27" s="40"/>
      <c r="N27" s="40"/>
      <c r="O27" s="34">
        <v>7.5</v>
      </c>
      <c r="P27" s="35">
        <f>ROUND(SUMPRODUCT(H27:O27,$H$9:$O$9)/100,1)</f>
        <v>8</v>
      </c>
      <c r="Q27" s="36" t="str">
        <f t="shared" si="0"/>
        <v>B+</v>
      </c>
      <c r="R27" s="37" t="str">
        <f t="shared" si="1"/>
        <v>Khá</v>
      </c>
      <c r="S27" s="38" t="str">
        <f t="shared" si="2"/>
        <v/>
      </c>
      <c r="T27" s="39" t="s">
        <v>1517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5.75" customHeight="1">
      <c r="B28" s="27">
        <v>19</v>
      </c>
      <c r="C28" s="28" t="s">
        <v>731</v>
      </c>
      <c r="D28" s="29" t="s">
        <v>732</v>
      </c>
      <c r="E28" s="30" t="s">
        <v>145</v>
      </c>
      <c r="F28" s="31" t="s">
        <v>733</v>
      </c>
      <c r="G28" s="28" t="s">
        <v>65</v>
      </c>
      <c r="H28" s="32">
        <v>8</v>
      </c>
      <c r="I28" s="32">
        <v>0</v>
      </c>
      <c r="J28" s="32" t="s">
        <v>28</v>
      </c>
      <c r="K28" s="32">
        <v>0</v>
      </c>
      <c r="L28" s="40"/>
      <c r="M28" s="40"/>
      <c r="N28" s="40"/>
      <c r="O28" s="34"/>
      <c r="P28" s="35">
        <f>ROUND(SUMPRODUCT(H28:O28,$H$9:$O$9)/100,1)</f>
        <v>0.8</v>
      </c>
      <c r="Q28" s="36" t="str">
        <f t="shared" si="0"/>
        <v>F</v>
      </c>
      <c r="R28" s="37" t="str">
        <f t="shared" si="1"/>
        <v>Kém</v>
      </c>
      <c r="S28" s="38" t="str">
        <f t="shared" si="2"/>
        <v>Không đủ ĐKDT</v>
      </c>
      <c r="T28" s="39" t="s">
        <v>1517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5.75" customHeight="1">
      <c r="B29" s="27">
        <v>20</v>
      </c>
      <c r="C29" s="28" t="s">
        <v>734</v>
      </c>
      <c r="D29" s="29" t="s">
        <v>735</v>
      </c>
      <c r="E29" s="30" t="s">
        <v>149</v>
      </c>
      <c r="F29" s="31" t="s">
        <v>736</v>
      </c>
      <c r="G29" s="28" t="s">
        <v>155</v>
      </c>
      <c r="H29" s="32">
        <v>10</v>
      </c>
      <c r="I29" s="32">
        <v>10</v>
      </c>
      <c r="J29" s="32" t="s">
        <v>28</v>
      </c>
      <c r="K29" s="32">
        <v>10</v>
      </c>
      <c r="L29" s="40"/>
      <c r="M29" s="40"/>
      <c r="N29" s="40"/>
      <c r="O29" s="34">
        <v>9</v>
      </c>
      <c r="P29" s="35">
        <f>ROUND(SUMPRODUCT(H29:O29,$H$9:$O$9)/100,1)</f>
        <v>9.4</v>
      </c>
      <c r="Q29" s="36" t="str">
        <f t="shared" si="0"/>
        <v>A+</v>
      </c>
      <c r="R29" s="37" t="str">
        <f t="shared" si="1"/>
        <v>Giỏi</v>
      </c>
      <c r="S29" s="38" t="str">
        <f t="shared" si="2"/>
        <v/>
      </c>
      <c r="T29" s="39" t="s">
        <v>1517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5.75" customHeight="1">
      <c r="B30" s="27">
        <v>21</v>
      </c>
      <c r="C30" s="28" t="s">
        <v>737</v>
      </c>
      <c r="D30" s="29" t="s">
        <v>738</v>
      </c>
      <c r="E30" s="30" t="s">
        <v>739</v>
      </c>
      <c r="F30" s="31" t="s">
        <v>740</v>
      </c>
      <c r="G30" s="28" t="s">
        <v>70</v>
      </c>
      <c r="H30" s="32">
        <v>6</v>
      </c>
      <c r="I30" s="32">
        <v>5</v>
      </c>
      <c r="J30" s="32" t="s">
        <v>28</v>
      </c>
      <c r="K30" s="32">
        <v>10</v>
      </c>
      <c r="L30" s="40"/>
      <c r="M30" s="40"/>
      <c r="N30" s="40"/>
      <c r="O30" s="34">
        <v>6.5</v>
      </c>
      <c r="P30" s="35">
        <f>ROUND(SUMPRODUCT(H30:O30,$H$9:$O$9)/100,1)</f>
        <v>7</v>
      </c>
      <c r="Q30" s="36" t="str">
        <f t="shared" si="0"/>
        <v>B</v>
      </c>
      <c r="R30" s="37" t="str">
        <f t="shared" si="1"/>
        <v>Khá</v>
      </c>
      <c r="S30" s="38" t="str">
        <f t="shared" si="2"/>
        <v/>
      </c>
      <c r="T30" s="39" t="s">
        <v>1517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5.75" customHeight="1">
      <c r="B31" s="27">
        <v>22</v>
      </c>
      <c r="C31" s="28" t="s">
        <v>741</v>
      </c>
      <c r="D31" s="29" t="s">
        <v>742</v>
      </c>
      <c r="E31" s="30" t="s">
        <v>743</v>
      </c>
      <c r="F31" s="31" t="s">
        <v>744</v>
      </c>
      <c r="G31" s="28" t="s">
        <v>70</v>
      </c>
      <c r="H31" s="32">
        <v>10</v>
      </c>
      <c r="I31" s="32">
        <v>5</v>
      </c>
      <c r="J31" s="32" t="s">
        <v>28</v>
      </c>
      <c r="K31" s="32">
        <v>10</v>
      </c>
      <c r="L31" s="40"/>
      <c r="M31" s="40"/>
      <c r="N31" s="40"/>
      <c r="O31" s="34">
        <v>4</v>
      </c>
      <c r="P31" s="35">
        <f>ROUND(SUMPRODUCT(H31:O31,$H$9:$O$9)/100,1)</f>
        <v>5.9</v>
      </c>
      <c r="Q31" s="36" t="str">
        <f t="shared" si="0"/>
        <v>C</v>
      </c>
      <c r="R31" s="37" t="str">
        <f t="shared" si="1"/>
        <v>Trung bình</v>
      </c>
      <c r="S31" s="38" t="str">
        <f t="shared" si="2"/>
        <v/>
      </c>
      <c r="T31" s="39" t="s">
        <v>1517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5.75" customHeight="1">
      <c r="B32" s="27">
        <v>23</v>
      </c>
      <c r="C32" s="28" t="s">
        <v>745</v>
      </c>
      <c r="D32" s="29" t="s">
        <v>487</v>
      </c>
      <c r="E32" s="30" t="s">
        <v>161</v>
      </c>
      <c r="F32" s="31" t="s">
        <v>746</v>
      </c>
      <c r="G32" s="28" t="s">
        <v>103</v>
      </c>
      <c r="H32" s="32">
        <v>8</v>
      </c>
      <c r="I32" s="32">
        <v>5</v>
      </c>
      <c r="J32" s="32" t="s">
        <v>28</v>
      </c>
      <c r="K32" s="32">
        <v>10</v>
      </c>
      <c r="L32" s="40"/>
      <c r="M32" s="40"/>
      <c r="N32" s="40"/>
      <c r="O32" s="34">
        <v>5.5</v>
      </c>
      <c r="P32" s="35">
        <f>ROUND(SUMPRODUCT(H32:O32,$H$9:$O$9)/100,1)</f>
        <v>6.6</v>
      </c>
      <c r="Q32" s="36" t="str">
        <f t="shared" si="0"/>
        <v>C+</v>
      </c>
      <c r="R32" s="37" t="str">
        <f t="shared" si="1"/>
        <v>Trung bình</v>
      </c>
      <c r="S32" s="38" t="str">
        <f t="shared" si="2"/>
        <v/>
      </c>
      <c r="T32" s="39" t="s">
        <v>1517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5.75" customHeight="1">
      <c r="B33" s="27">
        <v>24</v>
      </c>
      <c r="C33" s="28" t="s">
        <v>747</v>
      </c>
      <c r="D33" s="29" t="s">
        <v>748</v>
      </c>
      <c r="E33" s="30" t="s">
        <v>168</v>
      </c>
      <c r="F33" s="31" t="s">
        <v>749</v>
      </c>
      <c r="G33" s="28" t="s">
        <v>70</v>
      </c>
      <c r="H33" s="32">
        <v>10</v>
      </c>
      <c r="I33" s="32">
        <v>3</v>
      </c>
      <c r="J33" s="32" t="s">
        <v>28</v>
      </c>
      <c r="K33" s="32">
        <v>10</v>
      </c>
      <c r="L33" s="40"/>
      <c r="M33" s="40"/>
      <c r="N33" s="40"/>
      <c r="O33" s="34">
        <v>8</v>
      </c>
      <c r="P33" s="35">
        <f>ROUND(SUMPRODUCT(H33:O33,$H$9:$O$9)/100,1)</f>
        <v>8.1</v>
      </c>
      <c r="Q33" s="36" t="str">
        <f t="shared" si="0"/>
        <v>B+</v>
      </c>
      <c r="R33" s="37" t="str">
        <f t="shared" si="1"/>
        <v>Khá</v>
      </c>
      <c r="S33" s="38" t="str">
        <f t="shared" si="2"/>
        <v/>
      </c>
      <c r="T33" s="39" t="s">
        <v>1517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5.75" customHeight="1">
      <c r="B34" s="27">
        <v>25</v>
      </c>
      <c r="C34" s="28" t="s">
        <v>750</v>
      </c>
      <c r="D34" s="29" t="s">
        <v>751</v>
      </c>
      <c r="E34" s="30" t="s">
        <v>398</v>
      </c>
      <c r="F34" s="31" t="s">
        <v>752</v>
      </c>
      <c r="G34" s="28" t="s">
        <v>80</v>
      </c>
      <c r="H34" s="32">
        <v>10</v>
      </c>
      <c r="I34" s="32">
        <v>10</v>
      </c>
      <c r="J34" s="32" t="s">
        <v>28</v>
      </c>
      <c r="K34" s="32">
        <v>10</v>
      </c>
      <c r="L34" s="40"/>
      <c r="M34" s="40"/>
      <c r="N34" s="40"/>
      <c r="O34" s="34">
        <v>7</v>
      </c>
      <c r="P34" s="35">
        <f>ROUND(SUMPRODUCT(H34:O34,$H$9:$O$9)/100,1)</f>
        <v>8.1999999999999993</v>
      </c>
      <c r="Q34" s="36" t="str">
        <f t="shared" si="0"/>
        <v>B+</v>
      </c>
      <c r="R34" s="37" t="str">
        <f t="shared" si="1"/>
        <v>Khá</v>
      </c>
      <c r="S34" s="38" t="str">
        <f t="shared" si="2"/>
        <v/>
      </c>
      <c r="T34" s="39" t="s">
        <v>1517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5.75" customHeight="1">
      <c r="B35" s="27">
        <v>26</v>
      </c>
      <c r="C35" s="28" t="s">
        <v>753</v>
      </c>
      <c r="D35" s="29" t="s">
        <v>222</v>
      </c>
      <c r="E35" s="30" t="s">
        <v>603</v>
      </c>
      <c r="F35" s="31" t="s">
        <v>754</v>
      </c>
      <c r="G35" s="28" t="s">
        <v>125</v>
      </c>
      <c r="H35" s="32">
        <v>10</v>
      </c>
      <c r="I35" s="32">
        <v>10</v>
      </c>
      <c r="J35" s="32" t="s">
        <v>28</v>
      </c>
      <c r="K35" s="32">
        <v>10</v>
      </c>
      <c r="L35" s="40"/>
      <c r="M35" s="40"/>
      <c r="N35" s="40"/>
      <c r="O35" s="34">
        <v>8</v>
      </c>
      <c r="P35" s="35">
        <f>ROUND(SUMPRODUCT(H35:O35,$H$9:$O$9)/100,1)</f>
        <v>8.8000000000000007</v>
      </c>
      <c r="Q35" s="36" t="str">
        <f t="shared" si="0"/>
        <v>A</v>
      </c>
      <c r="R35" s="37" t="str">
        <f t="shared" si="1"/>
        <v>Giỏi</v>
      </c>
      <c r="S35" s="38" t="str">
        <f t="shared" si="2"/>
        <v/>
      </c>
      <c r="T35" s="39" t="s">
        <v>1517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5.75" customHeight="1">
      <c r="B36" s="27">
        <v>27</v>
      </c>
      <c r="C36" s="28" t="s">
        <v>755</v>
      </c>
      <c r="D36" s="29" t="s">
        <v>756</v>
      </c>
      <c r="E36" s="30" t="s">
        <v>757</v>
      </c>
      <c r="F36" s="31" t="s">
        <v>758</v>
      </c>
      <c r="G36" s="28" t="s">
        <v>70</v>
      </c>
      <c r="H36" s="32">
        <v>7</v>
      </c>
      <c r="I36" s="32">
        <v>0</v>
      </c>
      <c r="J36" s="32" t="s">
        <v>28</v>
      </c>
      <c r="K36" s="32">
        <v>0</v>
      </c>
      <c r="L36" s="40"/>
      <c r="M36" s="40"/>
      <c r="N36" s="40"/>
      <c r="O36" s="34"/>
      <c r="P36" s="35">
        <f>ROUND(SUMPRODUCT(H36:O36,$H$9:$O$9)/100,1)</f>
        <v>0.7</v>
      </c>
      <c r="Q36" s="36" t="str">
        <f t="shared" si="0"/>
        <v>F</v>
      </c>
      <c r="R36" s="37" t="str">
        <f t="shared" si="1"/>
        <v>Kém</v>
      </c>
      <c r="S36" s="38" t="str">
        <f t="shared" si="2"/>
        <v>Không đủ ĐKDT</v>
      </c>
      <c r="T36" s="39" t="s">
        <v>1517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Học lại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5.75" customHeight="1">
      <c r="B37" s="27">
        <v>28</v>
      </c>
      <c r="C37" s="28" t="s">
        <v>759</v>
      </c>
      <c r="D37" s="29" t="s">
        <v>760</v>
      </c>
      <c r="E37" s="30" t="s">
        <v>761</v>
      </c>
      <c r="F37" s="31" t="s">
        <v>446</v>
      </c>
      <c r="G37" s="28" t="s">
        <v>61</v>
      </c>
      <c r="H37" s="32">
        <v>10</v>
      </c>
      <c r="I37" s="32">
        <v>1</v>
      </c>
      <c r="J37" s="32" t="s">
        <v>28</v>
      </c>
      <c r="K37" s="32">
        <v>10</v>
      </c>
      <c r="L37" s="40"/>
      <c r="M37" s="40"/>
      <c r="N37" s="40"/>
      <c r="O37" s="34">
        <v>8.5</v>
      </c>
      <c r="P37" s="35">
        <f>ROUND(SUMPRODUCT(H37:O37,$H$9:$O$9)/100,1)</f>
        <v>8.1999999999999993</v>
      </c>
      <c r="Q37" s="36" t="str">
        <f t="shared" si="0"/>
        <v>B+</v>
      </c>
      <c r="R37" s="37" t="str">
        <f t="shared" si="1"/>
        <v>Khá</v>
      </c>
      <c r="S37" s="38" t="str">
        <f t="shared" si="2"/>
        <v/>
      </c>
      <c r="T37" s="39" t="s">
        <v>1517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5.75" customHeight="1">
      <c r="B38" s="27">
        <v>29</v>
      </c>
      <c r="C38" s="28" t="s">
        <v>762</v>
      </c>
      <c r="D38" s="29" t="s">
        <v>763</v>
      </c>
      <c r="E38" s="30" t="s">
        <v>184</v>
      </c>
      <c r="F38" s="31" t="s">
        <v>764</v>
      </c>
      <c r="G38" s="28" t="s">
        <v>61</v>
      </c>
      <c r="H38" s="32">
        <v>7</v>
      </c>
      <c r="I38" s="32">
        <v>7</v>
      </c>
      <c r="J38" s="32" t="s">
        <v>28</v>
      </c>
      <c r="K38" s="32">
        <v>10</v>
      </c>
      <c r="L38" s="40"/>
      <c r="M38" s="40"/>
      <c r="N38" s="40"/>
      <c r="O38" s="34">
        <v>5</v>
      </c>
      <c r="P38" s="35">
        <f>ROUND(SUMPRODUCT(H38:O38,$H$9:$O$9)/100,1)</f>
        <v>6.4</v>
      </c>
      <c r="Q38" s="36" t="str">
        <f t="shared" si="0"/>
        <v>C</v>
      </c>
      <c r="R38" s="37" t="str">
        <f t="shared" si="1"/>
        <v>Trung bình</v>
      </c>
      <c r="S38" s="38" t="str">
        <f t="shared" si="2"/>
        <v/>
      </c>
      <c r="T38" s="39" t="s">
        <v>1518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5.75" customHeight="1">
      <c r="B39" s="27">
        <v>30</v>
      </c>
      <c r="C39" s="28" t="s">
        <v>765</v>
      </c>
      <c r="D39" s="29" t="s">
        <v>766</v>
      </c>
      <c r="E39" s="30" t="s">
        <v>198</v>
      </c>
      <c r="F39" s="31" t="s">
        <v>767</v>
      </c>
      <c r="G39" s="28" t="s">
        <v>125</v>
      </c>
      <c r="H39" s="32">
        <v>10</v>
      </c>
      <c r="I39" s="32">
        <v>5</v>
      </c>
      <c r="J39" s="32" t="s">
        <v>28</v>
      </c>
      <c r="K39" s="32">
        <v>10</v>
      </c>
      <c r="L39" s="40"/>
      <c r="M39" s="40"/>
      <c r="N39" s="40"/>
      <c r="O39" s="34">
        <v>7</v>
      </c>
      <c r="P39" s="35">
        <f>ROUND(SUMPRODUCT(H39:O39,$H$9:$O$9)/100,1)</f>
        <v>7.7</v>
      </c>
      <c r="Q39" s="36" t="str">
        <f t="shared" si="0"/>
        <v>B</v>
      </c>
      <c r="R39" s="37" t="str">
        <f t="shared" si="1"/>
        <v>Khá</v>
      </c>
      <c r="S39" s="38" t="str">
        <f t="shared" si="2"/>
        <v/>
      </c>
      <c r="T39" s="39" t="s">
        <v>1518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5.75" customHeight="1">
      <c r="B40" s="27">
        <v>31</v>
      </c>
      <c r="C40" s="28" t="s">
        <v>768</v>
      </c>
      <c r="D40" s="29" t="s">
        <v>769</v>
      </c>
      <c r="E40" s="30" t="s">
        <v>430</v>
      </c>
      <c r="F40" s="31" t="s">
        <v>770</v>
      </c>
      <c r="G40" s="28" t="s">
        <v>125</v>
      </c>
      <c r="H40" s="32">
        <v>9</v>
      </c>
      <c r="I40" s="32">
        <v>10</v>
      </c>
      <c r="J40" s="32" t="s">
        <v>28</v>
      </c>
      <c r="K40" s="32">
        <v>10</v>
      </c>
      <c r="L40" s="40"/>
      <c r="M40" s="40"/>
      <c r="N40" s="40"/>
      <c r="O40" s="34">
        <v>8</v>
      </c>
      <c r="P40" s="35">
        <f>ROUND(SUMPRODUCT(H40:O40,$H$9:$O$9)/100,1)</f>
        <v>8.6999999999999993</v>
      </c>
      <c r="Q40" s="36" t="str">
        <f t="shared" si="0"/>
        <v>A</v>
      </c>
      <c r="R40" s="37" t="str">
        <f t="shared" si="1"/>
        <v>Giỏi</v>
      </c>
      <c r="S40" s="38" t="str">
        <f t="shared" si="2"/>
        <v/>
      </c>
      <c r="T40" s="39" t="s">
        <v>1518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5.75" customHeight="1">
      <c r="B41" s="27">
        <v>32</v>
      </c>
      <c r="C41" s="28" t="s">
        <v>771</v>
      </c>
      <c r="D41" s="29" t="s">
        <v>772</v>
      </c>
      <c r="E41" s="30" t="s">
        <v>624</v>
      </c>
      <c r="F41" s="31" t="s">
        <v>754</v>
      </c>
      <c r="G41" s="28" t="s">
        <v>773</v>
      </c>
      <c r="H41" s="32">
        <v>7</v>
      </c>
      <c r="I41" s="32">
        <v>5</v>
      </c>
      <c r="J41" s="32" t="s">
        <v>28</v>
      </c>
      <c r="K41" s="32">
        <v>10</v>
      </c>
      <c r="L41" s="40"/>
      <c r="M41" s="40"/>
      <c r="N41" s="40"/>
      <c r="O41" s="34">
        <v>4.5</v>
      </c>
      <c r="P41" s="35">
        <f>ROUND(SUMPRODUCT(H41:O41,$H$9:$O$9)/100,1)</f>
        <v>5.9</v>
      </c>
      <c r="Q41" s="36" t="str">
        <f t="shared" si="0"/>
        <v>C</v>
      </c>
      <c r="R41" s="37" t="str">
        <f t="shared" si="1"/>
        <v>Trung bình</v>
      </c>
      <c r="S41" s="38" t="str">
        <f t="shared" si="2"/>
        <v/>
      </c>
      <c r="T41" s="39" t="s">
        <v>1518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5.75" customHeight="1">
      <c r="B42" s="27">
        <v>33</v>
      </c>
      <c r="C42" s="28" t="s">
        <v>774</v>
      </c>
      <c r="D42" s="29" t="s">
        <v>574</v>
      </c>
      <c r="E42" s="30" t="s">
        <v>624</v>
      </c>
      <c r="F42" s="31" t="s">
        <v>775</v>
      </c>
      <c r="G42" s="28" t="s">
        <v>125</v>
      </c>
      <c r="H42" s="32">
        <v>9</v>
      </c>
      <c r="I42" s="32">
        <v>7</v>
      </c>
      <c r="J42" s="32" t="s">
        <v>28</v>
      </c>
      <c r="K42" s="32">
        <v>10</v>
      </c>
      <c r="L42" s="40"/>
      <c r="M42" s="40"/>
      <c r="N42" s="40"/>
      <c r="O42" s="34">
        <v>7.5</v>
      </c>
      <c r="P42" s="35">
        <f>ROUND(SUMPRODUCT(H42:O42,$H$9:$O$9)/100,1)</f>
        <v>8.1</v>
      </c>
      <c r="Q42" s="36" t="str">
        <f t="shared" ref="Q42:Q65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7" t="str">
        <f t="shared" ref="R42:R65" si="4">IF($P42&lt;4,"Kém",IF(AND($P42&gt;=4,$P42&lt;=5.4),"Trung bình yếu",IF(AND($P42&gt;=5.5,$P42&lt;=6.9),"Trung bình",IF(AND($P42&gt;=7,$P42&lt;=8.4),"Khá",IF(AND($P42&gt;=8.5,$P42&lt;=10),"Giỏi","")))))</f>
        <v>Khá</v>
      </c>
      <c r="S42" s="38" t="str">
        <f t="shared" ref="S42:S65" si="5">+IF(OR($H42=0,$I42=0,$J42=0,$K42=0),"Không đủ ĐKDT","")</f>
        <v/>
      </c>
      <c r="T42" s="39" t="s">
        <v>1518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5.75" customHeight="1">
      <c r="B43" s="27">
        <v>34</v>
      </c>
      <c r="C43" s="28" t="s">
        <v>776</v>
      </c>
      <c r="D43" s="29" t="s">
        <v>777</v>
      </c>
      <c r="E43" s="30" t="s">
        <v>436</v>
      </c>
      <c r="F43" s="31" t="s">
        <v>778</v>
      </c>
      <c r="G43" s="28" t="s">
        <v>779</v>
      </c>
      <c r="H43" s="32"/>
      <c r="I43" s="32"/>
      <c r="J43" s="32" t="s">
        <v>28</v>
      </c>
      <c r="K43" s="32"/>
      <c r="L43" s="40"/>
      <c r="M43" s="40"/>
      <c r="N43" s="40"/>
      <c r="O43" s="34"/>
      <c r="P43" s="35">
        <f>ROUND(SUMPRODUCT(H43:O43,$H$9:$O$9)/100,1)</f>
        <v>0</v>
      </c>
      <c r="Q43" s="36" t="str">
        <f t="shared" si="3"/>
        <v>F</v>
      </c>
      <c r="R43" s="37" t="str">
        <f t="shared" si="4"/>
        <v>Kém</v>
      </c>
      <c r="S43" s="38" t="str">
        <f t="shared" si="5"/>
        <v>Không đủ ĐKDT</v>
      </c>
      <c r="T43" s="39" t="s">
        <v>1518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5.75" customHeight="1">
      <c r="B44" s="27">
        <v>35</v>
      </c>
      <c r="C44" s="28" t="s">
        <v>780</v>
      </c>
      <c r="D44" s="29" t="s">
        <v>781</v>
      </c>
      <c r="E44" s="30" t="s">
        <v>436</v>
      </c>
      <c r="F44" s="31" t="s">
        <v>782</v>
      </c>
      <c r="G44" s="28" t="s">
        <v>65</v>
      </c>
      <c r="H44" s="32">
        <v>10</v>
      </c>
      <c r="I44" s="32">
        <v>5</v>
      </c>
      <c r="J44" s="32" t="s">
        <v>28</v>
      </c>
      <c r="K44" s="32">
        <v>10</v>
      </c>
      <c r="L44" s="40"/>
      <c r="M44" s="40"/>
      <c r="N44" s="40"/>
      <c r="O44" s="34">
        <v>7</v>
      </c>
      <c r="P44" s="35">
        <f>ROUND(SUMPRODUCT(H44:O44,$H$9:$O$9)/100,1)</f>
        <v>7.7</v>
      </c>
      <c r="Q44" s="36" t="str">
        <f t="shared" si="3"/>
        <v>B</v>
      </c>
      <c r="R44" s="37" t="str">
        <f t="shared" si="4"/>
        <v>Khá</v>
      </c>
      <c r="S44" s="38" t="str">
        <f t="shared" si="5"/>
        <v/>
      </c>
      <c r="T44" s="39" t="s">
        <v>1518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5.75" customHeight="1">
      <c r="B45" s="27">
        <v>36</v>
      </c>
      <c r="C45" s="28" t="s">
        <v>783</v>
      </c>
      <c r="D45" s="29" t="s">
        <v>784</v>
      </c>
      <c r="E45" s="30" t="s">
        <v>436</v>
      </c>
      <c r="F45" s="31" t="s">
        <v>785</v>
      </c>
      <c r="G45" s="28" t="s">
        <v>773</v>
      </c>
      <c r="H45" s="32">
        <v>7</v>
      </c>
      <c r="I45" s="32">
        <v>3</v>
      </c>
      <c r="J45" s="32" t="s">
        <v>28</v>
      </c>
      <c r="K45" s="32">
        <v>10</v>
      </c>
      <c r="L45" s="40"/>
      <c r="M45" s="40"/>
      <c r="N45" s="40"/>
      <c r="O45" s="34">
        <v>6.5</v>
      </c>
      <c r="P45" s="35">
        <f>ROUND(SUMPRODUCT(H45:O45,$H$9:$O$9)/100,1)</f>
        <v>6.9</v>
      </c>
      <c r="Q45" s="36" t="str">
        <f t="shared" si="3"/>
        <v>C+</v>
      </c>
      <c r="R45" s="37" t="str">
        <f t="shared" si="4"/>
        <v>Trung bình</v>
      </c>
      <c r="S45" s="38" t="str">
        <f t="shared" si="5"/>
        <v/>
      </c>
      <c r="T45" s="39" t="s">
        <v>1518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5.75" customHeight="1">
      <c r="B46" s="27">
        <v>37</v>
      </c>
      <c r="C46" s="28" t="s">
        <v>786</v>
      </c>
      <c r="D46" s="29" t="s">
        <v>787</v>
      </c>
      <c r="E46" s="30" t="s">
        <v>436</v>
      </c>
      <c r="F46" s="31" t="s">
        <v>788</v>
      </c>
      <c r="G46" s="28" t="s">
        <v>70</v>
      </c>
      <c r="H46" s="32">
        <v>10</v>
      </c>
      <c r="I46" s="32">
        <v>5</v>
      </c>
      <c r="J46" s="32" t="s">
        <v>28</v>
      </c>
      <c r="K46" s="32">
        <v>10</v>
      </c>
      <c r="L46" s="40"/>
      <c r="M46" s="40"/>
      <c r="N46" s="40"/>
      <c r="O46" s="34">
        <v>8</v>
      </c>
      <c r="P46" s="35">
        <f>ROUND(SUMPRODUCT(H46:O46,$H$9:$O$9)/100,1)</f>
        <v>8.3000000000000007</v>
      </c>
      <c r="Q46" s="36" t="str">
        <f t="shared" si="3"/>
        <v>B+</v>
      </c>
      <c r="R46" s="37" t="str">
        <f t="shared" si="4"/>
        <v>Khá</v>
      </c>
      <c r="S46" s="38" t="str">
        <f t="shared" si="5"/>
        <v/>
      </c>
      <c r="T46" s="39" t="s">
        <v>1518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5.75" customHeight="1">
      <c r="B47" s="27">
        <v>38</v>
      </c>
      <c r="C47" s="28" t="s">
        <v>789</v>
      </c>
      <c r="D47" s="29" t="s">
        <v>790</v>
      </c>
      <c r="E47" s="30" t="s">
        <v>791</v>
      </c>
      <c r="F47" s="31" t="s">
        <v>476</v>
      </c>
      <c r="G47" s="28" t="s">
        <v>125</v>
      </c>
      <c r="H47" s="32">
        <v>10</v>
      </c>
      <c r="I47" s="32">
        <v>10</v>
      </c>
      <c r="J47" s="32" t="s">
        <v>28</v>
      </c>
      <c r="K47" s="32">
        <v>10</v>
      </c>
      <c r="L47" s="40"/>
      <c r="M47" s="40"/>
      <c r="N47" s="40"/>
      <c r="O47" s="34">
        <v>5.5</v>
      </c>
      <c r="P47" s="35">
        <f>ROUND(SUMPRODUCT(H47:O47,$H$9:$O$9)/100,1)</f>
        <v>7.3</v>
      </c>
      <c r="Q47" s="36" t="str">
        <f t="shared" si="3"/>
        <v>B</v>
      </c>
      <c r="R47" s="37" t="str">
        <f t="shared" si="4"/>
        <v>Khá</v>
      </c>
      <c r="S47" s="38" t="str">
        <f t="shared" si="5"/>
        <v/>
      </c>
      <c r="T47" s="39" t="s">
        <v>1518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5.75" customHeight="1">
      <c r="B48" s="27">
        <v>39</v>
      </c>
      <c r="C48" s="28" t="s">
        <v>792</v>
      </c>
      <c r="D48" s="29" t="s">
        <v>793</v>
      </c>
      <c r="E48" s="30" t="s">
        <v>208</v>
      </c>
      <c r="F48" s="31" t="s">
        <v>794</v>
      </c>
      <c r="G48" s="28" t="s">
        <v>70</v>
      </c>
      <c r="H48" s="32">
        <v>10</v>
      </c>
      <c r="I48" s="32">
        <v>5</v>
      </c>
      <c r="J48" s="32" t="s">
        <v>28</v>
      </c>
      <c r="K48" s="32">
        <v>10</v>
      </c>
      <c r="L48" s="40"/>
      <c r="M48" s="40"/>
      <c r="N48" s="40"/>
      <c r="O48" s="34">
        <v>8</v>
      </c>
      <c r="P48" s="35">
        <f>ROUND(SUMPRODUCT(H48:O48,$H$9:$O$9)/100,1)</f>
        <v>8.3000000000000007</v>
      </c>
      <c r="Q48" s="36" t="str">
        <f t="shared" si="3"/>
        <v>B+</v>
      </c>
      <c r="R48" s="37" t="str">
        <f t="shared" si="4"/>
        <v>Khá</v>
      </c>
      <c r="S48" s="38" t="str">
        <f t="shared" si="5"/>
        <v/>
      </c>
      <c r="T48" s="39" t="s">
        <v>1518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5.75" customHeight="1">
      <c r="B49" s="27">
        <v>40</v>
      </c>
      <c r="C49" s="28" t="s">
        <v>795</v>
      </c>
      <c r="D49" s="29" t="s">
        <v>285</v>
      </c>
      <c r="E49" s="30" t="s">
        <v>796</v>
      </c>
      <c r="F49" s="31" t="s">
        <v>293</v>
      </c>
      <c r="G49" s="28" t="s">
        <v>70</v>
      </c>
      <c r="H49" s="32">
        <v>9</v>
      </c>
      <c r="I49" s="32">
        <v>2</v>
      </c>
      <c r="J49" s="32" t="s">
        <v>28</v>
      </c>
      <c r="K49" s="32">
        <v>10</v>
      </c>
      <c r="L49" s="40"/>
      <c r="M49" s="40"/>
      <c r="N49" s="40"/>
      <c r="O49" s="34">
        <v>4</v>
      </c>
      <c r="P49" s="35">
        <f>ROUND(SUMPRODUCT(H49:O49,$H$9:$O$9)/100,1)</f>
        <v>5.5</v>
      </c>
      <c r="Q49" s="36" t="str">
        <f t="shared" si="3"/>
        <v>C</v>
      </c>
      <c r="R49" s="37" t="str">
        <f t="shared" si="4"/>
        <v>Trung bình</v>
      </c>
      <c r="S49" s="38" t="str">
        <f t="shared" si="5"/>
        <v/>
      </c>
      <c r="T49" s="39" t="s">
        <v>1518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5.75" customHeight="1">
      <c r="B50" s="27">
        <v>41</v>
      </c>
      <c r="C50" s="28" t="s">
        <v>797</v>
      </c>
      <c r="D50" s="29" t="s">
        <v>798</v>
      </c>
      <c r="E50" s="30" t="s">
        <v>216</v>
      </c>
      <c r="F50" s="31" t="s">
        <v>799</v>
      </c>
      <c r="G50" s="28" t="s">
        <v>125</v>
      </c>
      <c r="H50" s="32">
        <v>8</v>
      </c>
      <c r="I50" s="32">
        <v>10</v>
      </c>
      <c r="J50" s="32" t="s">
        <v>28</v>
      </c>
      <c r="K50" s="32">
        <v>10</v>
      </c>
      <c r="L50" s="40"/>
      <c r="M50" s="40"/>
      <c r="N50" s="40"/>
      <c r="O50" s="34">
        <v>7</v>
      </c>
      <c r="P50" s="35">
        <f>ROUND(SUMPRODUCT(H50:O50,$H$9:$O$9)/100,1)</f>
        <v>8</v>
      </c>
      <c r="Q50" s="36" t="str">
        <f t="shared" si="3"/>
        <v>B+</v>
      </c>
      <c r="R50" s="37" t="str">
        <f t="shared" si="4"/>
        <v>Khá</v>
      </c>
      <c r="S50" s="38" t="str">
        <f t="shared" si="5"/>
        <v/>
      </c>
      <c r="T50" s="39" t="s">
        <v>1518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5.75" customHeight="1">
      <c r="B51" s="27">
        <v>42</v>
      </c>
      <c r="C51" s="28" t="s">
        <v>800</v>
      </c>
      <c r="D51" s="29" t="s">
        <v>91</v>
      </c>
      <c r="E51" s="30" t="s">
        <v>442</v>
      </c>
      <c r="F51" s="31" t="s">
        <v>801</v>
      </c>
      <c r="G51" s="28" t="s">
        <v>80</v>
      </c>
      <c r="H51" s="32">
        <v>10</v>
      </c>
      <c r="I51" s="32">
        <v>5</v>
      </c>
      <c r="J51" s="32" t="s">
        <v>28</v>
      </c>
      <c r="K51" s="32">
        <v>10</v>
      </c>
      <c r="L51" s="40"/>
      <c r="M51" s="40"/>
      <c r="N51" s="40"/>
      <c r="O51" s="34">
        <v>8</v>
      </c>
      <c r="P51" s="35">
        <f>ROUND(SUMPRODUCT(H51:O51,$H$9:$O$9)/100,1)</f>
        <v>8.3000000000000007</v>
      </c>
      <c r="Q51" s="36" t="str">
        <f t="shared" si="3"/>
        <v>B+</v>
      </c>
      <c r="R51" s="37" t="str">
        <f t="shared" si="4"/>
        <v>Khá</v>
      </c>
      <c r="S51" s="38" t="str">
        <f t="shared" si="5"/>
        <v/>
      </c>
      <c r="T51" s="39" t="s">
        <v>1518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5.75" customHeight="1">
      <c r="B52" s="27">
        <v>43</v>
      </c>
      <c r="C52" s="28" t="s">
        <v>802</v>
      </c>
      <c r="D52" s="29" t="s">
        <v>803</v>
      </c>
      <c r="E52" s="30" t="s">
        <v>804</v>
      </c>
      <c r="F52" s="31" t="s">
        <v>188</v>
      </c>
      <c r="G52" s="28" t="s">
        <v>773</v>
      </c>
      <c r="H52" s="32">
        <v>7</v>
      </c>
      <c r="I52" s="32">
        <v>3</v>
      </c>
      <c r="J52" s="32" t="s">
        <v>28</v>
      </c>
      <c r="K52" s="32">
        <v>10</v>
      </c>
      <c r="L52" s="40"/>
      <c r="M52" s="40"/>
      <c r="N52" s="40"/>
      <c r="O52" s="34">
        <v>5</v>
      </c>
      <c r="P52" s="35">
        <f>ROUND(SUMPRODUCT(H52:O52,$H$9:$O$9)/100,1)</f>
        <v>6</v>
      </c>
      <c r="Q52" s="36" t="str">
        <f t="shared" si="3"/>
        <v>C</v>
      </c>
      <c r="R52" s="37" t="str">
        <f t="shared" si="4"/>
        <v>Trung bình</v>
      </c>
      <c r="S52" s="38" t="str">
        <f t="shared" si="5"/>
        <v/>
      </c>
      <c r="T52" s="39" t="s">
        <v>1518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5.75" customHeight="1">
      <c r="B53" s="27">
        <v>44</v>
      </c>
      <c r="C53" s="28" t="s">
        <v>805</v>
      </c>
      <c r="D53" s="29" t="s">
        <v>806</v>
      </c>
      <c r="E53" s="30" t="s">
        <v>807</v>
      </c>
      <c r="F53" s="31" t="s">
        <v>808</v>
      </c>
      <c r="G53" s="28" t="s">
        <v>61</v>
      </c>
      <c r="H53" s="32">
        <v>8</v>
      </c>
      <c r="I53" s="32">
        <v>8</v>
      </c>
      <c r="J53" s="32" t="s">
        <v>28</v>
      </c>
      <c r="K53" s="32">
        <v>10</v>
      </c>
      <c r="L53" s="40"/>
      <c r="M53" s="40"/>
      <c r="N53" s="40"/>
      <c r="O53" s="34">
        <v>3</v>
      </c>
      <c r="P53" s="35">
        <f>ROUND(SUMPRODUCT(H53:O53,$H$9:$O$9)/100,1)</f>
        <v>5.4</v>
      </c>
      <c r="Q53" s="36" t="str">
        <f t="shared" si="3"/>
        <v>D+</v>
      </c>
      <c r="R53" s="37" t="str">
        <f t="shared" si="4"/>
        <v>Trung bình yếu</v>
      </c>
      <c r="S53" s="38" t="str">
        <f t="shared" si="5"/>
        <v/>
      </c>
      <c r="T53" s="39" t="s">
        <v>1518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5.75" customHeight="1">
      <c r="B54" s="27">
        <v>45</v>
      </c>
      <c r="C54" s="28" t="s">
        <v>809</v>
      </c>
      <c r="D54" s="29" t="s">
        <v>810</v>
      </c>
      <c r="E54" s="30" t="s">
        <v>238</v>
      </c>
      <c r="F54" s="31" t="s">
        <v>811</v>
      </c>
      <c r="G54" s="28" t="s">
        <v>61</v>
      </c>
      <c r="H54" s="32">
        <v>10</v>
      </c>
      <c r="I54" s="32">
        <v>3</v>
      </c>
      <c r="J54" s="32" t="s">
        <v>28</v>
      </c>
      <c r="K54" s="32">
        <v>10</v>
      </c>
      <c r="L54" s="40"/>
      <c r="M54" s="40"/>
      <c r="N54" s="40"/>
      <c r="O54" s="34">
        <v>7</v>
      </c>
      <c r="P54" s="35">
        <f>ROUND(SUMPRODUCT(H54:O54,$H$9:$O$9)/100,1)</f>
        <v>7.5</v>
      </c>
      <c r="Q54" s="36" t="str">
        <f t="shared" si="3"/>
        <v>B</v>
      </c>
      <c r="R54" s="37" t="str">
        <f t="shared" si="4"/>
        <v>Khá</v>
      </c>
      <c r="S54" s="38" t="str">
        <f t="shared" si="5"/>
        <v/>
      </c>
      <c r="T54" s="39" t="s">
        <v>1518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5.75" customHeight="1">
      <c r="B55" s="27">
        <v>46</v>
      </c>
      <c r="C55" s="28" t="s">
        <v>812</v>
      </c>
      <c r="D55" s="29" t="s">
        <v>813</v>
      </c>
      <c r="E55" s="30" t="s">
        <v>814</v>
      </c>
      <c r="F55" s="31" t="s">
        <v>815</v>
      </c>
      <c r="G55" s="28" t="s">
        <v>65</v>
      </c>
      <c r="H55" s="32"/>
      <c r="I55" s="32"/>
      <c r="J55" s="32" t="s">
        <v>28</v>
      </c>
      <c r="K55" s="32"/>
      <c r="L55" s="40"/>
      <c r="M55" s="40"/>
      <c r="N55" s="40"/>
      <c r="O55" s="34"/>
      <c r="P55" s="35">
        <f>ROUND(SUMPRODUCT(H55:O55,$H$9:$O$9)/100,1)</f>
        <v>0</v>
      </c>
      <c r="Q55" s="36" t="str">
        <f t="shared" si="3"/>
        <v>F</v>
      </c>
      <c r="R55" s="37" t="str">
        <f t="shared" si="4"/>
        <v>Kém</v>
      </c>
      <c r="S55" s="38" t="str">
        <f t="shared" si="5"/>
        <v>Không đủ ĐKDT</v>
      </c>
      <c r="T55" s="39" t="s">
        <v>1518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5.75" customHeight="1">
      <c r="B56" s="27">
        <v>47</v>
      </c>
      <c r="C56" s="28" t="s">
        <v>816</v>
      </c>
      <c r="D56" s="29" t="s">
        <v>384</v>
      </c>
      <c r="E56" s="30" t="s">
        <v>814</v>
      </c>
      <c r="F56" s="31" t="s">
        <v>817</v>
      </c>
      <c r="G56" s="28" t="s">
        <v>80</v>
      </c>
      <c r="H56" s="32"/>
      <c r="I56" s="32"/>
      <c r="J56" s="32" t="s">
        <v>28</v>
      </c>
      <c r="K56" s="32"/>
      <c r="L56" s="40"/>
      <c r="M56" s="40"/>
      <c r="N56" s="40"/>
      <c r="O56" s="34"/>
      <c r="P56" s="35">
        <f>ROUND(SUMPRODUCT(H56:O56,$H$9:$O$9)/100,1)</f>
        <v>0</v>
      </c>
      <c r="Q56" s="36" t="str">
        <f t="shared" si="3"/>
        <v>F</v>
      </c>
      <c r="R56" s="37" t="str">
        <f t="shared" si="4"/>
        <v>Kém</v>
      </c>
      <c r="S56" s="38" t="str">
        <f t="shared" si="5"/>
        <v>Không đủ ĐKDT</v>
      </c>
      <c r="T56" s="39" t="s">
        <v>1518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Học lại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5.75" customHeight="1">
      <c r="B57" s="27">
        <v>48</v>
      </c>
      <c r="C57" s="28" t="s">
        <v>818</v>
      </c>
      <c r="D57" s="29" t="s">
        <v>819</v>
      </c>
      <c r="E57" s="30" t="s">
        <v>249</v>
      </c>
      <c r="F57" s="31" t="s">
        <v>820</v>
      </c>
      <c r="G57" s="28" t="s">
        <v>116</v>
      </c>
      <c r="H57" s="32">
        <v>9</v>
      </c>
      <c r="I57" s="32">
        <v>3</v>
      </c>
      <c r="J57" s="32" t="s">
        <v>28</v>
      </c>
      <c r="K57" s="32">
        <v>10</v>
      </c>
      <c r="L57" s="40"/>
      <c r="M57" s="40"/>
      <c r="N57" s="40"/>
      <c r="O57" s="34">
        <v>9</v>
      </c>
      <c r="P57" s="35">
        <f>ROUND(SUMPRODUCT(H57:O57,$H$9:$O$9)/100,1)</f>
        <v>8.6</v>
      </c>
      <c r="Q57" s="36" t="str">
        <f t="shared" si="3"/>
        <v>A</v>
      </c>
      <c r="R57" s="37" t="str">
        <f t="shared" si="4"/>
        <v>Giỏi</v>
      </c>
      <c r="S57" s="38" t="str">
        <f t="shared" si="5"/>
        <v/>
      </c>
      <c r="T57" s="39" t="s">
        <v>1518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5.75" customHeight="1">
      <c r="B58" s="27">
        <v>49</v>
      </c>
      <c r="C58" s="28" t="s">
        <v>821</v>
      </c>
      <c r="D58" s="29" t="s">
        <v>822</v>
      </c>
      <c r="E58" s="30" t="s">
        <v>823</v>
      </c>
      <c r="F58" s="31" t="s">
        <v>824</v>
      </c>
      <c r="G58" s="28" t="s">
        <v>125</v>
      </c>
      <c r="H58" s="32">
        <v>7</v>
      </c>
      <c r="I58" s="32">
        <v>5</v>
      </c>
      <c r="J58" s="32" t="s">
        <v>28</v>
      </c>
      <c r="K58" s="32">
        <v>10</v>
      </c>
      <c r="L58" s="40"/>
      <c r="M58" s="40"/>
      <c r="N58" s="40"/>
      <c r="O58" s="34">
        <v>8</v>
      </c>
      <c r="P58" s="35">
        <f>ROUND(SUMPRODUCT(H58:O58,$H$9:$O$9)/100,1)</f>
        <v>8</v>
      </c>
      <c r="Q58" s="36" t="str">
        <f t="shared" si="3"/>
        <v>B+</v>
      </c>
      <c r="R58" s="37" t="str">
        <f t="shared" si="4"/>
        <v>Khá</v>
      </c>
      <c r="S58" s="38" t="str">
        <f t="shared" si="5"/>
        <v/>
      </c>
      <c r="T58" s="39" t="s">
        <v>1518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5.75" customHeight="1">
      <c r="B59" s="27">
        <v>50</v>
      </c>
      <c r="C59" s="28" t="s">
        <v>825</v>
      </c>
      <c r="D59" s="29" t="s">
        <v>826</v>
      </c>
      <c r="E59" s="30" t="s">
        <v>827</v>
      </c>
      <c r="F59" s="31" t="s">
        <v>828</v>
      </c>
      <c r="G59" s="28" t="s">
        <v>80</v>
      </c>
      <c r="H59" s="32">
        <v>10</v>
      </c>
      <c r="I59" s="32">
        <v>10</v>
      </c>
      <c r="J59" s="32" t="s">
        <v>28</v>
      </c>
      <c r="K59" s="32">
        <v>10</v>
      </c>
      <c r="L59" s="40"/>
      <c r="M59" s="40"/>
      <c r="N59" s="40"/>
      <c r="O59" s="34">
        <v>8.5</v>
      </c>
      <c r="P59" s="35">
        <f>ROUND(SUMPRODUCT(H59:O59,$H$9:$O$9)/100,1)</f>
        <v>9.1</v>
      </c>
      <c r="Q59" s="36" t="str">
        <f t="shared" si="3"/>
        <v>A+</v>
      </c>
      <c r="R59" s="37" t="str">
        <f t="shared" si="4"/>
        <v>Giỏi</v>
      </c>
      <c r="S59" s="38" t="str">
        <f t="shared" si="5"/>
        <v/>
      </c>
      <c r="T59" s="39" t="s">
        <v>1518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5.75" customHeight="1">
      <c r="B60" s="27">
        <v>51</v>
      </c>
      <c r="C60" s="28" t="s">
        <v>829</v>
      </c>
      <c r="D60" s="29" t="s">
        <v>830</v>
      </c>
      <c r="E60" s="30" t="s">
        <v>831</v>
      </c>
      <c r="F60" s="31" t="s">
        <v>785</v>
      </c>
      <c r="G60" s="28" t="s">
        <v>125</v>
      </c>
      <c r="H60" s="32">
        <v>9</v>
      </c>
      <c r="I60" s="32">
        <v>3</v>
      </c>
      <c r="J60" s="32" t="s">
        <v>28</v>
      </c>
      <c r="K60" s="32">
        <v>10</v>
      </c>
      <c r="L60" s="40"/>
      <c r="M60" s="40"/>
      <c r="N60" s="40"/>
      <c r="O60" s="34">
        <v>8</v>
      </c>
      <c r="P60" s="35">
        <f>ROUND(SUMPRODUCT(H60:O60,$H$9:$O$9)/100,1)</f>
        <v>8</v>
      </c>
      <c r="Q60" s="36" t="str">
        <f t="shared" si="3"/>
        <v>B+</v>
      </c>
      <c r="R60" s="37" t="str">
        <f t="shared" si="4"/>
        <v>Khá</v>
      </c>
      <c r="S60" s="38" t="str">
        <f t="shared" si="5"/>
        <v/>
      </c>
      <c r="T60" s="39" t="s">
        <v>1518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5.75" customHeight="1">
      <c r="B61" s="27">
        <v>52</v>
      </c>
      <c r="C61" s="28" t="s">
        <v>832</v>
      </c>
      <c r="D61" s="29" t="s">
        <v>833</v>
      </c>
      <c r="E61" s="30" t="s">
        <v>478</v>
      </c>
      <c r="F61" s="31" t="s">
        <v>395</v>
      </c>
      <c r="G61" s="28" t="s">
        <v>116</v>
      </c>
      <c r="H61" s="32"/>
      <c r="I61" s="32"/>
      <c r="J61" s="32" t="s">
        <v>28</v>
      </c>
      <c r="K61" s="32"/>
      <c r="L61" s="40"/>
      <c r="M61" s="40"/>
      <c r="N61" s="40"/>
      <c r="O61" s="34"/>
      <c r="P61" s="35">
        <f>ROUND(SUMPRODUCT(H61:O61,$H$9:$O$9)/100,1)</f>
        <v>0</v>
      </c>
      <c r="Q61" s="36" t="str">
        <f t="shared" si="3"/>
        <v>F</v>
      </c>
      <c r="R61" s="37" t="str">
        <f t="shared" si="4"/>
        <v>Kém</v>
      </c>
      <c r="S61" s="38" t="str">
        <f t="shared" si="5"/>
        <v>Không đủ ĐKDT</v>
      </c>
      <c r="T61" s="39" t="s">
        <v>1518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5.75" customHeight="1">
      <c r="B62" s="27">
        <v>53</v>
      </c>
      <c r="C62" s="28" t="s">
        <v>834</v>
      </c>
      <c r="D62" s="29" t="s">
        <v>651</v>
      </c>
      <c r="E62" s="30" t="s">
        <v>478</v>
      </c>
      <c r="F62" s="31" t="s">
        <v>79</v>
      </c>
      <c r="G62" s="28" t="s">
        <v>61</v>
      </c>
      <c r="H62" s="32">
        <v>9</v>
      </c>
      <c r="I62" s="32">
        <v>5</v>
      </c>
      <c r="J62" s="32" t="s">
        <v>28</v>
      </c>
      <c r="K62" s="32">
        <v>10</v>
      </c>
      <c r="L62" s="40"/>
      <c r="M62" s="40"/>
      <c r="N62" s="40"/>
      <c r="O62" s="34">
        <v>7</v>
      </c>
      <c r="P62" s="35">
        <f>ROUND(SUMPRODUCT(H62:O62,$H$9:$O$9)/100,1)</f>
        <v>7.6</v>
      </c>
      <c r="Q62" s="36" t="str">
        <f t="shared" si="3"/>
        <v>B</v>
      </c>
      <c r="R62" s="37" t="str">
        <f t="shared" si="4"/>
        <v>Khá</v>
      </c>
      <c r="S62" s="38" t="str">
        <f t="shared" si="5"/>
        <v/>
      </c>
      <c r="T62" s="39" t="s">
        <v>1518</v>
      </c>
      <c r="U62" s="3"/>
      <c r="V62" s="26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5.75" customHeight="1">
      <c r="B63" s="27">
        <v>54</v>
      </c>
      <c r="C63" s="28" t="s">
        <v>835</v>
      </c>
      <c r="D63" s="29" t="s">
        <v>836</v>
      </c>
      <c r="E63" s="30" t="s">
        <v>837</v>
      </c>
      <c r="F63" s="31" t="s">
        <v>489</v>
      </c>
      <c r="G63" s="28" t="s">
        <v>125</v>
      </c>
      <c r="H63" s="32">
        <v>10</v>
      </c>
      <c r="I63" s="32">
        <v>10</v>
      </c>
      <c r="J63" s="32" t="s">
        <v>28</v>
      </c>
      <c r="K63" s="32">
        <v>10</v>
      </c>
      <c r="L63" s="40"/>
      <c r="M63" s="40"/>
      <c r="N63" s="40"/>
      <c r="O63" s="34">
        <v>8.5</v>
      </c>
      <c r="P63" s="35">
        <f>ROUND(SUMPRODUCT(H63:O63,$H$9:$O$9)/100,1)</f>
        <v>9.1</v>
      </c>
      <c r="Q63" s="36" t="str">
        <f t="shared" si="3"/>
        <v>A+</v>
      </c>
      <c r="R63" s="37" t="str">
        <f t="shared" si="4"/>
        <v>Giỏi</v>
      </c>
      <c r="S63" s="38" t="str">
        <f t="shared" si="5"/>
        <v/>
      </c>
      <c r="T63" s="39" t="s">
        <v>1518</v>
      </c>
      <c r="U63" s="3"/>
      <c r="V63" s="26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5.75" customHeight="1">
      <c r="B64" s="27">
        <v>55</v>
      </c>
      <c r="C64" s="28" t="s">
        <v>838</v>
      </c>
      <c r="D64" s="29" t="s">
        <v>839</v>
      </c>
      <c r="E64" s="30" t="s">
        <v>491</v>
      </c>
      <c r="F64" s="31" t="s">
        <v>551</v>
      </c>
      <c r="G64" s="28" t="s">
        <v>80</v>
      </c>
      <c r="H64" s="32">
        <v>10</v>
      </c>
      <c r="I64" s="32">
        <v>5</v>
      </c>
      <c r="J64" s="32" t="s">
        <v>28</v>
      </c>
      <c r="K64" s="32">
        <v>10</v>
      </c>
      <c r="L64" s="40"/>
      <c r="M64" s="40"/>
      <c r="N64" s="40"/>
      <c r="O64" s="34">
        <v>8</v>
      </c>
      <c r="P64" s="35">
        <f>ROUND(SUMPRODUCT(H64:O64,$H$9:$O$9)/100,1)</f>
        <v>8.3000000000000007</v>
      </c>
      <c r="Q64" s="36" t="str">
        <f t="shared" si="3"/>
        <v>B+</v>
      </c>
      <c r="R64" s="37" t="str">
        <f t="shared" si="4"/>
        <v>Khá</v>
      </c>
      <c r="S64" s="38" t="str">
        <f t="shared" si="5"/>
        <v/>
      </c>
      <c r="T64" s="39" t="s">
        <v>1518</v>
      </c>
      <c r="U64" s="3"/>
      <c r="V64" s="26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5.75" customHeight="1">
      <c r="B65" s="27">
        <v>56</v>
      </c>
      <c r="C65" s="28" t="s">
        <v>840</v>
      </c>
      <c r="D65" s="29" t="s">
        <v>222</v>
      </c>
      <c r="E65" s="30" t="s">
        <v>841</v>
      </c>
      <c r="F65" s="31" t="s">
        <v>842</v>
      </c>
      <c r="G65" s="28" t="s">
        <v>155</v>
      </c>
      <c r="H65" s="32">
        <v>10</v>
      </c>
      <c r="I65" s="32">
        <v>9</v>
      </c>
      <c r="J65" s="32" t="s">
        <v>28</v>
      </c>
      <c r="K65" s="32">
        <v>10</v>
      </c>
      <c r="L65" s="40"/>
      <c r="M65" s="40"/>
      <c r="N65" s="40"/>
      <c r="O65" s="34">
        <v>8</v>
      </c>
      <c r="P65" s="35">
        <f>ROUND(SUMPRODUCT(H65:O65,$H$9:$O$9)/100,1)</f>
        <v>8.6999999999999993</v>
      </c>
      <c r="Q65" s="36" t="str">
        <f t="shared" si="3"/>
        <v>A</v>
      </c>
      <c r="R65" s="37" t="str">
        <f t="shared" si="4"/>
        <v>Giỏi</v>
      </c>
      <c r="S65" s="38" t="str">
        <f t="shared" si="5"/>
        <v/>
      </c>
      <c r="T65" s="39" t="s">
        <v>1518</v>
      </c>
      <c r="U65" s="3"/>
      <c r="V65" s="26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9" customHeight="1">
      <c r="A66" s="2"/>
      <c r="B66" s="41"/>
      <c r="C66" s="42"/>
      <c r="D66" s="42"/>
      <c r="E66" s="43"/>
      <c r="F66" s="43"/>
      <c r="G66" s="43"/>
      <c r="H66" s="44"/>
      <c r="I66" s="45"/>
      <c r="J66" s="45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3"/>
    </row>
    <row r="67" spans="1:38" ht="16.5">
      <c r="A67" s="2"/>
      <c r="B67" s="95" t="s">
        <v>29</v>
      </c>
      <c r="C67" s="95"/>
      <c r="D67" s="42"/>
      <c r="E67" s="43"/>
      <c r="F67" s="43"/>
      <c r="G67" s="43"/>
      <c r="H67" s="44"/>
      <c r="I67" s="45"/>
      <c r="J67" s="45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3"/>
    </row>
    <row r="68" spans="1:38" ht="16.5" customHeight="1">
      <c r="A68" s="2"/>
      <c r="B68" s="47" t="s">
        <v>30</v>
      </c>
      <c r="C68" s="47"/>
      <c r="D68" s="48">
        <f>+$Z$8</f>
        <v>56</v>
      </c>
      <c r="E68" s="49" t="s">
        <v>31</v>
      </c>
      <c r="F68" s="86" t="s">
        <v>32</v>
      </c>
      <c r="G68" s="86"/>
      <c r="H68" s="86"/>
      <c r="I68" s="86"/>
      <c r="J68" s="86"/>
      <c r="K68" s="86"/>
      <c r="L68" s="86"/>
      <c r="M68" s="86"/>
      <c r="N68" s="86"/>
      <c r="O68" s="50">
        <f>$Z$8 -COUNTIF($S$9:$S$234,"Vắng") -COUNTIF($S$9:$S$234,"Vắng có phép") - COUNTIF($S$9:$S$234,"Đình chỉ thi") - COUNTIF($S$9:$S$234,"Không đủ ĐKDT")</f>
        <v>49</v>
      </c>
      <c r="P68" s="50"/>
      <c r="Q68" s="50"/>
      <c r="R68" s="51"/>
      <c r="S68" s="52" t="s">
        <v>31</v>
      </c>
      <c r="T68" s="51"/>
      <c r="U68" s="3"/>
    </row>
    <row r="69" spans="1:38" ht="16.5" customHeight="1">
      <c r="A69" s="2"/>
      <c r="B69" s="47" t="s">
        <v>33</v>
      </c>
      <c r="C69" s="47"/>
      <c r="D69" s="48">
        <f>+$AK$8</f>
        <v>49</v>
      </c>
      <c r="E69" s="49" t="s">
        <v>31</v>
      </c>
      <c r="F69" s="86" t="s">
        <v>34</v>
      </c>
      <c r="G69" s="86"/>
      <c r="H69" s="86"/>
      <c r="I69" s="86"/>
      <c r="J69" s="86"/>
      <c r="K69" s="86"/>
      <c r="L69" s="86"/>
      <c r="M69" s="86"/>
      <c r="N69" s="86"/>
      <c r="O69" s="53">
        <f>COUNTIF($S$9:$S$110,"Vắng")</f>
        <v>0</v>
      </c>
      <c r="P69" s="53"/>
      <c r="Q69" s="53"/>
      <c r="R69" s="54"/>
      <c r="S69" s="52" t="s">
        <v>31</v>
      </c>
      <c r="T69" s="54"/>
      <c r="U69" s="3"/>
    </row>
    <row r="70" spans="1:38" ht="16.5" customHeight="1">
      <c r="A70" s="2"/>
      <c r="B70" s="47" t="s">
        <v>42</v>
      </c>
      <c r="C70" s="47"/>
      <c r="D70" s="57">
        <f>COUNTIF(W10:W65,"Học lại")</f>
        <v>7</v>
      </c>
      <c r="E70" s="49" t="s">
        <v>31</v>
      </c>
      <c r="F70" s="86" t="s">
        <v>43</v>
      </c>
      <c r="G70" s="86"/>
      <c r="H70" s="86"/>
      <c r="I70" s="86"/>
      <c r="J70" s="86"/>
      <c r="K70" s="86"/>
      <c r="L70" s="86"/>
      <c r="M70" s="86"/>
      <c r="N70" s="86"/>
      <c r="O70" s="50">
        <f>COUNTIF($S$9:$S$110,"Vắng có phép")</f>
        <v>0</v>
      </c>
      <c r="P70" s="50"/>
      <c r="Q70" s="50"/>
      <c r="R70" s="51"/>
      <c r="S70" s="52" t="s">
        <v>31</v>
      </c>
      <c r="T70" s="51"/>
      <c r="U70" s="3"/>
    </row>
    <row r="71" spans="1:38" ht="3" customHeight="1">
      <c r="A71" s="2"/>
      <c r="B71" s="41"/>
      <c r="C71" s="42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3"/>
    </row>
    <row r="72" spans="1:38">
      <c r="B72" s="77" t="s">
        <v>44</v>
      </c>
      <c r="C72" s="77"/>
      <c r="D72" s="78">
        <f>COUNTIF(W10:W65,"Thi lại")</f>
        <v>0</v>
      </c>
      <c r="E72" s="79" t="s">
        <v>31</v>
      </c>
      <c r="F72" s="3"/>
      <c r="G72" s="3"/>
      <c r="H72" s="3"/>
      <c r="I72" s="3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3"/>
    </row>
    <row r="73" spans="1:38" ht="24.75" customHeight="1">
      <c r="B73" s="77"/>
      <c r="C73" s="77"/>
      <c r="D73" s="78"/>
      <c r="E73" s="79"/>
      <c r="F73" s="3"/>
      <c r="G73" s="3"/>
      <c r="H73" s="3"/>
      <c r="I73" s="3"/>
      <c r="J73" s="84" t="s">
        <v>1531</v>
      </c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3"/>
    </row>
  </sheetData>
  <sheetProtection formatCells="0" formatColumns="0" formatRows="0" insertColumns="0" insertRows="0" insertHyperlinks="0" deleteColumns="0" deleteRows="0" sort="0" autoFilter="0" pivotTables="0"/>
  <autoFilter ref="A8:AL65">
    <filterColumn colId="3" showButton="0"/>
  </autoFilter>
  <sortState ref="B10:U65">
    <sortCondition ref="B10:B65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67:C67"/>
    <mergeCell ref="N7:N8"/>
    <mergeCell ref="O7:O8"/>
    <mergeCell ref="P7:P9"/>
    <mergeCell ref="Q7:Q8"/>
    <mergeCell ref="R7:R8"/>
    <mergeCell ref="H7:H8"/>
    <mergeCell ref="J72:T72"/>
    <mergeCell ref="J73:T73"/>
    <mergeCell ref="I7:I8"/>
    <mergeCell ref="F70:N70"/>
    <mergeCell ref="K7:K8"/>
    <mergeCell ref="L7:L8"/>
    <mergeCell ref="M7:M8"/>
    <mergeCell ref="F68:N68"/>
    <mergeCell ref="F69:N69"/>
  </mergeCells>
  <conditionalFormatting sqref="H10:O65">
    <cfRule type="cellIs" dxfId="11" priority="4" operator="greaterThan">
      <formula>10</formula>
    </cfRule>
  </conditionalFormatting>
  <conditionalFormatting sqref="C1:C1048576">
    <cfRule type="duplicateValues" dxfId="10" priority="2"/>
  </conditionalFormatting>
  <dataValidations count="1">
    <dataValidation allowBlank="1" showInputMessage="1" showErrorMessage="1" errorTitle="Không xóa dữ liệu" error="Không xóa dữ liệu" prompt="Không xóa dữ liệu" sqref="W10:W65 X2:AL8 D70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84"/>
  <sheetViews>
    <sheetView zoomScale="130" zoomScaleNormal="130" workbookViewId="0">
      <pane ySplit="3" topLeftCell="A82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8.37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1529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55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48</v>
      </c>
      <c r="H5" s="97"/>
      <c r="I5" s="97"/>
      <c r="J5" s="97"/>
      <c r="K5" s="97"/>
      <c r="L5" s="97"/>
      <c r="M5" s="97"/>
      <c r="N5" s="97"/>
      <c r="O5" s="97" t="s">
        <v>49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Mạng máy tính</v>
      </c>
      <c r="Y8" s="65" t="str">
        <f>+O4</f>
        <v>Nhóm: INT1336-03</v>
      </c>
      <c r="Z8" s="66">
        <f>+$AI$8+$AK$8+$AG$8</f>
        <v>67</v>
      </c>
      <c r="AA8" s="60">
        <f>COUNTIF($S$9:$S$114,"Khiển trách")</f>
        <v>0</v>
      </c>
      <c r="AB8" s="60">
        <f>COUNTIF($S$9:$S$114,"Cảnh cáo")</f>
        <v>0</v>
      </c>
      <c r="AC8" s="60">
        <f>COUNTIF($S$9:$S$114,"Đình chỉ thi")</f>
        <v>0</v>
      </c>
      <c r="AD8" s="67">
        <f>+($AA$8+$AB$8+$AC$8)/$Z$8*100%</f>
        <v>0</v>
      </c>
      <c r="AE8" s="60">
        <f>SUM(COUNTIF($S$9:$S$112,"Vắng"),COUNTIF($S$9:$S$112,"Vắng có phép"))</f>
        <v>0</v>
      </c>
      <c r="AF8" s="68">
        <f>+$AE$8/$Z$8</f>
        <v>0</v>
      </c>
      <c r="AG8" s="69">
        <f>COUNTIF($W$9:$W$112,"Thi lại")</f>
        <v>0</v>
      </c>
      <c r="AH8" s="68">
        <f>+$AG$8/$Z$8</f>
        <v>0</v>
      </c>
      <c r="AI8" s="69">
        <f>COUNTIF($W$9:$W$113,"Học lại")</f>
        <v>3</v>
      </c>
      <c r="AJ8" s="68">
        <f>+$AI$8/$Z$8</f>
        <v>4.4776119402985072E-2</v>
      </c>
      <c r="AK8" s="60">
        <f>COUNTIF($W$10:$W$113,"Đạt")</f>
        <v>64</v>
      </c>
      <c r="AL8" s="67">
        <f>+$AK$8/$Z$8</f>
        <v>0.95522388059701491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5.75" customHeight="1">
      <c r="B10" s="17">
        <v>1</v>
      </c>
      <c r="C10" s="18" t="s">
        <v>508</v>
      </c>
      <c r="D10" s="19" t="s">
        <v>509</v>
      </c>
      <c r="E10" s="20" t="s">
        <v>510</v>
      </c>
      <c r="F10" s="21" t="s">
        <v>511</v>
      </c>
      <c r="G10" s="18" t="s">
        <v>70</v>
      </c>
      <c r="H10" s="22">
        <v>10</v>
      </c>
      <c r="I10" s="22">
        <v>7</v>
      </c>
      <c r="J10" s="22" t="s">
        <v>28</v>
      </c>
      <c r="K10" s="22">
        <v>8</v>
      </c>
      <c r="L10" s="82"/>
      <c r="M10" s="82"/>
      <c r="N10" s="82"/>
      <c r="O10" s="83">
        <v>8</v>
      </c>
      <c r="P10" s="23">
        <f>ROUND(SUMPRODUCT(H10:O10,$H$9:$O$9)/100,1)</f>
        <v>8.1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41" si="2">+IF(OR($H10=0,$I10=0,$J10=0,$K10=0),"Không đủ ĐKDT","")</f>
        <v/>
      </c>
      <c r="T10" s="25" t="s">
        <v>1515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5.75" customHeight="1">
      <c r="B11" s="27">
        <v>2</v>
      </c>
      <c r="C11" s="28" t="s">
        <v>512</v>
      </c>
      <c r="D11" s="29" t="s">
        <v>513</v>
      </c>
      <c r="E11" s="30" t="s">
        <v>59</v>
      </c>
      <c r="F11" s="31" t="s">
        <v>514</v>
      </c>
      <c r="G11" s="28" t="s">
        <v>155</v>
      </c>
      <c r="H11" s="32">
        <v>7</v>
      </c>
      <c r="I11" s="32">
        <v>9</v>
      </c>
      <c r="J11" s="32" t="s">
        <v>28</v>
      </c>
      <c r="K11" s="32">
        <v>6</v>
      </c>
      <c r="L11" s="33"/>
      <c r="M11" s="33"/>
      <c r="N11" s="33"/>
      <c r="O11" s="34">
        <v>7</v>
      </c>
      <c r="P11" s="35">
        <f>ROUND(SUMPRODUCT(H11:O11,$H$9:$O$9)/100,1)</f>
        <v>7</v>
      </c>
      <c r="Q11" s="36" t="str">
        <f t="shared" si="0"/>
        <v>B</v>
      </c>
      <c r="R11" s="37" t="str">
        <f t="shared" si="1"/>
        <v>Khá</v>
      </c>
      <c r="S11" s="38" t="str">
        <f t="shared" si="2"/>
        <v/>
      </c>
      <c r="T11" s="39" t="s">
        <v>1515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5.75" customHeight="1">
      <c r="B12" s="27">
        <v>3</v>
      </c>
      <c r="C12" s="28" t="s">
        <v>515</v>
      </c>
      <c r="D12" s="29" t="s">
        <v>516</v>
      </c>
      <c r="E12" s="30" t="s">
        <v>59</v>
      </c>
      <c r="F12" s="31" t="s">
        <v>132</v>
      </c>
      <c r="G12" s="28" t="s">
        <v>155</v>
      </c>
      <c r="H12" s="32">
        <v>7</v>
      </c>
      <c r="I12" s="32">
        <v>7</v>
      </c>
      <c r="J12" s="32" t="s">
        <v>28</v>
      </c>
      <c r="K12" s="32">
        <v>4</v>
      </c>
      <c r="L12" s="40"/>
      <c r="M12" s="40"/>
      <c r="N12" s="40"/>
      <c r="O12" s="34">
        <v>7</v>
      </c>
      <c r="P12" s="35">
        <f>ROUND(SUMPRODUCT(H12:O12,$H$9:$O$9)/100,1)</f>
        <v>6.4</v>
      </c>
      <c r="Q12" s="36" t="str">
        <f t="shared" si="0"/>
        <v>C</v>
      </c>
      <c r="R12" s="37" t="str">
        <f t="shared" si="1"/>
        <v>Trung bình</v>
      </c>
      <c r="S12" s="38" t="str">
        <f t="shared" si="2"/>
        <v/>
      </c>
      <c r="T12" s="39" t="s">
        <v>1515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5.75" customHeight="1">
      <c r="B13" s="27">
        <v>4</v>
      </c>
      <c r="C13" s="28" t="s">
        <v>517</v>
      </c>
      <c r="D13" s="29" t="s">
        <v>304</v>
      </c>
      <c r="E13" s="30" t="s">
        <v>59</v>
      </c>
      <c r="F13" s="31" t="s">
        <v>518</v>
      </c>
      <c r="G13" s="28" t="s">
        <v>116</v>
      </c>
      <c r="H13" s="32">
        <v>10</v>
      </c>
      <c r="I13" s="32">
        <v>7</v>
      </c>
      <c r="J13" s="32" t="s">
        <v>28</v>
      </c>
      <c r="K13" s="32">
        <v>7</v>
      </c>
      <c r="L13" s="40"/>
      <c r="M13" s="40"/>
      <c r="N13" s="40"/>
      <c r="O13" s="34">
        <v>8</v>
      </c>
      <c r="P13" s="35">
        <f>ROUND(SUMPRODUCT(H13:O13,$H$9:$O$9)/100,1)</f>
        <v>7.9</v>
      </c>
      <c r="Q13" s="36" t="str">
        <f t="shared" si="0"/>
        <v>B</v>
      </c>
      <c r="R13" s="37" t="str">
        <f t="shared" si="1"/>
        <v>Khá</v>
      </c>
      <c r="S13" s="38" t="str">
        <f t="shared" si="2"/>
        <v/>
      </c>
      <c r="T13" s="39" t="s">
        <v>1515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5.75" customHeight="1">
      <c r="B14" s="27">
        <v>5</v>
      </c>
      <c r="C14" s="28" t="s">
        <v>519</v>
      </c>
      <c r="D14" s="29" t="s">
        <v>520</v>
      </c>
      <c r="E14" s="30" t="s">
        <v>59</v>
      </c>
      <c r="F14" s="31" t="s">
        <v>521</v>
      </c>
      <c r="G14" s="28" t="s">
        <v>61</v>
      </c>
      <c r="H14" s="32">
        <v>10</v>
      </c>
      <c r="I14" s="32">
        <v>7</v>
      </c>
      <c r="J14" s="32" t="s">
        <v>28</v>
      </c>
      <c r="K14" s="32">
        <v>5</v>
      </c>
      <c r="L14" s="40"/>
      <c r="M14" s="40"/>
      <c r="N14" s="40"/>
      <c r="O14" s="34">
        <v>8</v>
      </c>
      <c r="P14" s="35">
        <f>ROUND(SUMPRODUCT(H14:O14,$H$9:$O$9)/100,1)</f>
        <v>7.5</v>
      </c>
      <c r="Q14" s="36" t="str">
        <f t="shared" si="0"/>
        <v>B</v>
      </c>
      <c r="R14" s="37" t="str">
        <f t="shared" si="1"/>
        <v>Khá</v>
      </c>
      <c r="S14" s="38" t="str">
        <f t="shared" si="2"/>
        <v/>
      </c>
      <c r="T14" s="39" t="s">
        <v>1515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5.75" customHeight="1">
      <c r="B15" s="27">
        <v>6</v>
      </c>
      <c r="C15" s="28" t="s">
        <v>522</v>
      </c>
      <c r="D15" s="29" t="s">
        <v>523</v>
      </c>
      <c r="E15" s="30" t="s">
        <v>524</v>
      </c>
      <c r="F15" s="31" t="s">
        <v>525</v>
      </c>
      <c r="G15" s="28" t="s">
        <v>125</v>
      </c>
      <c r="H15" s="32">
        <v>10</v>
      </c>
      <c r="I15" s="32">
        <v>7</v>
      </c>
      <c r="J15" s="32" t="s">
        <v>28</v>
      </c>
      <c r="K15" s="32">
        <v>6</v>
      </c>
      <c r="L15" s="40"/>
      <c r="M15" s="40"/>
      <c r="N15" s="40"/>
      <c r="O15" s="34">
        <v>8.5</v>
      </c>
      <c r="P15" s="35">
        <f>ROUND(SUMPRODUCT(H15:O15,$H$9:$O$9)/100,1)</f>
        <v>8</v>
      </c>
      <c r="Q15" s="36" t="str">
        <f t="shared" si="0"/>
        <v>B+</v>
      </c>
      <c r="R15" s="37" t="str">
        <f t="shared" si="1"/>
        <v>Khá</v>
      </c>
      <c r="S15" s="38" t="str">
        <f t="shared" si="2"/>
        <v/>
      </c>
      <c r="T15" s="39" t="s">
        <v>1515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5.75" customHeight="1">
      <c r="B16" s="27">
        <v>7</v>
      </c>
      <c r="C16" s="28" t="s">
        <v>526</v>
      </c>
      <c r="D16" s="29" t="s">
        <v>527</v>
      </c>
      <c r="E16" s="30" t="s">
        <v>528</v>
      </c>
      <c r="F16" s="31" t="s">
        <v>529</v>
      </c>
      <c r="G16" s="28" t="s">
        <v>530</v>
      </c>
      <c r="H16" s="32">
        <v>0</v>
      </c>
      <c r="I16" s="32">
        <v>0</v>
      </c>
      <c r="J16" s="32" t="s">
        <v>28</v>
      </c>
      <c r="K16" s="32">
        <v>0</v>
      </c>
      <c r="L16" s="40"/>
      <c r="M16" s="40"/>
      <c r="N16" s="40"/>
      <c r="O16" s="34"/>
      <c r="P16" s="35">
        <f>ROUND(SUMPRODUCT(H16:O16,$H$9:$O$9)/100,1)</f>
        <v>0</v>
      </c>
      <c r="Q16" s="36" t="str">
        <f t="shared" si="0"/>
        <v>F</v>
      </c>
      <c r="R16" s="37" t="str">
        <f t="shared" si="1"/>
        <v>Kém</v>
      </c>
      <c r="S16" s="38" t="str">
        <f t="shared" si="2"/>
        <v>Không đủ ĐKDT</v>
      </c>
      <c r="T16" s="39" t="s">
        <v>1515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5.75" customHeight="1">
      <c r="B17" s="27">
        <v>8</v>
      </c>
      <c r="C17" s="28" t="s">
        <v>531</v>
      </c>
      <c r="D17" s="29" t="s">
        <v>532</v>
      </c>
      <c r="E17" s="30" t="s">
        <v>78</v>
      </c>
      <c r="F17" s="31" t="s">
        <v>333</v>
      </c>
      <c r="G17" s="28" t="s">
        <v>61</v>
      </c>
      <c r="H17" s="32">
        <v>6</v>
      </c>
      <c r="I17" s="32">
        <v>7</v>
      </c>
      <c r="J17" s="32" t="s">
        <v>28</v>
      </c>
      <c r="K17" s="32">
        <v>7</v>
      </c>
      <c r="L17" s="40"/>
      <c r="M17" s="40"/>
      <c r="N17" s="40"/>
      <c r="O17" s="34">
        <v>7</v>
      </c>
      <c r="P17" s="35">
        <f>ROUND(SUMPRODUCT(H17:O17,$H$9:$O$9)/100,1)</f>
        <v>6.9</v>
      </c>
      <c r="Q17" s="36" t="str">
        <f t="shared" si="0"/>
        <v>C+</v>
      </c>
      <c r="R17" s="37" t="str">
        <f t="shared" si="1"/>
        <v>Trung bình</v>
      </c>
      <c r="S17" s="38" t="str">
        <f t="shared" si="2"/>
        <v/>
      </c>
      <c r="T17" s="39" t="s">
        <v>1515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5.75" customHeight="1">
      <c r="B18" s="27">
        <v>9</v>
      </c>
      <c r="C18" s="28" t="s">
        <v>533</v>
      </c>
      <c r="D18" s="29" t="s">
        <v>167</v>
      </c>
      <c r="E18" s="30" t="s">
        <v>78</v>
      </c>
      <c r="F18" s="31" t="s">
        <v>534</v>
      </c>
      <c r="G18" s="28" t="s">
        <v>70</v>
      </c>
      <c r="H18" s="32">
        <v>8</v>
      </c>
      <c r="I18" s="32">
        <v>7</v>
      </c>
      <c r="J18" s="32" t="s">
        <v>28</v>
      </c>
      <c r="K18" s="32">
        <v>5</v>
      </c>
      <c r="L18" s="40"/>
      <c r="M18" s="40"/>
      <c r="N18" s="40"/>
      <c r="O18" s="34">
        <v>8</v>
      </c>
      <c r="P18" s="35">
        <f>ROUND(SUMPRODUCT(H18:O18,$H$9:$O$9)/100,1)</f>
        <v>7.3</v>
      </c>
      <c r="Q18" s="36" t="str">
        <f t="shared" si="0"/>
        <v>B</v>
      </c>
      <c r="R18" s="37" t="str">
        <f t="shared" si="1"/>
        <v>Khá</v>
      </c>
      <c r="S18" s="38" t="str">
        <f t="shared" si="2"/>
        <v/>
      </c>
      <c r="T18" s="39" t="s">
        <v>1515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5.75" customHeight="1">
      <c r="B19" s="27">
        <v>10</v>
      </c>
      <c r="C19" s="28" t="s">
        <v>535</v>
      </c>
      <c r="D19" s="29" t="s">
        <v>72</v>
      </c>
      <c r="E19" s="30" t="s">
        <v>536</v>
      </c>
      <c r="F19" s="31" t="s">
        <v>280</v>
      </c>
      <c r="G19" s="28" t="s">
        <v>80</v>
      </c>
      <c r="H19" s="32">
        <v>5</v>
      </c>
      <c r="I19" s="32">
        <v>7</v>
      </c>
      <c r="J19" s="32" t="s">
        <v>28</v>
      </c>
      <c r="K19" s="32">
        <v>6</v>
      </c>
      <c r="L19" s="40"/>
      <c r="M19" s="40"/>
      <c r="N19" s="40"/>
      <c r="O19" s="34">
        <v>8</v>
      </c>
      <c r="P19" s="35">
        <f>ROUND(SUMPRODUCT(H19:O19,$H$9:$O$9)/100,1)</f>
        <v>7.2</v>
      </c>
      <c r="Q19" s="36" t="str">
        <f t="shared" si="0"/>
        <v>B</v>
      </c>
      <c r="R19" s="37" t="str">
        <f t="shared" si="1"/>
        <v>Khá</v>
      </c>
      <c r="S19" s="38" t="str">
        <f t="shared" si="2"/>
        <v/>
      </c>
      <c r="T19" s="39" t="s">
        <v>1515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5.75" customHeight="1">
      <c r="B20" s="27">
        <v>11</v>
      </c>
      <c r="C20" s="28" t="s">
        <v>537</v>
      </c>
      <c r="D20" s="29" t="s">
        <v>226</v>
      </c>
      <c r="E20" s="30" t="s">
        <v>538</v>
      </c>
      <c r="F20" s="31" t="s">
        <v>539</v>
      </c>
      <c r="G20" s="28" t="s">
        <v>61</v>
      </c>
      <c r="H20" s="32">
        <v>8</v>
      </c>
      <c r="I20" s="32">
        <v>7</v>
      </c>
      <c r="J20" s="32" t="s">
        <v>28</v>
      </c>
      <c r="K20" s="32">
        <v>5</v>
      </c>
      <c r="L20" s="40"/>
      <c r="M20" s="40"/>
      <c r="N20" s="40"/>
      <c r="O20" s="34">
        <v>5</v>
      </c>
      <c r="P20" s="35">
        <f>ROUND(SUMPRODUCT(H20:O20,$H$9:$O$9)/100,1)</f>
        <v>5.5</v>
      </c>
      <c r="Q20" s="36" t="str">
        <f t="shared" si="0"/>
        <v>C</v>
      </c>
      <c r="R20" s="37" t="str">
        <f t="shared" si="1"/>
        <v>Trung bình</v>
      </c>
      <c r="S20" s="38" t="str">
        <f t="shared" si="2"/>
        <v/>
      </c>
      <c r="T20" s="39" t="s">
        <v>1515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5.75" customHeight="1">
      <c r="B21" s="27">
        <v>12</v>
      </c>
      <c r="C21" s="28" t="s">
        <v>540</v>
      </c>
      <c r="D21" s="29" t="s">
        <v>541</v>
      </c>
      <c r="E21" s="30" t="s">
        <v>538</v>
      </c>
      <c r="F21" s="31" t="s">
        <v>542</v>
      </c>
      <c r="G21" s="28" t="s">
        <v>125</v>
      </c>
      <c r="H21" s="32">
        <v>10</v>
      </c>
      <c r="I21" s="32">
        <v>7</v>
      </c>
      <c r="J21" s="32" t="s">
        <v>28</v>
      </c>
      <c r="K21" s="32">
        <v>8</v>
      </c>
      <c r="L21" s="40"/>
      <c r="M21" s="40"/>
      <c r="N21" s="40"/>
      <c r="O21" s="34">
        <v>8</v>
      </c>
      <c r="P21" s="35">
        <f>ROUND(SUMPRODUCT(H21:O21,$H$9:$O$9)/100,1)</f>
        <v>8.1</v>
      </c>
      <c r="Q21" s="36" t="str">
        <f t="shared" si="0"/>
        <v>B+</v>
      </c>
      <c r="R21" s="37" t="str">
        <f t="shared" si="1"/>
        <v>Khá</v>
      </c>
      <c r="S21" s="38" t="str">
        <f t="shared" si="2"/>
        <v/>
      </c>
      <c r="T21" s="39" t="s">
        <v>1515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5.75" customHeight="1">
      <c r="B22" s="27">
        <v>13</v>
      </c>
      <c r="C22" s="28" t="s">
        <v>543</v>
      </c>
      <c r="D22" s="29" t="s">
        <v>451</v>
      </c>
      <c r="E22" s="30" t="s">
        <v>323</v>
      </c>
      <c r="F22" s="31" t="s">
        <v>544</v>
      </c>
      <c r="G22" s="28" t="s">
        <v>116</v>
      </c>
      <c r="H22" s="32">
        <v>10</v>
      </c>
      <c r="I22" s="32">
        <v>10</v>
      </c>
      <c r="J22" s="32" t="s">
        <v>28</v>
      </c>
      <c r="K22" s="32">
        <v>6</v>
      </c>
      <c r="L22" s="40"/>
      <c r="M22" s="40"/>
      <c r="N22" s="40"/>
      <c r="O22" s="34">
        <v>8.5</v>
      </c>
      <c r="P22" s="35">
        <f>ROUND(SUMPRODUCT(H22:O22,$H$9:$O$9)/100,1)</f>
        <v>8.3000000000000007</v>
      </c>
      <c r="Q22" s="36" t="str">
        <f t="shared" si="0"/>
        <v>B+</v>
      </c>
      <c r="R22" s="37" t="str">
        <f t="shared" si="1"/>
        <v>Khá</v>
      </c>
      <c r="S22" s="38" t="str">
        <f t="shared" si="2"/>
        <v/>
      </c>
      <c r="T22" s="39" t="s">
        <v>1515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5.75" customHeight="1">
      <c r="B23" s="27">
        <v>14</v>
      </c>
      <c r="C23" s="28" t="s">
        <v>545</v>
      </c>
      <c r="D23" s="29" t="s">
        <v>171</v>
      </c>
      <c r="E23" s="30" t="s">
        <v>106</v>
      </c>
      <c r="F23" s="31" t="s">
        <v>546</v>
      </c>
      <c r="G23" s="28" t="s">
        <v>116</v>
      </c>
      <c r="H23" s="32">
        <v>10</v>
      </c>
      <c r="I23" s="32">
        <v>10</v>
      </c>
      <c r="J23" s="32" t="s">
        <v>28</v>
      </c>
      <c r="K23" s="32">
        <v>9</v>
      </c>
      <c r="L23" s="40"/>
      <c r="M23" s="40"/>
      <c r="N23" s="40"/>
      <c r="O23" s="34">
        <v>8.5</v>
      </c>
      <c r="P23" s="35">
        <f>ROUND(SUMPRODUCT(H23:O23,$H$9:$O$9)/100,1)</f>
        <v>8.9</v>
      </c>
      <c r="Q23" s="36" t="str">
        <f t="shared" si="0"/>
        <v>A</v>
      </c>
      <c r="R23" s="37" t="str">
        <f t="shared" si="1"/>
        <v>Giỏi</v>
      </c>
      <c r="S23" s="38" t="str">
        <f t="shared" si="2"/>
        <v/>
      </c>
      <c r="T23" s="39" t="s">
        <v>1515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5.75" customHeight="1">
      <c r="B24" s="27">
        <v>15</v>
      </c>
      <c r="C24" s="28" t="s">
        <v>547</v>
      </c>
      <c r="D24" s="29" t="s">
        <v>118</v>
      </c>
      <c r="E24" s="30" t="s">
        <v>548</v>
      </c>
      <c r="F24" s="31" t="s">
        <v>549</v>
      </c>
      <c r="G24" s="28" t="s">
        <v>125</v>
      </c>
      <c r="H24" s="32">
        <v>10</v>
      </c>
      <c r="I24" s="32">
        <v>10</v>
      </c>
      <c r="J24" s="32" t="s">
        <v>28</v>
      </c>
      <c r="K24" s="32">
        <v>8</v>
      </c>
      <c r="L24" s="40"/>
      <c r="M24" s="40"/>
      <c r="N24" s="40"/>
      <c r="O24" s="34">
        <v>7.5</v>
      </c>
      <c r="P24" s="35">
        <f>ROUND(SUMPRODUCT(H24:O24,$H$9:$O$9)/100,1)</f>
        <v>8.1</v>
      </c>
      <c r="Q24" s="36" t="str">
        <f t="shared" si="0"/>
        <v>B+</v>
      </c>
      <c r="R24" s="37" t="str">
        <f t="shared" si="1"/>
        <v>Khá</v>
      </c>
      <c r="S24" s="38" t="str">
        <f t="shared" si="2"/>
        <v/>
      </c>
      <c r="T24" s="39" t="s">
        <v>1515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5.75" customHeight="1">
      <c r="B25" s="27">
        <v>16</v>
      </c>
      <c r="C25" s="28" t="s">
        <v>550</v>
      </c>
      <c r="D25" s="29" t="s">
        <v>401</v>
      </c>
      <c r="E25" s="30" t="s">
        <v>110</v>
      </c>
      <c r="F25" s="31" t="s">
        <v>551</v>
      </c>
      <c r="G25" s="28" t="s">
        <v>125</v>
      </c>
      <c r="H25" s="32">
        <v>10</v>
      </c>
      <c r="I25" s="32">
        <v>5</v>
      </c>
      <c r="J25" s="32" t="s">
        <v>28</v>
      </c>
      <c r="K25" s="32">
        <v>9</v>
      </c>
      <c r="L25" s="40"/>
      <c r="M25" s="40"/>
      <c r="N25" s="40"/>
      <c r="O25" s="34">
        <v>7.5</v>
      </c>
      <c r="P25" s="35">
        <f>ROUND(SUMPRODUCT(H25:O25,$H$9:$O$9)/100,1)</f>
        <v>7.8</v>
      </c>
      <c r="Q25" s="36" t="str">
        <f t="shared" si="0"/>
        <v>B</v>
      </c>
      <c r="R25" s="37" t="str">
        <f t="shared" si="1"/>
        <v>Khá</v>
      </c>
      <c r="S25" s="38" t="str">
        <f t="shared" si="2"/>
        <v/>
      </c>
      <c r="T25" s="39" t="s">
        <v>1515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5.75" customHeight="1">
      <c r="B26" s="27">
        <v>17</v>
      </c>
      <c r="C26" s="28" t="s">
        <v>552</v>
      </c>
      <c r="D26" s="29" t="s">
        <v>197</v>
      </c>
      <c r="E26" s="30" t="s">
        <v>110</v>
      </c>
      <c r="F26" s="31" t="s">
        <v>553</v>
      </c>
      <c r="G26" s="28" t="s">
        <v>155</v>
      </c>
      <c r="H26" s="32">
        <v>10</v>
      </c>
      <c r="I26" s="32">
        <v>7</v>
      </c>
      <c r="J26" s="32" t="s">
        <v>28</v>
      </c>
      <c r="K26" s="32">
        <v>8</v>
      </c>
      <c r="L26" s="40"/>
      <c r="M26" s="40"/>
      <c r="N26" s="40"/>
      <c r="O26" s="34">
        <v>8</v>
      </c>
      <c r="P26" s="35">
        <f>ROUND(SUMPRODUCT(H26:O26,$H$9:$O$9)/100,1)</f>
        <v>8.1</v>
      </c>
      <c r="Q26" s="36" t="str">
        <f t="shared" si="0"/>
        <v>B+</v>
      </c>
      <c r="R26" s="37" t="str">
        <f t="shared" si="1"/>
        <v>Khá</v>
      </c>
      <c r="S26" s="38" t="str">
        <f t="shared" si="2"/>
        <v/>
      </c>
      <c r="T26" s="39" t="s">
        <v>1515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5.75" customHeight="1">
      <c r="B27" s="27">
        <v>18</v>
      </c>
      <c r="C27" s="28" t="s">
        <v>554</v>
      </c>
      <c r="D27" s="29" t="s">
        <v>555</v>
      </c>
      <c r="E27" s="30" t="s">
        <v>345</v>
      </c>
      <c r="F27" s="31" t="s">
        <v>556</v>
      </c>
      <c r="G27" s="28" t="s">
        <v>116</v>
      </c>
      <c r="H27" s="32">
        <v>8</v>
      </c>
      <c r="I27" s="32">
        <v>7</v>
      </c>
      <c r="J27" s="32" t="s">
        <v>28</v>
      </c>
      <c r="K27" s="32">
        <v>5</v>
      </c>
      <c r="L27" s="40"/>
      <c r="M27" s="40"/>
      <c r="N27" s="40"/>
      <c r="O27" s="34">
        <v>7.5</v>
      </c>
      <c r="P27" s="35">
        <f>ROUND(SUMPRODUCT(H27:O27,$H$9:$O$9)/100,1)</f>
        <v>7</v>
      </c>
      <c r="Q27" s="36" t="str">
        <f t="shared" si="0"/>
        <v>B</v>
      </c>
      <c r="R27" s="37" t="str">
        <f t="shared" si="1"/>
        <v>Khá</v>
      </c>
      <c r="S27" s="38" t="str">
        <f t="shared" si="2"/>
        <v/>
      </c>
      <c r="T27" s="39" t="s">
        <v>1515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5.75" customHeight="1">
      <c r="B28" s="27">
        <v>19</v>
      </c>
      <c r="C28" s="28" t="s">
        <v>557</v>
      </c>
      <c r="D28" s="29" t="s">
        <v>315</v>
      </c>
      <c r="E28" s="30" t="s">
        <v>558</v>
      </c>
      <c r="F28" s="31" t="s">
        <v>559</v>
      </c>
      <c r="G28" s="28" t="s">
        <v>80</v>
      </c>
      <c r="H28" s="32">
        <v>8</v>
      </c>
      <c r="I28" s="32">
        <v>7</v>
      </c>
      <c r="J28" s="32" t="s">
        <v>28</v>
      </c>
      <c r="K28" s="32">
        <v>6</v>
      </c>
      <c r="L28" s="40"/>
      <c r="M28" s="40"/>
      <c r="N28" s="40"/>
      <c r="O28" s="34">
        <v>5</v>
      </c>
      <c r="P28" s="35">
        <f>ROUND(SUMPRODUCT(H28:O28,$H$9:$O$9)/100,1)</f>
        <v>5.7</v>
      </c>
      <c r="Q28" s="36" t="str">
        <f t="shared" si="0"/>
        <v>C</v>
      </c>
      <c r="R28" s="37" t="str">
        <f t="shared" si="1"/>
        <v>Trung bình</v>
      </c>
      <c r="S28" s="38" t="str">
        <f t="shared" si="2"/>
        <v/>
      </c>
      <c r="T28" s="39" t="s">
        <v>1515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5.75" customHeight="1">
      <c r="B29" s="27">
        <v>20</v>
      </c>
      <c r="C29" s="28" t="s">
        <v>560</v>
      </c>
      <c r="D29" s="29" t="s">
        <v>358</v>
      </c>
      <c r="E29" s="30" t="s">
        <v>558</v>
      </c>
      <c r="F29" s="31" t="s">
        <v>561</v>
      </c>
      <c r="G29" s="28" t="s">
        <v>65</v>
      </c>
      <c r="H29" s="32">
        <v>10</v>
      </c>
      <c r="I29" s="32">
        <v>7</v>
      </c>
      <c r="J29" s="32" t="s">
        <v>28</v>
      </c>
      <c r="K29" s="32">
        <v>8</v>
      </c>
      <c r="L29" s="40"/>
      <c r="M29" s="40"/>
      <c r="N29" s="40"/>
      <c r="O29" s="34">
        <v>6</v>
      </c>
      <c r="P29" s="35">
        <f>ROUND(SUMPRODUCT(H29:O29,$H$9:$O$9)/100,1)</f>
        <v>6.9</v>
      </c>
      <c r="Q29" s="36" t="str">
        <f t="shared" si="0"/>
        <v>C+</v>
      </c>
      <c r="R29" s="37" t="str">
        <f t="shared" si="1"/>
        <v>Trung bình</v>
      </c>
      <c r="S29" s="38" t="str">
        <f t="shared" si="2"/>
        <v/>
      </c>
      <c r="T29" s="39" t="s">
        <v>1515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5.75" customHeight="1">
      <c r="B30" s="27">
        <v>21</v>
      </c>
      <c r="C30" s="28" t="s">
        <v>562</v>
      </c>
      <c r="D30" s="29" t="s">
        <v>226</v>
      </c>
      <c r="E30" s="30" t="s">
        <v>558</v>
      </c>
      <c r="F30" s="31" t="s">
        <v>563</v>
      </c>
      <c r="G30" s="28" t="s">
        <v>155</v>
      </c>
      <c r="H30" s="32">
        <v>7</v>
      </c>
      <c r="I30" s="32">
        <v>5</v>
      </c>
      <c r="J30" s="32" t="s">
        <v>28</v>
      </c>
      <c r="K30" s="32">
        <v>4</v>
      </c>
      <c r="L30" s="40"/>
      <c r="M30" s="40"/>
      <c r="N30" s="40"/>
      <c r="O30" s="34">
        <v>7.5</v>
      </c>
      <c r="P30" s="35">
        <f>ROUND(SUMPRODUCT(H30:O30,$H$9:$O$9)/100,1)</f>
        <v>6.5</v>
      </c>
      <c r="Q30" s="36" t="str">
        <f t="shared" si="0"/>
        <v>C+</v>
      </c>
      <c r="R30" s="37" t="str">
        <f t="shared" si="1"/>
        <v>Trung bình</v>
      </c>
      <c r="S30" s="38" t="str">
        <f t="shared" si="2"/>
        <v/>
      </c>
      <c r="T30" s="39" t="s">
        <v>1515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5.75" customHeight="1">
      <c r="B31" s="27">
        <v>22</v>
      </c>
      <c r="C31" s="28" t="s">
        <v>564</v>
      </c>
      <c r="D31" s="29" t="s">
        <v>175</v>
      </c>
      <c r="E31" s="30" t="s">
        <v>565</v>
      </c>
      <c r="F31" s="31" t="s">
        <v>566</v>
      </c>
      <c r="G31" s="28" t="s">
        <v>116</v>
      </c>
      <c r="H31" s="32">
        <v>10</v>
      </c>
      <c r="I31" s="32">
        <v>10</v>
      </c>
      <c r="J31" s="32" t="s">
        <v>28</v>
      </c>
      <c r="K31" s="32">
        <v>5</v>
      </c>
      <c r="L31" s="40"/>
      <c r="M31" s="40"/>
      <c r="N31" s="40"/>
      <c r="O31" s="34">
        <v>6.5</v>
      </c>
      <c r="P31" s="35">
        <f>ROUND(SUMPRODUCT(H31:O31,$H$9:$O$9)/100,1)</f>
        <v>6.9</v>
      </c>
      <c r="Q31" s="36" t="str">
        <f t="shared" si="0"/>
        <v>C+</v>
      </c>
      <c r="R31" s="37" t="str">
        <f t="shared" si="1"/>
        <v>Trung bình</v>
      </c>
      <c r="S31" s="38" t="str">
        <f t="shared" si="2"/>
        <v/>
      </c>
      <c r="T31" s="39" t="s">
        <v>1515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5.75" customHeight="1">
      <c r="B32" s="27">
        <v>23</v>
      </c>
      <c r="C32" s="28" t="s">
        <v>567</v>
      </c>
      <c r="D32" s="29" t="s">
        <v>222</v>
      </c>
      <c r="E32" s="30" t="s">
        <v>565</v>
      </c>
      <c r="F32" s="31" t="s">
        <v>568</v>
      </c>
      <c r="G32" s="28" t="s">
        <v>125</v>
      </c>
      <c r="H32" s="32">
        <v>10</v>
      </c>
      <c r="I32" s="32">
        <v>9</v>
      </c>
      <c r="J32" s="32" t="s">
        <v>28</v>
      </c>
      <c r="K32" s="32">
        <v>6</v>
      </c>
      <c r="L32" s="40"/>
      <c r="M32" s="40"/>
      <c r="N32" s="40"/>
      <c r="O32" s="34">
        <v>7</v>
      </c>
      <c r="P32" s="35">
        <f>ROUND(SUMPRODUCT(H32:O32,$H$9:$O$9)/100,1)</f>
        <v>7.3</v>
      </c>
      <c r="Q32" s="36" t="str">
        <f t="shared" si="0"/>
        <v>B</v>
      </c>
      <c r="R32" s="37" t="str">
        <f t="shared" si="1"/>
        <v>Khá</v>
      </c>
      <c r="S32" s="38" t="str">
        <f t="shared" si="2"/>
        <v/>
      </c>
      <c r="T32" s="39" t="s">
        <v>1515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5.75" customHeight="1">
      <c r="B33" s="27">
        <v>24</v>
      </c>
      <c r="C33" s="28" t="s">
        <v>569</v>
      </c>
      <c r="D33" s="29" t="s">
        <v>570</v>
      </c>
      <c r="E33" s="30" t="s">
        <v>137</v>
      </c>
      <c r="F33" s="31" t="s">
        <v>422</v>
      </c>
      <c r="G33" s="28" t="s">
        <v>61</v>
      </c>
      <c r="H33" s="32">
        <v>10</v>
      </c>
      <c r="I33" s="32">
        <v>10</v>
      </c>
      <c r="J33" s="32" t="s">
        <v>28</v>
      </c>
      <c r="K33" s="32">
        <v>7</v>
      </c>
      <c r="L33" s="40"/>
      <c r="M33" s="40"/>
      <c r="N33" s="40"/>
      <c r="O33" s="34">
        <v>7</v>
      </c>
      <c r="P33" s="35">
        <f>ROUND(SUMPRODUCT(H33:O33,$H$9:$O$9)/100,1)</f>
        <v>7.6</v>
      </c>
      <c r="Q33" s="36" t="str">
        <f t="shared" si="0"/>
        <v>B</v>
      </c>
      <c r="R33" s="37" t="str">
        <f t="shared" si="1"/>
        <v>Khá</v>
      </c>
      <c r="S33" s="38" t="str">
        <f t="shared" si="2"/>
        <v/>
      </c>
      <c r="T33" s="39" t="s">
        <v>1515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5.75" customHeight="1">
      <c r="B34" s="27">
        <v>25</v>
      </c>
      <c r="C34" s="28" t="s">
        <v>571</v>
      </c>
      <c r="D34" s="29" t="s">
        <v>572</v>
      </c>
      <c r="E34" s="30" t="s">
        <v>137</v>
      </c>
      <c r="F34" s="31" t="s">
        <v>107</v>
      </c>
      <c r="G34" s="28" t="s">
        <v>70</v>
      </c>
      <c r="H34" s="32">
        <v>8</v>
      </c>
      <c r="I34" s="32">
        <v>10</v>
      </c>
      <c r="J34" s="32" t="s">
        <v>28</v>
      </c>
      <c r="K34" s="32">
        <v>8</v>
      </c>
      <c r="L34" s="40"/>
      <c r="M34" s="40"/>
      <c r="N34" s="40"/>
      <c r="O34" s="34">
        <v>8</v>
      </c>
      <c r="P34" s="35">
        <f>ROUND(SUMPRODUCT(H34:O34,$H$9:$O$9)/100,1)</f>
        <v>8.1999999999999993</v>
      </c>
      <c r="Q34" s="36" t="str">
        <f t="shared" si="0"/>
        <v>B+</v>
      </c>
      <c r="R34" s="37" t="str">
        <f t="shared" si="1"/>
        <v>Khá</v>
      </c>
      <c r="S34" s="38" t="str">
        <f t="shared" si="2"/>
        <v/>
      </c>
      <c r="T34" s="39" t="s">
        <v>1515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5.75" customHeight="1">
      <c r="B35" s="27">
        <v>26</v>
      </c>
      <c r="C35" s="28" t="s">
        <v>573</v>
      </c>
      <c r="D35" s="29" t="s">
        <v>574</v>
      </c>
      <c r="E35" s="30" t="s">
        <v>575</v>
      </c>
      <c r="F35" s="31" t="s">
        <v>576</v>
      </c>
      <c r="G35" s="28" t="s">
        <v>155</v>
      </c>
      <c r="H35" s="32">
        <v>10</v>
      </c>
      <c r="I35" s="32">
        <v>8</v>
      </c>
      <c r="J35" s="32" t="s">
        <v>28</v>
      </c>
      <c r="K35" s="32">
        <v>8</v>
      </c>
      <c r="L35" s="40"/>
      <c r="M35" s="40"/>
      <c r="N35" s="40"/>
      <c r="O35" s="34">
        <v>7.5</v>
      </c>
      <c r="P35" s="35">
        <f>ROUND(SUMPRODUCT(H35:O35,$H$9:$O$9)/100,1)</f>
        <v>7.9</v>
      </c>
      <c r="Q35" s="36" t="str">
        <f t="shared" si="0"/>
        <v>B</v>
      </c>
      <c r="R35" s="37" t="str">
        <f t="shared" si="1"/>
        <v>Khá</v>
      </c>
      <c r="S35" s="38" t="str">
        <f t="shared" si="2"/>
        <v/>
      </c>
      <c r="T35" s="39" t="s">
        <v>1515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5.75" customHeight="1">
      <c r="B36" s="27">
        <v>27</v>
      </c>
      <c r="C36" s="28" t="s">
        <v>577</v>
      </c>
      <c r="D36" s="29" t="s">
        <v>338</v>
      </c>
      <c r="E36" s="30" t="s">
        <v>141</v>
      </c>
      <c r="F36" s="31" t="s">
        <v>578</v>
      </c>
      <c r="G36" s="28" t="s">
        <v>61</v>
      </c>
      <c r="H36" s="32">
        <v>10</v>
      </c>
      <c r="I36" s="32">
        <v>10</v>
      </c>
      <c r="J36" s="32" t="s">
        <v>28</v>
      </c>
      <c r="K36" s="32">
        <v>6</v>
      </c>
      <c r="L36" s="40"/>
      <c r="M36" s="40"/>
      <c r="N36" s="40"/>
      <c r="O36" s="34">
        <v>7.5</v>
      </c>
      <c r="P36" s="35">
        <f>ROUND(SUMPRODUCT(H36:O36,$H$9:$O$9)/100,1)</f>
        <v>7.7</v>
      </c>
      <c r="Q36" s="36" t="str">
        <f t="shared" si="0"/>
        <v>B</v>
      </c>
      <c r="R36" s="37" t="str">
        <f t="shared" si="1"/>
        <v>Khá</v>
      </c>
      <c r="S36" s="38" t="str">
        <f t="shared" si="2"/>
        <v/>
      </c>
      <c r="T36" s="39" t="s">
        <v>1515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5.75" customHeight="1">
      <c r="B37" s="27">
        <v>28</v>
      </c>
      <c r="C37" s="28" t="s">
        <v>579</v>
      </c>
      <c r="D37" s="29" t="s">
        <v>580</v>
      </c>
      <c r="E37" s="30" t="s">
        <v>375</v>
      </c>
      <c r="F37" s="31" t="s">
        <v>581</v>
      </c>
      <c r="G37" s="28" t="s">
        <v>125</v>
      </c>
      <c r="H37" s="32">
        <v>8</v>
      </c>
      <c r="I37" s="32">
        <v>10</v>
      </c>
      <c r="J37" s="32" t="s">
        <v>28</v>
      </c>
      <c r="K37" s="32">
        <v>5</v>
      </c>
      <c r="L37" s="40"/>
      <c r="M37" s="40"/>
      <c r="N37" s="40"/>
      <c r="O37" s="34">
        <v>8.5</v>
      </c>
      <c r="P37" s="35">
        <f>ROUND(SUMPRODUCT(H37:O37,$H$9:$O$9)/100,1)</f>
        <v>7.9</v>
      </c>
      <c r="Q37" s="36" t="str">
        <f t="shared" si="0"/>
        <v>B</v>
      </c>
      <c r="R37" s="37" t="str">
        <f t="shared" si="1"/>
        <v>Khá</v>
      </c>
      <c r="S37" s="38" t="str">
        <f t="shared" si="2"/>
        <v/>
      </c>
      <c r="T37" s="39" t="s">
        <v>1515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5.75" customHeight="1">
      <c r="B38" s="27">
        <v>29</v>
      </c>
      <c r="C38" s="28" t="s">
        <v>582</v>
      </c>
      <c r="D38" s="29" t="s">
        <v>222</v>
      </c>
      <c r="E38" s="30" t="s">
        <v>375</v>
      </c>
      <c r="F38" s="31" t="s">
        <v>320</v>
      </c>
      <c r="G38" s="28" t="s">
        <v>65</v>
      </c>
      <c r="H38" s="32">
        <v>10</v>
      </c>
      <c r="I38" s="32">
        <v>10</v>
      </c>
      <c r="J38" s="32" t="s">
        <v>28</v>
      </c>
      <c r="K38" s="32">
        <v>7</v>
      </c>
      <c r="L38" s="40"/>
      <c r="M38" s="40"/>
      <c r="N38" s="40"/>
      <c r="O38" s="34">
        <v>6.5</v>
      </c>
      <c r="P38" s="35">
        <f>ROUND(SUMPRODUCT(H38:O38,$H$9:$O$9)/100,1)</f>
        <v>7.3</v>
      </c>
      <c r="Q38" s="36" t="str">
        <f t="shared" si="0"/>
        <v>B</v>
      </c>
      <c r="R38" s="37" t="str">
        <f t="shared" si="1"/>
        <v>Khá</v>
      </c>
      <c r="S38" s="38" t="str">
        <f t="shared" si="2"/>
        <v/>
      </c>
      <c r="T38" s="39" t="s">
        <v>1515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5.75" customHeight="1">
      <c r="B39" s="27">
        <v>30</v>
      </c>
      <c r="C39" s="28" t="s">
        <v>583</v>
      </c>
      <c r="D39" s="29" t="s">
        <v>584</v>
      </c>
      <c r="E39" s="30" t="s">
        <v>375</v>
      </c>
      <c r="F39" s="31" t="s">
        <v>585</v>
      </c>
      <c r="G39" s="28" t="s">
        <v>70</v>
      </c>
      <c r="H39" s="32">
        <v>7</v>
      </c>
      <c r="I39" s="32">
        <v>5</v>
      </c>
      <c r="J39" s="32" t="s">
        <v>28</v>
      </c>
      <c r="K39" s="32">
        <v>7</v>
      </c>
      <c r="L39" s="40"/>
      <c r="M39" s="40"/>
      <c r="N39" s="40"/>
      <c r="O39" s="34">
        <v>8</v>
      </c>
      <c r="P39" s="35">
        <f>ROUND(SUMPRODUCT(H39:O39,$H$9:$O$9)/100,1)</f>
        <v>7.4</v>
      </c>
      <c r="Q39" s="36" t="str">
        <f t="shared" si="0"/>
        <v>B</v>
      </c>
      <c r="R39" s="37" t="str">
        <f t="shared" si="1"/>
        <v>Khá</v>
      </c>
      <c r="S39" s="38" t="str">
        <f t="shared" si="2"/>
        <v/>
      </c>
      <c r="T39" s="39" t="s">
        <v>1515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5.75" customHeight="1">
      <c r="B40" s="27">
        <v>31</v>
      </c>
      <c r="C40" s="28" t="s">
        <v>586</v>
      </c>
      <c r="D40" s="29" t="s">
        <v>587</v>
      </c>
      <c r="E40" s="30" t="s">
        <v>149</v>
      </c>
      <c r="F40" s="31" t="s">
        <v>588</v>
      </c>
      <c r="G40" s="28" t="s">
        <v>61</v>
      </c>
      <c r="H40" s="32">
        <v>10</v>
      </c>
      <c r="I40" s="32">
        <v>8</v>
      </c>
      <c r="J40" s="32" t="s">
        <v>28</v>
      </c>
      <c r="K40" s="32">
        <v>5</v>
      </c>
      <c r="L40" s="40"/>
      <c r="M40" s="40"/>
      <c r="N40" s="40"/>
      <c r="O40" s="34">
        <v>7.5</v>
      </c>
      <c r="P40" s="35">
        <f>ROUND(SUMPRODUCT(H40:O40,$H$9:$O$9)/100,1)</f>
        <v>7.3</v>
      </c>
      <c r="Q40" s="36" t="str">
        <f t="shared" si="0"/>
        <v>B</v>
      </c>
      <c r="R40" s="37" t="str">
        <f t="shared" si="1"/>
        <v>Khá</v>
      </c>
      <c r="S40" s="38" t="str">
        <f t="shared" si="2"/>
        <v/>
      </c>
      <c r="T40" s="39" t="s">
        <v>1515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5.75" customHeight="1">
      <c r="B41" s="27">
        <v>32</v>
      </c>
      <c r="C41" s="28" t="s">
        <v>589</v>
      </c>
      <c r="D41" s="29" t="s">
        <v>222</v>
      </c>
      <c r="E41" s="30" t="s">
        <v>590</v>
      </c>
      <c r="F41" s="31" t="s">
        <v>591</v>
      </c>
      <c r="G41" s="28" t="s">
        <v>155</v>
      </c>
      <c r="H41" s="32">
        <v>8</v>
      </c>
      <c r="I41" s="32">
        <v>10</v>
      </c>
      <c r="J41" s="32" t="s">
        <v>28</v>
      </c>
      <c r="K41" s="32">
        <v>5</v>
      </c>
      <c r="L41" s="40"/>
      <c r="M41" s="40"/>
      <c r="N41" s="40"/>
      <c r="O41" s="34">
        <v>7</v>
      </c>
      <c r="P41" s="35">
        <f>ROUND(SUMPRODUCT(H41:O41,$H$9:$O$9)/100,1)</f>
        <v>7</v>
      </c>
      <c r="Q41" s="36" t="str">
        <f t="shared" si="0"/>
        <v>B</v>
      </c>
      <c r="R41" s="37" t="str">
        <f t="shared" si="1"/>
        <v>Khá</v>
      </c>
      <c r="S41" s="38" t="str">
        <f t="shared" si="2"/>
        <v/>
      </c>
      <c r="T41" s="39" t="s">
        <v>1515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5.75" customHeight="1">
      <c r="B42" s="27">
        <v>33</v>
      </c>
      <c r="C42" s="28" t="s">
        <v>592</v>
      </c>
      <c r="D42" s="29" t="s">
        <v>222</v>
      </c>
      <c r="E42" s="30" t="s">
        <v>593</v>
      </c>
      <c r="F42" s="31" t="s">
        <v>333</v>
      </c>
      <c r="G42" s="28" t="s">
        <v>80</v>
      </c>
      <c r="H42" s="32">
        <v>8</v>
      </c>
      <c r="I42" s="32">
        <v>6</v>
      </c>
      <c r="J42" s="32" t="s">
        <v>28</v>
      </c>
      <c r="K42" s="32">
        <v>5</v>
      </c>
      <c r="L42" s="40"/>
      <c r="M42" s="40"/>
      <c r="N42" s="40"/>
      <c r="O42" s="34">
        <v>8</v>
      </c>
      <c r="P42" s="35">
        <f>ROUND(SUMPRODUCT(H42:O42,$H$9:$O$9)/100,1)</f>
        <v>7.2</v>
      </c>
      <c r="Q42" s="36" t="str">
        <f t="shared" ref="Q42:Q76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7" t="str">
        <f t="shared" ref="R42:R76" si="4">IF($P42&lt;4,"Kém",IF(AND($P42&gt;=4,$P42&lt;=5.4),"Trung bình yếu",IF(AND($P42&gt;=5.5,$P42&lt;=6.9),"Trung bình",IF(AND($P42&gt;=7,$P42&lt;=8.4),"Khá",IF(AND($P42&gt;=8.5,$P42&lt;=10),"Giỏi","")))))</f>
        <v>Khá</v>
      </c>
      <c r="S42" s="38" t="str">
        <f t="shared" ref="S42:S76" si="5">+IF(OR($H42=0,$I42=0,$J42=0,$K42=0),"Không đủ ĐKDT","")</f>
        <v/>
      </c>
      <c r="T42" s="39" t="s">
        <v>1515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5.75" customHeight="1">
      <c r="B43" s="27">
        <v>34</v>
      </c>
      <c r="C43" s="28" t="s">
        <v>594</v>
      </c>
      <c r="D43" s="29" t="s">
        <v>595</v>
      </c>
      <c r="E43" s="30" t="s">
        <v>394</v>
      </c>
      <c r="F43" s="31" t="s">
        <v>324</v>
      </c>
      <c r="G43" s="28" t="s">
        <v>116</v>
      </c>
      <c r="H43" s="32">
        <v>9</v>
      </c>
      <c r="I43" s="32">
        <v>6</v>
      </c>
      <c r="J43" s="32" t="s">
        <v>28</v>
      </c>
      <c r="K43" s="32">
        <v>5</v>
      </c>
      <c r="L43" s="40"/>
      <c r="M43" s="40"/>
      <c r="N43" s="40"/>
      <c r="O43" s="34">
        <v>6.5</v>
      </c>
      <c r="P43" s="35">
        <f>ROUND(SUMPRODUCT(H43:O43,$H$9:$O$9)/100,1)</f>
        <v>6.4</v>
      </c>
      <c r="Q43" s="36" t="str">
        <f t="shared" si="3"/>
        <v>C</v>
      </c>
      <c r="R43" s="37" t="str">
        <f t="shared" si="4"/>
        <v>Trung bình</v>
      </c>
      <c r="S43" s="38" t="str">
        <f t="shared" si="5"/>
        <v/>
      </c>
      <c r="T43" s="39" t="s">
        <v>1515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5" customHeight="1">
      <c r="B44" s="27">
        <v>35</v>
      </c>
      <c r="C44" s="28" t="s">
        <v>596</v>
      </c>
      <c r="D44" s="29" t="s">
        <v>597</v>
      </c>
      <c r="E44" s="30" t="s">
        <v>398</v>
      </c>
      <c r="F44" s="31" t="s">
        <v>598</v>
      </c>
      <c r="G44" s="28" t="s">
        <v>103</v>
      </c>
      <c r="H44" s="32">
        <v>1</v>
      </c>
      <c r="I44" s="32">
        <v>5</v>
      </c>
      <c r="J44" s="32" t="s">
        <v>28</v>
      </c>
      <c r="K44" s="32">
        <v>0</v>
      </c>
      <c r="L44" s="40"/>
      <c r="M44" s="40"/>
      <c r="N44" s="40"/>
      <c r="O44" s="34"/>
      <c r="P44" s="35">
        <f>ROUND(SUMPRODUCT(H44:O44,$H$9:$O$9)/100,1)</f>
        <v>0.6</v>
      </c>
      <c r="Q44" s="36" t="str">
        <f t="shared" si="3"/>
        <v>F</v>
      </c>
      <c r="R44" s="37" t="str">
        <f t="shared" si="4"/>
        <v>Kém</v>
      </c>
      <c r="S44" s="38" t="str">
        <f t="shared" si="5"/>
        <v>Không đủ ĐKDT</v>
      </c>
      <c r="T44" s="39" t="s">
        <v>1516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5" customHeight="1">
      <c r="B45" s="27">
        <v>36</v>
      </c>
      <c r="C45" s="28" t="s">
        <v>599</v>
      </c>
      <c r="D45" s="29" t="s">
        <v>493</v>
      </c>
      <c r="E45" s="30" t="s">
        <v>398</v>
      </c>
      <c r="F45" s="31" t="s">
        <v>600</v>
      </c>
      <c r="G45" s="28" t="s">
        <v>155</v>
      </c>
      <c r="H45" s="32">
        <v>10</v>
      </c>
      <c r="I45" s="32">
        <v>7</v>
      </c>
      <c r="J45" s="32" t="s">
        <v>28</v>
      </c>
      <c r="K45" s="32">
        <v>6</v>
      </c>
      <c r="L45" s="40"/>
      <c r="M45" s="40"/>
      <c r="N45" s="40"/>
      <c r="O45" s="34">
        <v>8</v>
      </c>
      <c r="P45" s="35">
        <f>ROUND(SUMPRODUCT(H45:O45,$H$9:$O$9)/100,1)</f>
        <v>7.7</v>
      </c>
      <c r="Q45" s="36" t="str">
        <f t="shared" si="3"/>
        <v>B</v>
      </c>
      <c r="R45" s="37" t="str">
        <f t="shared" si="4"/>
        <v>Khá</v>
      </c>
      <c r="S45" s="38" t="str">
        <f t="shared" si="5"/>
        <v/>
      </c>
      <c r="T45" s="39" t="s">
        <v>1516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5" customHeight="1">
      <c r="B46" s="27">
        <v>37</v>
      </c>
      <c r="C46" s="28" t="s">
        <v>601</v>
      </c>
      <c r="D46" s="29" t="s">
        <v>602</v>
      </c>
      <c r="E46" s="30" t="s">
        <v>603</v>
      </c>
      <c r="F46" s="31" t="s">
        <v>604</v>
      </c>
      <c r="G46" s="28" t="s">
        <v>80</v>
      </c>
      <c r="H46" s="32">
        <v>10</v>
      </c>
      <c r="I46" s="32">
        <v>9</v>
      </c>
      <c r="J46" s="32" t="s">
        <v>28</v>
      </c>
      <c r="K46" s="32">
        <v>6</v>
      </c>
      <c r="L46" s="40"/>
      <c r="M46" s="40"/>
      <c r="N46" s="40"/>
      <c r="O46" s="34">
        <v>7</v>
      </c>
      <c r="P46" s="35">
        <f>ROUND(SUMPRODUCT(H46:O46,$H$9:$O$9)/100,1)</f>
        <v>7.3</v>
      </c>
      <c r="Q46" s="36" t="str">
        <f t="shared" si="3"/>
        <v>B</v>
      </c>
      <c r="R46" s="37" t="str">
        <f t="shared" si="4"/>
        <v>Khá</v>
      </c>
      <c r="S46" s="38" t="str">
        <f t="shared" si="5"/>
        <v/>
      </c>
      <c r="T46" s="39" t="s">
        <v>1516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5" customHeight="1">
      <c r="B47" s="27">
        <v>38</v>
      </c>
      <c r="C47" s="28" t="s">
        <v>605</v>
      </c>
      <c r="D47" s="29" t="s">
        <v>606</v>
      </c>
      <c r="E47" s="30" t="s">
        <v>172</v>
      </c>
      <c r="F47" s="31" t="s">
        <v>607</v>
      </c>
      <c r="G47" s="28" t="s">
        <v>70</v>
      </c>
      <c r="H47" s="32">
        <v>10</v>
      </c>
      <c r="I47" s="32">
        <v>10</v>
      </c>
      <c r="J47" s="32" t="s">
        <v>28</v>
      </c>
      <c r="K47" s="32">
        <v>10</v>
      </c>
      <c r="L47" s="40"/>
      <c r="M47" s="40"/>
      <c r="N47" s="40"/>
      <c r="O47" s="34">
        <v>9.5</v>
      </c>
      <c r="P47" s="35">
        <f>ROUND(SUMPRODUCT(H47:O47,$H$9:$O$9)/100,1)</f>
        <v>9.6999999999999993</v>
      </c>
      <c r="Q47" s="36" t="str">
        <f t="shared" si="3"/>
        <v>A+</v>
      </c>
      <c r="R47" s="37" t="str">
        <f t="shared" si="4"/>
        <v>Giỏi</v>
      </c>
      <c r="S47" s="38" t="str">
        <f t="shared" si="5"/>
        <v/>
      </c>
      <c r="T47" s="39" t="s">
        <v>1516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5" customHeight="1">
      <c r="B48" s="27">
        <v>39</v>
      </c>
      <c r="C48" s="28" t="s">
        <v>608</v>
      </c>
      <c r="D48" s="29" t="s">
        <v>175</v>
      </c>
      <c r="E48" s="30" t="s">
        <v>176</v>
      </c>
      <c r="F48" s="31" t="s">
        <v>609</v>
      </c>
      <c r="G48" s="28" t="s">
        <v>125</v>
      </c>
      <c r="H48" s="32">
        <v>10</v>
      </c>
      <c r="I48" s="32">
        <v>6</v>
      </c>
      <c r="J48" s="32" t="s">
        <v>28</v>
      </c>
      <c r="K48" s="32">
        <v>6</v>
      </c>
      <c r="L48" s="40"/>
      <c r="M48" s="40"/>
      <c r="N48" s="40"/>
      <c r="O48" s="34">
        <v>7.5</v>
      </c>
      <c r="P48" s="35">
        <f>ROUND(SUMPRODUCT(H48:O48,$H$9:$O$9)/100,1)</f>
        <v>7.3</v>
      </c>
      <c r="Q48" s="36" t="str">
        <f t="shared" si="3"/>
        <v>B</v>
      </c>
      <c r="R48" s="37" t="str">
        <f t="shared" si="4"/>
        <v>Khá</v>
      </c>
      <c r="S48" s="38" t="str">
        <f t="shared" si="5"/>
        <v/>
      </c>
      <c r="T48" s="39" t="s">
        <v>1516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5" customHeight="1">
      <c r="B49" s="27">
        <v>40</v>
      </c>
      <c r="C49" s="28" t="s">
        <v>610</v>
      </c>
      <c r="D49" s="29" t="s">
        <v>401</v>
      </c>
      <c r="E49" s="30" t="s">
        <v>176</v>
      </c>
      <c r="F49" s="31" t="s">
        <v>611</v>
      </c>
      <c r="G49" s="28" t="s">
        <v>155</v>
      </c>
      <c r="H49" s="32">
        <v>10</v>
      </c>
      <c r="I49" s="32">
        <v>9</v>
      </c>
      <c r="J49" s="32" t="s">
        <v>28</v>
      </c>
      <c r="K49" s="32">
        <v>5</v>
      </c>
      <c r="L49" s="40"/>
      <c r="M49" s="40"/>
      <c r="N49" s="40"/>
      <c r="O49" s="34">
        <v>9.5</v>
      </c>
      <c r="P49" s="35">
        <f>ROUND(SUMPRODUCT(H49:O49,$H$9:$O$9)/100,1)</f>
        <v>8.6</v>
      </c>
      <c r="Q49" s="36" t="str">
        <f t="shared" si="3"/>
        <v>A</v>
      </c>
      <c r="R49" s="37" t="str">
        <f t="shared" si="4"/>
        <v>Giỏi</v>
      </c>
      <c r="S49" s="38" t="str">
        <f t="shared" si="5"/>
        <v/>
      </c>
      <c r="T49" s="39" t="s">
        <v>1516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5" customHeight="1">
      <c r="B50" s="27">
        <v>41</v>
      </c>
      <c r="C50" s="28" t="s">
        <v>612</v>
      </c>
      <c r="D50" s="29" t="s">
        <v>613</v>
      </c>
      <c r="E50" s="30" t="s">
        <v>176</v>
      </c>
      <c r="F50" s="31" t="s">
        <v>614</v>
      </c>
      <c r="G50" s="28" t="s">
        <v>116</v>
      </c>
      <c r="H50" s="32">
        <v>10</v>
      </c>
      <c r="I50" s="32">
        <v>8</v>
      </c>
      <c r="J50" s="32" t="s">
        <v>28</v>
      </c>
      <c r="K50" s="32">
        <v>7</v>
      </c>
      <c r="L50" s="40"/>
      <c r="M50" s="40"/>
      <c r="N50" s="40"/>
      <c r="O50" s="34">
        <v>7</v>
      </c>
      <c r="P50" s="35">
        <f>ROUND(SUMPRODUCT(H50:O50,$H$9:$O$9)/100,1)</f>
        <v>7.4</v>
      </c>
      <c r="Q50" s="36" t="str">
        <f t="shared" si="3"/>
        <v>B</v>
      </c>
      <c r="R50" s="37" t="str">
        <f t="shared" si="4"/>
        <v>Khá</v>
      </c>
      <c r="S50" s="38" t="str">
        <f t="shared" si="5"/>
        <v/>
      </c>
      <c r="T50" s="39" t="s">
        <v>1516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5" customHeight="1">
      <c r="B51" s="27">
        <v>42</v>
      </c>
      <c r="C51" s="28" t="s">
        <v>615</v>
      </c>
      <c r="D51" s="29" t="s">
        <v>226</v>
      </c>
      <c r="E51" s="30" t="s">
        <v>180</v>
      </c>
      <c r="F51" s="31" t="s">
        <v>616</v>
      </c>
      <c r="G51" s="28" t="s">
        <v>61</v>
      </c>
      <c r="H51" s="32">
        <v>7</v>
      </c>
      <c r="I51" s="32">
        <v>7</v>
      </c>
      <c r="J51" s="32" t="s">
        <v>28</v>
      </c>
      <c r="K51" s="32">
        <v>5</v>
      </c>
      <c r="L51" s="40"/>
      <c r="M51" s="40"/>
      <c r="N51" s="40"/>
      <c r="O51" s="34">
        <v>9</v>
      </c>
      <c r="P51" s="35">
        <f>ROUND(SUMPRODUCT(H51:O51,$H$9:$O$9)/100,1)</f>
        <v>7.8</v>
      </c>
      <c r="Q51" s="36" t="str">
        <f t="shared" si="3"/>
        <v>B</v>
      </c>
      <c r="R51" s="37" t="str">
        <f t="shared" si="4"/>
        <v>Khá</v>
      </c>
      <c r="S51" s="38" t="str">
        <f t="shared" si="5"/>
        <v/>
      </c>
      <c r="T51" s="39" t="s">
        <v>1516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5" customHeight="1">
      <c r="B52" s="27">
        <v>43</v>
      </c>
      <c r="C52" s="28" t="s">
        <v>617</v>
      </c>
      <c r="D52" s="29" t="s">
        <v>91</v>
      </c>
      <c r="E52" s="30" t="s">
        <v>184</v>
      </c>
      <c r="F52" s="31" t="s">
        <v>618</v>
      </c>
      <c r="G52" s="28" t="s">
        <v>70</v>
      </c>
      <c r="H52" s="32">
        <v>7</v>
      </c>
      <c r="I52" s="32">
        <v>5</v>
      </c>
      <c r="J52" s="32" t="s">
        <v>28</v>
      </c>
      <c r="K52" s="32">
        <v>6</v>
      </c>
      <c r="L52" s="40"/>
      <c r="M52" s="40"/>
      <c r="N52" s="40"/>
      <c r="O52" s="34">
        <v>6.5</v>
      </c>
      <c r="P52" s="35">
        <f>ROUND(SUMPRODUCT(H52:O52,$H$9:$O$9)/100,1)</f>
        <v>6.3</v>
      </c>
      <c r="Q52" s="36" t="str">
        <f t="shared" si="3"/>
        <v>C</v>
      </c>
      <c r="R52" s="37" t="str">
        <f t="shared" si="4"/>
        <v>Trung bình</v>
      </c>
      <c r="S52" s="38" t="str">
        <f t="shared" si="5"/>
        <v/>
      </c>
      <c r="T52" s="39" t="s">
        <v>1516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5" customHeight="1">
      <c r="B53" s="27">
        <v>44</v>
      </c>
      <c r="C53" s="28" t="s">
        <v>619</v>
      </c>
      <c r="D53" s="29" t="s">
        <v>222</v>
      </c>
      <c r="E53" s="30" t="s">
        <v>620</v>
      </c>
      <c r="F53" s="31" t="s">
        <v>280</v>
      </c>
      <c r="G53" s="28" t="s">
        <v>61</v>
      </c>
      <c r="H53" s="32">
        <v>8</v>
      </c>
      <c r="I53" s="32">
        <v>7</v>
      </c>
      <c r="J53" s="32" t="s">
        <v>28</v>
      </c>
      <c r="K53" s="32">
        <v>4</v>
      </c>
      <c r="L53" s="40"/>
      <c r="M53" s="40"/>
      <c r="N53" s="40"/>
      <c r="O53" s="34">
        <v>8</v>
      </c>
      <c r="P53" s="35">
        <f>ROUND(SUMPRODUCT(H53:O53,$H$9:$O$9)/100,1)</f>
        <v>7.1</v>
      </c>
      <c r="Q53" s="36" t="str">
        <f t="shared" si="3"/>
        <v>B</v>
      </c>
      <c r="R53" s="37" t="str">
        <f t="shared" si="4"/>
        <v>Khá</v>
      </c>
      <c r="S53" s="38" t="str">
        <f t="shared" si="5"/>
        <v/>
      </c>
      <c r="T53" s="39" t="s">
        <v>1516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5" customHeight="1">
      <c r="B54" s="27">
        <v>45</v>
      </c>
      <c r="C54" s="28" t="s">
        <v>621</v>
      </c>
      <c r="D54" s="29" t="s">
        <v>222</v>
      </c>
      <c r="E54" s="30" t="s">
        <v>198</v>
      </c>
      <c r="F54" s="31" t="s">
        <v>253</v>
      </c>
      <c r="G54" s="28" t="s">
        <v>155</v>
      </c>
      <c r="H54" s="32">
        <v>7</v>
      </c>
      <c r="I54" s="32">
        <v>7</v>
      </c>
      <c r="J54" s="32" t="s">
        <v>28</v>
      </c>
      <c r="K54" s="32">
        <v>5</v>
      </c>
      <c r="L54" s="40"/>
      <c r="M54" s="40"/>
      <c r="N54" s="40"/>
      <c r="O54" s="34">
        <v>7</v>
      </c>
      <c r="P54" s="35">
        <f>ROUND(SUMPRODUCT(H54:O54,$H$9:$O$9)/100,1)</f>
        <v>6.6</v>
      </c>
      <c r="Q54" s="36" t="str">
        <f t="shared" si="3"/>
        <v>C+</v>
      </c>
      <c r="R54" s="37" t="str">
        <f t="shared" si="4"/>
        <v>Trung bình</v>
      </c>
      <c r="S54" s="38" t="str">
        <f t="shared" si="5"/>
        <v/>
      </c>
      <c r="T54" s="39" t="s">
        <v>1516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5" customHeight="1">
      <c r="B55" s="27">
        <v>46</v>
      </c>
      <c r="C55" s="28" t="s">
        <v>622</v>
      </c>
      <c r="D55" s="29" t="s">
        <v>623</v>
      </c>
      <c r="E55" s="30" t="s">
        <v>624</v>
      </c>
      <c r="F55" s="31" t="s">
        <v>185</v>
      </c>
      <c r="G55" s="28" t="s">
        <v>61</v>
      </c>
      <c r="H55" s="32">
        <v>10</v>
      </c>
      <c r="I55" s="32">
        <v>7</v>
      </c>
      <c r="J55" s="32" t="s">
        <v>28</v>
      </c>
      <c r="K55" s="32">
        <v>6</v>
      </c>
      <c r="L55" s="40"/>
      <c r="M55" s="40"/>
      <c r="N55" s="40"/>
      <c r="O55" s="34">
        <v>5.5</v>
      </c>
      <c r="P55" s="35">
        <f>ROUND(SUMPRODUCT(H55:O55,$H$9:$O$9)/100,1)</f>
        <v>6.2</v>
      </c>
      <c r="Q55" s="36" t="str">
        <f t="shared" si="3"/>
        <v>C</v>
      </c>
      <c r="R55" s="37" t="str">
        <f t="shared" si="4"/>
        <v>Trung bình</v>
      </c>
      <c r="S55" s="38" t="str">
        <f t="shared" si="5"/>
        <v/>
      </c>
      <c r="T55" s="39" t="s">
        <v>1516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5" customHeight="1">
      <c r="B56" s="27">
        <v>47</v>
      </c>
      <c r="C56" s="28" t="s">
        <v>625</v>
      </c>
      <c r="D56" s="29" t="s">
        <v>171</v>
      </c>
      <c r="E56" s="30" t="s">
        <v>626</v>
      </c>
      <c r="F56" s="31" t="s">
        <v>213</v>
      </c>
      <c r="G56" s="28" t="s">
        <v>65</v>
      </c>
      <c r="H56" s="32">
        <v>7</v>
      </c>
      <c r="I56" s="32">
        <v>7</v>
      </c>
      <c r="J56" s="32" t="s">
        <v>28</v>
      </c>
      <c r="K56" s="32">
        <v>5</v>
      </c>
      <c r="L56" s="40"/>
      <c r="M56" s="40"/>
      <c r="N56" s="40"/>
      <c r="O56" s="34">
        <v>7</v>
      </c>
      <c r="P56" s="35">
        <f>ROUND(SUMPRODUCT(H56:O56,$H$9:$O$9)/100,1)</f>
        <v>6.6</v>
      </c>
      <c r="Q56" s="36" t="str">
        <f t="shared" si="3"/>
        <v>C+</v>
      </c>
      <c r="R56" s="37" t="str">
        <f t="shared" si="4"/>
        <v>Trung bình</v>
      </c>
      <c r="S56" s="38" t="str">
        <f t="shared" si="5"/>
        <v/>
      </c>
      <c r="T56" s="39" t="s">
        <v>1516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5" customHeight="1">
      <c r="B57" s="27">
        <v>48</v>
      </c>
      <c r="C57" s="28" t="s">
        <v>627</v>
      </c>
      <c r="D57" s="29" t="s">
        <v>628</v>
      </c>
      <c r="E57" s="30" t="s">
        <v>433</v>
      </c>
      <c r="F57" s="31" t="s">
        <v>629</v>
      </c>
      <c r="G57" s="28" t="s">
        <v>80</v>
      </c>
      <c r="H57" s="32">
        <v>10</v>
      </c>
      <c r="I57" s="32">
        <v>7</v>
      </c>
      <c r="J57" s="32" t="s">
        <v>28</v>
      </c>
      <c r="K57" s="32">
        <v>10</v>
      </c>
      <c r="L57" s="40"/>
      <c r="M57" s="40"/>
      <c r="N57" s="40"/>
      <c r="O57" s="34">
        <v>9</v>
      </c>
      <c r="P57" s="35">
        <f>ROUND(SUMPRODUCT(H57:O57,$H$9:$O$9)/100,1)</f>
        <v>9.1</v>
      </c>
      <c r="Q57" s="36" t="str">
        <f t="shared" si="3"/>
        <v>A+</v>
      </c>
      <c r="R57" s="37" t="str">
        <f t="shared" si="4"/>
        <v>Giỏi</v>
      </c>
      <c r="S57" s="38" t="str">
        <f t="shared" si="5"/>
        <v/>
      </c>
      <c r="T57" s="39" t="s">
        <v>1516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5" customHeight="1">
      <c r="B58" s="27">
        <v>49</v>
      </c>
      <c r="C58" s="28" t="s">
        <v>630</v>
      </c>
      <c r="D58" s="29" t="s">
        <v>358</v>
      </c>
      <c r="E58" s="30" t="s">
        <v>631</v>
      </c>
      <c r="F58" s="31" t="s">
        <v>422</v>
      </c>
      <c r="G58" s="28" t="s">
        <v>61</v>
      </c>
      <c r="H58" s="32">
        <v>8</v>
      </c>
      <c r="I58" s="32">
        <v>10</v>
      </c>
      <c r="J58" s="32" t="s">
        <v>28</v>
      </c>
      <c r="K58" s="32">
        <v>6</v>
      </c>
      <c r="L58" s="40"/>
      <c r="M58" s="40"/>
      <c r="N58" s="40"/>
      <c r="O58" s="34">
        <v>8</v>
      </c>
      <c r="P58" s="35">
        <f>ROUND(SUMPRODUCT(H58:O58,$H$9:$O$9)/100,1)</f>
        <v>7.8</v>
      </c>
      <c r="Q58" s="36" t="str">
        <f t="shared" si="3"/>
        <v>B</v>
      </c>
      <c r="R58" s="37" t="str">
        <f t="shared" si="4"/>
        <v>Khá</v>
      </c>
      <c r="S58" s="38" t="str">
        <f t="shared" si="5"/>
        <v/>
      </c>
      <c r="T58" s="39" t="s">
        <v>1516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5" customHeight="1">
      <c r="B59" s="27">
        <v>50</v>
      </c>
      <c r="C59" s="28" t="s">
        <v>632</v>
      </c>
      <c r="D59" s="29" t="s">
        <v>633</v>
      </c>
      <c r="E59" s="30" t="s">
        <v>631</v>
      </c>
      <c r="F59" s="31" t="s">
        <v>634</v>
      </c>
      <c r="G59" s="28" t="s">
        <v>155</v>
      </c>
      <c r="H59" s="32">
        <v>10</v>
      </c>
      <c r="I59" s="32">
        <v>7</v>
      </c>
      <c r="J59" s="32" t="s">
        <v>28</v>
      </c>
      <c r="K59" s="32">
        <v>7</v>
      </c>
      <c r="L59" s="40"/>
      <c r="M59" s="40"/>
      <c r="N59" s="40"/>
      <c r="O59" s="34">
        <v>8.5</v>
      </c>
      <c r="P59" s="35">
        <f>ROUND(SUMPRODUCT(H59:O59,$H$9:$O$9)/100,1)</f>
        <v>8.1999999999999993</v>
      </c>
      <c r="Q59" s="36" t="str">
        <f t="shared" si="3"/>
        <v>B+</v>
      </c>
      <c r="R59" s="37" t="str">
        <f t="shared" si="4"/>
        <v>Khá</v>
      </c>
      <c r="S59" s="38" t="str">
        <f t="shared" si="5"/>
        <v/>
      </c>
      <c r="T59" s="39" t="s">
        <v>1516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5" customHeight="1">
      <c r="B60" s="27">
        <v>51</v>
      </c>
      <c r="C60" s="28" t="s">
        <v>635</v>
      </c>
      <c r="D60" s="29" t="s">
        <v>636</v>
      </c>
      <c r="E60" s="30" t="s">
        <v>436</v>
      </c>
      <c r="F60" s="31" t="s">
        <v>637</v>
      </c>
      <c r="G60" s="28" t="s">
        <v>61</v>
      </c>
      <c r="H60" s="32">
        <v>9</v>
      </c>
      <c r="I60" s="32">
        <v>10</v>
      </c>
      <c r="J60" s="32" t="s">
        <v>28</v>
      </c>
      <c r="K60" s="32">
        <v>7</v>
      </c>
      <c r="L60" s="40"/>
      <c r="M60" s="40"/>
      <c r="N60" s="40"/>
      <c r="O60" s="34">
        <v>7</v>
      </c>
      <c r="P60" s="35">
        <f>ROUND(SUMPRODUCT(H60:O60,$H$9:$O$9)/100,1)</f>
        <v>7.5</v>
      </c>
      <c r="Q60" s="36" t="str">
        <f t="shared" si="3"/>
        <v>B</v>
      </c>
      <c r="R60" s="37" t="str">
        <f t="shared" si="4"/>
        <v>Khá</v>
      </c>
      <c r="S60" s="38" t="str">
        <f t="shared" si="5"/>
        <v/>
      </c>
      <c r="T60" s="39" t="s">
        <v>1516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5" customHeight="1">
      <c r="B61" s="27">
        <v>52</v>
      </c>
      <c r="C61" s="28" t="s">
        <v>638</v>
      </c>
      <c r="D61" s="29" t="s">
        <v>639</v>
      </c>
      <c r="E61" s="30" t="s">
        <v>223</v>
      </c>
      <c r="F61" s="31" t="s">
        <v>640</v>
      </c>
      <c r="G61" s="28" t="s">
        <v>65</v>
      </c>
      <c r="H61" s="32">
        <v>6</v>
      </c>
      <c r="I61" s="32">
        <v>8</v>
      </c>
      <c r="J61" s="32" t="s">
        <v>28</v>
      </c>
      <c r="K61" s="32">
        <v>5</v>
      </c>
      <c r="L61" s="40"/>
      <c r="M61" s="40"/>
      <c r="N61" s="40"/>
      <c r="O61" s="34">
        <v>6.5</v>
      </c>
      <c r="P61" s="35">
        <f>ROUND(SUMPRODUCT(H61:O61,$H$9:$O$9)/100,1)</f>
        <v>6.3</v>
      </c>
      <c r="Q61" s="36" t="str">
        <f t="shared" si="3"/>
        <v>C</v>
      </c>
      <c r="R61" s="37" t="str">
        <f t="shared" si="4"/>
        <v>Trung bình</v>
      </c>
      <c r="S61" s="38" t="str">
        <f t="shared" si="5"/>
        <v/>
      </c>
      <c r="T61" s="39" t="s">
        <v>1516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5" customHeight="1">
      <c r="B62" s="27">
        <v>53</v>
      </c>
      <c r="C62" s="28" t="s">
        <v>641</v>
      </c>
      <c r="D62" s="29" t="s">
        <v>642</v>
      </c>
      <c r="E62" s="30" t="s">
        <v>643</v>
      </c>
      <c r="F62" s="31" t="s">
        <v>644</v>
      </c>
      <c r="G62" s="28" t="s">
        <v>103</v>
      </c>
      <c r="H62" s="32">
        <v>10</v>
      </c>
      <c r="I62" s="32">
        <v>6</v>
      </c>
      <c r="J62" s="32" t="s">
        <v>28</v>
      </c>
      <c r="K62" s="32">
        <v>7</v>
      </c>
      <c r="L62" s="40"/>
      <c r="M62" s="40"/>
      <c r="N62" s="40"/>
      <c r="O62" s="34">
        <v>7</v>
      </c>
      <c r="P62" s="35">
        <f>ROUND(SUMPRODUCT(H62:O62,$H$9:$O$9)/100,1)</f>
        <v>7.2</v>
      </c>
      <c r="Q62" s="36" t="str">
        <f t="shared" si="3"/>
        <v>B</v>
      </c>
      <c r="R62" s="37" t="str">
        <f t="shared" si="4"/>
        <v>Khá</v>
      </c>
      <c r="S62" s="38" t="str">
        <f t="shared" si="5"/>
        <v/>
      </c>
      <c r="T62" s="39" t="s">
        <v>1516</v>
      </c>
      <c r="U62" s="3"/>
      <c r="V62" s="26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5" customHeight="1">
      <c r="B63" s="27">
        <v>54</v>
      </c>
      <c r="C63" s="28" t="s">
        <v>645</v>
      </c>
      <c r="D63" s="29" t="s">
        <v>289</v>
      </c>
      <c r="E63" s="30" t="s">
        <v>238</v>
      </c>
      <c r="F63" s="31" t="s">
        <v>646</v>
      </c>
      <c r="G63" s="28" t="s">
        <v>70</v>
      </c>
      <c r="H63" s="32">
        <v>8</v>
      </c>
      <c r="I63" s="32">
        <v>5</v>
      </c>
      <c r="J63" s="32" t="s">
        <v>28</v>
      </c>
      <c r="K63" s="32">
        <v>5</v>
      </c>
      <c r="L63" s="40"/>
      <c r="M63" s="40"/>
      <c r="N63" s="40"/>
      <c r="O63" s="34">
        <v>7</v>
      </c>
      <c r="P63" s="35">
        <f>ROUND(SUMPRODUCT(H63:O63,$H$9:$O$9)/100,1)</f>
        <v>6.5</v>
      </c>
      <c r="Q63" s="36" t="str">
        <f t="shared" si="3"/>
        <v>C+</v>
      </c>
      <c r="R63" s="37" t="str">
        <f t="shared" si="4"/>
        <v>Trung bình</v>
      </c>
      <c r="S63" s="38" t="str">
        <f t="shared" si="5"/>
        <v/>
      </c>
      <c r="T63" s="39" t="s">
        <v>1516</v>
      </c>
      <c r="U63" s="3"/>
      <c r="V63" s="26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5" customHeight="1">
      <c r="B64" s="27">
        <v>55</v>
      </c>
      <c r="C64" s="28" t="s">
        <v>647</v>
      </c>
      <c r="D64" s="29" t="s">
        <v>67</v>
      </c>
      <c r="E64" s="30" t="s">
        <v>238</v>
      </c>
      <c r="F64" s="31" t="s">
        <v>648</v>
      </c>
      <c r="G64" s="28" t="s">
        <v>70</v>
      </c>
      <c r="H64" s="32">
        <v>8</v>
      </c>
      <c r="I64" s="32">
        <v>7</v>
      </c>
      <c r="J64" s="32" t="s">
        <v>28</v>
      </c>
      <c r="K64" s="32">
        <v>7</v>
      </c>
      <c r="L64" s="40"/>
      <c r="M64" s="40"/>
      <c r="N64" s="40"/>
      <c r="O64" s="34">
        <v>7</v>
      </c>
      <c r="P64" s="35">
        <f>ROUND(SUMPRODUCT(H64:O64,$H$9:$O$9)/100,1)</f>
        <v>7.1</v>
      </c>
      <c r="Q64" s="36" t="str">
        <f t="shared" si="3"/>
        <v>B</v>
      </c>
      <c r="R64" s="37" t="str">
        <f t="shared" si="4"/>
        <v>Khá</v>
      </c>
      <c r="S64" s="38" t="str">
        <f t="shared" si="5"/>
        <v/>
      </c>
      <c r="T64" s="39" t="s">
        <v>1516</v>
      </c>
      <c r="U64" s="3"/>
      <c r="V64" s="26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5" customHeight="1">
      <c r="B65" s="27">
        <v>56</v>
      </c>
      <c r="C65" s="28" t="s">
        <v>649</v>
      </c>
      <c r="D65" s="29" t="s">
        <v>335</v>
      </c>
      <c r="E65" s="30" t="s">
        <v>457</v>
      </c>
      <c r="F65" s="31" t="s">
        <v>566</v>
      </c>
      <c r="G65" s="28" t="s">
        <v>103</v>
      </c>
      <c r="H65" s="32">
        <v>10</v>
      </c>
      <c r="I65" s="32">
        <v>6</v>
      </c>
      <c r="J65" s="32" t="s">
        <v>28</v>
      </c>
      <c r="K65" s="32">
        <v>6</v>
      </c>
      <c r="L65" s="40"/>
      <c r="M65" s="40"/>
      <c r="N65" s="40"/>
      <c r="O65" s="34">
        <v>7</v>
      </c>
      <c r="P65" s="35">
        <f>ROUND(SUMPRODUCT(H65:O65,$H$9:$O$9)/100,1)</f>
        <v>7</v>
      </c>
      <c r="Q65" s="36" t="str">
        <f t="shared" si="3"/>
        <v>B</v>
      </c>
      <c r="R65" s="37" t="str">
        <f t="shared" si="4"/>
        <v>Khá</v>
      </c>
      <c r="S65" s="38" t="str">
        <f t="shared" si="5"/>
        <v/>
      </c>
      <c r="T65" s="39" t="s">
        <v>1516</v>
      </c>
      <c r="U65" s="3"/>
      <c r="V65" s="26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5" customHeight="1">
      <c r="B66" s="27">
        <v>57</v>
      </c>
      <c r="C66" s="28" t="s">
        <v>650</v>
      </c>
      <c r="D66" s="29" t="s">
        <v>651</v>
      </c>
      <c r="E66" s="30" t="s">
        <v>272</v>
      </c>
      <c r="F66" s="31" t="s">
        <v>652</v>
      </c>
      <c r="G66" s="28" t="s">
        <v>155</v>
      </c>
      <c r="H66" s="32">
        <v>4</v>
      </c>
      <c r="I66" s="32">
        <v>0</v>
      </c>
      <c r="J66" s="32" t="s">
        <v>28</v>
      </c>
      <c r="K66" s="32">
        <v>1</v>
      </c>
      <c r="L66" s="40"/>
      <c r="M66" s="40"/>
      <c r="N66" s="40"/>
      <c r="O66" s="34"/>
      <c r="P66" s="35">
        <f>ROUND(SUMPRODUCT(H66:O66,$H$9:$O$9)/100,1)</f>
        <v>0.6</v>
      </c>
      <c r="Q66" s="36" t="str">
        <f t="shared" si="3"/>
        <v>F</v>
      </c>
      <c r="R66" s="37" t="str">
        <f t="shared" si="4"/>
        <v>Kém</v>
      </c>
      <c r="S66" s="38" t="str">
        <f t="shared" si="5"/>
        <v>Không đủ ĐKDT</v>
      </c>
      <c r="T66" s="39" t="s">
        <v>1516</v>
      </c>
      <c r="U66" s="3"/>
      <c r="V66" s="26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Học lại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5" customHeight="1">
      <c r="B67" s="27">
        <v>58</v>
      </c>
      <c r="C67" s="28" t="s">
        <v>653</v>
      </c>
      <c r="D67" s="29" t="s">
        <v>654</v>
      </c>
      <c r="E67" s="30" t="s">
        <v>488</v>
      </c>
      <c r="F67" s="31" t="s">
        <v>655</v>
      </c>
      <c r="G67" s="28" t="s">
        <v>70</v>
      </c>
      <c r="H67" s="32">
        <v>10</v>
      </c>
      <c r="I67" s="32">
        <v>7</v>
      </c>
      <c r="J67" s="32" t="s">
        <v>28</v>
      </c>
      <c r="K67" s="32">
        <v>6</v>
      </c>
      <c r="L67" s="40"/>
      <c r="M67" s="40"/>
      <c r="N67" s="40"/>
      <c r="O67" s="34">
        <v>8.5</v>
      </c>
      <c r="P67" s="35">
        <f>ROUND(SUMPRODUCT(H67:O67,$H$9:$O$9)/100,1)</f>
        <v>8</v>
      </c>
      <c r="Q67" s="36" t="str">
        <f t="shared" si="3"/>
        <v>B+</v>
      </c>
      <c r="R67" s="37" t="str">
        <f t="shared" si="4"/>
        <v>Khá</v>
      </c>
      <c r="S67" s="38" t="str">
        <f t="shared" si="5"/>
        <v/>
      </c>
      <c r="T67" s="39" t="s">
        <v>1516</v>
      </c>
      <c r="U67" s="3"/>
      <c r="V67" s="26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5" customHeight="1">
      <c r="B68" s="27">
        <v>59</v>
      </c>
      <c r="C68" s="28" t="s">
        <v>656</v>
      </c>
      <c r="D68" s="29" t="s">
        <v>105</v>
      </c>
      <c r="E68" s="30" t="s">
        <v>488</v>
      </c>
      <c r="F68" s="31" t="s">
        <v>657</v>
      </c>
      <c r="G68" s="28" t="s">
        <v>70</v>
      </c>
      <c r="H68" s="32">
        <v>7</v>
      </c>
      <c r="I68" s="32">
        <v>10</v>
      </c>
      <c r="J68" s="32" t="s">
        <v>28</v>
      </c>
      <c r="K68" s="32">
        <v>5</v>
      </c>
      <c r="L68" s="40"/>
      <c r="M68" s="40"/>
      <c r="N68" s="40"/>
      <c r="O68" s="34">
        <v>7.5</v>
      </c>
      <c r="P68" s="35">
        <f>ROUND(SUMPRODUCT(H68:O68,$H$9:$O$9)/100,1)</f>
        <v>7.2</v>
      </c>
      <c r="Q68" s="36" t="str">
        <f t="shared" si="3"/>
        <v>B</v>
      </c>
      <c r="R68" s="37" t="str">
        <f t="shared" si="4"/>
        <v>Khá</v>
      </c>
      <c r="S68" s="38" t="str">
        <f t="shared" si="5"/>
        <v/>
      </c>
      <c r="T68" s="39" t="s">
        <v>1516</v>
      </c>
      <c r="U68" s="3"/>
      <c r="V68" s="26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5" customHeight="1">
      <c r="B69" s="27">
        <v>60</v>
      </c>
      <c r="C69" s="28" t="s">
        <v>658</v>
      </c>
      <c r="D69" s="29" t="s">
        <v>487</v>
      </c>
      <c r="E69" s="30" t="s">
        <v>488</v>
      </c>
      <c r="F69" s="31" t="s">
        <v>659</v>
      </c>
      <c r="G69" s="28" t="s">
        <v>61</v>
      </c>
      <c r="H69" s="32">
        <v>8</v>
      </c>
      <c r="I69" s="32">
        <v>5</v>
      </c>
      <c r="J69" s="32" t="s">
        <v>28</v>
      </c>
      <c r="K69" s="32">
        <v>8</v>
      </c>
      <c r="L69" s="40"/>
      <c r="M69" s="40"/>
      <c r="N69" s="40"/>
      <c r="O69" s="34">
        <v>7</v>
      </c>
      <c r="P69" s="35">
        <f>ROUND(SUMPRODUCT(H69:O69,$H$9:$O$9)/100,1)</f>
        <v>7.1</v>
      </c>
      <c r="Q69" s="36" t="str">
        <f t="shared" si="3"/>
        <v>B</v>
      </c>
      <c r="R69" s="37" t="str">
        <f t="shared" si="4"/>
        <v>Khá</v>
      </c>
      <c r="S69" s="38" t="str">
        <f t="shared" si="5"/>
        <v/>
      </c>
      <c r="T69" s="39" t="s">
        <v>1516</v>
      </c>
      <c r="U69" s="3"/>
      <c r="V69" s="26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5" customHeight="1">
      <c r="B70" s="27">
        <v>61</v>
      </c>
      <c r="C70" s="28" t="s">
        <v>660</v>
      </c>
      <c r="D70" s="29" t="s">
        <v>661</v>
      </c>
      <c r="E70" s="30" t="s">
        <v>290</v>
      </c>
      <c r="F70" s="31" t="s">
        <v>662</v>
      </c>
      <c r="G70" s="28" t="s">
        <v>155</v>
      </c>
      <c r="H70" s="32">
        <v>9</v>
      </c>
      <c r="I70" s="32">
        <v>6</v>
      </c>
      <c r="J70" s="32" t="s">
        <v>28</v>
      </c>
      <c r="K70" s="32">
        <v>5</v>
      </c>
      <c r="L70" s="40"/>
      <c r="M70" s="40"/>
      <c r="N70" s="40"/>
      <c r="O70" s="34">
        <v>7</v>
      </c>
      <c r="P70" s="35">
        <f>ROUND(SUMPRODUCT(H70:O70,$H$9:$O$9)/100,1)</f>
        <v>6.7</v>
      </c>
      <c r="Q70" s="36" t="str">
        <f t="shared" si="3"/>
        <v>C+</v>
      </c>
      <c r="R70" s="37" t="str">
        <f t="shared" si="4"/>
        <v>Trung bình</v>
      </c>
      <c r="S70" s="38" t="str">
        <f t="shared" si="5"/>
        <v/>
      </c>
      <c r="T70" s="39" t="s">
        <v>1516</v>
      </c>
      <c r="U70" s="3"/>
      <c r="V70" s="26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5" customHeight="1">
      <c r="B71" s="27">
        <v>62</v>
      </c>
      <c r="C71" s="28" t="s">
        <v>663</v>
      </c>
      <c r="D71" s="29" t="s">
        <v>664</v>
      </c>
      <c r="E71" s="30" t="s">
        <v>491</v>
      </c>
      <c r="F71" s="31" t="s">
        <v>665</v>
      </c>
      <c r="G71" s="28" t="s">
        <v>70</v>
      </c>
      <c r="H71" s="32">
        <v>10</v>
      </c>
      <c r="I71" s="32">
        <v>10</v>
      </c>
      <c r="J71" s="32" t="s">
        <v>28</v>
      </c>
      <c r="K71" s="32">
        <v>6</v>
      </c>
      <c r="L71" s="40"/>
      <c r="M71" s="40"/>
      <c r="N71" s="40"/>
      <c r="O71" s="34">
        <v>7.5</v>
      </c>
      <c r="P71" s="35">
        <f>ROUND(SUMPRODUCT(H71:O71,$H$9:$O$9)/100,1)</f>
        <v>7.7</v>
      </c>
      <c r="Q71" s="36" t="str">
        <f t="shared" si="3"/>
        <v>B</v>
      </c>
      <c r="R71" s="37" t="str">
        <f t="shared" si="4"/>
        <v>Khá</v>
      </c>
      <c r="S71" s="38" t="str">
        <f t="shared" si="5"/>
        <v/>
      </c>
      <c r="T71" s="39" t="s">
        <v>1516</v>
      </c>
      <c r="U71" s="3"/>
      <c r="V71" s="26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5" customHeight="1">
      <c r="B72" s="27">
        <v>63</v>
      </c>
      <c r="C72" s="28" t="s">
        <v>666</v>
      </c>
      <c r="D72" s="29" t="s">
        <v>167</v>
      </c>
      <c r="E72" s="30" t="s">
        <v>491</v>
      </c>
      <c r="F72" s="31" t="s">
        <v>667</v>
      </c>
      <c r="G72" s="28" t="s">
        <v>125</v>
      </c>
      <c r="H72" s="32">
        <v>10</v>
      </c>
      <c r="I72" s="32">
        <v>7</v>
      </c>
      <c r="J72" s="32" t="s">
        <v>28</v>
      </c>
      <c r="K72" s="32">
        <v>7</v>
      </c>
      <c r="L72" s="40"/>
      <c r="M72" s="40"/>
      <c r="N72" s="40"/>
      <c r="O72" s="34">
        <v>7</v>
      </c>
      <c r="P72" s="35">
        <f>ROUND(SUMPRODUCT(H72:O72,$H$9:$O$9)/100,1)</f>
        <v>7.3</v>
      </c>
      <c r="Q72" s="36" t="str">
        <f t="shared" si="3"/>
        <v>B</v>
      </c>
      <c r="R72" s="37" t="str">
        <f t="shared" si="4"/>
        <v>Khá</v>
      </c>
      <c r="S72" s="38" t="str">
        <f t="shared" si="5"/>
        <v/>
      </c>
      <c r="T72" s="39" t="s">
        <v>1516</v>
      </c>
      <c r="U72" s="3"/>
      <c r="V72" s="26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5" customHeight="1">
      <c r="B73" s="27">
        <v>64</v>
      </c>
      <c r="C73" s="28" t="s">
        <v>668</v>
      </c>
      <c r="D73" s="29" t="s">
        <v>222</v>
      </c>
      <c r="E73" s="30" t="s">
        <v>669</v>
      </c>
      <c r="F73" s="31" t="s">
        <v>670</v>
      </c>
      <c r="G73" s="28" t="s">
        <v>155</v>
      </c>
      <c r="H73" s="32">
        <v>8</v>
      </c>
      <c r="I73" s="32">
        <v>7</v>
      </c>
      <c r="J73" s="32" t="s">
        <v>28</v>
      </c>
      <c r="K73" s="32">
        <v>5</v>
      </c>
      <c r="L73" s="40"/>
      <c r="M73" s="40"/>
      <c r="N73" s="40"/>
      <c r="O73" s="34">
        <v>8</v>
      </c>
      <c r="P73" s="35">
        <f>ROUND(SUMPRODUCT(H73:O73,$H$9:$O$9)/100,1)</f>
        <v>7.3</v>
      </c>
      <c r="Q73" s="36" t="str">
        <f t="shared" si="3"/>
        <v>B</v>
      </c>
      <c r="R73" s="37" t="str">
        <f t="shared" si="4"/>
        <v>Khá</v>
      </c>
      <c r="S73" s="38" t="str">
        <f t="shared" si="5"/>
        <v/>
      </c>
      <c r="T73" s="39" t="s">
        <v>1516</v>
      </c>
      <c r="U73" s="3"/>
      <c r="V73" s="26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5" customHeight="1">
      <c r="B74" s="27">
        <v>65</v>
      </c>
      <c r="C74" s="28" t="s">
        <v>671</v>
      </c>
      <c r="D74" s="29" t="s">
        <v>633</v>
      </c>
      <c r="E74" s="30" t="s">
        <v>672</v>
      </c>
      <c r="F74" s="31" t="s">
        <v>673</v>
      </c>
      <c r="G74" s="28" t="s">
        <v>65</v>
      </c>
      <c r="H74" s="32">
        <v>10</v>
      </c>
      <c r="I74" s="32">
        <v>6</v>
      </c>
      <c r="J74" s="32" t="s">
        <v>28</v>
      </c>
      <c r="K74" s="32">
        <v>7</v>
      </c>
      <c r="L74" s="40"/>
      <c r="M74" s="40"/>
      <c r="N74" s="40"/>
      <c r="O74" s="34">
        <v>6.5</v>
      </c>
      <c r="P74" s="35">
        <f>ROUND(SUMPRODUCT(H74:O74,$H$9:$O$9)/100,1)</f>
        <v>6.9</v>
      </c>
      <c r="Q74" s="36" t="str">
        <f t="shared" si="3"/>
        <v>C+</v>
      </c>
      <c r="R74" s="37" t="str">
        <f t="shared" si="4"/>
        <v>Trung bình</v>
      </c>
      <c r="S74" s="38" t="str">
        <f t="shared" si="5"/>
        <v/>
      </c>
      <c r="T74" s="39" t="s">
        <v>1516</v>
      </c>
      <c r="U74" s="3"/>
      <c r="V74" s="26"/>
      <c r="W74" s="71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5" customHeight="1">
      <c r="B75" s="27">
        <v>66</v>
      </c>
      <c r="C75" s="28" t="s">
        <v>674</v>
      </c>
      <c r="D75" s="29" t="s">
        <v>675</v>
      </c>
      <c r="E75" s="30" t="s">
        <v>506</v>
      </c>
      <c r="F75" s="31" t="s">
        <v>676</v>
      </c>
      <c r="G75" s="28" t="s">
        <v>61</v>
      </c>
      <c r="H75" s="32">
        <v>9</v>
      </c>
      <c r="I75" s="32">
        <v>6</v>
      </c>
      <c r="J75" s="32" t="s">
        <v>28</v>
      </c>
      <c r="K75" s="32">
        <v>5</v>
      </c>
      <c r="L75" s="40"/>
      <c r="M75" s="40"/>
      <c r="N75" s="40"/>
      <c r="O75" s="34">
        <v>7.5</v>
      </c>
      <c r="P75" s="35">
        <f>ROUND(SUMPRODUCT(H75:O75,$H$9:$O$9)/100,1)</f>
        <v>7</v>
      </c>
      <c r="Q75" s="36" t="str">
        <f t="shared" si="3"/>
        <v>B</v>
      </c>
      <c r="R75" s="37" t="str">
        <f t="shared" si="4"/>
        <v>Khá</v>
      </c>
      <c r="S75" s="38" t="str">
        <f t="shared" si="5"/>
        <v/>
      </c>
      <c r="T75" s="39" t="s">
        <v>1516</v>
      </c>
      <c r="U75" s="3"/>
      <c r="V75" s="26"/>
      <c r="W75" s="71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5" customHeight="1">
      <c r="B76" s="27">
        <v>67</v>
      </c>
      <c r="C76" s="28" t="s">
        <v>677</v>
      </c>
      <c r="D76" s="29" t="s">
        <v>678</v>
      </c>
      <c r="E76" s="30" t="s">
        <v>679</v>
      </c>
      <c r="F76" s="31" t="s">
        <v>224</v>
      </c>
      <c r="G76" s="28" t="s">
        <v>103</v>
      </c>
      <c r="H76" s="32">
        <v>7</v>
      </c>
      <c r="I76" s="32">
        <v>6</v>
      </c>
      <c r="J76" s="32" t="s">
        <v>28</v>
      </c>
      <c r="K76" s="32">
        <v>5</v>
      </c>
      <c r="L76" s="40"/>
      <c r="M76" s="40"/>
      <c r="N76" s="40"/>
      <c r="O76" s="34">
        <v>6</v>
      </c>
      <c r="P76" s="35">
        <f>ROUND(SUMPRODUCT(H76:O76,$H$9:$O$9)/100,1)</f>
        <v>5.9</v>
      </c>
      <c r="Q76" s="36" t="str">
        <f t="shared" si="3"/>
        <v>C</v>
      </c>
      <c r="R76" s="37" t="str">
        <f t="shared" si="4"/>
        <v>Trung bình</v>
      </c>
      <c r="S76" s="38" t="str">
        <f t="shared" si="5"/>
        <v/>
      </c>
      <c r="T76" s="39" t="s">
        <v>1516</v>
      </c>
      <c r="U76" s="3"/>
      <c r="V76" s="26"/>
      <c r="W76" s="71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ht="9" customHeight="1">
      <c r="A77" s="2"/>
      <c r="B77" s="41"/>
      <c r="C77" s="42"/>
      <c r="D77" s="42"/>
      <c r="E77" s="43"/>
      <c r="F77" s="43"/>
      <c r="G77" s="43"/>
      <c r="H77" s="44"/>
      <c r="I77" s="45"/>
      <c r="J77" s="45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</row>
    <row r="78" spans="1:38" ht="16.5">
      <c r="A78" s="2"/>
      <c r="B78" s="95" t="s">
        <v>29</v>
      </c>
      <c r="C78" s="95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ht="16.5" customHeight="1">
      <c r="A79" s="2"/>
      <c r="B79" s="47" t="s">
        <v>30</v>
      </c>
      <c r="C79" s="47"/>
      <c r="D79" s="48">
        <f>+$Z$8</f>
        <v>67</v>
      </c>
      <c r="E79" s="49" t="s">
        <v>31</v>
      </c>
      <c r="F79" s="86" t="s">
        <v>32</v>
      </c>
      <c r="G79" s="86"/>
      <c r="H79" s="86"/>
      <c r="I79" s="86"/>
      <c r="J79" s="86"/>
      <c r="K79" s="86"/>
      <c r="L79" s="86"/>
      <c r="M79" s="86"/>
      <c r="N79" s="86"/>
      <c r="O79" s="50">
        <f>$Z$8 -COUNTIF($S$9:$S$244,"Vắng") -COUNTIF($S$9:$S$244,"Vắng có phép") - COUNTIF($S$9:$S$244,"Đình chỉ thi") - COUNTIF($S$9:$S$244,"Không đủ ĐKDT")</f>
        <v>64</v>
      </c>
      <c r="P79" s="50"/>
      <c r="Q79" s="50"/>
      <c r="R79" s="51"/>
      <c r="S79" s="52" t="s">
        <v>31</v>
      </c>
      <c r="T79" s="51"/>
      <c r="U79" s="3"/>
    </row>
    <row r="80" spans="1:38" ht="16.5" customHeight="1">
      <c r="A80" s="2"/>
      <c r="B80" s="47" t="s">
        <v>33</v>
      </c>
      <c r="C80" s="47"/>
      <c r="D80" s="48">
        <f>+$AK$8</f>
        <v>64</v>
      </c>
      <c r="E80" s="49" t="s">
        <v>31</v>
      </c>
      <c r="F80" s="86" t="s">
        <v>34</v>
      </c>
      <c r="G80" s="86"/>
      <c r="H80" s="86"/>
      <c r="I80" s="86"/>
      <c r="J80" s="86"/>
      <c r="K80" s="86"/>
      <c r="L80" s="86"/>
      <c r="M80" s="86"/>
      <c r="N80" s="86"/>
      <c r="O80" s="53">
        <f>COUNTIF($S$9:$S$120,"Vắng")</f>
        <v>0</v>
      </c>
      <c r="P80" s="53"/>
      <c r="Q80" s="53"/>
      <c r="R80" s="54"/>
      <c r="S80" s="52" t="s">
        <v>31</v>
      </c>
      <c r="T80" s="54"/>
      <c r="U80" s="3"/>
    </row>
    <row r="81" spans="1:21" ht="16.5" customHeight="1">
      <c r="A81" s="2"/>
      <c r="B81" s="47" t="s">
        <v>42</v>
      </c>
      <c r="C81" s="47"/>
      <c r="D81" s="57">
        <f>COUNTIF(W10:W76,"Học lại")</f>
        <v>3</v>
      </c>
      <c r="E81" s="49" t="s">
        <v>31</v>
      </c>
      <c r="F81" s="86" t="s">
        <v>43</v>
      </c>
      <c r="G81" s="86"/>
      <c r="H81" s="86"/>
      <c r="I81" s="86"/>
      <c r="J81" s="86"/>
      <c r="K81" s="86"/>
      <c r="L81" s="86"/>
      <c r="M81" s="86"/>
      <c r="N81" s="86"/>
      <c r="O81" s="50">
        <f>COUNTIF($S$9:$S$120,"Vắng có phép")</f>
        <v>0</v>
      </c>
      <c r="P81" s="50"/>
      <c r="Q81" s="50"/>
      <c r="R81" s="51"/>
      <c r="S81" s="52" t="s">
        <v>31</v>
      </c>
      <c r="T81" s="51"/>
      <c r="U81" s="3"/>
    </row>
    <row r="82" spans="1:21" ht="3" customHeight="1">
      <c r="A82" s="2"/>
      <c r="B82" s="41"/>
      <c r="C82" s="42"/>
      <c r="D82" s="42"/>
      <c r="E82" s="43"/>
      <c r="F82" s="43"/>
      <c r="G82" s="43"/>
      <c r="H82" s="44"/>
      <c r="I82" s="45"/>
      <c r="J82" s="45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3"/>
    </row>
    <row r="83" spans="1:21">
      <c r="B83" s="77" t="s">
        <v>44</v>
      </c>
      <c r="C83" s="77"/>
      <c r="D83" s="78">
        <f>COUNTIF(W10:W76,"Thi lại")</f>
        <v>0</v>
      </c>
      <c r="E83" s="79" t="s">
        <v>31</v>
      </c>
      <c r="F83" s="3"/>
      <c r="G83" s="3"/>
      <c r="H83" s="3"/>
      <c r="I83" s="3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3"/>
    </row>
    <row r="84" spans="1:21" ht="24.75" customHeight="1">
      <c r="B84" s="77"/>
      <c r="C84" s="77"/>
      <c r="D84" s="78"/>
      <c r="E84" s="79"/>
      <c r="F84" s="3"/>
      <c r="G84" s="3"/>
      <c r="H84" s="3"/>
      <c r="I84" s="3"/>
      <c r="J84" s="84" t="s">
        <v>1531</v>
      </c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3"/>
    </row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</autoFilter>
  <sortState ref="B10:U76">
    <sortCondition ref="B10:B76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78:C78"/>
    <mergeCell ref="N7:N8"/>
    <mergeCell ref="O7:O8"/>
    <mergeCell ref="P7:P9"/>
    <mergeCell ref="Q7:Q8"/>
    <mergeCell ref="R7:R8"/>
    <mergeCell ref="H7:H8"/>
    <mergeCell ref="J83:T83"/>
    <mergeCell ref="J84:T84"/>
    <mergeCell ref="I7:I8"/>
    <mergeCell ref="F81:N81"/>
    <mergeCell ref="K7:K8"/>
    <mergeCell ref="L7:L8"/>
    <mergeCell ref="M7:M8"/>
    <mergeCell ref="F79:N79"/>
    <mergeCell ref="F80:N80"/>
  </mergeCells>
  <conditionalFormatting sqref="H10:O76">
    <cfRule type="cellIs" dxfId="13" priority="4" operator="greaterThan">
      <formula>10</formula>
    </cfRule>
  </conditionalFormatting>
  <conditionalFormatting sqref="C1:C1048576">
    <cfRule type="duplicateValues" dxfId="12" priority="2"/>
  </conditionalFormatting>
  <dataValidations count="1">
    <dataValidation allowBlank="1" showInputMessage="1" showErrorMessage="1" errorTitle="Không xóa dữ liệu" error="Không xóa dữ liệu" prompt="Không xóa dữ liệu" sqref="W10:W76 X2:AL8 D81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84"/>
  <sheetViews>
    <sheetView zoomScale="130" zoomScaleNormal="130" workbookViewId="0">
      <pane ySplit="3" topLeftCell="A80" activePane="bottomLeft" state="frozen"/>
      <selection activeCell="D4" sqref="D4:N4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8.6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1529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56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48</v>
      </c>
      <c r="H5" s="97"/>
      <c r="I5" s="97"/>
      <c r="J5" s="97"/>
      <c r="K5" s="97"/>
      <c r="L5" s="97"/>
      <c r="M5" s="97"/>
      <c r="N5" s="97"/>
      <c r="O5" s="97" t="s">
        <v>49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Mạng máy tính</v>
      </c>
      <c r="Y8" s="65" t="str">
        <f>+O4</f>
        <v>Nhóm: INT1336-02</v>
      </c>
      <c r="Z8" s="66">
        <f>+$AI$8+$AK$8+$AG$8</f>
        <v>66</v>
      </c>
      <c r="AA8" s="60">
        <f>COUNTIF($S$9:$S$116,"Khiển trách")</f>
        <v>0</v>
      </c>
      <c r="AB8" s="60">
        <f>COUNTIF($S$9:$S$116,"Cảnh cáo")</f>
        <v>0</v>
      </c>
      <c r="AC8" s="60">
        <f>COUNTIF($S$9:$S$116,"Đình chỉ thi")</f>
        <v>0</v>
      </c>
      <c r="AD8" s="67">
        <f>+($AA$8+$AB$8+$AC$8)/$Z$8*100%</f>
        <v>0</v>
      </c>
      <c r="AE8" s="60">
        <f>SUM(COUNTIF($S$9:$S$114,"Vắng"),COUNTIF($S$9:$S$114,"Vắng có phép"))</f>
        <v>1</v>
      </c>
      <c r="AF8" s="68">
        <f>+$AE$8/$Z$8</f>
        <v>1.5151515151515152E-2</v>
      </c>
      <c r="AG8" s="69">
        <f>COUNTIF($W$9:$W$114,"Thi lại")</f>
        <v>0</v>
      </c>
      <c r="AH8" s="68">
        <f>+$AG$8/$Z$8</f>
        <v>0</v>
      </c>
      <c r="AI8" s="69">
        <f>COUNTIF($W$9:$W$115,"Học lại")</f>
        <v>1</v>
      </c>
      <c r="AJ8" s="68">
        <f>+$AI$8/$Z$8</f>
        <v>1.5151515151515152E-2</v>
      </c>
      <c r="AK8" s="60">
        <f>COUNTIF($W$10:$W$115,"Đạt")</f>
        <v>65</v>
      </c>
      <c r="AL8" s="67">
        <f>+$AK$8/$Z$8</f>
        <v>0.98484848484848486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5" customHeight="1">
      <c r="B10" s="17">
        <v>1</v>
      </c>
      <c r="C10" s="18" t="s">
        <v>303</v>
      </c>
      <c r="D10" s="19" t="s">
        <v>304</v>
      </c>
      <c r="E10" s="20" t="s">
        <v>59</v>
      </c>
      <c r="F10" s="21" t="s">
        <v>305</v>
      </c>
      <c r="G10" s="18" t="s">
        <v>70</v>
      </c>
      <c r="H10" s="22">
        <v>10</v>
      </c>
      <c r="I10" s="22">
        <v>8</v>
      </c>
      <c r="J10" s="22" t="s">
        <v>28</v>
      </c>
      <c r="K10" s="22">
        <v>8</v>
      </c>
      <c r="L10" s="82"/>
      <c r="M10" s="82"/>
      <c r="N10" s="82"/>
      <c r="O10" s="83">
        <v>8.5</v>
      </c>
      <c r="P10" s="23">
        <f>ROUND(SUMPRODUCT(H10:O10,$H$9:$O$9)/100,1)</f>
        <v>8.5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A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Giỏi</v>
      </c>
      <c r="S10" s="80" t="str">
        <f t="shared" ref="S10:S21" si="2">+IF(OR($H10=0,$I10=0,$J10=0,$K10=0),"Không đủ ĐKDT","")</f>
        <v/>
      </c>
      <c r="T10" s="25" t="s">
        <v>1513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5" customHeight="1">
      <c r="B11" s="27">
        <v>2</v>
      </c>
      <c r="C11" s="28" t="s">
        <v>306</v>
      </c>
      <c r="D11" s="29" t="s">
        <v>307</v>
      </c>
      <c r="E11" s="30" t="s">
        <v>59</v>
      </c>
      <c r="F11" s="31" t="s">
        <v>308</v>
      </c>
      <c r="G11" s="28" t="s">
        <v>65</v>
      </c>
      <c r="H11" s="32">
        <v>10</v>
      </c>
      <c r="I11" s="32">
        <v>9</v>
      </c>
      <c r="J11" s="32" t="s">
        <v>28</v>
      </c>
      <c r="K11" s="32">
        <v>9</v>
      </c>
      <c r="L11" s="33"/>
      <c r="M11" s="33"/>
      <c r="N11" s="33"/>
      <c r="O11" s="34">
        <v>8.5</v>
      </c>
      <c r="P11" s="35">
        <f>ROUND(SUMPRODUCT(H11:O11,$H$9:$O$9)/100,1)</f>
        <v>8.8000000000000007</v>
      </c>
      <c r="Q11" s="36" t="str">
        <f t="shared" si="0"/>
        <v>A</v>
      </c>
      <c r="R11" s="37" t="str">
        <f t="shared" si="1"/>
        <v>Giỏi</v>
      </c>
      <c r="S11" s="38" t="str">
        <f t="shared" si="2"/>
        <v/>
      </c>
      <c r="T11" s="39" t="s">
        <v>1513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5" customHeight="1">
      <c r="B12" s="27">
        <v>3</v>
      </c>
      <c r="C12" s="28" t="s">
        <v>309</v>
      </c>
      <c r="D12" s="29" t="s">
        <v>310</v>
      </c>
      <c r="E12" s="30" t="s">
        <v>73</v>
      </c>
      <c r="F12" s="31" t="s">
        <v>276</v>
      </c>
      <c r="G12" s="28" t="s">
        <v>116</v>
      </c>
      <c r="H12" s="32">
        <v>10</v>
      </c>
      <c r="I12" s="32">
        <v>8</v>
      </c>
      <c r="J12" s="32" t="s">
        <v>28</v>
      </c>
      <c r="K12" s="32">
        <v>8</v>
      </c>
      <c r="L12" s="40"/>
      <c r="M12" s="40"/>
      <c r="N12" s="40"/>
      <c r="O12" s="34">
        <v>7</v>
      </c>
      <c r="P12" s="35">
        <f>ROUND(SUMPRODUCT(H12:O12,$H$9:$O$9)/100,1)</f>
        <v>7.6</v>
      </c>
      <c r="Q12" s="36" t="str">
        <f t="shared" si="0"/>
        <v>B</v>
      </c>
      <c r="R12" s="37" t="str">
        <f t="shared" si="1"/>
        <v>Khá</v>
      </c>
      <c r="S12" s="38" t="str">
        <f t="shared" si="2"/>
        <v/>
      </c>
      <c r="T12" s="39" t="s">
        <v>1513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81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5" customHeight="1">
      <c r="B13" s="27">
        <v>4</v>
      </c>
      <c r="C13" s="28" t="s">
        <v>311</v>
      </c>
      <c r="D13" s="29" t="s">
        <v>312</v>
      </c>
      <c r="E13" s="30" t="s">
        <v>73</v>
      </c>
      <c r="F13" s="31" t="s">
        <v>313</v>
      </c>
      <c r="G13" s="28" t="s">
        <v>125</v>
      </c>
      <c r="H13" s="32">
        <v>9</v>
      </c>
      <c r="I13" s="32">
        <v>5</v>
      </c>
      <c r="J13" s="32" t="s">
        <v>28</v>
      </c>
      <c r="K13" s="32">
        <v>5</v>
      </c>
      <c r="L13" s="40"/>
      <c r="M13" s="40"/>
      <c r="N13" s="40"/>
      <c r="O13" s="34">
        <v>7</v>
      </c>
      <c r="P13" s="35">
        <f>ROUND(SUMPRODUCT(H13:O13,$H$9:$O$9)/100,1)</f>
        <v>6.6</v>
      </c>
      <c r="Q13" s="36" t="str">
        <f t="shared" si="0"/>
        <v>C+</v>
      </c>
      <c r="R13" s="37" t="str">
        <f t="shared" si="1"/>
        <v>Trung bình</v>
      </c>
      <c r="S13" s="38" t="str">
        <f t="shared" si="2"/>
        <v/>
      </c>
      <c r="T13" s="39" t="s">
        <v>1513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5" customHeight="1">
      <c r="B14" s="27">
        <v>5</v>
      </c>
      <c r="C14" s="28" t="s">
        <v>314</v>
      </c>
      <c r="D14" s="29" t="s">
        <v>315</v>
      </c>
      <c r="E14" s="30" t="s">
        <v>316</v>
      </c>
      <c r="F14" s="31" t="s">
        <v>317</v>
      </c>
      <c r="G14" s="28" t="s">
        <v>116</v>
      </c>
      <c r="H14" s="32">
        <v>9</v>
      </c>
      <c r="I14" s="32">
        <v>5</v>
      </c>
      <c r="J14" s="32" t="s">
        <v>28</v>
      </c>
      <c r="K14" s="32">
        <v>5</v>
      </c>
      <c r="L14" s="40"/>
      <c r="M14" s="40"/>
      <c r="N14" s="40"/>
      <c r="O14" s="34">
        <v>7</v>
      </c>
      <c r="P14" s="35">
        <f>ROUND(SUMPRODUCT(H14:O14,$H$9:$O$9)/100,1)</f>
        <v>6.6</v>
      </c>
      <c r="Q14" s="36" t="str">
        <f t="shared" si="0"/>
        <v>C+</v>
      </c>
      <c r="R14" s="37" t="str">
        <f t="shared" si="1"/>
        <v>Trung bình</v>
      </c>
      <c r="S14" s="38" t="str">
        <f t="shared" si="2"/>
        <v/>
      </c>
      <c r="T14" s="39" t="s">
        <v>1513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5" customHeight="1">
      <c r="B15" s="27">
        <v>6</v>
      </c>
      <c r="C15" s="28" t="s">
        <v>318</v>
      </c>
      <c r="D15" s="29" t="s">
        <v>319</v>
      </c>
      <c r="E15" s="30" t="s">
        <v>83</v>
      </c>
      <c r="F15" s="31" t="s">
        <v>320</v>
      </c>
      <c r="G15" s="28" t="s">
        <v>65</v>
      </c>
      <c r="H15" s="32">
        <v>10</v>
      </c>
      <c r="I15" s="32">
        <v>8</v>
      </c>
      <c r="J15" s="32" t="s">
        <v>28</v>
      </c>
      <c r="K15" s="32">
        <v>8</v>
      </c>
      <c r="L15" s="40"/>
      <c r="M15" s="40"/>
      <c r="N15" s="40"/>
      <c r="O15" s="34">
        <v>8.5</v>
      </c>
      <c r="P15" s="35">
        <f>ROUND(SUMPRODUCT(H15:O15,$H$9:$O$9)/100,1)</f>
        <v>8.5</v>
      </c>
      <c r="Q15" s="36" t="str">
        <f t="shared" si="0"/>
        <v>A</v>
      </c>
      <c r="R15" s="37" t="str">
        <f t="shared" si="1"/>
        <v>Giỏi</v>
      </c>
      <c r="S15" s="38" t="str">
        <f t="shared" si="2"/>
        <v/>
      </c>
      <c r="T15" s="39" t="s">
        <v>1513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5" customHeight="1">
      <c r="B16" s="27">
        <v>7</v>
      </c>
      <c r="C16" s="28" t="s">
        <v>321</v>
      </c>
      <c r="D16" s="29" t="s">
        <v>322</v>
      </c>
      <c r="E16" s="30" t="s">
        <v>323</v>
      </c>
      <c r="F16" s="31" t="s">
        <v>324</v>
      </c>
      <c r="G16" s="28" t="s">
        <v>70</v>
      </c>
      <c r="H16" s="32">
        <v>10</v>
      </c>
      <c r="I16" s="32">
        <v>8</v>
      </c>
      <c r="J16" s="32" t="s">
        <v>28</v>
      </c>
      <c r="K16" s="32">
        <v>8</v>
      </c>
      <c r="L16" s="40"/>
      <c r="M16" s="40"/>
      <c r="N16" s="40"/>
      <c r="O16" s="34">
        <v>7.5</v>
      </c>
      <c r="P16" s="35">
        <f>ROUND(SUMPRODUCT(H16:O16,$H$9:$O$9)/100,1)</f>
        <v>7.9</v>
      </c>
      <c r="Q16" s="36" t="str">
        <f t="shared" si="0"/>
        <v>B</v>
      </c>
      <c r="R16" s="37" t="str">
        <f t="shared" si="1"/>
        <v>Khá</v>
      </c>
      <c r="S16" s="38" t="str">
        <f t="shared" si="2"/>
        <v/>
      </c>
      <c r="T16" s="39" t="s">
        <v>1513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5" customHeight="1">
      <c r="B17" s="27">
        <v>8</v>
      </c>
      <c r="C17" s="28" t="s">
        <v>325</v>
      </c>
      <c r="D17" s="29" t="s">
        <v>326</v>
      </c>
      <c r="E17" s="30" t="s">
        <v>327</v>
      </c>
      <c r="F17" s="31" t="s">
        <v>328</v>
      </c>
      <c r="G17" s="28" t="s">
        <v>70</v>
      </c>
      <c r="H17" s="32">
        <v>10</v>
      </c>
      <c r="I17" s="32">
        <v>8</v>
      </c>
      <c r="J17" s="32" t="s">
        <v>28</v>
      </c>
      <c r="K17" s="32">
        <v>8</v>
      </c>
      <c r="L17" s="40"/>
      <c r="M17" s="40"/>
      <c r="N17" s="40"/>
      <c r="O17" s="34">
        <v>7.5</v>
      </c>
      <c r="P17" s="35">
        <f>ROUND(SUMPRODUCT(H17:O17,$H$9:$O$9)/100,1)</f>
        <v>7.9</v>
      </c>
      <c r="Q17" s="36" t="str">
        <f t="shared" si="0"/>
        <v>B</v>
      </c>
      <c r="R17" s="37" t="str">
        <f t="shared" si="1"/>
        <v>Khá</v>
      </c>
      <c r="S17" s="38" t="str">
        <f t="shared" si="2"/>
        <v/>
      </c>
      <c r="T17" s="39" t="s">
        <v>1513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5" customHeight="1">
      <c r="B18" s="27">
        <v>9</v>
      </c>
      <c r="C18" s="28" t="s">
        <v>329</v>
      </c>
      <c r="D18" s="29" t="s">
        <v>330</v>
      </c>
      <c r="E18" s="30" t="s">
        <v>101</v>
      </c>
      <c r="F18" s="31" t="s">
        <v>331</v>
      </c>
      <c r="G18" s="28" t="s">
        <v>65</v>
      </c>
      <c r="H18" s="32">
        <v>10</v>
      </c>
      <c r="I18" s="32">
        <v>8</v>
      </c>
      <c r="J18" s="32" t="s">
        <v>28</v>
      </c>
      <c r="K18" s="32">
        <v>8</v>
      </c>
      <c r="L18" s="40"/>
      <c r="M18" s="40"/>
      <c r="N18" s="40"/>
      <c r="O18" s="34">
        <v>8</v>
      </c>
      <c r="P18" s="35">
        <f>ROUND(SUMPRODUCT(H18:O18,$H$9:$O$9)/100,1)</f>
        <v>8.1999999999999993</v>
      </c>
      <c r="Q18" s="36" t="str">
        <f t="shared" si="0"/>
        <v>B+</v>
      </c>
      <c r="R18" s="37" t="str">
        <f t="shared" si="1"/>
        <v>Khá</v>
      </c>
      <c r="S18" s="38" t="str">
        <f t="shared" si="2"/>
        <v/>
      </c>
      <c r="T18" s="39" t="s">
        <v>1513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5" customHeight="1">
      <c r="B19" s="27">
        <v>10</v>
      </c>
      <c r="C19" s="28" t="s">
        <v>332</v>
      </c>
      <c r="D19" s="29" t="s">
        <v>58</v>
      </c>
      <c r="E19" s="30" t="s">
        <v>101</v>
      </c>
      <c r="F19" s="31" t="s">
        <v>333</v>
      </c>
      <c r="G19" s="28" t="s">
        <v>116</v>
      </c>
      <c r="H19" s="32">
        <v>5</v>
      </c>
      <c r="I19" s="32">
        <v>5</v>
      </c>
      <c r="J19" s="32" t="s">
        <v>28</v>
      </c>
      <c r="K19" s="32">
        <v>5</v>
      </c>
      <c r="L19" s="40"/>
      <c r="M19" s="40"/>
      <c r="N19" s="40"/>
      <c r="O19" s="34">
        <v>8</v>
      </c>
      <c r="P19" s="35">
        <f>ROUND(SUMPRODUCT(H19:O19,$H$9:$O$9)/100,1)</f>
        <v>6.8</v>
      </c>
      <c r="Q19" s="36" t="str">
        <f t="shared" si="0"/>
        <v>C+</v>
      </c>
      <c r="R19" s="37" t="str">
        <f t="shared" si="1"/>
        <v>Trung bình</v>
      </c>
      <c r="S19" s="38" t="str">
        <f t="shared" si="2"/>
        <v/>
      </c>
      <c r="T19" s="39" t="s">
        <v>1513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5" customHeight="1">
      <c r="B20" s="27">
        <v>11</v>
      </c>
      <c r="C20" s="28" t="s">
        <v>334</v>
      </c>
      <c r="D20" s="29" t="s">
        <v>335</v>
      </c>
      <c r="E20" s="30" t="s">
        <v>336</v>
      </c>
      <c r="F20" s="31" t="s">
        <v>124</v>
      </c>
      <c r="G20" s="28" t="s">
        <v>116</v>
      </c>
      <c r="H20" s="32">
        <v>10</v>
      </c>
      <c r="I20" s="32">
        <v>8</v>
      </c>
      <c r="J20" s="32" t="s">
        <v>28</v>
      </c>
      <c r="K20" s="32">
        <v>8</v>
      </c>
      <c r="L20" s="40"/>
      <c r="M20" s="40"/>
      <c r="N20" s="40"/>
      <c r="O20" s="34">
        <v>5.5</v>
      </c>
      <c r="P20" s="35">
        <f>ROUND(SUMPRODUCT(H20:O20,$H$9:$O$9)/100,1)</f>
        <v>6.7</v>
      </c>
      <c r="Q20" s="36" t="str">
        <f t="shared" si="0"/>
        <v>C+</v>
      </c>
      <c r="R20" s="37" t="str">
        <f t="shared" si="1"/>
        <v>Trung bình</v>
      </c>
      <c r="S20" s="38" t="str">
        <f t="shared" si="2"/>
        <v/>
      </c>
      <c r="T20" s="39" t="s">
        <v>1513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5" customHeight="1">
      <c r="B21" s="27">
        <v>12</v>
      </c>
      <c r="C21" s="28" t="s">
        <v>337</v>
      </c>
      <c r="D21" s="29" t="s">
        <v>338</v>
      </c>
      <c r="E21" s="30" t="s">
        <v>339</v>
      </c>
      <c r="F21" s="31" t="s">
        <v>209</v>
      </c>
      <c r="G21" s="28" t="s">
        <v>155</v>
      </c>
      <c r="H21" s="32">
        <v>10</v>
      </c>
      <c r="I21" s="32">
        <v>7</v>
      </c>
      <c r="J21" s="32" t="s">
        <v>28</v>
      </c>
      <c r="K21" s="32">
        <v>7</v>
      </c>
      <c r="L21" s="40"/>
      <c r="M21" s="40"/>
      <c r="N21" s="40"/>
      <c r="O21" s="34">
        <v>8.5</v>
      </c>
      <c r="P21" s="35">
        <f>ROUND(SUMPRODUCT(H21:O21,$H$9:$O$9)/100,1)</f>
        <v>8.1999999999999993</v>
      </c>
      <c r="Q21" s="36" t="str">
        <f t="shared" si="0"/>
        <v>B+</v>
      </c>
      <c r="R21" s="37" t="str">
        <f t="shared" si="1"/>
        <v>Khá</v>
      </c>
      <c r="S21" s="38" t="str">
        <f t="shared" si="2"/>
        <v/>
      </c>
      <c r="T21" s="39" t="s">
        <v>1513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5" customHeight="1">
      <c r="B22" s="27">
        <v>13</v>
      </c>
      <c r="C22" s="28" t="s">
        <v>340</v>
      </c>
      <c r="D22" s="29" t="s">
        <v>341</v>
      </c>
      <c r="E22" s="30" t="s">
        <v>339</v>
      </c>
      <c r="F22" s="31" t="s">
        <v>342</v>
      </c>
      <c r="G22" s="28" t="s">
        <v>116</v>
      </c>
      <c r="H22" s="32">
        <v>1</v>
      </c>
      <c r="I22" s="32">
        <v>1</v>
      </c>
      <c r="J22" s="32" t="s">
        <v>28</v>
      </c>
      <c r="K22" s="32">
        <v>1</v>
      </c>
      <c r="L22" s="40"/>
      <c r="M22" s="40"/>
      <c r="N22" s="40"/>
      <c r="O22" s="34">
        <v>0</v>
      </c>
      <c r="P22" s="35">
        <f>ROUND(SUMPRODUCT(H22:O22,$H$9:$O$9)/100,1)</f>
        <v>0.4</v>
      </c>
      <c r="Q22" s="36" t="str">
        <f t="shared" si="0"/>
        <v>F</v>
      </c>
      <c r="R22" s="37" t="str">
        <f t="shared" si="1"/>
        <v>Kém</v>
      </c>
      <c r="S22" s="38" t="s">
        <v>1530</v>
      </c>
      <c r="T22" s="39" t="s">
        <v>1513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Học lại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5" customHeight="1">
      <c r="B23" s="27">
        <v>14</v>
      </c>
      <c r="C23" s="28" t="s">
        <v>343</v>
      </c>
      <c r="D23" s="29" t="s">
        <v>344</v>
      </c>
      <c r="E23" s="30" t="s">
        <v>345</v>
      </c>
      <c r="F23" s="31" t="s">
        <v>250</v>
      </c>
      <c r="G23" s="28" t="s">
        <v>65</v>
      </c>
      <c r="H23" s="32">
        <v>10</v>
      </c>
      <c r="I23" s="32">
        <v>8</v>
      </c>
      <c r="J23" s="32" t="s">
        <v>28</v>
      </c>
      <c r="K23" s="32">
        <v>8</v>
      </c>
      <c r="L23" s="40"/>
      <c r="M23" s="40"/>
      <c r="N23" s="40"/>
      <c r="O23" s="34">
        <v>7</v>
      </c>
      <c r="P23" s="35">
        <f>ROUND(SUMPRODUCT(H23:O23,$H$9:$O$9)/100,1)</f>
        <v>7.6</v>
      </c>
      <c r="Q23" s="36" t="str">
        <f t="shared" si="0"/>
        <v>B</v>
      </c>
      <c r="R23" s="37" t="str">
        <f t="shared" si="1"/>
        <v>Khá</v>
      </c>
      <c r="S23" s="38" t="str">
        <f t="shared" ref="S23:S54" si="3">+IF(OR($H23=0,$I23=0,$J23=0,$K23=0),"Không đủ ĐKDT","")</f>
        <v/>
      </c>
      <c r="T23" s="39" t="s">
        <v>1513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5" customHeight="1">
      <c r="B24" s="27">
        <v>15</v>
      </c>
      <c r="C24" s="28" t="s">
        <v>346</v>
      </c>
      <c r="D24" s="29" t="s">
        <v>347</v>
      </c>
      <c r="E24" s="30" t="s">
        <v>345</v>
      </c>
      <c r="F24" s="31" t="s">
        <v>348</v>
      </c>
      <c r="G24" s="28" t="s">
        <v>61</v>
      </c>
      <c r="H24" s="32">
        <v>10</v>
      </c>
      <c r="I24" s="32">
        <v>8</v>
      </c>
      <c r="J24" s="32" t="s">
        <v>28</v>
      </c>
      <c r="K24" s="32">
        <v>8</v>
      </c>
      <c r="L24" s="40"/>
      <c r="M24" s="40"/>
      <c r="N24" s="40"/>
      <c r="O24" s="34">
        <v>8.5</v>
      </c>
      <c r="P24" s="35">
        <f>ROUND(SUMPRODUCT(H24:O24,$H$9:$O$9)/100,1)</f>
        <v>8.5</v>
      </c>
      <c r="Q24" s="36" t="str">
        <f t="shared" si="0"/>
        <v>A</v>
      </c>
      <c r="R24" s="37" t="str">
        <f t="shared" si="1"/>
        <v>Giỏi</v>
      </c>
      <c r="S24" s="38" t="str">
        <f t="shared" si="3"/>
        <v/>
      </c>
      <c r="T24" s="39" t="s">
        <v>1513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5" customHeight="1">
      <c r="B25" s="27">
        <v>16</v>
      </c>
      <c r="C25" s="28" t="s">
        <v>349</v>
      </c>
      <c r="D25" s="29" t="s">
        <v>350</v>
      </c>
      <c r="E25" s="30" t="s">
        <v>119</v>
      </c>
      <c r="F25" s="31" t="s">
        <v>351</v>
      </c>
      <c r="G25" s="28" t="s">
        <v>116</v>
      </c>
      <c r="H25" s="32">
        <v>10</v>
      </c>
      <c r="I25" s="32">
        <v>8</v>
      </c>
      <c r="J25" s="32" t="s">
        <v>28</v>
      </c>
      <c r="K25" s="32">
        <v>8</v>
      </c>
      <c r="L25" s="40"/>
      <c r="M25" s="40"/>
      <c r="N25" s="40"/>
      <c r="O25" s="34">
        <v>6</v>
      </c>
      <c r="P25" s="35">
        <f>ROUND(SUMPRODUCT(H25:O25,$H$9:$O$9)/100,1)</f>
        <v>7</v>
      </c>
      <c r="Q25" s="36" t="str">
        <f t="shared" si="0"/>
        <v>B</v>
      </c>
      <c r="R25" s="37" t="str">
        <f t="shared" si="1"/>
        <v>Khá</v>
      </c>
      <c r="S25" s="38" t="str">
        <f t="shared" si="3"/>
        <v/>
      </c>
      <c r="T25" s="39" t="s">
        <v>1513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5" customHeight="1">
      <c r="B26" s="27">
        <v>17</v>
      </c>
      <c r="C26" s="28" t="s">
        <v>352</v>
      </c>
      <c r="D26" s="29" t="s">
        <v>167</v>
      </c>
      <c r="E26" s="30" t="s">
        <v>123</v>
      </c>
      <c r="F26" s="31" t="s">
        <v>353</v>
      </c>
      <c r="G26" s="28" t="s">
        <v>80</v>
      </c>
      <c r="H26" s="32">
        <v>5</v>
      </c>
      <c r="I26" s="32">
        <v>5</v>
      </c>
      <c r="J26" s="32" t="s">
        <v>28</v>
      </c>
      <c r="K26" s="32">
        <v>5</v>
      </c>
      <c r="L26" s="40"/>
      <c r="M26" s="40"/>
      <c r="N26" s="40"/>
      <c r="O26" s="34">
        <v>5.5</v>
      </c>
      <c r="P26" s="35">
        <f>ROUND(SUMPRODUCT(H26:O26,$H$9:$O$9)/100,1)</f>
        <v>5.3</v>
      </c>
      <c r="Q26" s="36" t="str">
        <f t="shared" si="0"/>
        <v>D+</v>
      </c>
      <c r="R26" s="37" t="str">
        <f t="shared" si="1"/>
        <v>Trung bình yếu</v>
      </c>
      <c r="S26" s="38" t="str">
        <f t="shared" si="3"/>
        <v/>
      </c>
      <c r="T26" s="39" t="s">
        <v>1513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5" customHeight="1">
      <c r="B27" s="27">
        <v>18</v>
      </c>
      <c r="C27" s="28" t="s">
        <v>354</v>
      </c>
      <c r="D27" s="29" t="s">
        <v>355</v>
      </c>
      <c r="E27" s="30" t="s">
        <v>123</v>
      </c>
      <c r="F27" s="31" t="s">
        <v>356</v>
      </c>
      <c r="G27" s="28" t="s">
        <v>65</v>
      </c>
      <c r="H27" s="32">
        <v>10</v>
      </c>
      <c r="I27" s="32">
        <v>7</v>
      </c>
      <c r="J27" s="32" t="s">
        <v>28</v>
      </c>
      <c r="K27" s="32">
        <v>7</v>
      </c>
      <c r="L27" s="40"/>
      <c r="M27" s="40"/>
      <c r="N27" s="40"/>
      <c r="O27" s="34">
        <v>5.5</v>
      </c>
      <c r="P27" s="35">
        <f>ROUND(SUMPRODUCT(H27:O27,$H$9:$O$9)/100,1)</f>
        <v>6.4</v>
      </c>
      <c r="Q27" s="36" t="str">
        <f t="shared" si="0"/>
        <v>C</v>
      </c>
      <c r="R27" s="37" t="str">
        <f t="shared" si="1"/>
        <v>Trung bình</v>
      </c>
      <c r="S27" s="38" t="str">
        <f t="shared" si="3"/>
        <v/>
      </c>
      <c r="T27" s="39" t="s">
        <v>1513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5" customHeight="1">
      <c r="B28" s="27">
        <v>19</v>
      </c>
      <c r="C28" s="28" t="s">
        <v>357</v>
      </c>
      <c r="D28" s="29" t="s">
        <v>358</v>
      </c>
      <c r="E28" s="30" t="s">
        <v>359</v>
      </c>
      <c r="F28" s="31" t="s">
        <v>360</v>
      </c>
      <c r="G28" s="28" t="s">
        <v>125</v>
      </c>
      <c r="H28" s="32">
        <v>10</v>
      </c>
      <c r="I28" s="32">
        <v>7</v>
      </c>
      <c r="J28" s="32" t="s">
        <v>28</v>
      </c>
      <c r="K28" s="32">
        <v>7</v>
      </c>
      <c r="L28" s="40"/>
      <c r="M28" s="40"/>
      <c r="N28" s="40"/>
      <c r="O28" s="34">
        <v>7.5</v>
      </c>
      <c r="P28" s="35">
        <f>ROUND(SUMPRODUCT(H28:O28,$H$9:$O$9)/100,1)</f>
        <v>7.6</v>
      </c>
      <c r="Q28" s="36" t="str">
        <f t="shared" si="0"/>
        <v>B</v>
      </c>
      <c r="R28" s="37" t="str">
        <f t="shared" si="1"/>
        <v>Khá</v>
      </c>
      <c r="S28" s="38" t="str">
        <f t="shared" si="3"/>
        <v/>
      </c>
      <c r="T28" s="39" t="s">
        <v>1513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5" customHeight="1">
      <c r="B29" s="27">
        <v>20</v>
      </c>
      <c r="C29" s="28" t="s">
        <v>361</v>
      </c>
      <c r="D29" s="29" t="s">
        <v>222</v>
      </c>
      <c r="E29" s="30" t="s">
        <v>362</v>
      </c>
      <c r="F29" s="31" t="s">
        <v>363</v>
      </c>
      <c r="G29" s="28" t="s">
        <v>61</v>
      </c>
      <c r="H29" s="32">
        <v>10</v>
      </c>
      <c r="I29" s="32">
        <v>7</v>
      </c>
      <c r="J29" s="32" t="s">
        <v>28</v>
      </c>
      <c r="K29" s="32">
        <v>7</v>
      </c>
      <c r="L29" s="40"/>
      <c r="M29" s="40"/>
      <c r="N29" s="40"/>
      <c r="O29" s="34">
        <v>6</v>
      </c>
      <c r="P29" s="35">
        <f>ROUND(SUMPRODUCT(H29:O29,$H$9:$O$9)/100,1)</f>
        <v>6.7</v>
      </c>
      <c r="Q29" s="36" t="str">
        <f t="shared" si="0"/>
        <v>C+</v>
      </c>
      <c r="R29" s="37" t="str">
        <f t="shared" si="1"/>
        <v>Trung bình</v>
      </c>
      <c r="S29" s="38" t="str">
        <f t="shared" si="3"/>
        <v/>
      </c>
      <c r="T29" s="39" t="s">
        <v>1513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5" customHeight="1">
      <c r="B30" s="27">
        <v>21</v>
      </c>
      <c r="C30" s="28" t="s">
        <v>364</v>
      </c>
      <c r="D30" s="29" t="s">
        <v>365</v>
      </c>
      <c r="E30" s="30" t="s">
        <v>137</v>
      </c>
      <c r="F30" s="31" t="s">
        <v>366</v>
      </c>
      <c r="G30" s="28" t="s">
        <v>155</v>
      </c>
      <c r="H30" s="32">
        <v>10</v>
      </c>
      <c r="I30" s="32">
        <v>9</v>
      </c>
      <c r="J30" s="32" t="s">
        <v>28</v>
      </c>
      <c r="K30" s="32">
        <v>9</v>
      </c>
      <c r="L30" s="40"/>
      <c r="M30" s="40"/>
      <c r="N30" s="40"/>
      <c r="O30" s="34">
        <v>8.5</v>
      </c>
      <c r="P30" s="35">
        <f>ROUND(SUMPRODUCT(H30:O30,$H$9:$O$9)/100,1)</f>
        <v>8.8000000000000007</v>
      </c>
      <c r="Q30" s="36" t="str">
        <f t="shared" si="0"/>
        <v>A</v>
      </c>
      <c r="R30" s="37" t="str">
        <f t="shared" si="1"/>
        <v>Giỏi</v>
      </c>
      <c r="S30" s="38" t="str">
        <f t="shared" si="3"/>
        <v/>
      </c>
      <c r="T30" s="39" t="s">
        <v>1513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5" customHeight="1">
      <c r="B31" s="27">
        <v>22</v>
      </c>
      <c r="C31" s="28" t="s">
        <v>367</v>
      </c>
      <c r="D31" s="29" t="s">
        <v>368</v>
      </c>
      <c r="E31" s="30" t="s">
        <v>141</v>
      </c>
      <c r="F31" s="31" t="s">
        <v>369</v>
      </c>
      <c r="G31" s="28" t="s">
        <v>61</v>
      </c>
      <c r="H31" s="32">
        <v>10</v>
      </c>
      <c r="I31" s="32">
        <v>8</v>
      </c>
      <c r="J31" s="32" t="s">
        <v>28</v>
      </c>
      <c r="K31" s="32">
        <v>8</v>
      </c>
      <c r="L31" s="40"/>
      <c r="M31" s="40"/>
      <c r="N31" s="40"/>
      <c r="O31" s="34">
        <v>6</v>
      </c>
      <c r="P31" s="35">
        <f>ROUND(SUMPRODUCT(H31:O31,$H$9:$O$9)/100,1)</f>
        <v>7</v>
      </c>
      <c r="Q31" s="36" t="str">
        <f t="shared" si="0"/>
        <v>B</v>
      </c>
      <c r="R31" s="37" t="str">
        <f t="shared" si="1"/>
        <v>Khá</v>
      </c>
      <c r="S31" s="38" t="str">
        <f t="shared" si="3"/>
        <v/>
      </c>
      <c r="T31" s="39" t="s">
        <v>1513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5" customHeight="1">
      <c r="B32" s="27">
        <v>23</v>
      </c>
      <c r="C32" s="28" t="s">
        <v>370</v>
      </c>
      <c r="D32" s="29" t="s">
        <v>371</v>
      </c>
      <c r="E32" s="30" t="s">
        <v>141</v>
      </c>
      <c r="F32" s="31" t="s">
        <v>372</v>
      </c>
      <c r="G32" s="28" t="s">
        <v>61</v>
      </c>
      <c r="H32" s="32">
        <v>10</v>
      </c>
      <c r="I32" s="32">
        <v>7</v>
      </c>
      <c r="J32" s="32" t="s">
        <v>28</v>
      </c>
      <c r="K32" s="32">
        <v>7</v>
      </c>
      <c r="L32" s="40"/>
      <c r="M32" s="40"/>
      <c r="N32" s="40"/>
      <c r="O32" s="34">
        <v>7.5</v>
      </c>
      <c r="P32" s="35">
        <f>ROUND(SUMPRODUCT(H32:O32,$H$9:$O$9)/100,1)</f>
        <v>7.6</v>
      </c>
      <c r="Q32" s="36" t="str">
        <f t="shared" si="0"/>
        <v>B</v>
      </c>
      <c r="R32" s="37" t="str">
        <f t="shared" si="1"/>
        <v>Khá</v>
      </c>
      <c r="S32" s="38" t="str">
        <f t="shared" si="3"/>
        <v/>
      </c>
      <c r="T32" s="39" t="s">
        <v>1513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5" customHeight="1">
      <c r="B33" s="27">
        <v>24</v>
      </c>
      <c r="C33" s="28" t="s">
        <v>373</v>
      </c>
      <c r="D33" s="29" t="s">
        <v>374</v>
      </c>
      <c r="E33" s="30" t="s">
        <v>375</v>
      </c>
      <c r="F33" s="31" t="s">
        <v>376</v>
      </c>
      <c r="G33" s="28" t="s">
        <v>80</v>
      </c>
      <c r="H33" s="32">
        <v>10</v>
      </c>
      <c r="I33" s="32">
        <v>9</v>
      </c>
      <c r="J33" s="32" t="s">
        <v>28</v>
      </c>
      <c r="K33" s="32">
        <v>9</v>
      </c>
      <c r="L33" s="40"/>
      <c r="M33" s="40"/>
      <c r="N33" s="40"/>
      <c r="O33" s="34">
        <v>9.5</v>
      </c>
      <c r="P33" s="35">
        <f>ROUND(SUMPRODUCT(H33:O33,$H$9:$O$9)/100,1)</f>
        <v>9.4</v>
      </c>
      <c r="Q33" s="36" t="str">
        <f t="shared" si="0"/>
        <v>A+</v>
      </c>
      <c r="R33" s="37" t="str">
        <f t="shared" si="1"/>
        <v>Giỏi</v>
      </c>
      <c r="S33" s="38" t="str">
        <f t="shared" si="3"/>
        <v/>
      </c>
      <c r="T33" s="39" t="s">
        <v>1513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5" customHeight="1">
      <c r="B34" s="27">
        <v>25</v>
      </c>
      <c r="C34" s="28" t="s">
        <v>377</v>
      </c>
      <c r="D34" s="29" t="s">
        <v>105</v>
      </c>
      <c r="E34" s="30" t="s">
        <v>378</v>
      </c>
      <c r="F34" s="31" t="s">
        <v>379</v>
      </c>
      <c r="G34" s="28" t="s">
        <v>125</v>
      </c>
      <c r="H34" s="32">
        <v>9</v>
      </c>
      <c r="I34" s="32">
        <v>5</v>
      </c>
      <c r="J34" s="32" t="s">
        <v>28</v>
      </c>
      <c r="K34" s="32">
        <v>5</v>
      </c>
      <c r="L34" s="40"/>
      <c r="M34" s="40"/>
      <c r="N34" s="40"/>
      <c r="O34" s="34">
        <v>7</v>
      </c>
      <c r="P34" s="35">
        <f>ROUND(SUMPRODUCT(H34:O34,$H$9:$O$9)/100,1)</f>
        <v>6.6</v>
      </c>
      <c r="Q34" s="36" t="str">
        <f t="shared" si="0"/>
        <v>C+</v>
      </c>
      <c r="R34" s="37" t="str">
        <f t="shared" si="1"/>
        <v>Trung bình</v>
      </c>
      <c r="S34" s="38" t="str">
        <f t="shared" si="3"/>
        <v/>
      </c>
      <c r="T34" s="39" t="s">
        <v>1513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5" customHeight="1">
      <c r="B35" s="27">
        <v>26</v>
      </c>
      <c r="C35" s="28" t="s">
        <v>380</v>
      </c>
      <c r="D35" s="29" t="s">
        <v>381</v>
      </c>
      <c r="E35" s="30" t="s">
        <v>145</v>
      </c>
      <c r="F35" s="31" t="s">
        <v>382</v>
      </c>
      <c r="G35" s="28" t="s">
        <v>125</v>
      </c>
      <c r="H35" s="32">
        <v>10</v>
      </c>
      <c r="I35" s="32">
        <v>7</v>
      </c>
      <c r="J35" s="32" t="s">
        <v>28</v>
      </c>
      <c r="K35" s="32">
        <v>7</v>
      </c>
      <c r="L35" s="40"/>
      <c r="M35" s="40"/>
      <c r="N35" s="40"/>
      <c r="O35" s="34">
        <v>7</v>
      </c>
      <c r="P35" s="35">
        <f>ROUND(SUMPRODUCT(H35:O35,$H$9:$O$9)/100,1)</f>
        <v>7.3</v>
      </c>
      <c r="Q35" s="36" t="str">
        <f t="shared" si="0"/>
        <v>B</v>
      </c>
      <c r="R35" s="37" t="str">
        <f t="shared" si="1"/>
        <v>Khá</v>
      </c>
      <c r="S35" s="38" t="str">
        <f t="shared" si="3"/>
        <v/>
      </c>
      <c r="T35" s="39" t="s">
        <v>1513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5" customHeight="1">
      <c r="B36" s="27">
        <v>27</v>
      </c>
      <c r="C36" s="28" t="s">
        <v>383</v>
      </c>
      <c r="D36" s="29" t="s">
        <v>384</v>
      </c>
      <c r="E36" s="30" t="s">
        <v>161</v>
      </c>
      <c r="F36" s="31" t="s">
        <v>385</v>
      </c>
      <c r="G36" s="28" t="s">
        <v>125</v>
      </c>
      <c r="H36" s="32">
        <v>5</v>
      </c>
      <c r="I36" s="32">
        <v>5</v>
      </c>
      <c r="J36" s="32" t="s">
        <v>28</v>
      </c>
      <c r="K36" s="32">
        <v>5</v>
      </c>
      <c r="L36" s="40"/>
      <c r="M36" s="40"/>
      <c r="N36" s="40"/>
      <c r="O36" s="34">
        <v>7</v>
      </c>
      <c r="P36" s="35">
        <f>ROUND(SUMPRODUCT(H36:O36,$H$9:$O$9)/100,1)</f>
        <v>6.2</v>
      </c>
      <c r="Q36" s="36" t="str">
        <f t="shared" si="0"/>
        <v>C</v>
      </c>
      <c r="R36" s="37" t="str">
        <f t="shared" si="1"/>
        <v>Trung bình</v>
      </c>
      <c r="S36" s="38" t="str">
        <f t="shared" si="3"/>
        <v/>
      </c>
      <c r="T36" s="39" t="s">
        <v>1513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5" customHeight="1">
      <c r="B37" s="27">
        <v>28</v>
      </c>
      <c r="C37" s="28" t="s">
        <v>386</v>
      </c>
      <c r="D37" s="29" t="s">
        <v>72</v>
      </c>
      <c r="E37" s="30" t="s">
        <v>168</v>
      </c>
      <c r="F37" s="31" t="s">
        <v>387</v>
      </c>
      <c r="G37" s="28" t="s">
        <v>103</v>
      </c>
      <c r="H37" s="32">
        <v>10</v>
      </c>
      <c r="I37" s="32">
        <v>9</v>
      </c>
      <c r="J37" s="32" t="s">
        <v>28</v>
      </c>
      <c r="K37" s="32">
        <v>9</v>
      </c>
      <c r="L37" s="40"/>
      <c r="M37" s="40"/>
      <c r="N37" s="40"/>
      <c r="O37" s="34">
        <v>7</v>
      </c>
      <c r="P37" s="35">
        <f>ROUND(SUMPRODUCT(H37:O37,$H$9:$O$9)/100,1)</f>
        <v>7.9</v>
      </c>
      <c r="Q37" s="36" t="str">
        <f t="shared" si="0"/>
        <v>B</v>
      </c>
      <c r="R37" s="37" t="str">
        <f t="shared" si="1"/>
        <v>Khá</v>
      </c>
      <c r="S37" s="38" t="str">
        <f t="shared" si="3"/>
        <v/>
      </c>
      <c r="T37" s="39" t="s">
        <v>1513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5" customHeight="1">
      <c r="B38" s="27">
        <v>29</v>
      </c>
      <c r="C38" s="28" t="s">
        <v>388</v>
      </c>
      <c r="D38" s="29" t="s">
        <v>389</v>
      </c>
      <c r="E38" s="30" t="s">
        <v>390</v>
      </c>
      <c r="F38" s="31" t="s">
        <v>391</v>
      </c>
      <c r="G38" s="28" t="s">
        <v>61</v>
      </c>
      <c r="H38" s="32">
        <v>10</v>
      </c>
      <c r="I38" s="32">
        <v>9</v>
      </c>
      <c r="J38" s="32" t="s">
        <v>28</v>
      </c>
      <c r="K38" s="32">
        <v>9</v>
      </c>
      <c r="L38" s="40"/>
      <c r="M38" s="40"/>
      <c r="N38" s="40"/>
      <c r="O38" s="34">
        <v>8</v>
      </c>
      <c r="P38" s="35">
        <f>ROUND(SUMPRODUCT(H38:O38,$H$9:$O$9)/100,1)</f>
        <v>8.5</v>
      </c>
      <c r="Q38" s="36" t="str">
        <f t="shared" si="0"/>
        <v>A</v>
      </c>
      <c r="R38" s="37" t="str">
        <f t="shared" si="1"/>
        <v>Giỏi</v>
      </c>
      <c r="S38" s="38" t="str">
        <f t="shared" si="3"/>
        <v/>
      </c>
      <c r="T38" s="39" t="s">
        <v>1513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5" customHeight="1">
      <c r="B39" s="27">
        <v>30</v>
      </c>
      <c r="C39" s="28" t="s">
        <v>392</v>
      </c>
      <c r="D39" s="29" t="s">
        <v>393</v>
      </c>
      <c r="E39" s="30" t="s">
        <v>394</v>
      </c>
      <c r="F39" s="31" t="s">
        <v>395</v>
      </c>
      <c r="G39" s="28" t="s">
        <v>70</v>
      </c>
      <c r="H39" s="32">
        <v>10</v>
      </c>
      <c r="I39" s="32">
        <v>9</v>
      </c>
      <c r="J39" s="32" t="s">
        <v>28</v>
      </c>
      <c r="K39" s="32">
        <v>9</v>
      </c>
      <c r="L39" s="40"/>
      <c r="M39" s="40"/>
      <c r="N39" s="40"/>
      <c r="O39" s="34">
        <v>7</v>
      </c>
      <c r="P39" s="35">
        <f>ROUND(SUMPRODUCT(H39:O39,$H$9:$O$9)/100,1)</f>
        <v>7.9</v>
      </c>
      <c r="Q39" s="36" t="str">
        <f t="shared" si="0"/>
        <v>B</v>
      </c>
      <c r="R39" s="37" t="str">
        <f t="shared" si="1"/>
        <v>Khá</v>
      </c>
      <c r="S39" s="38" t="str">
        <f t="shared" si="3"/>
        <v/>
      </c>
      <c r="T39" s="39" t="s">
        <v>1513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5" customHeight="1">
      <c r="B40" s="27">
        <v>31</v>
      </c>
      <c r="C40" s="28" t="s">
        <v>396</v>
      </c>
      <c r="D40" s="29" t="s">
        <v>397</v>
      </c>
      <c r="E40" s="30" t="s">
        <v>398</v>
      </c>
      <c r="F40" s="31" t="s">
        <v>399</v>
      </c>
      <c r="G40" s="28" t="s">
        <v>155</v>
      </c>
      <c r="H40" s="32">
        <v>10</v>
      </c>
      <c r="I40" s="32">
        <v>8</v>
      </c>
      <c r="J40" s="32" t="s">
        <v>28</v>
      </c>
      <c r="K40" s="32">
        <v>8</v>
      </c>
      <c r="L40" s="40"/>
      <c r="M40" s="40"/>
      <c r="N40" s="40"/>
      <c r="O40" s="34">
        <v>8</v>
      </c>
      <c r="P40" s="35">
        <f>ROUND(SUMPRODUCT(H40:O40,$H$9:$O$9)/100,1)</f>
        <v>8.1999999999999993</v>
      </c>
      <c r="Q40" s="36" t="str">
        <f t="shared" si="0"/>
        <v>B+</v>
      </c>
      <c r="R40" s="37" t="str">
        <f t="shared" si="1"/>
        <v>Khá</v>
      </c>
      <c r="S40" s="38" t="str">
        <f t="shared" si="3"/>
        <v/>
      </c>
      <c r="T40" s="39" t="s">
        <v>1513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5" customHeight="1">
      <c r="B41" s="27">
        <v>32</v>
      </c>
      <c r="C41" s="28" t="s">
        <v>400</v>
      </c>
      <c r="D41" s="29" t="s">
        <v>401</v>
      </c>
      <c r="E41" s="30" t="s">
        <v>398</v>
      </c>
      <c r="F41" s="31" t="s">
        <v>402</v>
      </c>
      <c r="G41" s="28" t="s">
        <v>70</v>
      </c>
      <c r="H41" s="32">
        <v>10</v>
      </c>
      <c r="I41" s="32">
        <v>8</v>
      </c>
      <c r="J41" s="32" t="s">
        <v>28</v>
      </c>
      <c r="K41" s="32">
        <v>8</v>
      </c>
      <c r="L41" s="40"/>
      <c r="M41" s="40"/>
      <c r="N41" s="40"/>
      <c r="O41" s="34">
        <v>7.5</v>
      </c>
      <c r="P41" s="35">
        <f>ROUND(SUMPRODUCT(H41:O41,$H$9:$O$9)/100,1)</f>
        <v>7.9</v>
      </c>
      <c r="Q41" s="36" t="str">
        <f t="shared" si="0"/>
        <v>B</v>
      </c>
      <c r="R41" s="37" t="str">
        <f t="shared" si="1"/>
        <v>Khá</v>
      </c>
      <c r="S41" s="38" t="str">
        <f t="shared" si="3"/>
        <v/>
      </c>
      <c r="T41" s="39" t="s">
        <v>1513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5" customHeight="1">
      <c r="B42" s="27">
        <v>33</v>
      </c>
      <c r="C42" s="28" t="s">
        <v>403</v>
      </c>
      <c r="D42" s="29" t="s">
        <v>404</v>
      </c>
      <c r="E42" s="30" t="s">
        <v>405</v>
      </c>
      <c r="F42" s="31" t="s">
        <v>406</v>
      </c>
      <c r="G42" s="28" t="s">
        <v>103</v>
      </c>
      <c r="H42" s="32">
        <v>10</v>
      </c>
      <c r="I42" s="32">
        <v>7</v>
      </c>
      <c r="J42" s="32" t="s">
        <v>28</v>
      </c>
      <c r="K42" s="32">
        <v>7</v>
      </c>
      <c r="L42" s="40"/>
      <c r="M42" s="40"/>
      <c r="N42" s="40"/>
      <c r="O42" s="34">
        <v>7.5</v>
      </c>
      <c r="P42" s="35">
        <f>ROUND(SUMPRODUCT(H42:O42,$H$9:$O$9)/100,1)</f>
        <v>7.6</v>
      </c>
      <c r="Q42" s="36" t="str">
        <f t="shared" ref="Q42:Q75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7" t="str">
        <f t="shared" ref="R42:R75" si="5">IF($P42&lt;4,"Kém",IF(AND($P42&gt;=4,$P42&lt;=5.4),"Trung bình yếu",IF(AND($P42&gt;=5.5,$P42&lt;=6.9),"Trung bình",IF(AND($P42&gt;=7,$P42&lt;=8.4),"Khá",IF(AND($P42&gt;=8.5,$P42&lt;=10),"Giỏi","")))))</f>
        <v>Khá</v>
      </c>
      <c r="S42" s="38" t="str">
        <f t="shared" si="3"/>
        <v/>
      </c>
      <c r="T42" s="39" t="s">
        <v>1513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5" customHeight="1">
      <c r="B43" s="27">
        <v>34</v>
      </c>
      <c r="C43" s="28" t="s">
        <v>407</v>
      </c>
      <c r="D43" s="29" t="s">
        <v>408</v>
      </c>
      <c r="E43" s="30" t="s">
        <v>409</v>
      </c>
      <c r="F43" s="31" t="s">
        <v>410</v>
      </c>
      <c r="G43" s="28" t="s">
        <v>70</v>
      </c>
      <c r="H43" s="32">
        <v>10</v>
      </c>
      <c r="I43" s="32">
        <v>7</v>
      </c>
      <c r="J43" s="32" t="s">
        <v>28</v>
      </c>
      <c r="K43" s="32">
        <v>7</v>
      </c>
      <c r="L43" s="40"/>
      <c r="M43" s="40"/>
      <c r="N43" s="40"/>
      <c r="O43" s="34">
        <v>7</v>
      </c>
      <c r="P43" s="35">
        <f>ROUND(SUMPRODUCT(H43:O43,$H$9:$O$9)/100,1)</f>
        <v>7.3</v>
      </c>
      <c r="Q43" s="36" t="str">
        <f t="shared" si="4"/>
        <v>B</v>
      </c>
      <c r="R43" s="37" t="str">
        <f t="shared" si="5"/>
        <v>Khá</v>
      </c>
      <c r="S43" s="38" t="str">
        <f t="shared" si="3"/>
        <v/>
      </c>
      <c r="T43" s="39" t="s">
        <v>1514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5" customHeight="1">
      <c r="B44" s="27">
        <v>35</v>
      </c>
      <c r="C44" s="28" t="s">
        <v>411</v>
      </c>
      <c r="D44" s="29" t="s">
        <v>412</v>
      </c>
      <c r="E44" s="30" t="s">
        <v>176</v>
      </c>
      <c r="F44" s="31" t="s">
        <v>413</v>
      </c>
      <c r="G44" s="28" t="s">
        <v>61</v>
      </c>
      <c r="H44" s="32">
        <v>10</v>
      </c>
      <c r="I44" s="32">
        <v>8</v>
      </c>
      <c r="J44" s="32" t="s">
        <v>28</v>
      </c>
      <c r="K44" s="32">
        <v>8</v>
      </c>
      <c r="L44" s="40"/>
      <c r="M44" s="40"/>
      <c r="N44" s="40"/>
      <c r="O44" s="34">
        <v>7.5</v>
      </c>
      <c r="P44" s="35">
        <f>ROUND(SUMPRODUCT(H44:O44,$H$9:$O$9)/100,1)</f>
        <v>7.9</v>
      </c>
      <c r="Q44" s="36" t="str">
        <f t="shared" si="4"/>
        <v>B</v>
      </c>
      <c r="R44" s="37" t="str">
        <f t="shared" si="5"/>
        <v>Khá</v>
      </c>
      <c r="S44" s="38" t="str">
        <f t="shared" si="3"/>
        <v/>
      </c>
      <c r="T44" s="39" t="s">
        <v>1514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5" customHeight="1">
      <c r="B45" s="27">
        <v>36</v>
      </c>
      <c r="C45" s="28" t="s">
        <v>414</v>
      </c>
      <c r="D45" s="29" t="s">
        <v>415</v>
      </c>
      <c r="E45" s="30" t="s">
        <v>180</v>
      </c>
      <c r="F45" s="31" t="s">
        <v>416</v>
      </c>
      <c r="G45" s="28" t="s">
        <v>155</v>
      </c>
      <c r="H45" s="32">
        <v>10</v>
      </c>
      <c r="I45" s="32">
        <v>8</v>
      </c>
      <c r="J45" s="32" t="s">
        <v>28</v>
      </c>
      <c r="K45" s="32">
        <v>8</v>
      </c>
      <c r="L45" s="40"/>
      <c r="M45" s="40"/>
      <c r="N45" s="40"/>
      <c r="O45" s="34">
        <v>7</v>
      </c>
      <c r="P45" s="35">
        <f>ROUND(SUMPRODUCT(H45:O45,$H$9:$O$9)/100,1)</f>
        <v>7.6</v>
      </c>
      <c r="Q45" s="36" t="str">
        <f t="shared" si="4"/>
        <v>B</v>
      </c>
      <c r="R45" s="37" t="str">
        <f t="shared" si="5"/>
        <v>Khá</v>
      </c>
      <c r="S45" s="38" t="str">
        <f t="shared" si="3"/>
        <v/>
      </c>
      <c r="T45" s="39" t="s">
        <v>1514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5" customHeight="1">
      <c r="B46" s="27">
        <v>37</v>
      </c>
      <c r="C46" s="28" t="s">
        <v>417</v>
      </c>
      <c r="D46" s="29" t="s">
        <v>418</v>
      </c>
      <c r="E46" s="30" t="s">
        <v>191</v>
      </c>
      <c r="F46" s="31" t="s">
        <v>419</v>
      </c>
      <c r="G46" s="28" t="s">
        <v>116</v>
      </c>
      <c r="H46" s="32">
        <v>9</v>
      </c>
      <c r="I46" s="32">
        <v>5</v>
      </c>
      <c r="J46" s="32" t="s">
        <v>28</v>
      </c>
      <c r="K46" s="32">
        <v>5</v>
      </c>
      <c r="L46" s="40"/>
      <c r="M46" s="40"/>
      <c r="N46" s="40"/>
      <c r="O46" s="34">
        <v>7</v>
      </c>
      <c r="P46" s="35">
        <f>ROUND(SUMPRODUCT(H46:O46,$H$9:$O$9)/100,1)</f>
        <v>6.6</v>
      </c>
      <c r="Q46" s="36" t="str">
        <f t="shared" si="4"/>
        <v>C+</v>
      </c>
      <c r="R46" s="37" t="str">
        <f t="shared" si="5"/>
        <v>Trung bình</v>
      </c>
      <c r="S46" s="38" t="str">
        <f t="shared" si="3"/>
        <v/>
      </c>
      <c r="T46" s="39" t="s">
        <v>1514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5" customHeight="1">
      <c r="B47" s="27">
        <v>38</v>
      </c>
      <c r="C47" s="28" t="s">
        <v>420</v>
      </c>
      <c r="D47" s="29" t="s">
        <v>421</v>
      </c>
      <c r="E47" s="30" t="s">
        <v>191</v>
      </c>
      <c r="F47" s="31" t="s">
        <v>422</v>
      </c>
      <c r="G47" s="28" t="s">
        <v>125</v>
      </c>
      <c r="H47" s="32">
        <v>10</v>
      </c>
      <c r="I47" s="32">
        <v>7</v>
      </c>
      <c r="J47" s="32" t="s">
        <v>28</v>
      </c>
      <c r="K47" s="32">
        <v>7</v>
      </c>
      <c r="L47" s="40"/>
      <c r="M47" s="40"/>
      <c r="N47" s="40"/>
      <c r="O47" s="34">
        <v>7</v>
      </c>
      <c r="P47" s="35">
        <f>ROUND(SUMPRODUCT(H47:O47,$H$9:$O$9)/100,1)</f>
        <v>7.3</v>
      </c>
      <c r="Q47" s="36" t="str">
        <f t="shared" si="4"/>
        <v>B</v>
      </c>
      <c r="R47" s="37" t="str">
        <f t="shared" si="5"/>
        <v>Khá</v>
      </c>
      <c r="S47" s="38" t="str">
        <f t="shared" si="3"/>
        <v/>
      </c>
      <c r="T47" s="39" t="s">
        <v>1514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5" customHeight="1">
      <c r="B48" s="27">
        <v>39</v>
      </c>
      <c r="C48" s="28" t="s">
        <v>423</v>
      </c>
      <c r="D48" s="29" t="s">
        <v>424</v>
      </c>
      <c r="E48" s="30" t="s">
        <v>191</v>
      </c>
      <c r="F48" s="31" t="s">
        <v>425</v>
      </c>
      <c r="G48" s="28" t="s">
        <v>65</v>
      </c>
      <c r="H48" s="32">
        <v>10</v>
      </c>
      <c r="I48" s="32">
        <v>8</v>
      </c>
      <c r="J48" s="32" t="s">
        <v>28</v>
      </c>
      <c r="K48" s="32">
        <v>8</v>
      </c>
      <c r="L48" s="40"/>
      <c r="M48" s="40"/>
      <c r="N48" s="40"/>
      <c r="O48" s="34">
        <v>9</v>
      </c>
      <c r="P48" s="35">
        <f>ROUND(SUMPRODUCT(H48:O48,$H$9:$O$9)/100,1)</f>
        <v>8.8000000000000007</v>
      </c>
      <c r="Q48" s="36" t="str">
        <f t="shared" si="4"/>
        <v>A</v>
      </c>
      <c r="R48" s="37" t="str">
        <f t="shared" si="5"/>
        <v>Giỏi</v>
      </c>
      <c r="S48" s="38" t="str">
        <f t="shared" si="3"/>
        <v/>
      </c>
      <c r="T48" s="39" t="s">
        <v>1514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5" customHeight="1">
      <c r="B49" s="27">
        <v>40</v>
      </c>
      <c r="C49" s="28" t="s">
        <v>426</v>
      </c>
      <c r="D49" s="29" t="s">
        <v>72</v>
      </c>
      <c r="E49" s="30" t="s">
        <v>191</v>
      </c>
      <c r="F49" s="31" t="s">
        <v>427</v>
      </c>
      <c r="G49" s="28" t="s">
        <v>116</v>
      </c>
      <c r="H49" s="32">
        <v>10</v>
      </c>
      <c r="I49" s="32">
        <v>9</v>
      </c>
      <c r="J49" s="32" t="s">
        <v>28</v>
      </c>
      <c r="K49" s="32">
        <v>9</v>
      </c>
      <c r="L49" s="40"/>
      <c r="M49" s="40"/>
      <c r="N49" s="40"/>
      <c r="O49" s="34">
        <v>8.5</v>
      </c>
      <c r="P49" s="35">
        <f>ROUND(SUMPRODUCT(H49:O49,$H$9:$O$9)/100,1)</f>
        <v>8.8000000000000007</v>
      </c>
      <c r="Q49" s="36" t="str">
        <f t="shared" si="4"/>
        <v>A</v>
      </c>
      <c r="R49" s="37" t="str">
        <f t="shared" si="5"/>
        <v>Giỏi</v>
      </c>
      <c r="S49" s="38" t="str">
        <f t="shared" si="3"/>
        <v/>
      </c>
      <c r="T49" s="39" t="s">
        <v>1514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5" customHeight="1">
      <c r="B50" s="27">
        <v>41</v>
      </c>
      <c r="C50" s="28" t="s">
        <v>428</v>
      </c>
      <c r="D50" s="29" t="s">
        <v>429</v>
      </c>
      <c r="E50" s="30" t="s">
        <v>430</v>
      </c>
      <c r="F50" s="31" t="s">
        <v>431</v>
      </c>
      <c r="G50" s="28" t="s">
        <v>116</v>
      </c>
      <c r="H50" s="32">
        <v>5</v>
      </c>
      <c r="I50" s="32">
        <v>5</v>
      </c>
      <c r="J50" s="32" t="s">
        <v>28</v>
      </c>
      <c r="K50" s="32">
        <v>5</v>
      </c>
      <c r="L50" s="40"/>
      <c r="M50" s="40"/>
      <c r="N50" s="40"/>
      <c r="O50" s="34">
        <v>8</v>
      </c>
      <c r="P50" s="35">
        <f>ROUND(SUMPRODUCT(H50:O50,$H$9:$O$9)/100,1)</f>
        <v>6.8</v>
      </c>
      <c r="Q50" s="36" t="str">
        <f t="shared" si="4"/>
        <v>C+</v>
      </c>
      <c r="R50" s="37" t="str">
        <f t="shared" si="5"/>
        <v>Trung bình</v>
      </c>
      <c r="S50" s="38" t="str">
        <f t="shared" si="3"/>
        <v/>
      </c>
      <c r="T50" s="39" t="s">
        <v>1514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5" customHeight="1">
      <c r="B51" s="27">
        <v>42</v>
      </c>
      <c r="C51" s="28" t="s">
        <v>432</v>
      </c>
      <c r="D51" s="29" t="s">
        <v>222</v>
      </c>
      <c r="E51" s="30" t="s">
        <v>433</v>
      </c>
      <c r="F51" s="31" t="s">
        <v>434</v>
      </c>
      <c r="G51" s="28" t="s">
        <v>125</v>
      </c>
      <c r="H51" s="32">
        <v>10</v>
      </c>
      <c r="I51" s="32">
        <v>9</v>
      </c>
      <c r="J51" s="32" t="s">
        <v>28</v>
      </c>
      <c r="K51" s="32">
        <v>9</v>
      </c>
      <c r="L51" s="40"/>
      <c r="M51" s="40"/>
      <c r="N51" s="40"/>
      <c r="O51" s="34">
        <v>7.5</v>
      </c>
      <c r="P51" s="35">
        <f>ROUND(SUMPRODUCT(H51:O51,$H$9:$O$9)/100,1)</f>
        <v>8.1999999999999993</v>
      </c>
      <c r="Q51" s="36" t="str">
        <f t="shared" si="4"/>
        <v>B+</v>
      </c>
      <c r="R51" s="37" t="str">
        <f t="shared" si="5"/>
        <v>Khá</v>
      </c>
      <c r="S51" s="38" t="str">
        <f t="shared" si="3"/>
        <v/>
      </c>
      <c r="T51" s="39" t="s">
        <v>1514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5" customHeight="1">
      <c r="B52" s="27">
        <v>43</v>
      </c>
      <c r="C52" s="28" t="s">
        <v>435</v>
      </c>
      <c r="D52" s="29" t="s">
        <v>393</v>
      </c>
      <c r="E52" s="30" t="s">
        <v>436</v>
      </c>
      <c r="F52" s="31" t="s">
        <v>437</v>
      </c>
      <c r="G52" s="28" t="s">
        <v>65</v>
      </c>
      <c r="H52" s="32">
        <v>9</v>
      </c>
      <c r="I52" s="32">
        <v>6</v>
      </c>
      <c r="J52" s="32" t="s">
        <v>28</v>
      </c>
      <c r="K52" s="32">
        <v>6</v>
      </c>
      <c r="L52" s="40"/>
      <c r="M52" s="40"/>
      <c r="N52" s="40"/>
      <c r="O52" s="34">
        <v>8.5</v>
      </c>
      <c r="P52" s="35">
        <f>ROUND(SUMPRODUCT(H52:O52,$H$9:$O$9)/100,1)</f>
        <v>7.8</v>
      </c>
      <c r="Q52" s="36" t="str">
        <f t="shared" si="4"/>
        <v>B</v>
      </c>
      <c r="R52" s="37" t="str">
        <f t="shared" si="5"/>
        <v>Khá</v>
      </c>
      <c r="S52" s="38" t="str">
        <f t="shared" si="3"/>
        <v/>
      </c>
      <c r="T52" s="39" t="s">
        <v>1514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5" customHeight="1">
      <c r="B53" s="27">
        <v>44</v>
      </c>
      <c r="C53" s="28" t="s">
        <v>438</v>
      </c>
      <c r="D53" s="29" t="s">
        <v>439</v>
      </c>
      <c r="E53" s="30" t="s">
        <v>216</v>
      </c>
      <c r="F53" s="31" t="s">
        <v>440</v>
      </c>
      <c r="G53" s="28" t="s">
        <v>80</v>
      </c>
      <c r="H53" s="32">
        <v>10</v>
      </c>
      <c r="I53" s="32">
        <v>8</v>
      </c>
      <c r="J53" s="32" t="s">
        <v>28</v>
      </c>
      <c r="K53" s="32">
        <v>8</v>
      </c>
      <c r="L53" s="40"/>
      <c r="M53" s="40"/>
      <c r="N53" s="40"/>
      <c r="O53" s="34">
        <v>7</v>
      </c>
      <c r="P53" s="35">
        <f>ROUND(SUMPRODUCT(H53:O53,$H$9:$O$9)/100,1)</f>
        <v>7.6</v>
      </c>
      <c r="Q53" s="36" t="str">
        <f t="shared" si="4"/>
        <v>B</v>
      </c>
      <c r="R53" s="37" t="str">
        <f t="shared" si="5"/>
        <v>Khá</v>
      </c>
      <c r="S53" s="38" t="str">
        <f t="shared" si="3"/>
        <v/>
      </c>
      <c r="T53" s="39" t="s">
        <v>1514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5" customHeight="1">
      <c r="B54" s="27">
        <v>45</v>
      </c>
      <c r="C54" s="28" t="s">
        <v>441</v>
      </c>
      <c r="D54" s="29" t="s">
        <v>167</v>
      </c>
      <c r="E54" s="30" t="s">
        <v>442</v>
      </c>
      <c r="F54" s="31" t="s">
        <v>443</v>
      </c>
      <c r="G54" s="28" t="s">
        <v>116</v>
      </c>
      <c r="H54" s="32">
        <v>10</v>
      </c>
      <c r="I54" s="32">
        <v>8</v>
      </c>
      <c r="J54" s="32" t="s">
        <v>28</v>
      </c>
      <c r="K54" s="32">
        <v>8</v>
      </c>
      <c r="L54" s="40"/>
      <c r="M54" s="40"/>
      <c r="N54" s="40"/>
      <c r="O54" s="34">
        <v>7</v>
      </c>
      <c r="P54" s="35">
        <f>ROUND(SUMPRODUCT(H54:O54,$H$9:$O$9)/100,1)</f>
        <v>7.6</v>
      </c>
      <c r="Q54" s="36" t="str">
        <f t="shared" si="4"/>
        <v>B</v>
      </c>
      <c r="R54" s="37" t="str">
        <f t="shared" si="5"/>
        <v>Khá</v>
      </c>
      <c r="S54" s="38" t="str">
        <f t="shared" si="3"/>
        <v/>
      </c>
      <c r="T54" s="39" t="s">
        <v>1514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5" customHeight="1">
      <c r="B55" s="27">
        <v>46</v>
      </c>
      <c r="C55" s="28" t="s">
        <v>444</v>
      </c>
      <c r="D55" s="29" t="s">
        <v>445</v>
      </c>
      <c r="E55" s="30" t="s">
        <v>230</v>
      </c>
      <c r="F55" s="31" t="s">
        <v>446</v>
      </c>
      <c r="G55" s="28" t="s">
        <v>65</v>
      </c>
      <c r="H55" s="32">
        <v>10</v>
      </c>
      <c r="I55" s="32">
        <v>7</v>
      </c>
      <c r="J55" s="32" t="s">
        <v>28</v>
      </c>
      <c r="K55" s="32">
        <v>7</v>
      </c>
      <c r="L55" s="40"/>
      <c r="M55" s="40"/>
      <c r="N55" s="40"/>
      <c r="O55" s="34">
        <v>7</v>
      </c>
      <c r="P55" s="35">
        <f>ROUND(SUMPRODUCT(H55:O55,$H$9:$O$9)/100,1)</f>
        <v>7.3</v>
      </c>
      <c r="Q55" s="36" t="str">
        <f t="shared" si="4"/>
        <v>B</v>
      </c>
      <c r="R55" s="37" t="str">
        <f t="shared" si="5"/>
        <v>Khá</v>
      </c>
      <c r="S55" s="38" t="str">
        <f t="shared" ref="S55:S75" si="6">+IF(OR($H55=0,$I55=0,$J55=0,$K55=0),"Không đủ ĐKDT","")</f>
        <v/>
      </c>
      <c r="T55" s="39" t="s">
        <v>1514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5" customHeight="1">
      <c r="B56" s="27">
        <v>47</v>
      </c>
      <c r="C56" s="28" t="s">
        <v>447</v>
      </c>
      <c r="D56" s="29" t="s">
        <v>105</v>
      </c>
      <c r="E56" s="30" t="s">
        <v>448</v>
      </c>
      <c r="F56" s="31" t="s">
        <v>449</v>
      </c>
      <c r="G56" s="28" t="s">
        <v>65</v>
      </c>
      <c r="H56" s="32">
        <v>10</v>
      </c>
      <c r="I56" s="32">
        <v>8</v>
      </c>
      <c r="J56" s="32" t="s">
        <v>28</v>
      </c>
      <c r="K56" s="32">
        <v>8</v>
      </c>
      <c r="L56" s="40"/>
      <c r="M56" s="40"/>
      <c r="N56" s="40"/>
      <c r="O56" s="34">
        <v>7.5</v>
      </c>
      <c r="P56" s="35">
        <f>ROUND(SUMPRODUCT(H56:O56,$H$9:$O$9)/100,1)</f>
        <v>7.9</v>
      </c>
      <c r="Q56" s="36" t="str">
        <f t="shared" si="4"/>
        <v>B</v>
      </c>
      <c r="R56" s="37" t="str">
        <f t="shared" si="5"/>
        <v>Khá</v>
      </c>
      <c r="S56" s="38" t="str">
        <f t="shared" si="6"/>
        <v/>
      </c>
      <c r="T56" s="39" t="s">
        <v>1514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5" customHeight="1">
      <c r="B57" s="27">
        <v>48</v>
      </c>
      <c r="C57" s="28" t="s">
        <v>450</v>
      </c>
      <c r="D57" s="29" t="s">
        <v>451</v>
      </c>
      <c r="E57" s="30" t="s">
        <v>238</v>
      </c>
      <c r="F57" s="31" t="s">
        <v>452</v>
      </c>
      <c r="G57" s="28" t="s">
        <v>103</v>
      </c>
      <c r="H57" s="32">
        <v>10</v>
      </c>
      <c r="I57" s="32">
        <v>7</v>
      </c>
      <c r="J57" s="32" t="s">
        <v>28</v>
      </c>
      <c r="K57" s="32">
        <v>7</v>
      </c>
      <c r="L57" s="40"/>
      <c r="M57" s="40"/>
      <c r="N57" s="40"/>
      <c r="O57" s="34">
        <v>8</v>
      </c>
      <c r="P57" s="35">
        <f>ROUND(SUMPRODUCT(H57:O57,$H$9:$O$9)/100,1)</f>
        <v>7.9</v>
      </c>
      <c r="Q57" s="36" t="str">
        <f t="shared" si="4"/>
        <v>B</v>
      </c>
      <c r="R57" s="37" t="str">
        <f t="shared" si="5"/>
        <v>Khá</v>
      </c>
      <c r="S57" s="38" t="str">
        <f t="shared" si="6"/>
        <v/>
      </c>
      <c r="T57" s="39" t="s">
        <v>1514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5" customHeight="1">
      <c r="B58" s="27">
        <v>49</v>
      </c>
      <c r="C58" s="28" t="s">
        <v>453</v>
      </c>
      <c r="D58" s="29" t="s">
        <v>58</v>
      </c>
      <c r="E58" s="30" t="s">
        <v>238</v>
      </c>
      <c r="F58" s="31" t="s">
        <v>454</v>
      </c>
      <c r="G58" s="28" t="s">
        <v>61</v>
      </c>
      <c r="H58" s="32">
        <v>10</v>
      </c>
      <c r="I58" s="32">
        <v>8</v>
      </c>
      <c r="J58" s="32" t="s">
        <v>28</v>
      </c>
      <c r="K58" s="32">
        <v>8</v>
      </c>
      <c r="L58" s="40"/>
      <c r="M58" s="40"/>
      <c r="N58" s="40"/>
      <c r="O58" s="34">
        <v>7</v>
      </c>
      <c r="P58" s="35">
        <f>ROUND(SUMPRODUCT(H58:O58,$H$9:$O$9)/100,1)</f>
        <v>7.6</v>
      </c>
      <c r="Q58" s="36" t="str">
        <f t="shared" si="4"/>
        <v>B</v>
      </c>
      <c r="R58" s="37" t="str">
        <f t="shared" si="5"/>
        <v>Khá</v>
      </c>
      <c r="S58" s="38" t="str">
        <f t="shared" si="6"/>
        <v/>
      </c>
      <c r="T58" s="39" t="s">
        <v>1514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5" customHeight="1">
      <c r="B59" s="27">
        <v>50</v>
      </c>
      <c r="C59" s="28" t="s">
        <v>455</v>
      </c>
      <c r="D59" s="29" t="s">
        <v>456</v>
      </c>
      <c r="E59" s="30" t="s">
        <v>457</v>
      </c>
      <c r="F59" s="31" t="s">
        <v>458</v>
      </c>
      <c r="G59" s="28" t="s">
        <v>65</v>
      </c>
      <c r="H59" s="32">
        <v>10</v>
      </c>
      <c r="I59" s="32">
        <v>8</v>
      </c>
      <c r="J59" s="32" t="s">
        <v>28</v>
      </c>
      <c r="K59" s="32">
        <v>8</v>
      </c>
      <c r="L59" s="40"/>
      <c r="M59" s="40"/>
      <c r="N59" s="40"/>
      <c r="O59" s="34">
        <v>8</v>
      </c>
      <c r="P59" s="35">
        <f>ROUND(SUMPRODUCT(H59:O59,$H$9:$O$9)/100,1)</f>
        <v>8.1999999999999993</v>
      </c>
      <c r="Q59" s="36" t="str">
        <f t="shared" si="4"/>
        <v>B+</v>
      </c>
      <c r="R59" s="37" t="str">
        <f t="shared" si="5"/>
        <v>Khá</v>
      </c>
      <c r="S59" s="38" t="str">
        <f t="shared" si="6"/>
        <v/>
      </c>
      <c r="T59" s="39" t="s">
        <v>1514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5" customHeight="1">
      <c r="B60" s="27">
        <v>51</v>
      </c>
      <c r="C60" s="28" t="s">
        <v>459</v>
      </c>
      <c r="D60" s="29" t="s">
        <v>439</v>
      </c>
      <c r="E60" s="30" t="s">
        <v>457</v>
      </c>
      <c r="F60" s="31" t="s">
        <v>460</v>
      </c>
      <c r="G60" s="28" t="s">
        <v>103</v>
      </c>
      <c r="H60" s="32">
        <v>9</v>
      </c>
      <c r="I60" s="32">
        <v>5</v>
      </c>
      <c r="J60" s="32" t="s">
        <v>28</v>
      </c>
      <c r="K60" s="32">
        <v>5</v>
      </c>
      <c r="L60" s="40"/>
      <c r="M60" s="40"/>
      <c r="N60" s="40"/>
      <c r="O60" s="34">
        <v>7</v>
      </c>
      <c r="P60" s="35">
        <f>ROUND(SUMPRODUCT(H60:O60,$H$9:$O$9)/100,1)</f>
        <v>6.6</v>
      </c>
      <c r="Q60" s="36" t="str">
        <f t="shared" si="4"/>
        <v>C+</v>
      </c>
      <c r="R60" s="37" t="str">
        <f t="shared" si="5"/>
        <v>Trung bình</v>
      </c>
      <c r="S60" s="38" t="str">
        <f t="shared" si="6"/>
        <v/>
      </c>
      <c r="T60" s="39" t="s">
        <v>1514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5" customHeight="1">
      <c r="B61" s="27">
        <v>52</v>
      </c>
      <c r="C61" s="28" t="s">
        <v>461</v>
      </c>
      <c r="D61" s="29" t="s">
        <v>462</v>
      </c>
      <c r="E61" s="30" t="s">
        <v>463</v>
      </c>
      <c r="F61" s="31" t="s">
        <v>464</v>
      </c>
      <c r="G61" s="28" t="s">
        <v>61</v>
      </c>
      <c r="H61" s="32">
        <v>10</v>
      </c>
      <c r="I61" s="32">
        <v>7</v>
      </c>
      <c r="J61" s="32" t="s">
        <v>28</v>
      </c>
      <c r="K61" s="32">
        <v>7</v>
      </c>
      <c r="L61" s="40"/>
      <c r="M61" s="40"/>
      <c r="N61" s="40"/>
      <c r="O61" s="34">
        <v>7.5</v>
      </c>
      <c r="P61" s="35">
        <f>ROUND(SUMPRODUCT(H61:O61,$H$9:$O$9)/100,1)</f>
        <v>7.6</v>
      </c>
      <c r="Q61" s="36" t="str">
        <f t="shared" si="4"/>
        <v>B</v>
      </c>
      <c r="R61" s="37" t="str">
        <f t="shared" si="5"/>
        <v>Khá</v>
      </c>
      <c r="S61" s="38" t="str">
        <f t="shared" si="6"/>
        <v/>
      </c>
      <c r="T61" s="39" t="s">
        <v>1514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5" customHeight="1">
      <c r="B62" s="27">
        <v>53</v>
      </c>
      <c r="C62" s="28" t="s">
        <v>465</v>
      </c>
      <c r="D62" s="29" t="s">
        <v>105</v>
      </c>
      <c r="E62" s="30" t="s">
        <v>466</v>
      </c>
      <c r="F62" s="31" t="s">
        <v>467</v>
      </c>
      <c r="G62" s="28" t="s">
        <v>155</v>
      </c>
      <c r="H62" s="32">
        <v>10</v>
      </c>
      <c r="I62" s="32">
        <v>8</v>
      </c>
      <c r="J62" s="32" t="s">
        <v>28</v>
      </c>
      <c r="K62" s="32">
        <v>8</v>
      </c>
      <c r="L62" s="40"/>
      <c r="M62" s="40"/>
      <c r="N62" s="40"/>
      <c r="O62" s="34">
        <v>6.5</v>
      </c>
      <c r="P62" s="35">
        <f>ROUND(SUMPRODUCT(H62:O62,$H$9:$O$9)/100,1)</f>
        <v>7.3</v>
      </c>
      <c r="Q62" s="36" t="str">
        <f t="shared" si="4"/>
        <v>B</v>
      </c>
      <c r="R62" s="37" t="str">
        <f t="shared" si="5"/>
        <v>Khá</v>
      </c>
      <c r="S62" s="38" t="str">
        <f t="shared" si="6"/>
        <v/>
      </c>
      <c r="T62" s="39" t="s">
        <v>1514</v>
      </c>
      <c r="U62" s="3"/>
      <c r="V62" s="26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5" customHeight="1">
      <c r="B63" s="27">
        <v>54</v>
      </c>
      <c r="C63" s="28" t="s">
        <v>468</v>
      </c>
      <c r="D63" s="29" t="s">
        <v>469</v>
      </c>
      <c r="E63" s="30" t="s">
        <v>249</v>
      </c>
      <c r="F63" s="31" t="s">
        <v>470</v>
      </c>
      <c r="G63" s="28" t="s">
        <v>125</v>
      </c>
      <c r="H63" s="32">
        <v>9</v>
      </c>
      <c r="I63" s="32">
        <v>5</v>
      </c>
      <c r="J63" s="32" t="s">
        <v>28</v>
      </c>
      <c r="K63" s="32">
        <v>5</v>
      </c>
      <c r="L63" s="40"/>
      <c r="M63" s="40"/>
      <c r="N63" s="40"/>
      <c r="O63" s="34">
        <v>7.5</v>
      </c>
      <c r="P63" s="35">
        <f>ROUND(SUMPRODUCT(H63:O63,$H$9:$O$9)/100,1)</f>
        <v>6.9</v>
      </c>
      <c r="Q63" s="36" t="str">
        <f t="shared" si="4"/>
        <v>C+</v>
      </c>
      <c r="R63" s="37" t="str">
        <f t="shared" si="5"/>
        <v>Trung bình</v>
      </c>
      <c r="S63" s="38" t="str">
        <f t="shared" si="6"/>
        <v/>
      </c>
      <c r="T63" s="39" t="s">
        <v>1514</v>
      </c>
      <c r="U63" s="3"/>
      <c r="V63" s="26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5" customHeight="1">
      <c r="B64" s="27">
        <v>55</v>
      </c>
      <c r="C64" s="28" t="s">
        <v>471</v>
      </c>
      <c r="D64" s="29" t="s">
        <v>472</v>
      </c>
      <c r="E64" s="30" t="s">
        <v>249</v>
      </c>
      <c r="F64" s="31" t="s">
        <v>446</v>
      </c>
      <c r="G64" s="28" t="s">
        <v>70</v>
      </c>
      <c r="H64" s="32">
        <v>9</v>
      </c>
      <c r="I64" s="32">
        <v>6</v>
      </c>
      <c r="J64" s="32" t="s">
        <v>28</v>
      </c>
      <c r="K64" s="32">
        <v>6</v>
      </c>
      <c r="L64" s="40"/>
      <c r="M64" s="40"/>
      <c r="N64" s="40"/>
      <c r="O64" s="34">
        <v>6</v>
      </c>
      <c r="P64" s="35">
        <f>ROUND(SUMPRODUCT(H64:O64,$H$9:$O$9)/100,1)</f>
        <v>6.3</v>
      </c>
      <c r="Q64" s="36" t="str">
        <f t="shared" si="4"/>
        <v>C</v>
      </c>
      <c r="R64" s="37" t="str">
        <f t="shared" si="5"/>
        <v>Trung bình</v>
      </c>
      <c r="S64" s="38" t="str">
        <f t="shared" si="6"/>
        <v/>
      </c>
      <c r="T64" s="39" t="s">
        <v>1514</v>
      </c>
      <c r="U64" s="3"/>
      <c r="V64" s="26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5" customHeight="1">
      <c r="B65" s="27">
        <v>56</v>
      </c>
      <c r="C65" s="28" t="s">
        <v>473</v>
      </c>
      <c r="D65" s="29" t="s">
        <v>474</v>
      </c>
      <c r="E65" s="30" t="s">
        <v>475</v>
      </c>
      <c r="F65" s="31" t="s">
        <v>476</v>
      </c>
      <c r="G65" s="28" t="s">
        <v>70</v>
      </c>
      <c r="H65" s="32">
        <v>10</v>
      </c>
      <c r="I65" s="32">
        <v>8</v>
      </c>
      <c r="J65" s="32" t="s">
        <v>28</v>
      </c>
      <c r="K65" s="32">
        <v>8</v>
      </c>
      <c r="L65" s="40"/>
      <c r="M65" s="40"/>
      <c r="N65" s="40"/>
      <c r="O65" s="34">
        <v>7</v>
      </c>
      <c r="P65" s="35">
        <f>ROUND(SUMPRODUCT(H65:O65,$H$9:$O$9)/100,1)</f>
        <v>7.6</v>
      </c>
      <c r="Q65" s="36" t="str">
        <f t="shared" si="4"/>
        <v>B</v>
      </c>
      <c r="R65" s="37" t="str">
        <f t="shared" si="5"/>
        <v>Khá</v>
      </c>
      <c r="S65" s="38" t="str">
        <f t="shared" si="6"/>
        <v/>
      </c>
      <c r="T65" s="39" t="s">
        <v>1514</v>
      </c>
      <c r="U65" s="3"/>
      <c r="V65" s="26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5" customHeight="1">
      <c r="B66" s="27">
        <v>57</v>
      </c>
      <c r="C66" s="28" t="s">
        <v>477</v>
      </c>
      <c r="D66" s="29" t="s">
        <v>264</v>
      </c>
      <c r="E66" s="30" t="s">
        <v>478</v>
      </c>
      <c r="F66" s="31" t="s">
        <v>366</v>
      </c>
      <c r="G66" s="28" t="s">
        <v>80</v>
      </c>
      <c r="H66" s="32">
        <v>10</v>
      </c>
      <c r="I66" s="32">
        <v>8</v>
      </c>
      <c r="J66" s="32" t="s">
        <v>28</v>
      </c>
      <c r="K66" s="32">
        <v>8</v>
      </c>
      <c r="L66" s="40"/>
      <c r="M66" s="40"/>
      <c r="N66" s="40"/>
      <c r="O66" s="34">
        <v>7</v>
      </c>
      <c r="P66" s="35">
        <f>ROUND(SUMPRODUCT(H66:O66,$H$9:$O$9)/100,1)</f>
        <v>7.6</v>
      </c>
      <c r="Q66" s="36" t="str">
        <f t="shared" si="4"/>
        <v>B</v>
      </c>
      <c r="R66" s="37" t="str">
        <f t="shared" si="5"/>
        <v>Khá</v>
      </c>
      <c r="S66" s="38" t="str">
        <f t="shared" si="6"/>
        <v/>
      </c>
      <c r="T66" s="39" t="s">
        <v>1514</v>
      </c>
      <c r="U66" s="3"/>
      <c r="V66" s="26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5" customHeight="1">
      <c r="B67" s="27">
        <v>58</v>
      </c>
      <c r="C67" s="28" t="s">
        <v>479</v>
      </c>
      <c r="D67" s="29" t="s">
        <v>118</v>
      </c>
      <c r="E67" s="30" t="s">
        <v>480</v>
      </c>
      <c r="F67" s="31" t="s">
        <v>128</v>
      </c>
      <c r="G67" s="28" t="s">
        <v>116</v>
      </c>
      <c r="H67" s="32">
        <v>10</v>
      </c>
      <c r="I67" s="32">
        <v>8</v>
      </c>
      <c r="J67" s="32" t="s">
        <v>28</v>
      </c>
      <c r="K67" s="32">
        <v>8</v>
      </c>
      <c r="L67" s="40"/>
      <c r="M67" s="40"/>
      <c r="N67" s="40"/>
      <c r="O67" s="34">
        <v>7.5</v>
      </c>
      <c r="P67" s="35">
        <f>ROUND(SUMPRODUCT(H67:O67,$H$9:$O$9)/100,1)</f>
        <v>7.9</v>
      </c>
      <c r="Q67" s="36" t="str">
        <f t="shared" si="4"/>
        <v>B</v>
      </c>
      <c r="R67" s="37" t="str">
        <f t="shared" si="5"/>
        <v>Khá</v>
      </c>
      <c r="S67" s="38" t="str">
        <f t="shared" si="6"/>
        <v/>
      </c>
      <c r="T67" s="39" t="s">
        <v>1514</v>
      </c>
      <c r="U67" s="3"/>
      <c r="V67" s="26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5" customHeight="1">
      <c r="B68" s="27">
        <v>59</v>
      </c>
      <c r="C68" s="28" t="s">
        <v>481</v>
      </c>
      <c r="D68" s="29" t="s">
        <v>482</v>
      </c>
      <c r="E68" s="30" t="s">
        <v>282</v>
      </c>
      <c r="F68" s="31" t="s">
        <v>483</v>
      </c>
      <c r="G68" s="28" t="s">
        <v>65</v>
      </c>
      <c r="H68" s="32">
        <v>10</v>
      </c>
      <c r="I68" s="32">
        <v>8</v>
      </c>
      <c r="J68" s="32" t="s">
        <v>28</v>
      </c>
      <c r="K68" s="32">
        <v>8</v>
      </c>
      <c r="L68" s="40"/>
      <c r="M68" s="40"/>
      <c r="N68" s="40"/>
      <c r="O68" s="34">
        <v>8</v>
      </c>
      <c r="P68" s="35">
        <f>ROUND(SUMPRODUCT(H68:O68,$H$9:$O$9)/100,1)</f>
        <v>8.1999999999999993</v>
      </c>
      <c r="Q68" s="36" t="str">
        <f t="shared" si="4"/>
        <v>B+</v>
      </c>
      <c r="R68" s="37" t="str">
        <f t="shared" si="5"/>
        <v>Khá</v>
      </c>
      <c r="S68" s="38" t="str">
        <f t="shared" si="6"/>
        <v/>
      </c>
      <c r="T68" s="39" t="s">
        <v>1514</v>
      </c>
      <c r="U68" s="3"/>
      <c r="V68" s="26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5" customHeight="1">
      <c r="B69" s="27">
        <v>60</v>
      </c>
      <c r="C69" s="28" t="s">
        <v>484</v>
      </c>
      <c r="D69" s="29" t="s">
        <v>72</v>
      </c>
      <c r="E69" s="30" t="s">
        <v>282</v>
      </c>
      <c r="F69" s="31" t="s">
        <v>485</v>
      </c>
      <c r="G69" s="28" t="s">
        <v>65</v>
      </c>
      <c r="H69" s="32">
        <v>10</v>
      </c>
      <c r="I69" s="32">
        <v>8</v>
      </c>
      <c r="J69" s="32" t="s">
        <v>28</v>
      </c>
      <c r="K69" s="32">
        <v>8</v>
      </c>
      <c r="L69" s="40"/>
      <c r="M69" s="40"/>
      <c r="N69" s="40"/>
      <c r="O69" s="34">
        <v>7.5</v>
      </c>
      <c r="P69" s="35">
        <f>ROUND(SUMPRODUCT(H69:O69,$H$9:$O$9)/100,1)</f>
        <v>7.9</v>
      </c>
      <c r="Q69" s="36" t="str">
        <f t="shared" si="4"/>
        <v>B</v>
      </c>
      <c r="R69" s="37" t="str">
        <f t="shared" si="5"/>
        <v>Khá</v>
      </c>
      <c r="S69" s="38" t="str">
        <f t="shared" si="6"/>
        <v/>
      </c>
      <c r="T69" s="39" t="s">
        <v>1514</v>
      </c>
      <c r="U69" s="3"/>
      <c r="V69" s="26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5" customHeight="1">
      <c r="B70" s="27">
        <v>61</v>
      </c>
      <c r="C70" s="28" t="s">
        <v>486</v>
      </c>
      <c r="D70" s="29" t="s">
        <v>487</v>
      </c>
      <c r="E70" s="30" t="s">
        <v>488</v>
      </c>
      <c r="F70" s="31" t="s">
        <v>489</v>
      </c>
      <c r="G70" s="28" t="s">
        <v>125</v>
      </c>
      <c r="H70" s="32">
        <v>10</v>
      </c>
      <c r="I70" s="32">
        <v>8</v>
      </c>
      <c r="J70" s="32" t="s">
        <v>28</v>
      </c>
      <c r="K70" s="32">
        <v>8</v>
      </c>
      <c r="L70" s="40"/>
      <c r="M70" s="40"/>
      <c r="N70" s="40"/>
      <c r="O70" s="34">
        <v>6.5</v>
      </c>
      <c r="P70" s="35">
        <f>ROUND(SUMPRODUCT(H70:O70,$H$9:$O$9)/100,1)</f>
        <v>7.3</v>
      </c>
      <c r="Q70" s="36" t="str">
        <f t="shared" si="4"/>
        <v>B</v>
      </c>
      <c r="R70" s="37" t="str">
        <f t="shared" si="5"/>
        <v>Khá</v>
      </c>
      <c r="S70" s="38" t="str">
        <f t="shared" si="6"/>
        <v/>
      </c>
      <c r="T70" s="39" t="s">
        <v>1514</v>
      </c>
      <c r="U70" s="3"/>
      <c r="V70" s="26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5" customHeight="1">
      <c r="B71" s="27">
        <v>62</v>
      </c>
      <c r="C71" s="28" t="s">
        <v>490</v>
      </c>
      <c r="D71" s="29" t="s">
        <v>144</v>
      </c>
      <c r="E71" s="30" t="s">
        <v>491</v>
      </c>
      <c r="F71" s="31" t="s">
        <v>150</v>
      </c>
      <c r="G71" s="28" t="s">
        <v>65</v>
      </c>
      <c r="H71" s="32">
        <v>10</v>
      </c>
      <c r="I71" s="32">
        <v>8</v>
      </c>
      <c r="J71" s="32" t="s">
        <v>28</v>
      </c>
      <c r="K71" s="32">
        <v>8</v>
      </c>
      <c r="L71" s="40"/>
      <c r="M71" s="40"/>
      <c r="N71" s="40"/>
      <c r="O71" s="34">
        <v>8</v>
      </c>
      <c r="P71" s="35">
        <f>ROUND(SUMPRODUCT(H71:O71,$H$9:$O$9)/100,1)</f>
        <v>8.1999999999999993</v>
      </c>
      <c r="Q71" s="36" t="str">
        <f t="shared" si="4"/>
        <v>B+</v>
      </c>
      <c r="R71" s="37" t="str">
        <f t="shared" si="5"/>
        <v>Khá</v>
      </c>
      <c r="S71" s="38" t="str">
        <f t="shared" si="6"/>
        <v/>
      </c>
      <c r="T71" s="39" t="s">
        <v>1514</v>
      </c>
      <c r="U71" s="3"/>
      <c r="V71" s="26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5" customHeight="1">
      <c r="B72" s="27">
        <v>63</v>
      </c>
      <c r="C72" s="28" t="s">
        <v>492</v>
      </c>
      <c r="D72" s="29" t="s">
        <v>493</v>
      </c>
      <c r="E72" s="30" t="s">
        <v>494</v>
      </c>
      <c r="F72" s="31" t="s">
        <v>495</v>
      </c>
      <c r="G72" s="28" t="s">
        <v>103</v>
      </c>
      <c r="H72" s="32">
        <v>10</v>
      </c>
      <c r="I72" s="32">
        <v>8</v>
      </c>
      <c r="J72" s="32" t="s">
        <v>28</v>
      </c>
      <c r="K72" s="32">
        <v>8</v>
      </c>
      <c r="L72" s="40"/>
      <c r="M72" s="40"/>
      <c r="N72" s="40"/>
      <c r="O72" s="34">
        <v>8</v>
      </c>
      <c r="P72" s="35">
        <f>ROUND(SUMPRODUCT(H72:O72,$H$9:$O$9)/100,1)</f>
        <v>8.1999999999999993</v>
      </c>
      <c r="Q72" s="36" t="str">
        <f t="shared" si="4"/>
        <v>B+</v>
      </c>
      <c r="R72" s="37" t="str">
        <f t="shared" si="5"/>
        <v>Khá</v>
      </c>
      <c r="S72" s="38" t="str">
        <f t="shared" si="6"/>
        <v/>
      </c>
      <c r="T72" s="39" t="s">
        <v>1514</v>
      </c>
      <c r="U72" s="3"/>
      <c r="V72" s="26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5" customHeight="1">
      <c r="B73" s="27">
        <v>64</v>
      </c>
      <c r="C73" s="28" t="s">
        <v>496</v>
      </c>
      <c r="D73" s="29" t="s">
        <v>497</v>
      </c>
      <c r="E73" s="30" t="s">
        <v>498</v>
      </c>
      <c r="F73" s="31" t="s">
        <v>499</v>
      </c>
      <c r="G73" s="28" t="s">
        <v>116</v>
      </c>
      <c r="H73" s="32">
        <v>10</v>
      </c>
      <c r="I73" s="32">
        <v>9</v>
      </c>
      <c r="J73" s="32" t="s">
        <v>28</v>
      </c>
      <c r="K73" s="32">
        <v>9</v>
      </c>
      <c r="L73" s="40"/>
      <c r="M73" s="40"/>
      <c r="N73" s="40"/>
      <c r="O73" s="34">
        <v>8</v>
      </c>
      <c r="P73" s="35">
        <f>ROUND(SUMPRODUCT(H73:O73,$H$9:$O$9)/100,1)</f>
        <v>8.5</v>
      </c>
      <c r="Q73" s="36" t="str">
        <f t="shared" si="4"/>
        <v>A</v>
      </c>
      <c r="R73" s="37" t="str">
        <f t="shared" si="5"/>
        <v>Giỏi</v>
      </c>
      <c r="S73" s="38" t="str">
        <f t="shared" si="6"/>
        <v/>
      </c>
      <c r="T73" s="39" t="s">
        <v>1514</v>
      </c>
      <c r="U73" s="3"/>
      <c r="V73" s="26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5" customHeight="1">
      <c r="B74" s="27">
        <v>65</v>
      </c>
      <c r="C74" s="28" t="s">
        <v>500</v>
      </c>
      <c r="D74" s="29" t="s">
        <v>501</v>
      </c>
      <c r="E74" s="30" t="s">
        <v>502</v>
      </c>
      <c r="F74" s="31" t="s">
        <v>503</v>
      </c>
      <c r="G74" s="28" t="s">
        <v>61</v>
      </c>
      <c r="H74" s="32">
        <v>9</v>
      </c>
      <c r="I74" s="32">
        <v>5</v>
      </c>
      <c r="J74" s="32" t="s">
        <v>28</v>
      </c>
      <c r="K74" s="32">
        <v>5</v>
      </c>
      <c r="L74" s="40"/>
      <c r="M74" s="40"/>
      <c r="N74" s="40"/>
      <c r="O74" s="34">
        <v>6</v>
      </c>
      <c r="P74" s="35">
        <f>ROUND(SUMPRODUCT(H74:O74,$H$9:$O$9)/100,1)</f>
        <v>6</v>
      </c>
      <c r="Q74" s="36" t="str">
        <f t="shared" si="4"/>
        <v>C</v>
      </c>
      <c r="R74" s="37" t="str">
        <f t="shared" si="5"/>
        <v>Trung bình</v>
      </c>
      <c r="S74" s="38" t="str">
        <f t="shared" si="6"/>
        <v/>
      </c>
      <c r="T74" s="39" t="s">
        <v>1514</v>
      </c>
      <c r="U74" s="3"/>
      <c r="V74" s="26"/>
      <c r="W74" s="71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5" customHeight="1">
      <c r="B75" s="27">
        <v>66</v>
      </c>
      <c r="C75" s="28" t="s">
        <v>504</v>
      </c>
      <c r="D75" s="29" t="s">
        <v>505</v>
      </c>
      <c r="E75" s="30" t="s">
        <v>506</v>
      </c>
      <c r="F75" s="31" t="s">
        <v>507</v>
      </c>
      <c r="G75" s="28" t="s">
        <v>61</v>
      </c>
      <c r="H75" s="32">
        <v>10</v>
      </c>
      <c r="I75" s="32">
        <v>8</v>
      </c>
      <c r="J75" s="32" t="s">
        <v>28</v>
      </c>
      <c r="K75" s="32">
        <v>8</v>
      </c>
      <c r="L75" s="40"/>
      <c r="M75" s="40"/>
      <c r="N75" s="40"/>
      <c r="O75" s="34">
        <v>7</v>
      </c>
      <c r="P75" s="35">
        <f>ROUND(SUMPRODUCT(H75:O75,$H$9:$O$9)/100,1)</f>
        <v>7.6</v>
      </c>
      <c r="Q75" s="36" t="str">
        <f t="shared" si="4"/>
        <v>B</v>
      </c>
      <c r="R75" s="37" t="str">
        <f t="shared" si="5"/>
        <v>Khá</v>
      </c>
      <c r="S75" s="38" t="str">
        <f t="shared" si="6"/>
        <v/>
      </c>
      <c r="T75" s="39" t="s">
        <v>1514</v>
      </c>
      <c r="U75" s="3"/>
      <c r="V75" s="26"/>
      <c r="W75" s="71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9" customHeight="1">
      <c r="A76" s="2"/>
      <c r="B76" s="41"/>
      <c r="C76" s="42"/>
      <c r="D76" s="42"/>
      <c r="E76" s="43"/>
      <c r="F76" s="43"/>
      <c r="G76" s="43"/>
      <c r="H76" s="44"/>
      <c r="I76" s="45"/>
      <c r="J76" s="45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3"/>
    </row>
    <row r="77" spans="1:38" ht="16.5">
      <c r="A77" s="2"/>
      <c r="B77" s="95" t="s">
        <v>29</v>
      </c>
      <c r="C77" s="95"/>
      <c r="D77" s="42"/>
      <c r="E77" s="43"/>
      <c r="F77" s="43"/>
      <c r="G77" s="43"/>
      <c r="H77" s="44"/>
      <c r="I77" s="45"/>
      <c r="J77" s="45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</row>
    <row r="78" spans="1:38" ht="16.5" customHeight="1">
      <c r="A78" s="2"/>
      <c r="B78" s="47" t="s">
        <v>30</v>
      </c>
      <c r="C78" s="47"/>
      <c r="D78" s="48">
        <f>+$Z$8</f>
        <v>66</v>
      </c>
      <c r="E78" s="49" t="s">
        <v>31</v>
      </c>
      <c r="F78" s="86" t="s">
        <v>32</v>
      </c>
      <c r="G78" s="86"/>
      <c r="H78" s="86"/>
      <c r="I78" s="86"/>
      <c r="J78" s="86"/>
      <c r="K78" s="86"/>
      <c r="L78" s="86"/>
      <c r="M78" s="86"/>
      <c r="N78" s="86"/>
      <c r="O78" s="50">
        <f>$Z$8 -COUNTIF($S$9:$S$246,"Vắng") -COUNTIF($S$9:$S$246,"Vắng có phép") - COUNTIF($S$9:$S$246,"Đình chỉ thi") - COUNTIF($S$9:$S$246,"Không đủ ĐKDT")</f>
        <v>65</v>
      </c>
      <c r="P78" s="50"/>
      <c r="Q78" s="50"/>
      <c r="R78" s="51"/>
      <c r="S78" s="52" t="s">
        <v>31</v>
      </c>
      <c r="T78" s="51"/>
      <c r="U78" s="3"/>
    </row>
    <row r="79" spans="1:38" ht="16.5" customHeight="1">
      <c r="A79" s="2"/>
      <c r="B79" s="47" t="s">
        <v>33</v>
      </c>
      <c r="C79" s="47"/>
      <c r="D79" s="48">
        <f>+$AK$8</f>
        <v>65</v>
      </c>
      <c r="E79" s="49" t="s">
        <v>31</v>
      </c>
      <c r="F79" s="86" t="s">
        <v>34</v>
      </c>
      <c r="G79" s="86"/>
      <c r="H79" s="86"/>
      <c r="I79" s="86"/>
      <c r="J79" s="86"/>
      <c r="K79" s="86"/>
      <c r="L79" s="86"/>
      <c r="M79" s="86"/>
      <c r="N79" s="86"/>
      <c r="O79" s="53">
        <f>COUNTIF($S$9:$S$122,"Vắng")</f>
        <v>1</v>
      </c>
      <c r="P79" s="53"/>
      <c r="Q79" s="53"/>
      <c r="R79" s="54"/>
      <c r="S79" s="52" t="s">
        <v>31</v>
      </c>
      <c r="T79" s="54"/>
      <c r="U79" s="3"/>
    </row>
    <row r="80" spans="1:38" ht="16.5" customHeight="1">
      <c r="A80" s="2"/>
      <c r="B80" s="47" t="s">
        <v>42</v>
      </c>
      <c r="C80" s="47"/>
      <c r="D80" s="57">
        <f>COUNTIF(W10:W75,"Học lại")</f>
        <v>1</v>
      </c>
      <c r="E80" s="49" t="s">
        <v>31</v>
      </c>
      <c r="F80" s="86" t="s">
        <v>43</v>
      </c>
      <c r="G80" s="86"/>
      <c r="H80" s="86"/>
      <c r="I80" s="86"/>
      <c r="J80" s="86"/>
      <c r="K80" s="86"/>
      <c r="L80" s="86"/>
      <c r="M80" s="86"/>
      <c r="N80" s="86"/>
      <c r="O80" s="50">
        <f>COUNTIF($S$9:$S$122,"Vắng có phép")</f>
        <v>0</v>
      </c>
      <c r="P80" s="50"/>
      <c r="Q80" s="50"/>
      <c r="R80" s="51"/>
      <c r="S80" s="52" t="s">
        <v>31</v>
      </c>
      <c r="T80" s="51"/>
      <c r="U80" s="3"/>
    </row>
    <row r="81" spans="1:38" ht="3" customHeight="1">
      <c r="A81" s="2"/>
      <c r="B81" s="41"/>
      <c r="C81" s="42"/>
      <c r="D81" s="42"/>
      <c r="E81" s="43"/>
      <c r="F81" s="43"/>
      <c r="G81" s="43"/>
      <c r="H81" s="44"/>
      <c r="I81" s="45"/>
      <c r="J81" s="45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3"/>
    </row>
    <row r="82" spans="1:38">
      <c r="B82" s="77" t="s">
        <v>44</v>
      </c>
      <c r="C82" s="77"/>
      <c r="D82" s="78">
        <f>COUNTIF(W10:W75,"Thi lại")</f>
        <v>0</v>
      </c>
      <c r="E82" s="79" t="s">
        <v>31</v>
      </c>
      <c r="F82" s="3"/>
      <c r="G82" s="3"/>
      <c r="H82" s="3"/>
      <c r="I82" s="3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3"/>
    </row>
    <row r="83" spans="1:38" ht="24.75" customHeight="1">
      <c r="B83" s="77"/>
      <c r="C83" s="77"/>
      <c r="D83" s="78"/>
      <c r="E83" s="79"/>
      <c r="F83" s="3"/>
      <c r="G83" s="3"/>
      <c r="H83" s="3"/>
      <c r="I83" s="3"/>
      <c r="J83" s="84" t="s">
        <v>1531</v>
      </c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3"/>
    </row>
    <row r="84" spans="1:38" s="2" customFormat="1" ht="4.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</row>
  </sheetData>
  <sheetProtection formatCells="0" formatColumns="0" formatRows="0" insertColumns="0" insertRows="0" insertHyperlinks="0" deleteColumns="0" deleteRows="0" sort="0" autoFilter="0" pivotTables="0"/>
  <autoFilter ref="A8:AL75">
    <filterColumn colId="3" showButton="0"/>
  </autoFilter>
  <sortState ref="B10:U75">
    <sortCondition ref="B10:B75"/>
  </sortState>
  <mergeCells count="43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J7:J8"/>
    <mergeCell ref="AI4:AJ6"/>
    <mergeCell ref="S7:S9"/>
    <mergeCell ref="T7:T9"/>
    <mergeCell ref="B9:G9"/>
    <mergeCell ref="B77:C77"/>
    <mergeCell ref="N7:N8"/>
    <mergeCell ref="O7:O8"/>
    <mergeCell ref="P7:P9"/>
    <mergeCell ref="Q7:Q8"/>
    <mergeCell ref="R7:R8"/>
    <mergeCell ref="H7:H8"/>
    <mergeCell ref="J82:T82"/>
    <mergeCell ref="J83:T83"/>
    <mergeCell ref="I7:I8"/>
    <mergeCell ref="F80:N80"/>
    <mergeCell ref="K7:K8"/>
    <mergeCell ref="L7:L8"/>
    <mergeCell ref="M7:M8"/>
    <mergeCell ref="F78:N78"/>
    <mergeCell ref="F79:N79"/>
  </mergeCells>
  <conditionalFormatting sqref="H10:O75">
    <cfRule type="cellIs" dxfId="15" priority="4" operator="greaterThan">
      <formula>10</formula>
    </cfRule>
  </conditionalFormatting>
  <conditionalFormatting sqref="C1:C1048576">
    <cfRule type="duplicateValues" dxfId="14" priority="2"/>
  </conditionalFormatting>
  <dataValidations count="1">
    <dataValidation allowBlank="1" showInputMessage="1" showErrorMessage="1" errorTitle="Không xóa dữ liệu" error="Không xóa dữ liệu" prompt="Không xóa dữ liệu" sqref="W10:W75 X2:AL8 D80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81"/>
  <sheetViews>
    <sheetView tabSelected="1" zoomScale="130" zoomScaleNormal="130" workbookViewId="0">
      <pane ySplit="3" topLeftCell="A61" activePane="bottomLeft" state="frozen"/>
      <selection activeCell="A6" sqref="A6:XFD6"/>
      <selection pane="bottomLeft" activeCell="D4" sqref="D4:N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3.75" style="1" customWidth="1"/>
    <col min="5" max="5" width="10.7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1529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45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8" t="s">
        <v>2</v>
      </c>
      <c r="C4" s="108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 t="s">
        <v>47</v>
      </c>
      <c r="P4" s="110"/>
      <c r="Q4" s="110"/>
      <c r="R4" s="110"/>
      <c r="S4" s="110"/>
      <c r="T4" s="110"/>
      <c r="W4" s="59"/>
      <c r="X4" s="88" t="s">
        <v>41</v>
      </c>
      <c r="Y4" s="88" t="s">
        <v>8</v>
      </c>
      <c r="Z4" s="88" t="s">
        <v>40</v>
      </c>
      <c r="AA4" s="88" t="s">
        <v>39</v>
      </c>
      <c r="AB4" s="88"/>
      <c r="AC4" s="88"/>
      <c r="AD4" s="88"/>
      <c r="AE4" s="88" t="s">
        <v>38</v>
      </c>
      <c r="AF4" s="88"/>
      <c r="AG4" s="88" t="s">
        <v>36</v>
      </c>
      <c r="AH4" s="88"/>
      <c r="AI4" s="88" t="s">
        <v>37</v>
      </c>
      <c r="AJ4" s="88"/>
      <c r="AK4" s="88" t="s">
        <v>35</v>
      </c>
      <c r="AL4" s="88"/>
    </row>
    <row r="5" spans="2:38" ht="17.25" customHeight="1">
      <c r="B5" s="96" t="s">
        <v>3</v>
      </c>
      <c r="C5" s="96"/>
      <c r="D5" s="9">
        <v>3</v>
      </c>
      <c r="G5" s="97" t="s">
        <v>48</v>
      </c>
      <c r="H5" s="97"/>
      <c r="I5" s="97"/>
      <c r="J5" s="97"/>
      <c r="K5" s="97"/>
      <c r="L5" s="97"/>
      <c r="M5" s="97"/>
      <c r="N5" s="97"/>
      <c r="O5" s="97" t="s">
        <v>49</v>
      </c>
      <c r="P5" s="97"/>
      <c r="Q5" s="97"/>
      <c r="R5" s="97"/>
      <c r="S5" s="97"/>
      <c r="T5" s="97"/>
      <c r="W5" s="59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2:38" ht="44.25" customHeight="1">
      <c r="B7" s="89" t="s">
        <v>4</v>
      </c>
      <c r="C7" s="98" t="s">
        <v>5</v>
      </c>
      <c r="D7" s="100" t="s">
        <v>6</v>
      </c>
      <c r="E7" s="101"/>
      <c r="F7" s="89" t="s">
        <v>7</v>
      </c>
      <c r="G7" s="89" t="s">
        <v>8</v>
      </c>
      <c r="H7" s="85" t="s">
        <v>9</v>
      </c>
      <c r="I7" s="85" t="s">
        <v>10</v>
      </c>
      <c r="J7" s="85" t="s">
        <v>11</v>
      </c>
      <c r="K7" s="85" t="s">
        <v>12</v>
      </c>
      <c r="L7" s="87" t="s">
        <v>13</v>
      </c>
      <c r="M7" s="87" t="s">
        <v>14</v>
      </c>
      <c r="N7" s="87" t="s">
        <v>15</v>
      </c>
      <c r="O7" s="87" t="s">
        <v>16</v>
      </c>
      <c r="P7" s="89" t="s">
        <v>17</v>
      </c>
      <c r="Q7" s="87" t="s">
        <v>18</v>
      </c>
      <c r="R7" s="89" t="s">
        <v>19</v>
      </c>
      <c r="S7" s="89" t="s">
        <v>20</v>
      </c>
      <c r="T7" s="89" t="s">
        <v>21</v>
      </c>
      <c r="W7" s="59"/>
      <c r="X7" s="88"/>
      <c r="Y7" s="88"/>
      <c r="Z7" s="88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91"/>
      <c r="C8" s="99"/>
      <c r="D8" s="102"/>
      <c r="E8" s="103"/>
      <c r="F8" s="91"/>
      <c r="G8" s="91"/>
      <c r="H8" s="85"/>
      <c r="I8" s="85"/>
      <c r="J8" s="85"/>
      <c r="K8" s="85"/>
      <c r="L8" s="87"/>
      <c r="M8" s="87"/>
      <c r="N8" s="87"/>
      <c r="O8" s="87"/>
      <c r="P8" s="90"/>
      <c r="Q8" s="87"/>
      <c r="R8" s="91"/>
      <c r="S8" s="90"/>
      <c r="T8" s="90"/>
      <c r="V8" s="11"/>
      <c r="W8" s="59"/>
      <c r="X8" s="64" t="str">
        <f>+D4</f>
        <v>Mạng máy tính</v>
      </c>
      <c r="Y8" s="65" t="str">
        <f>+O4</f>
        <v>Nhóm: INT1336-01</v>
      </c>
      <c r="Z8" s="66">
        <f>+$AI$8+$AK$8+$AG$8</f>
        <v>64</v>
      </c>
      <c r="AA8" s="60">
        <f>COUNTIF($S$9:$S$113,"Khiển trách")</f>
        <v>0</v>
      </c>
      <c r="AB8" s="60">
        <f>COUNTIF($S$9:$S$113,"Cảnh cáo")</f>
        <v>0</v>
      </c>
      <c r="AC8" s="60">
        <f>COUNTIF($S$9:$S$113,"Đình chỉ thi")</f>
        <v>0</v>
      </c>
      <c r="AD8" s="67">
        <f>+($AA$8+$AB$8+$AC$8)/$Z$8*100%</f>
        <v>0</v>
      </c>
      <c r="AE8" s="60">
        <f>SUM(COUNTIF($S$9:$S$111,"Vắng"),COUNTIF($S$9:$S$111,"Vắng có phép"))</f>
        <v>5</v>
      </c>
      <c r="AF8" s="68">
        <f>+$AE$8/$Z$8</f>
        <v>7.8125E-2</v>
      </c>
      <c r="AG8" s="69">
        <f>COUNTIF($W$9:$W$111,"Thi lại")</f>
        <v>1</v>
      </c>
      <c r="AH8" s="68">
        <f>+$AG$8/$Z$8</f>
        <v>1.5625E-2</v>
      </c>
      <c r="AI8" s="69">
        <f>COUNTIF($W$9:$W$112,"Học lại")</f>
        <v>4</v>
      </c>
      <c r="AJ8" s="68">
        <f>+$AI$8/$Z$8</f>
        <v>6.25E-2</v>
      </c>
      <c r="AK8" s="60">
        <f>COUNTIF($W$10:$W$112,"Đạt")</f>
        <v>59</v>
      </c>
      <c r="AL8" s="67">
        <f>+$AK$8/$Z$8</f>
        <v>0.921875</v>
      </c>
    </row>
    <row r="9" spans="2:38" ht="14.25" customHeight="1">
      <c r="B9" s="92" t="s">
        <v>27</v>
      </c>
      <c r="C9" s="93"/>
      <c r="D9" s="93"/>
      <c r="E9" s="93"/>
      <c r="F9" s="93"/>
      <c r="G9" s="9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91"/>
      <c r="Q9" s="16"/>
      <c r="R9" s="16"/>
      <c r="S9" s="91"/>
      <c r="T9" s="91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6.5" customHeight="1">
      <c r="B10" s="17">
        <v>1</v>
      </c>
      <c r="C10" s="18" t="s">
        <v>57</v>
      </c>
      <c r="D10" s="19" t="s">
        <v>58</v>
      </c>
      <c r="E10" s="20" t="s">
        <v>59</v>
      </c>
      <c r="F10" s="21" t="s">
        <v>60</v>
      </c>
      <c r="G10" s="18" t="s">
        <v>61</v>
      </c>
      <c r="H10" s="22">
        <v>10</v>
      </c>
      <c r="I10" s="22">
        <v>7</v>
      </c>
      <c r="J10" s="22" t="s">
        <v>28</v>
      </c>
      <c r="K10" s="22">
        <v>7</v>
      </c>
      <c r="L10" s="82"/>
      <c r="M10" s="82"/>
      <c r="N10" s="82"/>
      <c r="O10" s="83">
        <v>6.5</v>
      </c>
      <c r="P10" s="23">
        <f>ROUND(SUMPRODUCT(H10:O10,$H$9:$O$9)/100,1)</f>
        <v>7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>+IF(OR($H10=0,$I10=0,$J10=0,$K10=0),"Không đủ ĐKDT","")</f>
        <v/>
      </c>
      <c r="T10" s="25" t="s">
        <v>1511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6.5" customHeight="1">
      <c r="B11" s="27">
        <v>2</v>
      </c>
      <c r="C11" s="28" t="s">
        <v>62</v>
      </c>
      <c r="D11" s="29" t="s">
        <v>63</v>
      </c>
      <c r="E11" s="30" t="s">
        <v>59</v>
      </c>
      <c r="F11" s="31" t="s">
        <v>64</v>
      </c>
      <c r="G11" s="28" t="s">
        <v>65</v>
      </c>
      <c r="H11" s="32">
        <v>10</v>
      </c>
      <c r="I11" s="32">
        <v>7</v>
      </c>
      <c r="J11" s="32" t="s">
        <v>28</v>
      </c>
      <c r="K11" s="32">
        <v>7</v>
      </c>
      <c r="L11" s="33"/>
      <c r="M11" s="33"/>
      <c r="N11" s="33"/>
      <c r="O11" s="34">
        <v>7</v>
      </c>
      <c r="P11" s="35">
        <f>ROUND(SUMPRODUCT(H11:O11,$H$9:$O$9)/100,1)</f>
        <v>7.3</v>
      </c>
      <c r="Q11" s="36" t="str">
        <f t="shared" si="0"/>
        <v>B</v>
      </c>
      <c r="R11" s="37" t="str">
        <f t="shared" si="1"/>
        <v>Khá</v>
      </c>
      <c r="S11" s="38" t="str">
        <f>+IF(OR($H11=0,$I11=0,$J11=0,$K11=0),"Không đủ ĐKDT","")</f>
        <v/>
      </c>
      <c r="T11" s="39" t="s">
        <v>1511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6.5" customHeight="1">
      <c r="B12" s="27">
        <v>3</v>
      </c>
      <c r="C12" s="28" t="s">
        <v>66</v>
      </c>
      <c r="D12" s="29" t="s">
        <v>67</v>
      </c>
      <c r="E12" s="30" t="s">
        <v>68</v>
      </c>
      <c r="F12" s="31" t="s">
        <v>69</v>
      </c>
      <c r="G12" s="28" t="s">
        <v>70</v>
      </c>
      <c r="H12" s="32">
        <v>10</v>
      </c>
      <c r="I12" s="32">
        <v>7</v>
      </c>
      <c r="J12" s="32" t="s">
        <v>28</v>
      </c>
      <c r="K12" s="32">
        <v>7</v>
      </c>
      <c r="L12" s="40"/>
      <c r="M12" s="40"/>
      <c r="N12" s="40"/>
      <c r="O12" s="34">
        <v>7.5</v>
      </c>
      <c r="P12" s="35">
        <f>ROUND(SUMPRODUCT(H12:O12,$H$9:$O$9)/100,1)</f>
        <v>7.6</v>
      </c>
      <c r="Q12" s="36" t="str">
        <f t="shared" si="0"/>
        <v>B</v>
      </c>
      <c r="R12" s="37" t="str">
        <f t="shared" si="1"/>
        <v>Khá</v>
      </c>
      <c r="S12" s="38" t="str">
        <f>+IF(OR($H12=0,$I12=0,$J12=0,$K12=0),"Không đủ ĐKDT","")</f>
        <v/>
      </c>
      <c r="T12" s="39" t="s">
        <v>1511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73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6.5" customHeight="1">
      <c r="B13" s="27">
        <v>4</v>
      </c>
      <c r="C13" s="28" t="s">
        <v>71</v>
      </c>
      <c r="D13" s="29" t="s">
        <v>72</v>
      </c>
      <c r="E13" s="30" t="s">
        <v>73</v>
      </c>
      <c r="F13" s="31" t="s">
        <v>74</v>
      </c>
      <c r="G13" s="28" t="s">
        <v>75</v>
      </c>
      <c r="H13" s="32">
        <v>1</v>
      </c>
      <c r="I13" s="32">
        <v>1</v>
      </c>
      <c r="J13" s="32" t="s">
        <v>28</v>
      </c>
      <c r="K13" s="32">
        <v>1</v>
      </c>
      <c r="L13" s="40"/>
      <c r="M13" s="40"/>
      <c r="N13" s="40"/>
      <c r="O13" s="34">
        <v>0</v>
      </c>
      <c r="P13" s="35">
        <f>ROUND(SUMPRODUCT(H13:O13,$H$9:$O$9)/100,1)</f>
        <v>0.4</v>
      </c>
      <c r="Q13" s="36" t="str">
        <f t="shared" si="0"/>
        <v>F</v>
      </c>
      <c r="R13" s="37" t="str">
        <f t="shared" si="1"/>
        <v>Kém</v>
      </c>
      <c r="S13" s="38" t="s">
        <v>1530</v>
      </c>
      <c r="T13" s="39" t="s">
        <v>1511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6.5" customHeight="1">
      <c r="B14" s="27">
        <v>5</v>
      </c>
      <c r="C14" s="28" t="s">
        <v>76</v>
      </c>
      <c r="D14" s="29" t="s">
        <v>77</v>
      </c>
      <c r="E14" s="30" t="s">
        <v>78</v>
      </c>
      <c r="F14" s="31" t="s">
        <v>79</v>
      </c>
      <c r="G14" s="28" t="s">
        <v>80</v>
      </c>
      <c r="H14" s="32">
        <v>9</v>
      </c>
      <c r="I14" s="32">
        <v>6</v>
      </c>
      <c r="J14" s="32" t="s">
        <v>28</v>
      </c>
      <c r="K14" s="32">
        <v>6</v>
      </c>
      <c r="L14" s="40"/>
      <c r="M14" s="40"/>
      <c r="N14" s="40"/>
      <c r="O14" s="34">
        <v>5.5</v>
      </c>
      <c r="P14" s="35">
        <f>ROUND(SUMPRODUCT(H14:O14,$H$9:$O$9)/100,1)</f>
        <v>6</v>
      </c>
      <c r="Q14" s="36" t="str">
        <f t="shared" si="0"/>
        <v>C</v>
      </c>
      <c r="R14" s="37" t="str">
        <f t="shared" si="1"/>
        <v>Trung bình</v>
      </c>
      <c r="S14" s="38" t="str">
        <f>+IF(OR($H14=0,$I14=0,$J14=0,$K14=0),"Không đủ ĐKDT","")</f>
        <v/>
      </c>
      <c r="T14" s="39" t="s">
        <v>1511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6.5" customHeight="1">
      <c r="B15" s="27">
        <v>6</v>
      </c>
      <c r="C15" s="28" t="s">
        <v>81</v>
      </c>
      <c r="D15" s="29" t="s">
        <v>82</v>
      </c>
      <c r="E15" s="30" t="s">
        <v>83</v>
      </c>
      <c r="F15" s="31" t="s">
        <v>84</v>
      </c>
      <c r="G15" s="28" t="s">
        <v>85</v>
      </c>
      <c r="H15" s="32">
        <v>10</v>
      </c>
      <c r="I15" s="32">
        <v>8</v>
      </c>
      <c r="J15" s="32" t="s">
        <v>28</v>
      </c>
      <c r="K15" s="32">
        <v>8</v>
      </c>
      <c r="L15" s="40"/>
      <c r="M15" s="40"/>
      <c r="N15" s="40"/>
      <c r="O15" s="34">
        <v>6.5</v>
      </c>
      <c r="P15" s="35">
        <f>ROUND(SUMPRODUCT(H15:O15,$H$9:$O$9)/100,1)</f>
        <v>7.3</v>
      </c>
      <c r="Q15" s="36" t="str">
        <f t="shared" si="0"/>
        <v>B</v>
      </c>
      <c r="R15" s="37" t="str">
        <f t="shared" si="1"/>
        <v>Khá</v>
      </c>
      <c r="S15" s="38" t="str">
        <f>+IF(OR($H15=0,$I15=0,$J15=0,$K15=0),"Không đủ ĐKDT","")</f>
        <v/>
      </c>
      <c r="T15" s="39" t="s">
        <v>1511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6.5" customHeight="1">
      <c r="B16" s="27">
        <v>7</v>
      </c>
      <c r="C16" s="28" t="s">
        <v>86</v>
      </c>
      <c r="D16" s="29" t="s">
        <v>87</v>
      </c>
      <c r="E16" s="30" t="s">
        <v>88</v>
      </c>
      <c r="F16" s="31" t="s">
        <v>89</v>
      </c>
      <c r="G16" s="28" t="s">
        <v>70</v>
      </c>
      <c r="H16" s="32">
        <v>10</v>
      </c>
      <c r="I16" s="32">
        <v>7</v>
      </c>
      <c r="J16" s="32" t="s">
        <v>28</v>
      </c>
      <c r="K16" s="32">
        <v>7</v>
      </c>
      <c r="L16" s="40"/>
      <c r="M16" s="40"/>
      <c r="N16" s="40"/>
      <c r="O16" s="34">
        <v>6.5</v>
      </c>
      <c r="P16" s="35">
        <f>ROUND(SUMPRODUCT(H16:O16,$H$9:$O$9)/100,1)</f>
        <v>7</v>
      </c>
      <c r="Q16" s="36" t="str">
        <f t="shared" si="0"/>
        <v>B</v>
      </c>
      <c r="R16" s="37" t="str">
        <f t="shared" si="1"/>
        <v>Khá</v>
      </c>
      <c r="S16" s="38" t="str">
        <f>+IF(OR($H16=0,$I16=0,$J16=0,$K16=0),"Không đủ ĐKDT","")</f>
        <v/>
      </c>
      <c r="T16" s="39" t="s">
        <v>1511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6.5" customHeight="1">
      <c r="B17" s="27">
        <v>8</v>
      </c>
      <c r="C17" s="28" t="s">
        <v>90</v>
      </c>
      <c r="D17" s="29" t="s">
        <v>91</v>
      </c>
      <c r="E17" s="30" t="s">
        <v>92</v>
      </c>
      <c r="F17" s="31" t="s">
        <v>93</v>
      </c>
      <c r="G17" s="28" t="s">
        <v>80</v>
      </c>
      <c r="H17" s="32">
        <v>10</v>
      </c>
      <c r="I17" s="32">
        <v>8</v>
      </c>
      <c r="J17" s="32" t="s">
        <v>28</v>
      </c>
      <c r="K17" s="32">
        <v>8</v>
      </c>
      <c r="L17" s="40"/>
      <c r="M17" s="40"/>
      <c r="N17" s="40"/>
      <c r="O17" s="34">
        <v>8</v>
      </c>
      <c r="P17" s="35">
        <f>ROUND(SUMPRODUCT(H17:O17,$H$9:$O$9)/100,1)</f>
        <v>8.1999999999999993</v>
      </c>
      <c r="Q17" s="36" t="str">
        <f t="shared" si="0"/>
        <v>B+</v>
      </c>
      <c r="R17" s="37" t="str">
        <f t="shared" si="1"/>
        <v>Khá</v>
      </c>
      <c r="S17" s="38" t="str">
        <f>+IF(OR($H17=0,$I17=0,$J17=0,$K17=0),"Không đủ ĐKDT","")</f>
        <v/>
      </c>
      <c r="T17" s="39" t="s">
        <v>1511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6.5" customHeight="1">
      <c r="B18" s="27">
        <v>9</v>
      </c>
      <c r="C18" s="28" t="s">
        <v>94</v>
      </c>
      <c r="D18" s="29" t="s">
        <v>95</v>
      </c>
      <c r="E18" s="30" t="s">
        <v>96</v>
      </c>
      <c r="F18" s="31" t="s">
        <v>97</v>
      </c>
      <c r="G18" s="28" t="s">
        <v>98</v>
      </c>
      <c r="H18" s="32">
        <v>1</v>
      </c>
      <c r="I18" s="32">
        <v>1</v>
      </c>
      <c r="J18" s="32" t="s">
        <v>28</v>
      </c>
      <c r="K18" s="32">
        <v>1</v>
      </c>
      <c r="L18" s="40"/>
      <c r="M18" s="40"/>
      <c r="N18" s="40"/>
      <c r="O18" s="34">
        <v>0</v>
      </c>
      <c r="P18" s="35">
        <f>ROUND(SUMPRODUCT(H18:O18,$H$9:$O$9)/100,1)</f>
        <v>0.4</v>
      </c>
      <c r="Q18" s="36" t="str">
        <f t="shared" si="0"/>
        <v>F</v>
      </c>
      <c r="R18" s="37" t="str">
        <f t="shared" si="1"/>
        <v>Kém</v>
      </c>
      <c r="S18" s="38" t="s">
        <v>1530</v>
      </c>
      <c r="T18" s="39" t="s">
        <v>1511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6.5" customHeight="1">
      <c r="B19" s="27">
        <v>10</v>
      </c>
      <c r="C19" s="28" t="s">
        <v>99</v>
      </c>
      <c r="D19" s="29" t="s">
        <v>100</v>
      </c>
      <c r="E19" s="30" t="s">
        <v>101</v>
      </c>
      <c r="F19" s="31" t="s">
        <v>102</v>
      </c>
      <c r="G19" s="28" t="s">
        <v>103</v>
      </c>
      <c r="H19" s="32">
        <v>10</v>
      </c>
      <c r="I19" s="32">
        <v>9</v>
      </c>
      <c r="J19" s="32" t="s">
        <v>28</v>
      </c>
      <c r="K19" s="32">
        <v>9</v>
      </c>
      <c r="L19" s="40"/>
      <c r="M19" s="40"/>
      <c r="N19" s="40"/>
      <c r="O19" s="34">
        <v>8.5</v>
      </c>
      <c r="P19" s="35">
        <f>ROUND(SUMPRODUCT(H19:O19,$H$9:$O$9)/100,1)</f>
        <v>8.8000000000000007</v>
      </c>
      <c r="Q19" s="36" t="str">
        <f t="shared" si="0"/>
        <v>A</v>
      </c>
      <c r="R19" s="37" t="str">
        <f t="shared" si="1"/>
        <v>Giỏi</v>
      </c>
      <c r="S19" s="38" t="str">
        <f t="shared" ref="S19:S32" si="2">+IF(OR($H19=0,$I19=0,$J19=0,$K19=0),"Không đủ ĐKDT","")</f>
        <v/>
      </c>
      <c r="T19" s="39" t="s">
        <v>1511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6.5" customHeight="1">
      <c r="B20" s="27">
        <v>11</v>
      </c>
      <c r="C20" s="28" t="s">
        <v>104</v>
      </c>
      <c r="D20" s="29" t="s">
        <v>105</v>
      </c>
      <c r="E20" s="30" t="s">
        <v>106</v>
      </c>
      <c r="F20" s="31" t="s">
        <v>107</v>
      </c>
      <c r="G20" s="28" t="s">
        <v>80</v>
      </c>
      <c r="H20" s="32">
        <v>10</v>
      </c>
      <c r="I20" s="32">
        <v>7</v>
      </c>
      <c r="J20" s="32" t="s">
        <v>28</v>
      </c>
      <c r="K20" s="32">
        <v>7</v>
      </c>
      <c r="L20" s="40"/>
      <c r="M20" s="40"/>
      <c r="N20" s="40"/>
      <c r="O20" s="34">
        <v>5</v>
      </c>
      <c r="P20" s="35">
        <f>ROUND(SUMPRODUCT(H20:O20,$H$9:$O$9)/100,1)</f>
        <v>6.1</v>
      </c>
      <c r="Q20" s="36" t="str">
        <f t="shared" si="0"/>
        <v>C</v>
      </c>
      <c r="R20" s="37" t="str">
        <f t="shared" si="1"/>
        <v>Trung bình</v>
      </c>
      <c r="S20" s="38" t="str">
        <f t="shared" si="2"/>
        <v/>
      </c>
      <c r="T20" s="39" t="s">
        <v>1511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6.5" customHeight="1">
      <c r="B21" s="27">
        <v>12</v>
      </c>
      <c r="C21" s="28" t="s">
        <v>108</v>
      </c>
      <c r="D21" s="29" t="s">
        <v>109</v>
      </c>
      <c r="E21" s="30" t="s">
        <v>110</v>
      </c>
      <c r="F21" s="31" t="s">
        <v>111</v>
      </c>
      <c r="G21" s="28" t="s">
        <v>103</v>
      </c>
      <c r="H21" s="32">
        <v>10</v>
      </c>
      <c r="I21" s="32">
        <v>9</v>
      </c>
      <c r="J21" s="32" t="s">
        <v>28</v>
      </c>
      <c r="K21" s="32">
        <v>9</v>
      </c>
      <c r="L21" s="40"/>
      <c r="M21" s="40"/>
      <c r="N21" s="40"/>
      <c r="O21" s="34">
        <v>8.5</v>
      </c>
      <c r="P21" s="35">
        <f>ROUND(SUMPRODUCT(H21:O21,$H$9:$O$9)/100,1)</f>
        <v>8.8000000000000007</v>
      </c>
      <c r="Q21" s="36" t="str">
        <f t="shared" si="0"/>
        <v>A</v>
      </c>
      <c r="R21" s="37" t="str">
        <f t="shared" si="1"/>
        <v>Giỏi</v>
      </c>
      <c r="S21" s="38" t="str">
        <f t="shared" si="2"/>
        <v/>
      </c>
      <c r="T21" s="39" t="s">
        <v>1511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6.5" customHeight="1">
      <c r="B22" s="27">
        <v>13</v>
      </c>
      <c r="C22" s="28" t="s">
        <v>112</v>
      </c>
      <c r="D22" s="29" t="s">
        <v>113</v>
      </c>
      <c r="E22" s="30" t="s">
        <v>114</v>
      </c>
      <c r="F22" s="31" t="s">
        <v>115</v>
      </c>
      <c r="G22" s="28" t="s">
        <v>116</v>
      </c>
      <c r="H22" s="32">
        <v>10</v>
      </c>
      <c r="I22" s="32">
        <v>7</v>
      </c>
      <c r="J22" s="32" t="s">
        <v>28</v>
      </c>
      <c r="K22" s="32">
        <v>7</v>
      </c>
      <c r="L22" s="40"/>
      <c r="M22" s="40"/>
      <c r="N22" s="40"/>
      <c r="O22" s="34">
        <v>6.5</v>
      </c>
      <c r="P22" s="35">
        <f>ROUND(SUMPRODUCT(H22:O22,$H$9:$O$9)/100,1)</f>
        <v>7</v>
      </c>
      <c r="Q22" s="36" t="str">
        <f t="shared" si="0"/>
        <v>B</v>
      </c>
      <c r="R22" s="37" t="str">
        <f t="shared" si="1"/>
        <v>Khá</v>
      </c>
      <c r="S22" s="38" t="str">
        <f t="shared" si="2"/>
        <v/>
      </c>
      <c r="T22" s="39" t="s">
        <v>1511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6.5" customHeight="1">
      <c r="B23" s="27">
        <v>14</v>
      </c>
      <c r="C23" s="28" t="s">
        <v>117</v>
      </c>
      <c r="D23" s="29" t="s">
        <v>118</v>
      </c>
      <c r="E23" s="30" t="s">
        <v>119</v>
      </c>
      <c r="F23" s="31" t="s">
        <v>120</v>
      </c>
      <c r="G23" s="28" t="s">
        <v>103</v>
      </c>
      <c r="H23" s="32">
        <v>9</v>
      </c>
      <c r="I23" s="32">
        <v>5</v>
      </c>
      <c r="J23" s="32" t="s">
        <v>28</v>
      </c>
      <c r="K23" s="32">
        <v>5</v>
      </c>
      <c r="L23" s="40"/>
      <c r="M23" s="40"/>
      <c r="N23" s="40"/>
      <c r="O23" s="34">
        <v>7</v>
      </c>
      <c r="P23" s="35">
        <f>ROUND(SUMPRODUCT(H23:O23,$H$9:$O$9)/100,1)</f>
        <v>6.6</v>
      </c>
      <c r="Q23" s="36" t="str">
        <f t="shared" si="0"/>
        <v>C+</v>
      </c>
      <c r="R23" s="37" t="str">
        <f t="shared" si="1"/>
        <v>Trung bình</v>
      </c>
      <c r="S23" s="38" t="str">
        <f t="shared" si="2"/>
        <v/>
      </c>
      <c r="T23" s="39" t="s">
        <v>1511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6.5" customHeight="1">
      <c r="B24" s="27">
        <v>15</v>
      </c>
      <c r="C24" s="28" t="s">
        <v>121</v>
      </c>
      <c r="D24" s="29" t="s">
        <v>122</v>
      </c>
      <c r="E24" s="30" t="s">
        <v>123</v>
      </c>
      <c r="F24" s="31" t="s">
        <v>124</v>
      </c>
      <c r="G24" s="28" t="s">
        <v>125</v>
      </c>
      <c r="H24" s="32">
        <v>10</v>
      </c>
      <c r="I24" s="32">
        <v>8</v>
      </c>
      <c r="J24" s="32" t="s">
        <v>28</v>
      </c>
      <c r="K24" s="32">
        <v>8</v>
      </c>
      <c r="L24" s="40"/>
      <c r="M24" s="40"/>
      <c r="N24" s="40"/>
      <c r="O24" s="34">
        <v>7.5</v>
      </c>
      <c r="P24" s="35">
        <f>ROUND(SUMPRODUCT(H24:O24,$H$9:$O$9)/100,1)</f>
        <v>7.9</v>
      </c>
      <c r="Q24" s="36" t="str">
        <f t="shared" si="0"/>
        <v>B</v>
      </c>
      <c r="R24" s="37" t="str">
        <f t="shared" si="1"/>
        <v>Khá</v>
      </c>
      <c r="S24" s="38" t="str">
        <f t="shared" si="2"/>
        <v/>
      </c>
      <c r="T24" s="39" t="s">
        <v>1511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6.5" customHeight="1">
      <c r="B25" s="27">
        <v>16</v>
      </c>
      <c r="C25" s="28" t="s">
        <v>126</v>
      </c>
      <c r="D25" s="29" t="s">
        <v>127</v>
      </c>
      <c r="E25" s="30" t="s">
        <v>123</v>
      </c>
      <c r="F25" s="31" t="s">
        <v>128</v>
      </c>
      <c r="G25" s="28" t="s">
        <v>80</v>
      </c>
      <c r="H25" s="32">
        <v>10</v>
      </c>
      <c r="I25" s="32">
        <v>8</v>
      </c>
      <c r="J25" s="32" t="s">
        <v>28</v>
      </c>
      <c r="K25" s="32">
        <v>8</v>
      </c>
      <c r="L25" s="40"/>
      <c r="M25" s="40"/>
      <c r="N25" s="40"/>
      <c r="O25" s="34">
        <v>9</v>
      </c>
      <c r="P25" s="35">
        <f>ROUND(SUMPRODUCT(H25:O25,$H$9:$O$9)/100,1)</f>
        <v>8.8000000000000007</v>
      </c>
      <c r="Q25" s="36" t="str">
        <f t="shared" si="0"/>
        <v>A</v>
      </c>
      <c r="R25" s="37" t="str">
        <f t="shared" si="1"/>
        <v>Giỏi</v>
      </c>
      <c r="S25" s="38" t="str">
        <f t="shared" si="2"/>
        <v/>
      </c>
      <c r="T25" s="39" t="s">
        <v>1511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6.5" customHeight="1">
      <c r="B26" s="27">
        <v>17</v>
      </c>
      <c r="C26" s="28" t="s">
        <v>129</v>
      </c>
      <c r="D26" s="29" t="s">
        <v>130</v>
      </c>
      <c r="E26" s="30" t="s">
        <v>131</v>
      </c>
      <c r="F26" s="31" t="s">
        <v>132</v>
      </c>
      <c r="G26" s="28" t="s">
        <v>103</v>
      </c>
      <c r="H26" s="32">
        <v>10</v>
      </c>
      <c r="I26" s="32">
        <v>8</v>
      </c>
      <c r="J26" s="32" t="s">
        <v>28</v>
      </c>
      <c r="K26" s="32">
        <v>8</v>
      </c>
      <c r="L26" s="40"/>
      <c r="M26" s="40"/>
      <c r="N26" s="40"/>
      <c r="O26" s="34">
        <v>8.5</v>
      </c>
      <c r="P26" s="35">
        <f>ROUND(SUMPRODUCT(H26:O26,$H$9:$O$9)/100,1)</f>
        <v>8.5</v>
      </c>
      <c r="Q26" s="36" t="str">
        <f t="shared" si="0"/>
        <v>A</v>
      </c>
      <c r="R26" s="37" t="str">
        <f t="shared" si="1"/>
        <v>Giỏi</v>
      </c>
      <c r="S26" s="38" t="str">
        <f t="shared" si="2"/>
        <v/>
      </c>
      <c r="T26" s="39" t="s">
        <v>1511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6.5" customHeight="1">
      <c r="B27" s="27">
        <v>18</v>
      </c>
      <c r="C27" s="28" t="s">
        <v>133</v>
      </c>
      <c r="D27" s="29" t="s">
        <v>134</v>
      </c>
      <c r="E27" s="30" t="s">
        <v>131</v>
      </c>
      <c r="F27" s="31" t="s">
        <v>64</v>
      </c>
      <c r="G27" s="28" t="s">
        <v>61</v>
      </c>
      <c r="H27" s="32">
        <v>10</v>
      </c>
      <c r="I27" s="32">
        <v>8</v>
      </c>
      <c r="J27" s="32" t="s">
        <v>28</v>
      </c>
      <c r="K27" s="32">
        <v>8</v>
      </c>
      <c r="L27" s="40"/>
      <c r="M27" s="40"/>
      <c r="N27" s="40"/>
      <c r="O27" s="34">
        <v>7</v>
      </c>
      <c r="P27" s="35">
        <f>ROUND(SUMPRODUCT(H27:O27,$H$9:$O$9)/100,1)</f>
        <v>7.6</v>
      </c>
      <c r="Q27" s="36" t="str">
        <f t="shared" si="0"/>
        <v>B</v>
      </c>
      <c r="R27" s="37" t="str">
        <f t="shared" si="1"/>
        <v>Khá</v>
      </c>
      <c r="S27" s="38" t="str">
        <f t="shared" si="2"/>
        <v/>
      </c>
      <c r="T27" s="39" t="s">
        <v>1511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6.5" customHeight="1">
      <c r="B28" s="27">
        <v>19</v>
      </c>
      <c r="C28" s="28" t="s">
        <v>135</v>
      </c>
      <c r="D28" s="29" t="s">
        <v>136</v>
      </c>
      <c r="E28" s="30" t="s">
        <v>137</v>
      </c>
      <c r="F28" s="31" t="s">
        <v>138</v>
      </c>
      <c r="G28" s="28" t="s">
        <v>103</v>
      </c>
      <c r="H28" s="32">
        <v>9</v>
      </c>
      <c r="I28" s="32">
        <v>5</v>
      </c>
      <c r="J28" s="32" t="s">
        <v>28</v>
      </c>
      <c r="K28" s="32">
        <v>5</v>
      </c>
      <c r="L28" s="40"/>
      <c r="M28" s="40"/>
      <c r="N28" s="40"/>
      <c r="O28" s="34">
        <v>5</v>
      </c>
      <c r="P28" s="35">
        <f>ROUND(SUMPRODUCT(H28:O28,$H$9:$O$9)/100,1)</f>
        <v>5.4</v>
      </c>
      <c r="Q28" s="36" t="str">
        <f t="shared" si="0"/>
        <v>D+</v>
      </c>
      <c r="R28" s="37" t="str">
        <f t="shared" si="1"/>
        <v>Trung bình yếu</v>
      </c>
      <c r="S28" s="38" t="str">
        <f t="shared" si="2"/>
        <v/>
      </c>
      <c r="T28" s="39" t="s">
        <v>1511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6.5" customHeight="1">
      <c r="B29" s="27">
        <v>20</v>
      </c>
      <c r="C29" s="28" t="s">
        <v>139</v>
      </c>
      <c r="D29" s="29" t="s">
        <v>140</v>
      </c>
      <c r="E29" s="30" t="s">
        <v>141</v>
      </c>
      <c r="F29" s="31" t="s">
        <v>142</v>
      </c>
      <c r="G29" s="28" t="s">
        <v>65</v>
      </c>
      <c r="H29" s="32">
        <v>10</v>
      </c>
      <c r="I29" s="32">
        <v>8</v>
      </c>
      <c r="J29" s="32" t="s">
        <v>28</v>
      </c>
      <c r="K29" s="32">
        <v>8</v>
      </c>
      <c r="L29" s="40"/>
      <c r="M29" s="40"/>
      <c r="N29" s="40"/>
      <c r="O29" s="34">
        <v>6.5</v>
      </c>
      <c r="P29" s="35">
        <f>ROUND(SUMPRODUCT(H29:O29,$H$9:$O$9)/100,1)</f>
        <v>7.3</v>
      </c>
      <c r="Q29" s="36" t="str">
        <f t="shared" si="0"/>
        <v>B</v>
      </c>
      <c r="R29" s="37" t="str">
        <f t="shared" si="1"/>
        <v>Khá</v>
      </c>
      <c r="S29" s="38" t="str">
        <f t="shared" si="2"/>
        <v/>
      </c>
      <c r="T29" s="39" t="s">
        <v>1511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6.5" customHeight="1">
      <c r="B30" s="27">
        <v>21</v>
      </c>
      <c r="C30" s="28" t="s">
        <v>143</v>
      </c>
      <c r="D30" s="29" t="s">
        <v>144</v>
      </c>
      <c r="E30" s="30" t="s">
        <v>145</v>
      </c>
      <c r="F30" s="31" t="s">
        <v>146</v>
      </c>
      <c r="G30" s="28" t="s">
        <v>65</v>
      </c>
      <c r="H30" s="32">
        <v>10</v>
      </c>
      <c r="I30" s="32">
        <v>9</v>
      </c>
      <c r="J30" s="32" t="s">
        <v>28</v>
      </c>
      <c r="K30" s="32">
        <v>9</v>
      </c>
      <c r="L30" s="40"/>
      <c r="M30" s="40"/>
      <c r="N30" s="40"/>
      <c r="O30" s="34">
        <v>8.5</v>
      </c>
      <c r="P30" s="35">
        <f>ROUND(SUMPRODUCT(H30:O30,$H$9:$O$9)/100,1)</f>
        <v>8.8000000000000007</v>
      </c>
      <c r="Q30" s="36" t="str">
        <f t="shared" si="0"/>
        <v>A</v>
      </c>
      <c r="R30" s="37" t="str">
        <f t="shared" si="1"/>
        <v>Giỏi</v>
      </c>
      <c r="S30" s="38" t="str">
        <f t="shared" si="2"/>
        <v/>
      </c>
      <c r="T30" s="39" t="s">
        <v>1511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6.5" customHeight="1">
      <c r="B31" s="27">
        <v>22</v>
      </c>
      <c r="C31" s="28" t="s">
        <v>147</v>
      </c>
      <c r="D31" s="29" t="s">
        <v>148</v>
      </c>
      <c r="E31" s="30" t="s">
        <v>149</v>
      </c>
      <c r="F31" s="31" t="s">
        <v>150</v>
      </c>
      <c r="G31" s="28" t="s">
        <v>70</v>
      </c>
      <c r="H31" s="32">
        <v>10</v>
      </c>
      <c r="I31" s="32">
        <v>7</v>
      </c>
      <c r="J31" s="32" t="s">
        <v>28</v>
      </c>
      <c r="K31" s="32">
        <v>7</v>
      </c>
      <c r="L31" s="40"/>
      <c r="M31" s="40"/>
      <c r="N31" s="40"/>
      <c r="O31" s="34">
        <v>8</v>
      </c>
      <c r="P31" s="35">
        <f>ROUND(SUMPRODUCT(H31:O31,$H$9:$O$9)/100,1)</f>
        <v>7.9</v>
      </c>
      <c r="Q31" s="36" t="str">
        <f t="shared" si="0"/>
        <v>B</v>
      </c>
      <c r="R31" s="37" t="str">
        <f t="shared" si="1"/>
        <v>Khá</v>
      </c>
      <c r="S31" s="38" t="str">
        <f t="shared" si="2"/>
        <v/>
      </c>
      <c r="T31" s="39" t="s">
        <v>1511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6.5" customHeight="1">
      <c r="B32" s="27">
        <v>23</v>
      </c>
      <c r="C32" s="28" t="s">
        <v>151</v>
      </c>
      <c r="D32" s="29" t="s">
        <v>152</v>
      </c>
      <c r="E32" s="30" t="s">
        <v>153</v>
      </c>
      <c r="F32" s="31" t="s">
        <v>154</v>
      </c>
      <c r="G32" s="28" t="s">
        <v>155</v>
      </c>
      <c r="H32" s="32">
        <v>10</v>
      </c>
      <c r="I32" s="32">
        <v>8</v>
      </c>
      <c r="J32" s="32" t="s">
        <v>28</v>
      </c>
      <c r="K32" s="32">
        <v>8</v>
      </c>
      <c r="L32" s="40"/>
      <c r="M32" s="40"/>
      <c r="N32" s="40"/>
      <c r="O32" s="34">
        <v>7</v>
      </c>
      <c r="P32" s="35">
        <f>ROUND(SUMPRODUCT(H32:O32,$H$9:$O$9)/100,1)</f>
        <v>7.6</v>
      </c>
      <c r="Q32" s="36" t="str">
        <f t="shared" si="0"/>
        <v>B</v>
      </c>
      <c r="R32" s="37" t="str">
        <f t="shared" si="1"/>
        <v>Khá</v>
      </c>
      <c r="S32" s="38" t="str">
        <f t="shared" si="2"/>
        <v/>
      </c>
      <c r="T32" s="39" t="s">
        <v>1511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6.5" customHeight="1">
      <c r="B33" s="27">
        <v>24</v>
      </c>
      <c r="C33" s="28" t="s">
        <v>156</v>
      </c>
      <c r="D33" s="29" t="s">
        <v>157</v>
      </c>
      <c r="E33" s="30" t="s">
        <v>158</v>
      </c>
      <c r="F33" s="31" t="s">
        <v>159</v>
      </c>
      <c r="G33" s="28" t="s">
        <v>65</v>
      </c>
      <c r="H33" s="32">
        <v>9</v>
      </c>
      <c r="I33" s="32">
        <v>5</v>
      </c>
      <c r="J33" s="32" t="s">
        <v>28</v>
      </c>
      <c r="K33" s="32">
        <v>5</v>
      </c>
      <c r="L33" s="40"/>
      <c r="M33" s="40"/>
      <c r="N33" s="40"/>
      <c r="O33" s="34">
        <v>0</v>
      </c>
      <c r="P33" s="35">
        <f>ROUND(SUMPRODUCT(H33:O33,$H$9:$O$9)/100,1)</f>
        <v>2.4</v>
      </c>
      <c r="Q33" s="36" t="str">
        <f t="shared" si="0"/>
        <v>F</v>
      </c>
      <c r="R33" s="37" t="str">
        <f t="shared" si="1"/>
        <v>Kém</v>
      </c>
      <c r="S33" s="38" t="s">
        <v>1528</v>
      </c>
      <c r="T33" s="39" t="s">
        <v>1511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Thi lại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6.5" customHeight="1">
      <c r="B34" s="27">
        <v>25</v>
      </c>
      <c r="C34" s="28" t="s">
        <v>160</v>
      </c>
      <c r="D34" s="29" t="s">
        <v>67</v>
      </c>
      <c r="E34" s="30" t="s">
        <v>161</v>
      </c>
      <c r="F34" s="31" t="s">
        <v>150</v>
      </c>
      <c r="G34" s="28" t="s">
        <v>103</v>
      </c>
      <c r="H34" s="32">
        <v>10</v>
      </c>
      <c r="I34" s="32">
        <v>10</v>
      </c>
      <c r="J34" s="32" t="s">
        <v>28</v>
      </c>
      <c r="K34" s="32">
        <v>10</v>
      </c>
      <c r="L34" s="40"/>
      <c r="M34" s="40"/>
      <c r="N34" s="40"/>
      <c r="O34" s="34">
        <v>9</v>
      </c>
      <c r="P34" s="35">
        <f>ROUND(SUMPRODUCT(H34:O34,$H$9:$O$9)/100,1)</f>
        <v>9.4</v>
      </c>
      <c r="Q34" s="36" t="str">
        <f t="shared" si="0"/>
        <v>A+</v>
      </c>
      <c r="R34" s="37" t="str">
        <f t="shared" si="1"/>
        <v>Giỏi</v>
      </c>
      <c r="S34" s="38" t="str">
        <f t="shared" ref="S34:S67" si="3">+IF(OR($H34=0,$I34=0,$J34=0,$K34=0),"Không đủ ĐKDT","")</f>
        <v/>
      </c>
      <c r="T34" s="39" t="s">
        <v>1511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6.5" customHeight="1">
      <c r="B35" s="27">
        <v>26</v>
      </c>
      <c r="C35" s="28" t="s">
        <v>162</v>
      </c>
      <c r="D35" s="29" t="s">
        <v>163</v>
      </c>
      <c r="E35" s="30" t="s">
        <v>164</v>
      </c>
      <c r="F35" s="31" t="s">
        <v>165</v>
      </c>
      <c r="G35" s="28" t="s">
        <v>103</v>
      </c>
      <c r="H35" s="32">
        <v>9</v>
      </c>
      <c r="I35" s="32">
        <v>5</v>
      </c>
      <c r="J35" s="32" t="s">
        <v>28</v>
      </c>
      <c r="K35" s="32">
        <v>5</v>
      </c>
      <c r="L35" s="40"/>
      <c r="M35" s="40"/>
      <c r="N35" s="40"/>
      <c r="O35" s="34">
        <v>7</v>
      </c>
      <c r="P35" s="35">
        <f>ROUND(SUMPRODUCT(H35:O35,$H$9:$O$9)/100,1)</f>
        <v>6.6</v>
      </c>
      <c r="Q35" s="36" t="str">
        <f t="shared" si="0"/>
        <v>C+</v>
      </c>
      <c r="R35" s="37" t="str">
        <f t="shared" si="1"/>
        <v>Trung bình</v>
      </c>
      <c r="S35" s="38" t="str">
        <f t="shared" si="3"/>
        <v/>
      </c>
      <c r="T35" s="39" t="s">
        <v>1511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6.5" customHeight="1">
      <c r="B36" s="27">
        <v>27</v>
      </c>
      <c r="C36" s="28" t="s">
        <v>166</v>
      </c>
      <c r="D36" s="29" t="s">
        <v>167</v>
      </c>
      <c r="E36" s="30" t="s">
        <v>168</v>
      </c>
      <c r="F36" s="31" t="s">
        <v>169</v>
      </c>
      <c r="G36" s="28" t="s">
        <v>65</v>
      </c>
      <c r="H36" s="32">
        <v>10</v>
      </c>
      <c r="I36" s="32">
        <v>8</v>
      </c>
      <c r="J36" s="32" t="s">
        <v>28</v>
      </c>
      <c r="K36" s="32">
        <v>8</v>
      </c>
      <c r="L36" s="40"/>
      <c r="M36" s="40"/>
      <c r="N36" s="40"/>
      <c r="O36" s="34">
        <v>7.5</v>
      </c>
      <c r="P36" s="35">
        <f>ROUND(SUMPRODUCT(H36:O36,$H$9:$O$9)/100,1)</f>
        <v>7.9</v>
      </c>
      <c r="Q36" s="36" t="str">
        <f t="shared" si="0"/>
        <v>B</v>
      </c>
      <c r="R36" s="37" t="str">
        <f t="shared" si="1"/>
        <v>Khá</v>
      </c>
      <c r="S36" s="38" t="str">
        <f t="shared" si="3"/>
        <v/>
      </c>
      <c r="T36" s="39" t="s">
        <v>1511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6.5" customHeight="1">
      <c r="B37" s="27">
        <v>28</v>
      </c>
      <c r="C37" s="28" t="s">
        <v>170</v>
      </c>
      <c r="D37" s="29" t="s">
        <v>171</v>
      </c>
      <c r="E37" s="30" t="s">
        <v>172</v>
      </c>
      <c r="F37" s="31" t="s">
        <v>173</v>
      </c>
      <c r="G37" s="28" t="s">
        <v>125</v>
      </c>
      <c r="H37" s="32">
        <v>10</v>
      </c>
      <c r="I37" s="32">
        <v>9</v>
      </c>
      <c r="J37" s="32" t="s">
        <v>28</v>
      </c>
      <c r="K37" s="32">
        <v>9</v>
      </c>
      <c r="L37" s="40"/>
      <c r="M37" s="40"/>
      <c r="N37" s="40"/>
      <c r="O37" s="34">
        <v>8</v>
      </c>
      <c r="P37" s="35">
        <f>ROUND(SUMPRODUCT(H37:O37,$H$9:$O$9)/100,1)</f>
        <v>8.5</v>
      </c>
      <c r="Q37" s="36" t="str">
        <f t="shared" si="0"/>
        <v>A</v>
      </c>
      <c r="R37" s="37" t="str">
        <f t="shared" si="1"/>
        <v>Giỏi</v>
      </c>
      <c r="S37" s="38" t="str">
        <f t="shared" si="3"/>
        <v/>
      </c>
      <c r="T37" s="39" t="s">
        <v>1511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6.5" customHeight="1">
      <c r="B38" s="27">
        <v>29</v>
      </c>
      <c r="C38" s="28" t="s">
        <v>174</v>
      </c>
      <c r="D38" s="29" t="s">
        <v>175</v>
      </c>
      <c r="E38" s="30" t="s">
        <v>176</v>
      </c>
      <c r="F38" s="31" t="s">
        <v>177</v>
      </c>
      <c r="G38" s="28" t="s">
        <v>116</v>
      </c>
      <c r="H38" s="32">
        <v>10</v>
      </c>
      <c r="I38" s="32">
        <v>7</v>
      </c>
      <c r="J38" s="32" t="s">
        <v>28</v>
      </c>
      <c r="K38" s="32">
        <v>7</v>
      </c>
      <c r="L38" s="40"/>
      <c r="M38" s="40"/>
      <c r="N38" s="40"/>
      <c r="O38" s="34">
        <v>8</v>
      </c>
      <c r="P38" s="35">
        <f>ROUND(SUMPRODUCT(H38:O38,$H$9:$O$9)/100,1)</f>
        <v>7.9</v>
      </c>
      <c r="Q38" s="36" t="str">
        <f t="shared" si="0"/>
        <v>B</v>
      </c>
      <c r="R38" s="37" t="str">
        <f t="shared" si="1"/>
        <v>Khá</v>
      </c>
      <c r="S38" s="38" t="str">
        <f t="shared" si="3"/>
        <v/>
      </c>
      <c r="T38" s="39" t="s">
        <v>1511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6.5" customHeight="1">
      <c r="B39" s="27">
        <v>30</v>
      </c>
      <c r="C39" s="28" t="s">
        <v>178</v>
      </c>
      <c r="D39" s="29" t="s">
        <v>179</v>
      </c>
      <c r="E39" s="30" t="s">
        <v>180</v>
      </c>
      <c r="F39" s="31" t="s">
        <v>181</v>
      </c>
      <c r="G39" s="28" t="s">
        <v>61</v>
      </c>
      <c r="H39" s="32">
        <v>10</v>
      </c>
      <c r="I39" s="32">
        <v>9</v>
      </c>
      <c r="J39" s="32" t="s">
        <v>28</v>
      </c>
      <c r="K39" s="32">
        <v>9</v>
      </c>
      <c r="L39" s="40"/>
      <c r="M39" s="40"/>
      <c r="N39" s="40"/>
      <c r="O39" s="34">
        <v>7</v>
      </c>
      <c r="P39" s="35">
        <f>ROUND(SUMPRODUCT(H39:O39,$H$9:$O$9)/100,1)</f>
        <v>7.9</v>
      </c>
      <c r="Q39" s="36" t="str">
        <f t="shared" si="0"/>
        <v>B</v>
      </c>
      <c r="R39" s="37" t="str">
        <f t="shared" si="1"/>
        <v>Khá</v>
      </c>
      <c r="S39" s="38" t="str">
        <f t="shared" si="3"/>
        <v/>
      </c>
      <c r="T39" s="39" t="s">
        <v>1511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6.5" customHeight="1">
      <c r="B40" s="27">
        <v>31</v>
      </c>
      <c r="C40" s="28" t="s">
        <v>182</v>
      </c>
      <c r="D40" s="29" t="s">
        <v>183</v>
      </c>
      <c r="E40" s="30" t="s">
        <v>184</v>
      </c>
      <c r="F40" s="31" t="s">
        <v>185</v>
      </c>
      <c r="G40" s="28" t="s">
        <v>70</v>
      </c>
      <c r="H40" s="32">
        <v>9</v>
      </c>
      <c r="I40" s="32">
        <v>6</v>
      </c>
      <c r="J40" s="32" t="s">
        <v>28</v>
      </c>
      <c r="K40" s="32">
        <v>6</v>
      </c>
      <c r="L40" s="40"/>
      <c r="M40" s="40"/>
      <c r="N40" s="40"/>
      <c r="O40" s="34">
        <v>5</v>
      </c>
      <c r="P40" s="35">
        <f>ROUND(SUMPRODUCT(H40:O40,$H$9:$O$9)/100,1)</f>
        <v>5.7</v>
      </c>
      <c r="Q40" s="36" t="str">
        <f t="shared" si="0"/>
        <v>C</v>
      </c>
      <c r="R40" s="37" t="str">
        <f t="shared" si="1"/>
        <v>Trung bình</v>
      </c>
      <c r="S40" s="38" t="str">
        <f t="shared" si="3"/>
        <v/>
      </c>
      <c r="T40" s="39" t="s">
        <v>1511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6.5" customHeight="1">
      <c r="B41" s="27">
        <v>32</v>
      </c>
      <c r="C41" s="28" t="s">
        <v>186</v>
      </c>
      <c r="D41" s="29" t="s">
        <v>187</v>
      </c>
      <c r="E41" s="30" t="s">
        <v>184</v>
      </c>
      <c r="F41" s="31" t="s">
        <v>188</v>
      </c>
      <c r="G41" s="28" t="s">
        <v>125</v>
      </c>
      <c r="H41" s="32">
        <v>10</v>
      </c>
      <c r="I41" s="32">
        <v>8</v>
      </c>
      <c r="J41" s="32" t="s">
        <v>28</v>
      </c>
      <c r="K41" s="32">
        <v>8</v>
      </c>
      <c r="L41" s="40"/>
      <c r="M41" s="40"/>
      <c r="N41" s="40"/>
      <c r="O41" s="34">
        <v>7</v>
      </c>
      <c r="P41" s="35">
        <f>ROUND(SUMPRODUCT(H41:O41,$H$9:$O$9)/100,1)</f>
        <v>7.6</v>
      </c>
      <c r="Q41" s="36" t="str">
        <f t="shared" si="0"/>
        <v>B</v>
      </c>
      <c r="R41" s="37" t="str">
        <f t="shared" si="1"/>
        <v>Khá</v>
      </c>
      <c r="S41" s="38" t="str">
        <f t="shared" si="3"/>
        <v/>
      </c>
      <c r="T41" s="39" t="s">
        <v>1511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5.75" customHeight="1">
      <c r="B42" s="27">
        <v>33</v>
      </c>
      <c r="C42" s="28" t="s">
        <v>189</v>
      </c>
      <c r="D42" s="29" t="s">
        <v>190</v>
      </c>
      <c r="E42" s="30" t="s">
        <v>191</v>
      </c>
      <c r="F42" s="31" t="s">
        <v>192</v>
      </c>
      <c r="G42" s="28" t="s">
        <v>61</v>
      </c>
      <c r="H42" s="32">
        <v>10</v>
      </c>
      <c r="I42" s="32">
        <v>8</v>
      </c>
      <c r="J42" s="32" t="s">
        <v>28</v>
      </c>
      <c r="K42" s="32">
        <v>8</v>
      </c>
      <c r="L42" s="40"/>
      <c r="M42" s="40"/>
      <c r="N42" s="40"/>
      <c r="O42" s="34">
        <v>7</v>
      </c>
      <c r="P42" s="35">
        <f>ROUND(SUMPRODUCT(H42:O42,$H$9:$O$9)/100,1)</f>
        <v>7.6</v>
      </c>
      <c r="Q42" s="36" t="str">
        <f t="shared" ref="Q42:Q73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7" t="str">
        <f t="shared" ref="R42:R73" si="5">IF($P42&lt;4,"Kém",IF(AND($P42&gt;=4,$P42&lt;=5.4),"Trung bình yếu",IF(AND($P42&gt;=5.5,$P42&lt;=6.9),"Trung bình",IF(AND($P42&gt;=7,$P42&lt;=8.4),"Khá",IF(AND($P42&gt;=8.5,$P42&lt;=10),"Giỏi","")))))</f>
        <v>Khá</v>
      </c>
      <c r="S42" s="38" t="str">
        <f t="shared" si="3"/>
        <v/>
      </c>
      <c r="T42" s="39" t="s">
        <v>1512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5.75" customHeight="1">
      <c r="B43" s="27">
        <v>34</v>
      </c>
      <c r="C43" s="28" t="s">
        <v>193</v>
      </c>
      <c r="D43" s="29" t="s">
        <v>72</v>
      </c>
      <c r="E43" s="30" t="s">
        <v>191</v>
      </c>
      <c r="F43" s="31" t="s">
        <v>194</v>
      </c>
      <c r="G43" s="28" t="s">
        <v>195</v>
      </c>
      <c r="H43" s="32">
        <v>9</v>
      </c>
      <c r="I43" s="32">
        <v>5</v>
      </c>
      <c r="J43" s="32" t="s">
        <v>28</v>
      </c>
      <c r="K43" s="32">
        <v>5</v>
      </c>
      <c r="L43" s="40"/>
      <c r="M43" s="40"/>
      <c r="N43" s="40"/>
      <c r="O43" s="34">
        <v>8</v>
      </c>
      <c r="P43" s="35">
        <f>ROUND(SUMPRODUCT(H43:O43,$H$9:$O$9)/100,1)</f>
        <v>7.2</v>
      </c>
      <c r="Q43" s="36" t="str">
        <f t="shared" si="4"/>
        <v>B</v>
      </c>
      <c r="R43" s="37" t="str">
        <f t="shared" si="5"/>
        <v>Khá</v>
      </c>
      <c r="S43" s="38" t="str">
        <f t="shared" si="3"/>
        <v/>
      </c>
      <c r="T43" s="39" t="s">
        <v>1512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5.75" customHeight="1">
      <c r="B44" s="27">
        <v>35</v>
      </c>
      <c r="C44" s="28" t="s">
        <v>196</v>
      </c>
      <c r="D44" s="29" t="s">
        <v>197</v>
      </c>
      <c r="E44" s="30" t="s">
        <v>198</v>
      </c>
      <c r="F44" s="31" t="s">
        <v>199</v>
      </c>
      <c r="G44" s="28" t="s">
        <v>125</v>
      </c>
      <c r="H44" s="32">
        <v>10</v>
      </c>
      <c r="I44" s="32">
        <v>8</v>
      </c>
      <c r="J44" s="32" t="s">
        <v>28</v>
      </c>
      <c r="K44" s="32">
        <v>8</v>
      </c>
      <c r="L44" s="40"/>
      <c r="M44" s="40"/>
      <c r="N44" s="40"/>
      <c r="O44" s="34">
        <v>7.5</v>
      </c>
      <c r="P44" s="35">
        <f>ROUND(SUMPRODUCT(H44:O44,$H$9:$O$9)/100,1)</f>
        <v>7.9</v>
      </c>
      <c r="Q44" s="36" t="str">
        <f t="shared" si="4"/>
        <v>B</v>
      </c>
      <c r="R44" s="37" t="str">
        <f t="shared" si="5"/>
        <v>Khá</v>
      </c>
      <c r="S44" s="38" t="str">
        <f t="shared" si="3"/>
        <v/>
      </c>
      <c r="T44" s="39" t="s">
        <v>1512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5.75" customHeight="1">
      <c r="B45" s="27">
        <v>36</v>
      </c>
      <c r="C45" s="28" t="s">
        <v>200</v>
      </c>
      <c r="D45" s="29" t="s">
        <v>201</v>
      </c>
      <c r="E45" s="30" t="s">
        <v>202</v>
      </c>
      <c r="F45" s="31" t="s">
        <v>203</v>
      </c>
      <c r="G45" s="28" t="s">
        <v>116</v>
      </c>
      <c r="H45" s="32">
        <v>9</v>
      </c>
      <c r="I45" s="32">
        <v>5</v>
      </c>
      <c r="J45" s="32" t="s">
        <v>28</v>
      </c>
      <c r="K45" s="32">
        <v>5</v>
      </c>
      <c r="L45" s="40"/>
      <c r="M45" s="40"/>
      <c r="N45" s="40"/>
      <c r="O45" s="34">
        <v>7</v>
      </c>
      <c r="P45" s="35">
        <f>ROUND(SUMPRODUCT(H45:O45,$H$9:$O$9)/100,1)</f>
        <v>6.6</v>
      </c>
      <c r="Q45" s="36" t="str">
        <f t="shared" si="4"/>
        <v>C+</v>
      </c>
      <c r="R45" s="37" t="str">
        <f t="shared" si="5"/>
        <v>Trung bình</v>
      </c>
      <c r="S45" s="38" t="str">
        <f t="shared" si="3"/>
        <v/>
      </c>
      <c r="T45" s="39" t="s">
        <v>1512</v>
      </c>
      <c r="U45" s="3"/>
      <c r="V45" s="26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5.75" customHeight="1">
      <c r="B46" s="27">
        <v>37</v>
      </c>
      <c r="C46" s="28" t="s">
        <v>204</v>
      </c>
      <c r="D46" s="29" t="s">
        <v>105</v>
      </c>
      <c r="E46" s="30" t="s">
        <v>205</v>
      </c>
      <c r="F46" s="31" t="s">
        <v>124</v>
      </c>
      <c r="G46" s="28" t="s">
        <v>125</v>
      </c>
      <c r="H46" s="32">
        <v>10</v>
      </c>
      <c r="I46" s="32">
        <v>9</v>
      </c>
      <c r="J46" s="32" t="s">
        <v>28</v>
      </c>
      <c r="K46" s="32">
        <v>9</v>
      </c>
      <c r="L46" s="40"/>
      <c r="M46" s="40"/>
      <c r="N46" s="40"/>
      <c r="O46" s="34">
        <v>8.5</v>
      </c>
      <c r="P46" s="35">
        <f>ROUND(SUMPRODUCT(H46:O46,$H$9:$O$9)/100,1)</f>
        <v>8.8000000000000007</v>
      </c>
      <c r="Q46" s="36" t="str">
        <f t="shared" si="4"/>
        <v>A</v>
      </c>
      <c r="R46" s="37" t="str">
        <f t="shared" si="5"/>
        <v>Giỏi</v>
      </c>
      <c r="S46" s="38" t="str">
        <f t="shared" si="3"/>
        <v/>
      </c>
      <c r="T46" s="39" t="s">
        <v>1512</v>
      </c>
      <c r="U46" s="3"/>
      <c r="V46" s="26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5.75" customHeight="1">
      <c r="B47" s="27">
        <v>38</v>
      </c>
      <c r="C47" s="28" t="s">
        <v>206</v>
      </c>
      <c r="D47" s="29" t="s">
        <v>207</v>
      </c>
      <c r="E47" s="30" t="s">
        <v>208</v>
      </c>
      <c r="F47" s="31" t="s">
        <v>209</v>
      </c>
      <c r="G47" s="28" t="s">
        <v>125</v>
      </c>
      <c r="H47" s="32">
        <v>10</v>
      </c>
      <c r="I47" s="32">
        <v>8</v>
      </c>
      <c r="J47" s="32" t="s">
        <v>28</v>
      </c>
      <c r="K47" s="32">
        <v>8</v>
      </c>
      <c r="L47" s="40"/>
      <c r="M47" s="40"/>
      <c r="N47" s="40"/>
      <c r="O47" s="34">
        <v>8</v>
      </c>
      <c r="P47" s="35">
        <f>ROUND(SUMPRODUCT(H47:O47,$H$9:$O$9)/100,1)</f>
        <v>8.1999999999999993</v>
      </c>
      <c r="Q47" s="36" t="str">
        <f t="shared" si="4"/>
        <v>B+</v>
      </c>
      <c r="R47" s="37" t="str">
        <f t="shared" si="5"/>
        <v>Khá</v>
      </c>
      <c r="S47" s="38" t="str">
        <f t="shared" si="3"/>
        <v/>
      </c>
      <c r="T47" s="39" t="s">
        <v>1512</v>
      </c>
      <c r="U47" s="3"/>
      <c r="V47" s="26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5.75" customHeight="1">
      <c r="B48" s="27">
        <v>39</v>
      </c>
      <c r="C48" s="28" t="s">
        <v>210</v>
      </c>
      <c r="D48" s="29" t="s">
        <v>211</v>
      </c>
      <c r="E48" s="30" t="s">
        <v>212</v>
      </c>
      <c r="F48" s="31" t="s">
        <v>213</v>
      </c>
      <c r="G48" s="28" t="s">
        <v>103</v>
      </c>
      <c r="H48" s="32">
        <v>10</v>
      </c>
      <c r="I48" s="32">
        <v>9</v>
      </c>
      <c r="J48" s="32" t="s">
        <v>28</v>
      </c>
      <c r="K48" s="32">
        <v>9</v>
      </c>
      <c r="L48" s="40"/>
      <c r="M48" s="40"/>
      <c r="N48" s="40"/>
      <c r="O48" s="34">
        <v>8.5</v>
      </c>
      <c r="P48" s="35">
        <f>ROUND(SUMPRODUCT(H48:O48,$H$9:$O$9)/100,1)</f>
        <v>8.8000000000000007</v>
      </c>
      <c r="Q48" s="36" t="str">
        <f t="shared" si="4"/>
        <v>A</v>
      </c>
      <c r="R48" s="37" t="str">
        <f t="shared" si="5"/>
        <v>Giỏi</v>
      </c>
      <c r="S48" s="38" t="str">
        <f t="shared" si="3"/>
        <v/>
      </c>
      <c r="T48" s="39" t="s">
        <v>1512</v>
      </c>
      <c r="U48" s="3"/>
      <c r="V48" s="26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5.75" customHeight="1">
      <c r="B49" s="27">
        <v>40</v>
      </c>
      <c r="C49" s="28" t="s">
        <v>214</v>
      </c>
      <c r="D49" s="29" t="s">
        <v>215</v>
      </c>
      <c r="E49" s="30" t="s">
        <v>216</v>
      </c>
      <c r="F49" s="31" t="s">
        <v>217</v>
      </c>
      <c r="G49" s="28" t="s">
        <v>125</v>
      </c>
      <c r="H49" s="32">
        <v>10</v>
      </c>
      <c r="I49" s="32">
        <v>9</v>
      </c>
      <c r="J49" s="32" t="s">
        <v>28</v>
      </c>
      <c r="K49" s="32">
        <v>9</v>
      </c>
      <c r="L49" s="40"/>
      <c r="M49" s="40"/>
      <c r="N49" s="40"/>
      <c r="O49" s="34">
        <v>7.5</v>
      </c>
      <c r="P49" s="35">
        <f>ROUND(SUMPRODUCT(H49:O49,$H$9:$O$9)/100,1)</f>
        <v>8.1999999999999993</v>
      </c>
      <c r="Q49" s="36" t="str">
        <f t="shared" si="4"/>
        <v>B+</v>
      </c>
      <c r="R49" s="37" t="str">
        <f t="shared" si="5"/>
        <v>Khá</v>
      </c>
      <c r="S49" s="38" t="str">
        <f t="shared" si="3"/>
        <v/>
      </c>
      <c r="T49" s="39" t="s">
        <v>1512</v>
      </c>
      <c r="U49" s="3"/>
      <c r="V49" s="26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5.75" customHeight="1">
      <c r="B50" s="27">
        <v>41</v>
      </c>
      <c r="C50" s="28" t="s">
        <v>218</v>
      </c>
      <c r="D50" s="29" t="s">
        <v>219</v>
      </c>
      <c r="E50" s="30" t="s">
        <v>216</v>
      </c>
      <c r="F50" s="31" t="s">
        <v>220</v>
      </c>
      <c r="G50" s="28" t="s">
        <v>61</v>
      </c>
      <c r="H50" s="32">
        <v>10</v>
      </c>
      <c r="I50" s="32">
        <v>8</v>
      </c>
      <c r="J50" s="32" t="s">
        <v>28</v>
      </c>
      <c r="K50" s="32">
        <v>8</v>
      </c>
      <c r="L50" s="40"/>
      <c r="M50" s="40"/>
      <c r="N50" s="40"/>
      <c r="O50" s="34">
        <v>7</v>
      </c>
      <c r="P50" s="35">
        <f>ROUND(SUMPRODUCT(H50:O50,$H$9:$O$9)/100,1)</f>
        <v>7.6</v>
      </c>
      <c r="Q50" s="36" t="str">
        <f t="shared" si="4"/>
        <v>B</v>
      </c>
      <c r="R50" s="37" t="str">
        <f t="shared" si="5"/>
        <v>Khá</v>
      </c>
      <c r="S50" s="38" t="str">
        <f t="shared" si="3"/>
        <v/>
      </c>
      <c r="T50" s="39" t="s">
        <v>1512</v>
      </c>
      <c r="U50" s="3"/>
      <c r="V50" s="26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5.75" customHeight="1">
      <c r="B51" s="27">
        <v>42</v>
      </c>
      <c r="C51" s="28" t="s">
        <v>221</v>
      </c>
      <c r="D51" s="29" t="s">
        <v>222</v>
      </c>
      <c r="E51" s="30" t="s">
        <v>223</v>
      </c>
      <c r="F51" s="31" t="s">
        <v>224</v>
      </c>
      <c r="G51" s="28" t="s">
        <v>70</v>
      </c>
      <c r="H51" s="32">
        <v>9</v>
      </c>
      <c r="I51" s="32">
        <v>5</v>
      </c>
      <c r="J51" s="32" t="s">
        <v>28</v>
      </c>
      <c r="K51" s="32">
        <v>5</v>
      </c>
      <c r="L51" s="40"/>
      <c r="M51" s="40"/>
      <c r="N51" s="40"/>
      <c r="O51" s="34">
        <v>6.5</v>
      </c>
      <c r="P51" s="35">
        <f>ROUND(SUMPRODUCT(H51:O51,$H$9:$O$9)/100,1)</f>
        <v>6.3</v>
      </c>
      <c r="Q51" s="36" t="str">
        <f t="shared" si="4"/>
        <v>C</v>
      </c>
      <c r="R51" s="37" t="str">
        <f t="shared" si="5"/>
        <v>Trung bình</v>
      </c>
      <c r="S51" s="38" t="str">
        <f t="shared" si="3"/>
        <v/>
      </c>
      <c r="T51" s="39" t="s">
        <v>1512</v>
      </c>
      <c r="U51" s="3"/>
      <c r="V51" s="26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5.75" customHeight="1">
      <c r="B52" s="27">
        <v>43</v>
      </c>
      <c r="C52" s="28" t="s">
        <v>225</v>
      </c>
      <c r="D52" s="29" t="s">
        <v>226</v>
      </c>
      <c r="E52" s="30" t="s">
        <v>227</v>
      </c>
      <c r="F52" s="31" t="s">
        <v>228</v>
      </c>
      <c r="G52" s="28" t="s">
        <v>80</v>
      </c>
      <c r="H52" s="32">
        <v>9</v>
      </c>
      <c r="I52" s="32">
        <v>5</v>
      </c>
      <c r="J52" s="32" t="s">
        <v>28</v>
      </c>
      <c r="K52" s="32">
        <v>5</v>
      </c>
      <c r="L52" s="40"/>
      <c r="M52" s="40"/>
      <c r="N52" s="40"/>
      <c r="O52" s="34">
        <v>7.5</v>
      </c>
      <c r="P52" s="35">
        <f>ROUND(SUMPRODUCT(H52:O52,$H$9:$O$9)/100,1)</f>
        <v>6.9</v>
      </c>
      <c r="Q52" s="36" t="str">
        <f t="shared" si="4"/>
        <v>C+</v>
      </c>
      <c r="R52" s="37" t="str">
        <f t="shared" si="5"/>
        <v>Trung bình</v>
      </c>
      <c r="S52" s="38" t="str">
        <f t="shared" si="3"/>
        <v/>
      </c>
      <c r="T52" s="39" t="s">
        <v>1512</v>
      </c>
      <c r="U52" s="3"/>
      <c r="V52" s="26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5.75" customHeight="1">
      <c r="B53" s="27">
        <v>44</v>
      </c>
      <c r="C53" s="28" t="s">
        <v>229</v>
      </c>
      <c r="D53" s="29" t="s">
        <v>226</v>
      </c>
      <c r="E53" s="30" t="s">
        <v>230</v>
      </c>
      <c r="F53" s="31" t="s">
        <v>231</v>
      </c>
      <c r="G53" s="28" t="s">
        <v>80</v>
      </c>
      <c r="H53" s="32">
        <v>10</v>
      </c>
      <c r="I53" s="32">
        <v>7</v>
      </c>
      <c r="J53" s="32" t="s">
        <v>28</v>
      </c>
      <c r="K53" s="32">
        <v>7</v>
      </c>
      <c r="L53" s="40"/>
      <c r="M53" s="40"/>
      <c r="N53" s="40"/>
      <c r="O53" s="34">
        <v>9.5</v>
      </c>
      <c r="P53" s="35">
        <f>ROUND(SUMPRODUCT(H53:O53,$H$9:$O$9)/100,1)</f>
        <v>8.8000000000000007</v>
      </c>
      <c r="Q53" s="36" t="str">
        <f t="shared" si="4"/>
        <v>A</v>
      </c>
      <c r="R53" s="37" t="str">
        <f t="shared" si="5"/>
        <v>Giỏi</v>
      </c>
      <c r="S53" s="38" t="str">
        <f t="shared" si="3"/>
        <v/>
      </c>
      <c r="T53" s="39" t="s">
        <v>1512</v>
      </c>
      <c r="U53" s="3"/>
      <c r="V53" s="26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5.75" customHeight="1">
      <c r="B54" s="27">
        <v>45</v>
      </c>
      <c r="C54" s="28" t="s">
        <v>232</v>
      </c>
      <c r="D54" s="29" t="s">
        <v>233</v>
      </c>
      <c r="E54" s="30" t="s">
        <v>234</v>
      </c>
      <c r="F54" s="31" t="s">
        <v>235</v>
      </c>
      <c r="G54" s="28" t="s">
        <v>125</v>
      </c>
      <c r="H54" s="32">
        <v>10</v>
      </c>
      <c r="I54" s="32">
        <v>7</v>
      </c>
      <c r="J54" s="32" t="s">
        <v>28</v>
      </c>
      <c r="K54" s="32">
        <v>7</v>
      </c>
      <c r="L54" s="40"/>
      <c r="M54" s="40"/>
      <c r="N54" s="40"/>
      <c r="O54" s="34">
        <v>6</v>
      </c>
      <c r="P54" s="35">
        <f>ROUND(SUMPRODUCT(H54:O54,$H$9:$O$9)/100,1)</f>
        <v>6.7</v>
      </c>
      <c r="Q54" s="36" t="str">
        <f t="shared" si="4"/>
        <v>C+</v>
      </c>
      <c r="R54" s="37" t="str">
        <f t="shared" si="5"/>
        <v>Trung bình</v>
      </c>
      <c r="S54" s="38" t="str">
        <f t="shared" si="3"/>
        <v/>
      </c>
      <c r="T54" s="39" t="s">
        <v>1512</v>
      </c>
      <c r="U54" s="3"/>
      <c r="V54" s="26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5.75" customHeight="1">
      <c r="B55" s="27">
        <v>46</v>
      </c>
      <c r="C55" s="28" t="s">
        <v>236</v>
      </c>
      <c r="D55" s="29" t="s">
        <v>237</v>
      </c>
      <c r="E55" s="30" t="s">
        <v>238</v>
      </c>
      <c r="F55" s="31" t="s">
        <v>203</v>
      </c>
      <c r="G55" s="28" t="s">
        <v>125</v>
      </c>
      <c r="H55" s="32">
        <v>9</v>
      </c>
      <c r="I55" s="32">
        <v>5</v>
      </c>
      <c r="J55" s="32" t="s">
        <v>28</v>
      </c>
      <c r="K55" s="32">
        <v>5</v>
      </c>
      <c r="L55" s="40"/>
      <c r="M55" s="40"/>
      <c r="N55" s="40"/>
      <c r="O55" s="34">
        <v>6</v>
      </c>
      <c r="P55" s="35">
        <f>ROUND(SUMPRODUCT(H55:O55,$H$9:$O$9)/100,1)</f>
        <v>6</v>
      </c>
      <c r="Q55" s="36" t="str">
        <f t="shared" si="4"/>
        <v>C</v>
      </c>
      <c r="R55" s="37" t="str">
        <f t="shared" si="5"/>
        <v>Trung bình</v>
      </c>
      <c r="S55" s="38" t="str">
        <f t="shared" si="3"/>
        <v/>
      </c>
      <c r="T55" s="39" t="s">
        <v>1512</v>
      </c>
      <c r="U55" s="3"/>
      <c r="V55" s="26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5.75" customHeight="1">
      <c r="B56" s="27">
        <v>47</v>
      </c>
      <c r="C56" s="28" t="s">
        <v>239</v>
      </c>
      <c r="D56" s="29" t="s">
        <v>240</v>
      </c>
      <c r="E56" s="30" t="s">
        <v>241</v>
      </c>
      <c r="F56" s="31" t="s">
        <v>242</v>
      </c>
      <c r="G56" s="28" t="s">
        <v>65</v>
      </c>
      <c r="H56" s="32">
        <v>9</v>
      </c>
      <c r="I56" s="32">
        <v>5</v>
      </c>
      <c r="J56" s="32" t="s">
        <v>28</v>
      </c>
      <c r="K56" s="32">
        <v>5</v>
      </c>
      <c r="L56" s="40"/>
      <c r="M56" s="40"/>
      <c r="N56" s="40"/>
      <c r="O56" s="34">
        <v>6</v>
      </c>
      <c r="P56" s="35">
        <f>ROUND(SUMPRODUCT(H56:O56,$H$9:$O$9)/100,1)</f>
        <v>6</v>
      </c>
      <c r="Q56" s="36" t="str">
        <f t="shared" si="4"/>
        <v>C</v>
      </c>
      <c r="R56" s="37" t="str">
        <f t="shared" si="5"/>
        <v>Trung bình</v>
      </c>
      <c r="S56" s="38" t="str">
        <f t="shared" si="3"/>
        <v/>
      </c>
      <c r="T56" s="39" t="s">
        <v>1512</v>
      </c>
      <c r="U56" s="3"/>
      <c r="V56" s="26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5.75" customHeight="1">
      <c r="B57" s="27">
        <v>48</v>
      </c>
      <c r="C57" s="28" t="s">
        <v>243</v>
      </c>
      <c r="D57" s="29" t="s">
        <v>244</v>
      </c>
      <c r="E57" s="30" t="s">
        <v>245</v>
      </c>
      <c r="F57" s="31" t="s">
        <v>246</v>
      </c>
      <c r="G57" s="28" t="s">
        <v>125</v>
      </c>
      <c r="H57" s="32">
        <v>10</v>
      </c>
      <c r="I57" s="32">
        <v>9</v>
      </c>
      <c r="J57" s="32" t="s">
        <v>28</v>
      </c>
      <c r="K57" s="32">
        <v>9</v>
      </c>
      <c r="L57" s="40"/>
      <c r="M57" s="40"/>
      <c r="N57" s="40"/>
      <c r="O57" s="34">
        <v>7.5</v>
      </c>
      <c r="P57" s="35">
        <f>ROUND(SUMPRODUCT(H57:O57,$H$9:$O$9)/100,1)</f>
        <v>8.1999999999999993</v>
      </c>
      <c r="Q57" s="36" t="str">
        <f t="shared" si="4"/>
        <v>B+</v>
      </c>
      <c r="R57" s="37" t="str">
        <f t="shared" si="5"/>
        <v>Khá</v>
      </c>
      <c r="S57" s="38" t="str">
        <f t="shared" si="3"/>
        <v/>
      </c>
      <c r="T57" s="39" t="s">
        <v>1512</v>
      </c>
      <c r="U57" s="3"/>
      <c r="V57" s="26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5.75" customHeight="1">
      <c r="B58" s="27">
        <v>49</v>
      </c>
      <c r="C58" s="28" t="s">
        <v>247</v>
      </c>
      <c r="D58" s="29" t="s">
        <v>248</v>
      </c>
      <c r="E58" s="30" t="s">
        <v>249</v>
      </c>
      <c r="F58" s="31" t="s">
        <v>250</v>
      </c>
      <c r="G58" s="28" t="s">
        <v>65</v>
      </c>
      <c r="H58" s="32">
        <v>10</v>
      </c>
      <c r="I58" s="32">
        <v>8</v>
      </c>
      <c r="J58" s="32" t="s">
        <v>28</v>
      </c>
      <c r="K58" s="32">
        <v>8</v>
      </c>
      <c r="L58" s="40"/>
      <c r="M58" s="40"/>
      <c r="N58" s="40"/>
      <c r="O58" s="34">
        <v>7.5</v>
      </c>
      <c r="P58" s="35">
        <f>ROUND(SUMPRODUCT(H58:O58,$H$9:$O$9)/100,1)</f>
        <v>7.9</v>
      </c>
      <c r="Q58" s="36" t="str">
        <f t="shared" si="4"/>
        <v>B</v>
      </c>
      <c r="R58" s="37" t="str">
        <f t="shared" si="5"/>
        <v>Khá</v>
      </c>
      <c r="S58" s="38" t="str">
        <f t="shared" si="3"/>
        <v/>
      </c>
      <c r="T58" s="39" t="s">
        <v>1512</v>
      </c>
      <c r="U58" s="3"/>
      <c r="V58" s="26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5.75" customHeight="1">
      <c r="B59" s="27">
        <v>50</v>
      </c>
      <c r="C59" s="28" t="s">
        <v>251</v>
      </c>
      <c r="D59" s="29" t="s">
        <v>252</v>
      </c>
      <c r="E59" s="30" t="s">
        <v>249</v>
      </c>
      <c r="F59" s="31" t="s">
        <v>253</v>
      </c>
      <c r="G59" s="28" t="s">
        <v>61</v>
      </c>
      <c r="H59" s="32">
        <v>10</v>
      </c>
      <c r="I59" s="32">
        <v>8</v>
      </c>
      <c r="J59" s="32" t="s">
        <v>28</v>
      </c>
      <c r="K59" s="32">
        <v>8</v>
      </c>
      <c r="L59" s="40"/>
      <c r="M59" s="40"/>
      <c r="N59" s="40"/>
      <c r="O59" s="34">
        <v>8</v>
      </c>
      <c r="P59" s="35">
        <f>ROUND(SUMPRODUCT(H59:O59,$H$9:$O$9)/100,1)</f>
        <v>8.1999999999999993</v>
      </c>
      <c r="Q59" s="36" t="str">
        <f t="shared" si="4"/>
        <v>B+</v>
      </c>
      <c r="R59" s="37" t="str">
        <f t="shared" si="5"/>
        <v>Khá</v>
      </c>
      <c r="S59" s="38" t="str">
        <f t="shared" si="3"/>
        <v/>
      </c>
      <c r="T59" s="39" t="s">
        <v>1512</v>
      </c>
      <c r="U59" s="3"/>
      <c r="V59" s="26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5.75" customHeight="1">
      <c r="B60" s="27">
        <v>51</v>
      </c>
      <c r="C60" s="28" t="s">
        <v>254</v>
      </c>
      <c r="D60" s="29" t="s">
        <v>255</v>
      </c>
      <c r="E60" s="30" t="s">
        <v>256</v>
      </c>
      <c r="F60" s="31" t="s">
        <v>115</v>
      </c>
      <c r="G60" s="28" t="s">
        <v>103</v>
      </c>
      <c r="H60" s="32">
        <v>10</v>
      </c>
      <c r="I60" s="32">
        <v>7</v>
      </c>
      <c r="J60" s="32" t="s">
        <v>28</v>
      </c>
      <c r="K60" s="32">
        <v>7</v>
      </c>
      <c r="L60" s="40"/>
      <c r="M60" s="40"/>
      <c r="N60" s="40"/>
      <c r="O60" s="34">
        <v>7.5</v>
      </c>
      <c r="P60" s="35">
        <f>ROUND(SUMPRODUCT(H60:O60,$H$9:$O$9)/100,1)</f>
        <v>7.6</v>
      </c>
      <c r="Q60" s="36" t="str">
        <f t="shared" si="4"/>
        <v>B</v>
      </c>
      <c r="R60" s="37" t="str">
        <f t="shared" si="5"/>
        <v>Khá</v>
      </c>
      <c r="S60" s="38" t="str">
        <f t="shared" si="3"/>
        <v/>
      </c>
      <c r="T60" s="39" t="s">
        <v>1512</v>
      </c>
      <c r="U60" s="3"/>
      <c r="V60" s="26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5.75" customHeight="1">
      <c r="B61" s="27">
        <v>52</v>
      </c>
      <c r="C61" s="28" t="s">
        <v>257</v>
      </c>
      <c r="D61" s="29" t="s">
        <v>258</v>
      </c>
      <c r="E61" s="30" t="s">
        <v>259</v>
      </c>
      <c r="F61" s="31" t="s">
        <v>260</v>
      </c>
      <c r="G61" s="28" t="s">
        <v>116</v>
      </c>
      <c r="H61" s="32">
        <v>9</v>
      </c>
      <c r="I61" s="32">
        <v>5</v>
      </c>
      <c r="J61" s="32" t="s">
        <v>28</v>
      </c>
      <c r="K61" s="32">
        <v>5</v>
      </c>
      <c r="L61" s="40"/>
      <c r="M61" s="40"/>
      <c r="N61" s="40"/>
      <c r="O61" s="34">
        <v>5.5</v>
      </c>
      <c r="P61" s="35">
        <f>ROUND(SUMPRODUCT(H61:O61,$H$9:$O$9)/100,1)</f>
        <v>5.7</v>
      </c>
      <c r="Q61" s="36" t="str">
        <f t="shared" si="4"/>
        <v>C</v>
      </c>
      <c r="R61" s="37" t="str">
        <f t="shared" si="5"/>
        <v>Trung bình</v>
      </c>
      <c r="S61" s="38" t="str">
        <f t="shared" si="3"/>
        <v/>
      </c>
      <c r="T61" s="39" t="s">
        <v>1512</v>
      </c>
      <c r="U61" s="3"/>
      <c r="V61" s="26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5.75" customHeight="1">
      <c r="B62" s="27">
        <v>53</v>
      </c>
      <c r="C62" s="28" t="s">
        <v>261</v>
      </c>
      <c r="D62" s="29" t="s">
        <v>222</v>
      </c>
      <c r="E62" s="30" t="s">
        <v>262</v>
      </c>
      <c r="F62" s="31" t="s">
        <v>64</v>
      </c>
      <c r="G62" s="28" t="s">
        <v>125</v>
      </c>
      <c r="H62" s="32">
        <v>10</v>
      </c>
      <c r="I62" s="32">
        <v>7</v>
      </c>
      <c r="J62" s="32" t="s">
        <v>28</v>
      </c>
      <c r="K62" s="32">
        <v>7</v>
      </c>
      <c r="L62" s="40"/>
      <c r="M62" s="40"/>
      <c r="N62" s="40"/>
      <c r="O62" s="34">
        <v>6.5</v>
      </c>
      <c r="P62" s="35">
        <f>ROUND(SUMPRODUCT(H62:O62,$H$9:$O$9)/100,1)</f>
        <v>7</v>
      </c>
      <c r="Q62" s="36" t="str">
        <f t="shared" si="4"/>
        <v>B</v>
      </c>
      <c r="R62" s="37" t="str">
        <f t="shared" si="5"/>
        <v>Khá</v>
      </c>
      <c r="S62" s="38" t="str">
        <f t="shared" si="3"/>
        <v/>
      </c>
      <c r="T62" s="39" t="s">
        <v>1512</v>
      </c>
      <c r="U62" s="3"/>
      <c r="V62" s="26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5.75" customHeight="1">
      <c r="B63" s="27">
        <v>54</v>
      </c>
      <c r="C63" s="28" t="s">
        <v>263</v>
      </c>
      <c r="D63" s="29" t="s">
        <v>264</v>
      </c>
      <c r="E63" s="30" t="s">
        <v>265</v>
      </c>
      <c r="F63" s="31" t="s">
        <v>266</v>
      </c>
      <c r="G63" s="28" t="s">
        <v>65</v>
      </c>
      <c r="H63" s="32">
        <v>9</v>
      </c>
      <c r="I63" s="32">
        <v>5</v>
      </c>
      <c r="J63" s="32" t="s">
        <v>28</v>
      </c>
      <c r="K63" s="32">
        <v>5</v>
      </c>
      <c r="L63" s="40"/>
      <c r="M63" s="40"/>
      <c r="N63" s="40"/>
      <c r="O63" s="34">
        <v>5.5</v>
      </c>
      <c r="P63" s="35">
        <f>ROUND(SUMPRODUCT(H63:O63,$H$9:$O$9)/100,1)</f>
        <v>5.7</v>
      </c>
      <c r="Q63" s="36" t="str">
        <f t="shared" si="4"/>
        <v>C</v>
      </c>
      <c r="R63" s="37" t="str">
        <f t="shared" si="5"/>
        <v>Trung bình</v>
      </c>
      <c r="S63" s="38" t="str">
        <f t="shared" si="3"/>
        <v/>
      </c>
      <c r="T63" s="39" t="s">
        <v>1512</v>
      </c>
      <c r="U63" s="3"/>
      <c r="V63" s="26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5.75" customHeight="1">
      <c r="B64" s="27">
        <v>55</v>
      </c>
      <c r="C64" s="28" t="s">
        <v>267</v>
      </c>
      <c r="D64" s="29" t="s">
        <v>77</v>
      </c>
      <c r="E64" s="30" t="s">
        <v>268</v>
      </c>
      <c r="F64" s="31" t="s">
        <v>269</v>
      </c>
      <c r="G64" s="28" t="s">
        <v>61</v>
      </c>
      <c r="H64" s="32">
        <v>9</v>
      </c>
      <c r="I64" s="32">
        <v>5</v>
      </c>
      <c r="J64" s="32" t="s">
        <v>28</v>
      </c>
      <c r="K64" s="32">
        <v>5</v>
      </c>
      <c r="L64" s="40"/>
      <c r="M64" s="40"/>
      <c r="N64" s="40"/>
      <c r="O64" s="34">
        <v>7.5</v>
      </c>
      <c r="P64" s="35">
        <f>ROUND(SUMPRODUCT(H64:O64,$H$9:$O$9)/100,1)</f>
        <v>6.9</v>
      </c>
      <c r="Q64" s="36" t="str">
        <f t="shared" si="4"/>
        <v>C+</v>
      </c>
      <c r="R64" s="37" t="str">
        <f t="shared" si="5"/>
        <v>Trung bình</v>
      </c>
      <c r="S64" s="38" t="str">
        <f t="shared" si="3"/>
        <v/>
      </c>
      <c r="T64" s="39" t="s">
        <v>1512</v>
      </c>
      <c r="U64" s="3"/>
      <c r="V64" s="26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5.75" customHeight="1">
      <c r="B65" s="27">
        <v>56</v>
      </c>
      <c r="C65" s="28" t="s">
        <v>270</v>
      </c>
      <c r="D65" s="29" t="s">
        <v>271</v>
      </c>
      <c r="E65" s="30" t="s">
        <v>272</v>
      </c>
      <c r="F65" s="31" t="s">
        <v>273</v>
      </c>
      <c r="G65" s="28" t="s">
        <v>155</v>
      </c>
      <c r="H65" s="32">
        <v>9</v>
      </c>
      <c r="I65" s="32">
        <v>6</v>
      </c>
      <c r="J65" s="32" t="s">
        <v>28</v>
      </c>
      <c r="K65" s="32">
        <v>6</v>
      </c>
      <c r="L65" s="40"/>
      <c r="M65" s="40"/>
      <c r="N65" s="40"/>
      <c r="O65" s="34">
        <v>8</v>
      </c>
      <c r="P65" s="35">
        <f>ROUND(SUMPRODUCT(H65:O65,$H$9:$O$9)/100,1)</f>
        <v>7.5</v>
      </c>
      <c r="Q65" s="36" t="str">
        <f t="shared" si="4"/>
        <v>B</v>
      </c>
      <c r="R65" s="37" t="str">
        <f t="shared" si="5"/>
        <v>Khá</v>
      </c>
      <c r="S65" s="38" t="str">
        <f t="shared" si="3"/>
        <v/>
      </c>
      <c r="T65" s="39" t="s">
        <v>1512</v>
      </c>
      <c r="U65" s="3"/>
      <c r="V65" s="26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5.75" customHeight="1">
      <c r="B66" s="27">
        <v>57</v>
      </c>
      <c r="C66" s="28" t="s">
        <v>274</v>
      </c>
      <c r="D66" s="29" t="s">
        <v>275</v>
      </c>
      <c r="E66" s="30" t="s">
        <v>272</v>
      </c>
      <c r="F66" s="31" t="s">
        <v>276</v>
      </c>
      <c r="G66" s="28" t="s">
        <v>70</v>
      </c>
      <c r="H66" s="32">
        <v>9</v>
      </c>
      <c r="I66" s="32">
        <v>6</v>
      </c>
      <c r="J66" s="32" t="s">
        <v>28</v>
      </c>
      <c r="K66" s="32">
        <v>6</v>
      </c>
      <c r="L66" s="40"/>
      <c r="M66" s="40"/>
      <c r="N66" s="40"/>
      <c r="O66" s="34">
        <v>7</v>
      </c>
      <c r="P66" s="35">
        <f>ROUND(SUMPRODUCT(H66:O66,$H$9:$O$9)/100,1)</f>
        <v>6.9</v>
      </c>
      <c r="Q66" s="36" t="str">
        <f t="shared" si="4"/>
        <v>C+</v>
      </c>
      <c r="R66" s="37" t="str">
        <f t="shared" si="5"/>
        <v>Trung bình</v>
      </c>
      <c r="S66" s="38" t="str">
        <f t="shared" si="3"/>
        <v/>
      </c>
      <c r="T66" s="39" t="s">
        <v>1512</v>
      </c>
      <c r="U66" s="3"/>
      <c r="V66" s="26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5.75" customHeight="1">
      <c r="B67" s="27">
        <v>58</v>
      </c>
      <c r="C67" s="28" t="s">
        <v>277</v>
      </c>
      <c r="D67" s="29" t="s">
        <v>278</v>
      </c>
      <c r="E67" s="30" t="s">
        <v>279</v>
      </c>
      <c r="F67" s="31" t="s">
        <v>280</v>
      </c>
      <c r="G67" s="28" t="s">
        <v>65</v>
      </c>
      <c r="H67" s="32">
        <v>10</v>
      </c>
      <c r="I67" s="32">
        <v>8</v>
      </c>
      <c r="J67" s="32" t="s">
        <v>28</v>
      </c>
      <c r="K67" s="32">
        <v>8</v>
      </c>
      <c r="L67" s="40"/>
      <c r="M67" s="40"/>
      <c r="N67" s="40"/>
      <c r="O67" s="34">
        <v>8.5</v>
      </c>
      <c r="P67" s="35">
        <f>ROUND(SUMPRODUCT(H67:O67,$H$9:$O$9)/100,1)</f>
        <v>8.5</v>
      </c>
      <c r="Q67" s="36" t="str">
        <f t="shared" si="4"/>
        <v>A</v>
      </c>
      <c r="R67" s="37" t="str">
        <f t="shared" si="5"/>
        <v>Giỏi</v>
      </c>
      <c r="S67" s="38" t="str">
        <f t="shared" si="3"/>
        <v/>
      </c>
      <c r="T67" s="39" t="s">
        <v>1512</v>
      </c>
      <c r="U67" s="3"/>
      <c r="V67" s="26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5.75" customHeight="1">
      <c r="B68" s="27">
        <v>59</v>
      </c>
      <c r="C68" s="28" t="s">
        <v>281</v>
      </c>
      <c r="D68" s="29" t="s">
        <v>167</v>
      </c>
      <c r="E68" s="30" t="s">
        <v>282</v>
      </c>
      <c r="F68" s="31" t="s">
        <v>283</v>
      </c>
      <c r="G68" s="28" t="s">
        <v>125</v>
      </c>
      <c r="H68" s="32">
        <v>1</v>
      </c>
      <c r="I68" s="32">
        <v>1</v>
      </c>
      <c r="J68" s="32" t="s">
        <v>28</v>
      </c>
      <c r="K68" s="32">
        <v>1</v>
      </c>
      <c r="L68" s="40"/>
      <c r="M68" s="40"/>
      <c r="N68" s="40"/>
      <c r="O68" s="34">
        <v>0</v>
      </c>
      <c r="P68" s="35">
        <f>ROUND(SUMPRODUCT(H68:O68,$H$9:$O$9)/100,1)</f>
        <v>0.4</v>
      </c>
      <c r="Q68" s="36" t="str">
        <f t="shared" si="4"/>
        <v>F</v>
      </c>
      <c r="R68" s="37" t="str">
        <f t="shared" si="5"/>
        <v>Kém</v>
      </c>
      <c r="S68" s="38" t="s">
        <v>1530</v>
      </c>
      <c r="T68" s="39" t="s">
        <v>1512</v>
      </c>
      <c r="U68" s="3"/>
      <c r="V68" s="26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Học lại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5.75" customHeight="1">
      <c r="B69" s="27">
        <v>60</v>
      </c>
      <c r="C69" s="28" t="s">
        <v>284</v>
      </c>
      <c r="D69" s="29" t="s">
        <v>285</v>
      </c>
      <c r="E69" s="30" t="s">
        <v>286</v>
      </c>
      <c r="F69" s="31" t="s">
        <v>287</v>
      </c>
      <c r="G69" s="28" t="s">
        <v>65</v>
      </c>
      <c r="H69" s="32">
        <v>10</v>
      </c>
      <c r="I69" s="32">
        <v>9</v>
      </c>
      <c r="J69" s="32" t="s">
        <v>28</v>
      </c>
      <c r="K69" s="32">
        <v>9</v>
      </c>
      <c r="L69" s="40"/>
      <c r="M69" s="40"/>
      <c r="N69" s="40"/>
      <c r="O69" s="34">
        <v>8</v>
      </c>
      <c r="P69" s="35">
        <f>ROUND(SUMPRODUCT(H69:O69,$H$9:$O$9)/100,1)</f>
        <v>8.5</v>
      </c>
      <c r="Q69" s="36" t="str">
        <f t="shared" si="4"/>
        <v>A</v>
      </c>
      <c r="R69" s="37" t="str">
        <f t="shared" si="5"/>
        <v>Giỏi</v>
      </c>
      <c r="S69" s="38" t="str">
        <f>+IF(OR($H69=0,$I69=0,$J69=0,$K69=0),"Không đủ ĐKDT","")</f>
        <v/>
      </c>
      <c r="T69" s="39" t="s">
        <v>1512</v>
      </c>
      <c r="U69" s="3"/>
      <c r="V69" s="26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5.75" customHeight="1">
      <c r="B70" s="27">
        <v>61</v>
      </c>
      <c r="C70" s="28" t="s">
        <v>288</v>
      </c>
      <c r="D70" s="29" t="s">
        <v>289</v>
      </c>
      <c r="E70" s="30" t="s">
        <v>290</v>
      </c>
      <c r="F70" s="31" t="s">
        <v>93</v>
      </c>
      <c r="G70" s="28" t="s">
        <v>80</v>
      </c>
      <c r="H70" s="32">
        <v>10</v>
      </c>
      <c r="I70" s="32">
        <v>8</v>
      </c>
      <c r="J70" s="32" t="s">
        <v>28</v>
      </c>
      <c r="K70" s="32">
        <v>8</v>
      </c>
      <c r="L70" s="40"/>
      <c r="M70" s="40"/>
      <c r="N70" s="40"/>
      <c r="O70" s="34">
        <v>7.5</v>
      </c>
      <c r="P70" s="35">
        <f>ROUND(SUMPRODUCT(H70:O70,$H$9:$O$9)/100,1)</f>
        <v>7.9</v>
      </c>
      <c r="Q70" s="36" t="str">
        <f t="shared" si="4"/>
        <v>B</v>
      </c>
      <c r="R70" s="37" t="str">
        <f t="shared" si="5"/>
        <v>Khá</v>
      </c>
      <c r="S70" s="38" t="str">
        <f>+IF(OR($H70=0,$I70=0,$J70=0,$K70=0),"Không đủ ĐKDT","")</f>
        <v/>
      </c>
      <c r="T70" s="39" t="s">
        <v>1512</v>
      </c>
      <c r="U70" s="3"/>
      <c r="V70" s="26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5.75" customHeight="1">
      <c r="B71" s="27">
        <v>62</v>
      </c>
      <c r="C71" s="28" t="s">
        <v>291</v>
      </c>
      <c r="D71" s="29" t="s">
        <v>292</v>
      </c>
      <c r="E71" s="30" t="s">
        <v>290</v>
      </c>
      <c r="F71" s="31" t="s">
        <v>293</v>
      </c>
      <c r="G71" s="28" t="s">
        <v>70</v>
      </c>
      <c r="H71" s="32">
        <v>10</v>
      </c>
      <c r="I71" s="32">
        <v>7</v>
      </c>
      <c r="J71" s="32" t="s">
        <v>28</v>
      </c>
      <c r="K71" s="32">
        <v>7</v>
      </c>
      <c r="L71" s="40"/>
      <c r="M71" s="40"/>
      <c r="N71" s="40"/>
      <c r="O71" s="34">
        <v>8</v>
      </c>
      <c r="P71" s="35">
        <f>ROUND(SUMPRODUCT(H71:O71,$H$9:$O$9)/100,1)</f>
        <v>7.9</v>
      </c>
      <c r="Q71" s="36" t="str">
        <f t="shared" si="4"/>
        <v>B</v>
      </c>
      <c r="R71" s="37" t="str">
        <f t="shared" si="5"/>
        <v>Khá</v>
      </c>
      <c r="S71" s="38" t="str">
        <f>+IF(OR($H71=0,$I71=0,$J71=0,$K71=0),"Không đủ ĐKDT","")</f>
        <v/>
      </c>
      <c r="T71" s="39" t="s">
        <v>1512</v>
      </c>
      <c r="U71" s="3"/>
      <c r="V71" s="26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5.75" customHeight="1">
      <c r="B72" s="27">
        <v>63</v>
      </c>
      <c r="C72" s="28" t="s">
        <v>294</v>
      </c>
      <c r="D72" s="29" t="s">
        <v>295</v>
      </c>
      <c r="E72" s="30" t="s">
        <v>296</v>
      </c>
      <c r="F72" s="31" t="s">
        <v>297</v>
      </c>
      <c r="G72" s="28" t="s">
        <v>103</v>
      </c>
      <c r="H72" s="32">
        <v>1</v>
      </c>
      <c r="I72" s="32">
        <v>1</v>
      </c>
      <c r="J72" s="32" t="s">
        <v>28</v>
      </c>
      <c r="K72" s="32">
        <v>1</v>
      </c>
      <c r="L72" s="40"/>
      <c r="M72" s="40"/>
      <c r="N72" s="40"/>
      <c r="O72" s="34">
        <v>0</v>
      </c>
      <c r="P72" s="35">
        <f>ROUND(SUMPRODUCT(H72:O72,$H$9:$O$9)/100,1)</f>
        <v>0.4</v>
      </c>
      <c r="Q72" s="36" t="str">
        <f t="shared" si="4"/>
        <v>F</v>
      </c>
      <c r="R72" s="37" t="str">
        <f t="shared" si="5"/>
        <v>Kém</v>
      </c>
      <c r="S72" s="38" t="s">
        <v>1530</v>
      </c>
      <c r="T72" s="39" t="s">
        <v>1512</v>
      </c>
      <c r="U72" s="3"/>
      <c r="V72" s="26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Học lại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5.75" customHeight="1">
      <c r="B73" s="27">
        <v>64</v>
      </c>
      <c r="C73" s="28" t="s">
        <v>298</v>
      </c>
      <c r="D73" s="29" t="s">
        <v>299</v>
      </c>
      <c r="E73" s="30" t="s">
        <v>300</v>
      </c>
      <c r="F73" s="31" t="s">
        <v>301</v>
      </c>
      <c r="G73" s="28" t="s">
        <v>302</v>
      </c>
      <c r="H73" s="32">
        <v>9</v>
      </c>
      <c r="I73" s="32">
        <v>5</v>
      </c>
      <c r="J73" s="32" t="s">
        <v>28</v>
      </c>
      <c r="K73" s="32">
        <v>5</v>
      </c>
      <c r="L73" s="40"/>
      <c r="M73" s="40"/>
      <c r="N73" s="40"/>
      <c r="O73" s="34">
        <v>5.5</v>
      </c>
      <c r="P73" s="35">
        <f>ROUND(SUMPRODUCT(H73:O73,$H$9:$O$9)/100,1)</f>
        <v>5.7</v>
      </c>
      <c r="Q73" s="36" t="str">
        <f t="shared" si="4"/>
        <v>C</v>
      </c>
      <c r="R73" s="37" t="str">
        <f t="shared" si="5"/>
        <v>Trung bình</v>
      </c>
      <c r="S73" s="38" t="str">
        <f>+IF(OR($H73=0,$I73=0,$J73=0,$K73=0),"Không đủ ĐKDT","")</f>
        <v/>
      </c>
      <c r="T73" s="39" t="s">
        <v>1512</v>
      </c>
      <c r="U73" s="3"/>
      <c r="V73" s="26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9" customHeight="1">
      <c r="A74" s="2"/>
      <c r="B74" s="41"/>
      <c r="C74" s="42"/>
      <c r="D74" s="42"/>
      <c r="E74" s="43"/>
      <c r="F74" s="43"/>
      <c r="G74" s="43"/>
      <c r="H74" s="44"/>
      <c r="I74" s="45"/>
      <c r="J74" s="45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3"/>
    </row>
    <row r="75" spans="1:38" ht="16.5">
      <c r="A75" s="2"/>
      <c r="B75" s="95" t="s">
        <v>29</v>
      </c>
      <c r="C75" s="95"/>
      <c r="D75" s="42"/>
      <c r="E75" s="43"/>
      <c r="F75" s="43"/>
      <c r="G75" s="43"/>
      <c r="H75" s="44"/>
      <c r="I75" s="45"/>
      <c r="J75" s="45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3"/>
    </row>
    <row r="76" spans="1:38" ht="16.5" customHeight="1">
      <c r="A76" s="2"/>
      <c r="B76" s="47" t="s">
        <v>30</v>
      </c>
      <c r="C76" s="47"/>
      <c r="D76" s="48">
        <f>+$Z$8</f>
        <v>64</v>
      </c>
      <c r="E76" s="49" t="s">
        <v>31</v>
      </c>
      <c r="F76" s="86" t="s">
        <v>32</v>
      </c>
      <c r="G76" s="86"/>
      <c r="H76" s="86"/>
      <c r="I76" s="86"/>
      <c r="J76" s="86"/>
      <c r="K76" s="86"/>
      <c r="L76" s="86"/>
      <c r="M76" s="86"/>
      <c r="N76" s="86"/>
      <c r="O76" s="50">
        <f>$Z$8 -COUNTIF($S$9:$S$243,"Vắng") -COUNTIF($S$9:$S$243,"Vắng có phép") - COUNTIF($S$9:$S$243,"Đình chỉ thi") - COUNTIF($S$9:$S$243,"Không đủ ĐKDT")</f>
        <v>59</v>
      </c>
      <c r="P76" s="50"/>
      <c r="Q76" s="50"/>
      <c r="R76" s="51"/>
      <c r="S76" s="52" t="s">
        <v>31</v>
      </c>
      <c r="T76" s="51"/>
      <c r="U76" s="3"/>
    </row>
    <row r="77" spans="1:38" ht="16.5" customHeight="1">
      <c r="A77" s="2"/>
      <c r="B77" s="47" t="s">
        <v>33</v>
      </c>
      <c r="C77" s="47"/>
      <c r="D77" s="48">
        <f>+$AK$8</f>
        <v>59</v>
      </c>
      <c r="E77" s="49" t="s">
        <v>31</v>
      </c>
      <c r="F77" s="86" t="s">
        <v>34</v>
      </c>
      <c r="G77" s="86"/>
      <c r="H77" s="86"/>
      <c r="I77" s="86"/>
      <c r="J77" s="86"/>
      <c r="K77" s="86"/>
      <c r="L77" s="86"/>
      <c r="M77" s="86"/>
      <c r="N77" s="86"/>
      <c r="O77" s="53">
        <f>COUNTIF($S$9:$S$119,"Vắng")</f>
        <v>4</v>
      </c>
      <c r="P77" s="53"/>
      <c r="Q77" s="53"/>
      <c r="R77" s="54"/>
      <c r="S77" s="52" t="s">
        <v>31</v>
      </c>
      <c r="T77" s="54"/>
      <c r="U77" s="3"/>
    </row>
    <row r="78" spans="1:38" ht="16.5" customHeight="1">
      <c r="A78" s="2"/>
      <c r="B78" s="47" t="s">
        <v>42</v>
      </c>
      <c r="C78" s="47"/>
      <c r="D78" s="57">
        <f>COUNTIF(W10:W73,"Học lại")</f>
        <v>4</v>
      </c>
      <c r="E78" s="49" t="s">
        <v>31</v>
      </c>
      <c r="F78" s="86" t="s">
        <v>43</v>
      </c>
      <c r="G78" s="86"/>
      <c r="H78" s="86"/>
      <c r="I78" s="86"/>
      <c r="J78" s="86"/>
      <c r="K78" s="86"/>
      <c r="L78" s="86"/>
      <c r="M78" s="86"/>
      <c r="N78" s="86"/>
      <c r="O78" s="50">
        <f>COUNTIF($S$9:$S$119,"Vắng có phép")</f>
        <v>1</v>
      </c>
      <c r="P78" s="50"/>
      <c r="Q78" s="50"/>
      <c r="R78" s="51"/>
      <c r="S78" s="52" t="s">
        <v>31</v>
      </c>
      <c r="T78" s="51"/>
      <c r="U78" s="3"/>
    </row>
    <row r="79" spans="1:38" ht="3" customHeight="1">
      <c r="A79" s="2"/>
      <c r="B79" s="41"/>
      <c r="C79" s="42"/>
      <c r="D79" s="42"/>
      <c r="E79" s="43"/>
      <c r="F79" s="43"/>
      <c r="G79" s="43"/>
      <c r="H79" s="44"/>
      <c r="I79" s="45"/>
      <c r="J79" s="45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3"/>
    </row>
    <row r="80" spans="1:38">
      <c r="B80" s="77" t="s">
        <v>44</v>
      </c>
      <c r="C80" s="77"/>
      <c r="D80" s="78">
        <f>COUNTIF(W10:W73,"Thi lại")</f>
        <v>1</v>
      </c>
      <c r="E80" s="79" t="s">
        <v>31</v>
      </c>
      <c r="F80" s="3"/>
      <c r="G80" s="3"/>
      <c r="H80" s="3"/>
      <c r="I80" s="3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3"/>
    </row>
    <row r="81" spans="2:21" ht="24.75" customHeight="1">
      <c r="B81" s="77"/>
      <c r="C81" s="77"/>
      <c r="D81" s="78"/>
      <c r="E81" s="79"/>
      <c r="F81" s="3"/>
      <c r="G81" s="3"/>
      <c r="H81" s="3"/>
      <c r="I81" s="3"/>
      <c r="J81" s="84" t="s">
        <v>1531</v>
      </c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3"/>
    </row>
  </sheetData>
  <sheetProtection formatCells="0" formatColumns="0" formatRows="0" insertColumns="0" insertRows="0" insertHyperlinks="0" deleteColumns="0" deleteRows="0" sort="0" autoFilter="0" pivotTables="0"/>
  <autoFilter ref="A8:AL73">
    <filterColumn colId="3" showButton="0"/>
  </autoFilter>
  <sortState ref="B10:U73">
    <sortCondition ref="B10:B73"/>
  </sortState>
  <mergeCells count="43">
    <mergeCell ref="F76:N76"/>
    <mergeCell ref="F77:N77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F78:N78"/>
    <mergeCell ref="J81:T81"/>
    <mergeCell ref="AA4:AD6"/>
    <mergeCell ref="R7:R8"/>
    <mergeCell ref="S7:S9"/>
    <mergeCell ref="T7:T9"/>
    <mergeCell ref="B9:G9"/>
    <mergeCell ref="B75:C75"/>
    <mergeCell ref="M7:M8"/>
    <mergeCell ref="N7:N8"/>
    <mergeCell ref="O7:O8"/>
    <mergeCell ref="P7:P9"/>
    <mergeCell ref="Q7:Q8"/>
    <mergeCell ref="G7:G8"/>
    <mergeCell ref="J80:T80"/>
  </mergeCells>
  <conditionalFormatting sqref="H10:O73">
    <cfRule type="cellIs" dxfId="17" priority="10" operator="greaterThan">
      <formula>10</formula>
    </cfRule>
  </conditionalFormatting>
  <conditionalFormatting sqref="C1:C1048576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W10:W73 X2:AL8 D78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Nhóm(9)</vt:lpstr>
      <vt:lpstr>Nhóm(8)</vt:lpstr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HoangKieuHung</cp:lastModifiedBy>
  <cp:lastPrinted>2017-06-16T09:02:47Z</cp:lastPrinted>
  <dcterms:created xsi:type="dcterms:W3CDTF">2015-04-17T02:48:53Z</dcterms:created>
  <dcterms:modified xsi:type="dcterms:W3CDTF">2017-06-16T09:09:03Z</dcterms:modified>
</cp:coreProperties>
</file>