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1"/>
  </bookViews>
  <sheets>
    <sheet name="Nhom(2)" sheetId="2" r:id="rId1"/>
    <sheet name="Nhom(1)" sheetId="1" r:id="rId2"/>
  </sheets>
  <definedNames>
    <definedName name="_xlnm._FilterDatabase" localSheetId="1" hidden="1">'Nhom(1)'!$A$8:$AL$68</definedName>
    <definedName name="_xlnm._FilterDatabase" localSheetId="0" hidden="1">'Nhom(2)'!$A$8:$AL$60</definedName>
    <definedName name="_xlnm.Print_Titles" localSheetId="1">'Nhom(1)'!$4:$9</definedName>
    <definedName name="_xlnm.Print_Titles" localSheetId="0">'Nhom(2)'!$4:$9</definedName>
  </definedNames>
  <calcPr calcId="124519"/>
</workbook>
</file>

<file path=xl/calcChain.xml><?xml version="1.0" encoding="utf-8"?>
<calcChain xmlns="http://schemas.openxmlformats.org/spreadsheetml/2006/main">
  <c r="T60" i="2"/>
  <c r="T59"/>
  <c r="T58"/>
  <c r="T57"/>
  <c r="T56"/>
  <c r="T55"/>
  <c r="T54"/>
  <c r="T53"/>
  <c r="T52"/>
  <c r="T51"/>
  <c r="T50"/>
  <c r="T49"/>
  <c r="T48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X8"/>
  <c r="W8"/>
  <c r="X8" i="1"/>
  <c r="W8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36"/>
  <c r="T37"/>
  <c r="T38"/>
  <c r="T39"/>
  <c r="T40"/>
  <c r="T41"/>
  <c r="T42"/>
  <c r="T43"/>
  <c r="T44"/>
  <c r="T45"/>
  <c r="T46"/>
  <c r="P9"/>
  <c r="Q68" s="1"/>
  <c r="Q15" l="1"/>
  <c r="Q25"/>
  <c r="Q63"/>
  <c r="V63" s="1"/>
  <c r="P65" i="2"/>
  <c r="Q11"/>
  <c r="Q15"/>
  <c r="Q19"/>
  <c r="Q23"/>
  <c r="Q29"/>
  <c r="Q33"/>
  <c r="Q10"/>
  <c r="V10" s="1"/>
  <c r="Q12"/>
  <c r="Q14"/>
  <c r="Q16"/>
  <c r="V16" s="1"/>
  <c r="Q18"/>
  <c r="Q20"/>
  <c r="Q22"/>
  <c r="Q24"/>
  <c r="V24" s="1"/>
  <c r="Q26"/>
  <c r="Q28"/>
  <c r="Q30"/>
  <c r="Q32"/>
  <c r="V32" s="1"/>
  <c r="Q34"/>
  <c r="Q36"/>
  <c r="Q38"/>
  <c r="Q40"/>
  <c r="V40" s="1"/>
  <c r="Q42"/>
  <c r="Q44"/>
  <c r="Q46"/>
  <c r="Q48"/>
  <c r="V48" s="1"/>
  <c r="Q50"/>
  <c r="Q52"/>
  <c r="Q54"/>
  <c r="Q56"/>
  <c r="V56" s="1"/>
  <c r="Q58"/>
  <c r="Q60"/>
  <c r="Q13"/>
  <c r="Q17"/>
  <c r="Q21"/>
  <c r="Q25"/>
  <c r="Q27"/>
  <c r="Q31"/>
  <c r="Q35"/>
  <c r="Q37"/>
  <c r="Q39"/>
  <c r="Q41"/>
  <c r="Q43"/>
  <c r="Q45"/>
  <c r="Q47"/>
  <c r="Q49"/>
  <c r="Q51"/>
  <c r="Q53"/>
  <c r="Q55"/>
  <c r="Q57"/>
  <c r="Q59"/>
  <c r="P64"/>
  <c r="Q10" i="1"/>
  <c r="Q47"/>
  <c r="V47" s="1"/>
  <c r="Q50"/>
  <c r="V50" s="1"/>
  <c r="Q51"/>
  <c r="V51" s="1"/>
  <c r="Q54"/>
  <c r="V54" s="1"/>
  <c r="Q55"/>
  <c r="V55" s="1"/>
  <c r="Q58"/>
  <c r="V58" s="1"/>
  <c r="Q59"/>
  <c r="V59" s="1"/>
  <c r="Q62"/>
  <c r="V62" s="1"/>
  <c r="Q66"/>
  <c r="V66" s="1"/>
  <c r="Q67"/>
  <c r="V67" s="1"/>
  <c r="Q48"/>
  <c r="S48" s="1"/>
  <c r="Q49"/>
  <c r="V49" s="1"/>
  <c r="Q52"/>
  <c r="S52" s="1"/>
  <c r="Q53"/>
  <c r="V53" s="1"/>
  <c r="Q56"/>
  <c r="S56" s="1"/>
  <c r="Q57"/>
  <c r="V57" s="1"/>
  <c r="Q60"/>
  <c r="S60" s="1"/>
  <c r="Q61"/>
  <c r="V61" s="1"/>
  <c r="Q64"/>
  <c r="S64" s="1"/>
  <c r="Q65"/>
  <c r="V65" s="1"/>
  <c r="S68"/>
  <c r="R54"/>
  <c r="R68"/>
  <c r="S62"/>
  <c r="S54" l="1"/>
  <c r="R60"/>
  <c r="S50"/>
  <c r="R50"/>
  <c r="R64"/>
  <c r="R56"/>
  <c r="R52"/>
  <c r="R48"/>
  <c r="V57" i="2"/>
  <c r="S57"/>
  <c r="R57"/>
  <c r="V53"/>
  <c r="S53"/>
  <c r="R53"/>
  <c r="V49"/>
  <c r="S49"/>
  <c r="R49"/>
  <c r="V45"/>
  <c r="S45"/>
  <c r="R45"/>
  <c r="V41"/>
  <c r="S41"/>
  <c r="R41"/>
  <c r="V37"/>
  <c r="S37"/>
  <c r="R37"/>
  <c r="S31"/>
  <c r="R31"/>
  <c r="V31"/>
  <c r="S25"/>
  <c r="R25"/>
  <c r="V25"/>
  <c r="S17"/>
  <c r="R17"/>
  <c r="V17"/>
  <c r="R58"/>
  <c r="S58"/>
  <c r="R54"/>
  <c r="S54"/>
  <c r="R50"/>
  <c r="S50"/>
  <c r="R46"/>
  <c r="S46"/>
  <c r="R42"/>
  <c r="S42"/>
  <c r="R38"/>
  <c r="S38"/>
  <c r="R34"/>
  <c r="S34"/>
  <c r="R30"/>
  <c r="S30"/>
  <c r="R26"/>
  <c r="S26"/>
  <c r="S22"/>
  <c r="R22"/>
  <c r="S18"/>
  <c r="R18"/>
  <c r="S14"/>
  <c r="R14"/>
  <c r="V33"/>
  <c r="R33"/>
  <c r="S33"/>
  <c r="V23"/>
  <c r="R23"/>
  <c r="S23"/>
  <c r="V15"/>
  <c r="R15"/>
  <c r="S15"/>
  <c r="V14"/>
  <c r="V54"/>
  <c r="V46"/>
  <c r="V38"/>
  <c r="V30"/>
  <c r="V22"/>
  <c r="V59"/>
  <c r="S59"/>
  <c r="R59"/>
  <c r="V55"/>
  <c r="S55"/>
  <c r="R55"/>
  <c r="V51"/>
  <c r="S51"/>
  <c r="R51"/>
  <c r="V47"/>
  <c r="S47"/>
  <c r="R47"/>
  <c r="V43"/>
  <c r="S43"/>
  <c r="R43"/>
  <c r="V39"/>
  <c r="S39"/>
  <c r="R39"/>
  <c r="S35"/>
  <c r="R35"/>
  <c r="V35"/>
  <c r="S27"/>
  <c r="R27"/>
  <c r="V27"/>
  <c r="S21"/>
  <c r="R21"/>
  <c r="V21"/>
  <c r="S13"/>
  <c r="R13"/>
  <c r="V13"/>
  <c r="R60"/>
  <c r="S60"/>
  <c r="R56"/>
  <c r="S56"/>
  <c r="R52"/>
  <c r="S52"/>
  <c r="R48"/>
  <c r="S48"/>
  <c r="R44"/>
  <c r="S44"/>
  <c r="R40"/>
  <c r="S40"/>
  <c r="S36"/>
  <c r="R36"/>
  <c r="S32"/>
  <c r="R32"/>
  <c r="S28"/>
  <c r="R28"/>
  <c r="R24"/>
  <c r="S24"/>
  <c r="R20"/>
  <c r="S20"/>
  <c r="R16"/>
  <c r="S16"/>
  <c r="R12"/>
  <c r="S12"/>
  <c r="S10"/>
  <c r="R10"/>
  <c r="V29"/>
  <c r="R29"/>
  <c r="S29"/>
  <c r="V19"/>
  <c r="R19"/>
  <c r="S19"/>
  <c r="V11"/>
  <c r="R11"/>
  <c r="S11"/>
  <c r="V60"/>
  <c r="V52"/>
  <c r="V44"/>
  <c r="V36"/>
  <c r="V28"/>
  <c r="V18"/>
  <c r="V58"/>
  <c r="V50"/>
  <c r="V42"/>
  <c r="V34"/>
  <c r="V26"/>
  <c r="V20"/>
  <c r="V12"/>
  <c r="S66" i="1"/>
  <c r="S58"/>
  <c r="R66"/>
  <c r="R62"/>
  <c r="R58"/>
  <c r="V68"/>
  <c r="V64"/>
  <c r="V60"/>
  <c r="V56"/>
  <c r="V52"/>
  <c r="V48"/>
  <c r="S61"/>
  <c r="R61"/>
  <c r="S53"/>
  <c r="R53"/>
  <c r="S67"/>
  <c r="R67"/>
  <c r="S59"/>
  <c r="R59"/>
  <c r="S51"/>
  <c r="R51"/>
  <c r="S65"/>
  <c r="R65"/>
  <c r="S57"/>
  <c r="R57"/>
  <c r="S49"/>
  <c r="R49"/>
  <c r="S63"/>
  <c r="R63"/>
  <c r="S55"/>
  <c r="R55"/>
  <c r="S47"/>
  <c r="R47"/>
  <c r="AH8" i="2" l="1"/>
  <c r="AB8"/>
  <c r="AA8"/>
  <c r="AD8"/>
  <c r="Z8"/>
  <c r="D65"/>
  <c r="AF8"/>
  <c r="AJ8"/>
  <c r="D67"/>
  <c r="Q46" i="1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Q36"/>
  <c r="V36" s="1"/>
  <c r="T35"/>
  <c r="Q35"/>
  <c r="S35" s="1"/>
  <c r="T34"/>
  <c r="Q34"/>
  <c r="R34" s="1"/>
  <c r="T33"/>
  <c r="Q33"/>
  <c r="S33" s="1"/>
  <c r="T32"/>
  <c r="Q32"/>
  <c r="R32" s="1"/>
  <c r="T31"/>
  <c r="Q31"/>
  <c r="S31" s="1"/>
  <c r="T30"/>
  <c r="Q30"/>
  <c r="R30" s="1"/>
  <c r="T29"/>
  <c r="Q29"/>
  <c r="S29" s="1"/>
  <c r="T28"/>
  <c r="Q28"/>
  <c r="R28" s="1"/>
  <c r="T27"/>
  <c r="Q27"/>
  <c r="S27" s="1"/>
  <c r="T26"/>
  <c r="Q26"/>
  <c r="R26" s="1"/>
  <c r="S25"/>
  <c r="T24"/>
  <c r="Q24"/>
  <c r="R24" s="1"/>
  <c r="T23"/>
  <c r="Q23"/>
  <c r="S23" s="1"/>
  <c r="T22"/>
  <c r="Q22"/>
  <c r="R22" s="1"/>
  <c r="T21"/>
  <c r="Q21"/>
  <c r="S21" s="1"/>
  <c r="T20"/>
  <c r="Q20"/>
  <c r="R20" s="1"/>
  <c r="T19"/>
  <c r="Q19"/>
  <c r="S19" s="1"/>
  <c r="T18"/>
  <c r="Q18"/>
  <c r="R18" s="1"/>
  <c r="T17"/>
  <c r="Q17"/>
  <c r="S17" s="1"/>
  <c r="T16"/>
  <c r="Q16"/>
  <c r="R16" s="1"/>
  <c r="T15"/>
  <c r="S15"/>
  <c r="T14"/>
  <c r="Q14"/>
  <c r="R14" s="1"/>
  <c r="T13"/>
  <c r="Q13"/>
  <c r="S13" s="1"/>
  <c r="T12"/>
  <c r="Q12"/>
  <c r="R12" s="1"/>
  <c r="T11"/>
  <c r="Q11"/>
  <c r="T10"/>
  <c r="V10" s="1"/>
  <c r="V32" l="1"/>
  <c r="V34"/>
  <c r="V35"/>
  <c r="D64" i="2"/>
  <c r="Y8"/>
  <c r="V30" i="1"/>
  <c r="V31"/>
  <c r="V33"/>
  <c r="P72"/>
  <c r="P73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R29"/>
  <c r="V29"/>
  <c r="R36"/>
  <c r="R38"/>
  <c r="R40"/>
  <c r="R42"/>
  <c r="R44"/>
  <c r="R46"/>
  <c r="S37"/>
  <c r="S39"/>
  <c r="S41"/>
  <c r="S43"/>
  <c r="S45"/>
  <c r="R45"/>
  <c r="S11"/>
  <c r="R10"/>
  <c r="R21"/>
  <c r="R37"/>
  <c r="R17"/>
  <c r="R25"/>
  <c r="R33"/>
  <c r="R41"/>
  <c r="R13"/>
  <c r="R11"/>
  <c r="R15"/>
  <c r="R19"/>
  <c r="R23"/>
  <c r="R27"/>
  <c r="R31"/>
  <c r="R35"/>
  <c r="R39"/>
  <c r="R43"/>
  <c r="S12"/>
  <c r="S16"/>
  <c r="S20"/>
  <c r="S24"/>
  <c r="S28"/>
  <c r="S32"/>
  <c r="S34"/>
  <c r="S38"/>
  <c r="S10"/>
  <c r="S14"/>
  <c r="S18"/>
  <c r="S22"/>
  <c r="S26"/>
  <c r="S30"/>
  <c r="S36"/>
  <c r="S40"/>
  <c r="S42"/>
  <c r="S44"/>
  <c r="S46"/>
  <c r="P63" i="2" l="1"/>
  <c r="D63"/>
  <c r="AI8"/>
  <c r="AG8"/>
  <c r="AK8"/>
  <c r="AC8"/>
  <c r="AE8"/>
  <c r="AB8" i="1"/>
  <c r="Z8"/>
  <c r="AD8"/>
  <c r="AA8"/>
  <c r="D75" l="1"/>
  <c r="D73"/>
  <c r="AJ8"/>
  <c r="D72" s="1"/>
  <c r="AF8"/>
  <c r="AH8"/>
  <c r="Y8" l="1"/>
  <c r="D71" l="1"/>
  <c r="P71"/>
  <c r="AG8"/>
  <c r="AE8"/>
  <c r="AC8"/>
  <c r="AK8"/>
  <c r="AI8"/>
</calcChain>
</file>

<file path=xl/sharedStrings.xml><?xml version="1.0" encoding="utf-8"?>
<sst xmlns="http://schemas.openxmlformats.org/spreadsheetml/2006/main" count="906" uniqueCount="441">
  <si>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</si>
  <si>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</si>
  <si>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</si>
  <si>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</si>
  <si>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</si>
  <si>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</si>
  <si>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</si>
  <si>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</si>
  <si>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</si>
  <si>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</si>
  <si>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</si>
  <si>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</si>
  <si>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</si>
  <si>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</si>
  <si>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</si>
  <si>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</si>
  <si>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</si>
  <si>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</si>
  <si>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</si>
  <si>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</si>
  <si>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</si>
  <si>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</si>
  <si>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</si>
  <si>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</si>
  <si>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</si>
  <si>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</si>
  <si>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</si>
  <si>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</si>
  <si>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</si>
  <si>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</si>
  <si>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</si>
  <si>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</si>
  <si>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</si>
  <si>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</si>
  <si>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</si>
  <si>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</si>
  <si>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</si>
  <si>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</si>
  <si>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</si>
  <si>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</si>
  <si>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</si>
  <si>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</si>
  <si>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</si>
  <si>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</si>
  <si>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t>- Số SV thi không đạt:</t>
  </si>
  <si>
    <t>- Số SV vắng thi có phép:</t>
  </si>
  <si>
    <t>Nhóm</t>
  </si>
  <si>
    <t>Thi lần 1 học II năm học 2016 - 2017</t>
  </si>
  <si>
    <t>Nhóm: INT1486-01</t>
  </si>
  <si>
    <t>Chuyên đề an toàn thông tin</t>
  </si>
  <si>
    <t>Ngày thi: 14/06/2017</t>
  </si>
  <si>
    <t>Giờ thi: 8h00</t>
  </si>
  <si>
    <t>Nhóm: INT1486-02</t>
  </si>
  <si>
    <t>Ngày thi: 15/06/2017</t>
  </si>
  <si>
    <t>Giờ thi: 13h00</t>
  </si>
  <si>
    <t>B13DCAT002</t>
  </si>
  <si>
    <t>Đỗ Hà</t>
  </si>
  <si>
    <t>Anh</t>
  </si>
  <si>
    <t>28/11/95</t>
  </si>
  <si>
    <t>D13CQAT01-B</t>
  </si>
  <si>
    <t>B13DCAT096</t>
  </si>
  <si>
    <t>Nguyễn Tuấn</t>
  </si>
  <si>
    <t>13/02/95</t>
  </si>
  <si>
    <t>D13CQAT03-B</t>
  </si>
  <si>
    <t>B13DCAT049</t>
  </si>
  <si>
    <t>Nguyễn Việt</t>
  </si>
  <si>
    <t>06/12/95</t>
  </si>
  <si>
    <t>D13CQAT02-B</t>
  </si>
  <si>
    <t>B13DCAT004</t>
  </si>
  <si>
    <t>Nguyễn Tiến</t>
  </si>
  <si>
    <t>Bộ</t>
  </si>
  <si>
    <t>18/05/95</t>
  </si>
  <si>
    <t>B13DCAT005</t>
  </si>
  <si>
    <t>Nguyễn Quỳnh</t>
  </si>
  <si>
    <t>Chi</t>
  </si>
  <si>
    <t>22/04/95</t>
  </si>
  <si>
    <t>B112104059</t>
  </si>
  <si>
    <t>Cấn Anh</t>
  </si>
  <si>
    <t>Chiêu</t>
  </si>
  <si>
    <t>30/09/91</t>
  </si>
  <si>
    <t>D11CN10</t>
  </si>
  <si>
    <t>B13DCAT051</t>
  </si>
  <si>
    <t>Nguyễn Hồng</t>
  </si>
  <si>
    <t>Chung</t>
  </si>
  <si>
    <t>01/05/95</t>
  </si>
  <si>
    <t>B13DCAT006</t>
  </si>
  <si>
    <t>Bùi Văn</t>
  </si>
  <si>
    <t>Công</t>
  </si>
  <si>
    <t>10/10/95</t>
  </si>
  <si>
    <t>B13DCAT052</t>
  </si>
  <si>
    <t>Đào Duy</t>
  </si>
  <si>
    <t>Đại</t>
  </si>
  <si>
    <t>27/07/95</t>
  </si>
  <si>
    <t>B13DCAT053</t>
  </si>
  <si>
    <t>Cao Thị</t>
  </si>
  <si>
    <t>Diệp</t>
  </si>
  <si>
    <t>08/03/95</t>
  </si>
  <si>
    <t>B13DCAT054</t>
  </si>
  <si>
    <t>Lê Thị</t>
  </si>
  <si>
    <t>Diệu</t>
  </si>
  <si>
    <t>19/05/95</t>
  </si>
  <si>
    <t>B13DCAT010</t>
  </si>
  <si>
    <t>Đức</t>
  </si>
  <si>
    <t>26/07/95</t>
  </si>
  <si>
    <t>B112104211</t>
  </si>
  <si>
    <t>Trần Minh</t>
  </si>
  <si>
    <t>09/05/92</t>
  </si>
  <si>
    <t>D11CN4</t>
  </si>
  <si>
    <t>B13DCAT011</t>
  </si>
  <si>
    <t>Châu Tuấn</t>
  </si>
  <si>
    <t>Dũng</t>
  </si>
  <si>
    <t>09/03/95</t>
  </si>
  <si>
    <t>B13DCAT057</t>
  </si>
  <si>
    <t>Lương Tuấn</t>
  </si>
  <si>
    <t>20/06/95</t>
  </si>
  <si>
    <t>B112104311</t>
  </si>
  <si>
    <t>Vũ Ngọc</t>
  </si>
  <si>
    <t>Duy</t>
  </si>
  <si>
    <t>12/06/93</t>
  </si>
  <si>
    <t>D11CN6</t>
  </si>
  <si>
    <t>B13DCAT012</t>
  </si>
  <si>
    <t>Lê Hoàng</t>
  </si>
  <si>
    <t>Giang</t>
  </si>
  <si>
    <t>28/09/95</t>
  </si>
  <si>
    <t>B13DCAT058</t>
  </si>
  <si>
    <t>Nguyễn Thế</t>
  </si>
  <si>
    <t>Hải</t>
  </si>
  <si>
    <t>25/05/94</t>
  </si>
  <si>
    <t>B13DCAT013</t>
  </si>
  <si>
    <t>Vũ Thị</t>
  </si>
  <si>
    <t>Hằng</t>
  </si>
  <si>
    <t>01/12/95</t>
  </si>
  <si>
    <t>B13DCAT060</t>
  </si>
  <si>
    <t>Trần Hồng</t>
  </si>
  <si>
    <t>Hạnh</t>
  </si>
  <si>
    <t>21/02/95</t>
  </si>
  <si>
    <t>B13DCAT014</t>
  </si>
  <si>
    <t>Phạm Anh</t>
  </si>
  <si>
    <t>Hào</t>
  </si>
  <si>
    <t>30/04/95</t>
  </si>
  <si>
    <t>B13DCAT061</t>
  </si>
  <si>
    <t>Nguyễn Văn</t>
  </si>
  <si>
    <t>Hậu</t>
  </si>
  <si>
    <t>22/05/95</t>
  </si>
  <si>
    <t>B13DCAT015</t>
  </si>
  <si>
    <t>Nguyễn Thị Thu</t>
  </si>
  <si>
    <t>Hiền</t>
  </si>
  <si>
    <t>14/08/95</t>
  </si>
  <si>
    <t>B13DCAT062</t>
  </si>
  <si>
    <t>Nguyễn Hữu</t>
  </si>
  <si>
    <t>Hiệp</t>
  </si>
  <si>
    <t>12/06/95</t>
  </si>
  <si>
    <t>B13DCAT018</t>
  </si>
  <si>
    <t>Mai Trung</t>
  </si>
  <si>
    <t>Hiếu</t>
  </si>
  <si>
    <t>08/04/95</t>
  </si>
  <si>
    <t>B13DCAT019</t>
  </si>
  <si>
    <t>Nguyễn Quý</t>
  </si>
  <si>
    <t>B13DCAT020</t>
  </si>
  <si>
    <t>Phạm Văn</t>
  </si>
  <si>
    <t>Hòa</t>
  </si>
  <si>
    <t>08/09/95</t>
  </si>
  <si>
    <t>B13DCAT021</t>
  </si>
  <si>
    <t>Nguyễn Lê</t>
  </si>
  <si>
    <t>Hoàng</t>
  </si>
  <si>
    <t>14/09/95</t>
  </si>
  <si>
    <t>B13DCAT105</t>
  </si>
  <si>
    <t>Đoàn Thị</t>
  </si>
  <si>
    <t>Hồng</t>
  </si>
  <si>
    <t>17/08/95</t>
  </si>
  <si>
    <t>B13DCAT067</t>
  </si>
  <si>
    <t>Hưng</t>
  </si>
  <si>
    <t>13/09/95</t>
  </si>
  <si>
    <t>B13DCAT023</t>
  </si>
  <si>
    <t>25/08/95</t>
  </si>
  <si>
    <t>B13DCAT068</t>
  </si>
  <si>
    <t>Nguyễn Quang</t>
  </si>
  <si>
    <t>29/07/95</t>
  </si>
  <si>
    <t>B13DCAT024</t>
  </si>
  <si>
    <t>Hương</t>
  </si>
  <si>
    <t>19/12/95</t>
  </si>
  <si>
    <t>B13DCAT025</t>
  </si>
  <si>
    <t>Huy</t>
  </si>
  <si>
    <t>13/04/95</t>
  </si>
  <si>
    <t>B13DCAT070</t>
  </si>
  <si>
    <t>Trần Xuân</t>
  </si>
  <si>
    <t>B13DCAT106</t>
  </si>
  <si>
    <t>Vũ Thành</t>
  </si>
  <si>
    <t>10/11/95</t>
  </si>
  <si>
    <t>B13DCAT071</t>
  </si>
  <si>
    <t>Nguyễn</t>
  </si>
  <si>
    <t>Khuyến</t>
  </si>
  <si>
    <t>14/04/95</t>
  </si>
  <si>
    <t>B13DCAT109</t>
  </si>
  <si>
    <t>Trần Thị</t>
  </si>
  <si>
    <t>Lệ</t>
  </si>
  <si>
    <t>B13DCAT072</t>
  </si>
  <si>
    <t>Đào Mạnh</t>
  </si>
  <si>
    <t>Linh</t>
  </si>
  <si>
    <t>B13DCAT112</t>
  </si>
  <si>
    <t>Phạm Như</t>
  </si>
  <si>
    <t>Luân</t>
  </si>
  <si>
    <t>02/01/92</t>
  </si>
  <si>
    <t>B13DCAT113</t>
  </si>
  <si>
    <t>Trần Thị Thu</t>
  </si>
  <si>
    <t>Lương</t>
  </si>
  <si>
    <t>18/06/95</t>
  </si>
  <si>
    <t>B13DCAT030</t>
  </si>
  <si>
    <t>Doãn Thị Thanh</t>
  </si>
  <si>
    <t>Mai</t>
  </si>
  <si>
    <t>01/03/95</t>
  </si>
  <si>
    <t>B13DCAT075</t>
  </si>
  <si>
    <t>Nguyễn Nhật</t>
  </si>
  <si>
    <t>Minh</t>
  </si>
  <si>
    <t>12/11/95</t>
  </si>
  <si>
    <t>B13DCAT114</t>
  </si>
  <si>
    <t>Phạm Nhật</t>
  </si>
  <si>
    <t>17/11/95</t>
  </si>
  <si>
    <t>B13DCAT032</t>
  </si>
  <si>
    <t>Phan Thái Hồng</t>
  </si>
  <si>
    <t>Nam</t>
  </si>
  <si>
    <t>B13DCAT033</t>
  </si>
  <si>
    <t>Nghiệp</t>
  </si>
  <si>
    <t>05/11/95</t>
  </si>
  <si>
    <t>B13DCAT078</t>
  </si>
  <si>
    <t>Lê Thị Phương</t>
  </si>
  <si>
    <t>Ngọc</t>
  </si>
  <si>
    <t>21/07/95</t>
  </si>
  <si>
    <t>B13DCAT079</t>
  </si>
  <si>
    <t>Phùng Bích</t>
  </si>
  <si>
    <t>16/06/95</t>
  </si>
  <si>
    <t>B13DCAT035</t>
  </si>
  <si>
    <t>Đỗ Trọng</t>
  </si>
  <si>
    <t>Nhân</t>
  </si>
  <si>
    <t>03/07/95</t>
  </si>
  <si>
    <t>B13DCAT037</t>
  </si>
  <si>
    <t>Lê Hữu</t>
  </si>
  <si>
    <t>Phong</t>
  </si>
  <si>
    <t>B13DCAT082</t>
  </si>
  <si>
    <t>Nguyễn Duy</t>
  </si>
  <si>
    <t>20/07/95</t>
  </si>
  <si>
    <t>B13DCAT117</t>
  </si>
  <si>
    <t>Đào Ngọc</t>
  </si>
  <si>
    <t>Quang</t>
  </si>
  <si>
    <t>17/07/95</t>
  </si>
  <si>
    <t>B13DCAT119</t>
  </si>
  <si>
    <t>Nguyễn Ngọc Trường</t>
  </si>
  <si>
    <t>Sơn</t>
  </si>
  <si>
    <t>28/11/94</t>
  </si>
  <si>
    <t>B112104040</t>
  </si>
  <si>
    <t>Tâm</t>
  </si>
  <si>
    <t>10/03/93</t>
  </si>
  <si>
    <t>D11CN1</t>
  </si>
  <si>
    <t>B13DCAT092</t>
  </si>
  <si>
    <t>Phạm Thị</t>
  </si>
  <si>
    <t>Thủy</t>
  </si>
  <si>
    <t>01/07/95</t>
  </si>
  <si>
    <t>B13DCAT045</t>
  </si>
  <si>
    <t>Dương Hà</t>
  </si>
  <si>
    <t>Tín</t>
  </si>
  <si>
    <t>B13DCAT046</t>
  </si>
  <si>
    <t>Phan Văn</t>
  </si>
  <si>
    <t>Trung</t>
  </si>
  <si>
    <t>12/03/95</t>
  </si>
  <si>
    <t>B13DCAT094</t>
  </si>
  <si>
    <t>Tuấn</t>
  </si>
  <si>
    <t>23/06/95</t>
  </si>
  <si>
    <t>1021040422</t>
  </si>
  <si>
    <t>Nguyễn Đức</t>
  </si>
  <si>
    <t>Việt</t>
  </si>
  <si>
    <t>18/12/92</t>
  </si>
  <si>
    <t>D10CN5</t>
  </si>
  <si>
    <t>B13DCAT001</t>
  </si>
  <si>
    <t>Phạm Hoàng</t>
  </si>
  <si>
    <t>An</t>
  </si>
  <si>
    <t>28/10/95</t>
  </si>
  <si>
    <t>B13DCAT048</t>
  </si>
  <si>
    <t>Nguyễn Duy Tú</t>
  </si>
  <si>
    <t>26/10/94</t>
  </si>
  <si>
    <t>B13DCAT097</t>
  </si>
  <si>
    <t>B13DCAT003</t>
  </si>
  <si>
    <t>Ngô Đức</t>
  </si>
  <si>
    <t>Bắc</t>
  </si>
  <si>
    <t>25/01/95</t>
  </si>
  <si>
    <t>B13DCAT050</t>
  </si>
  <si>
    <t>Bùi Đức</t>
  </si>
  <si>
    <t>Biên</t>
  </si>
  <si>
    <t>14/03/94</t>
  </si>
  <si>
    <t>B13DCAT008</t>
  </si>
  <si>
    <t>Điệp</t>
  </si>
  <si>
    <t>10/07/95</t>
  </si>
  <si>
    <t>B13DCAT055</t>
  </si>
  <si>
    <t>Nguyễn Hoàng</t>
  </si>
  <si>
    <t>05/09/95</t>
  </si>
  <si>
    <t>B13DCAT056</t>
  </si>
  <si>
    <t>Phạm Trung</t>
  </si>
  <si>
    <t>07/05/95</t>
  </si>
  <si>
    <t>B13DCAT103</t>
  </si>
  <si>
    <t>Nguyễn Thị</t>
  </si>
  <si>
    <t>27/04/95</t>
  </si>
  <si>
    <t>B13DECN017</t>
  </si>
  <si>
    <t>Nguyễn Tất</t>
  </si>
  <si>
    <t>26/09/92</t>
  </si>
  <si>
    <t>B13DCAT016</t>
  </si>
  <si>
    <t>Nguyễn Trần</t>
  </si>
  <si>
    <t>15/11/95</t>
  </si>
  <si>
    <t>B13DCAT063</t>
  </si>
  <si>
    <t>Vũ Thế</t>
  </si>
  <si>
    <t>08/06/94</t>
  </si>
  <si>
    <t>B13DCAT017</t>
  </si>
  <si>
    <t>Bùi Chí</t>
  </si>
  <si>
    <t>03/02/95</t>
  </si>
  <si>
    <t>B13DCAT064</t>
  </si>
  <si>
    <t>Nguyễn Đăng</t>
  </si>
  <si>
    <t>06/10/95</t>
  </si>
  <si>
    <t>B13DCAT065</t>
  </si>
  <si>
    <t>Nguyễn Quốc</t>
  </si>
  <si>
    <t>Hoàn</t>
  </si>
  <si>
    <t>26/10/95</t>
  </si>
  <si>
    <t>B13DCAT066</t>
  </si>
  <si>
    <t>Lâm Thị</t>
  </si>
  <si>
    <t>04/10/95</t>
  </si>
  <si>
    <t>B13DCAT022</t>
  </si>
  <si>
    <t>Lê Thế</t>
  </si>
  <si>
    <t>Hùng</t>
  </si>
  <si>
    <t>20/01/95</t>
  </si>
  <si>
    <t>B13DCAT069</t>
  </si>
  <si>
    <t>Chu Nhân</t>
  </si>
  <si>
    <t>Hướng</t>
  </si>
  <si>
    <t>01/01/94</t>
  </si>
  <si>
    <t>B13DCAT107</t>
  </si>
  <si>
    <t>Lê Thảo</t>
  </si>
  <si>
    <t>Huyền</t>
  </si>
  <si>
    <t>08/12/95</t>
  </si>
  <si>
    <t>B13DCAT027</t>
  </si>
  <si>
    <t>Nguyễn Trung</t>
  </si>
  <si>
    <t>Kiên</t>
  </si>
  <si>
    <t>B13DCAT108</t>
  </si>
  <si>
    <t>28/12/95</t>
  </si>
  <si>
    <t>B13DCAT110</t>
  </si>
  <si>
    <t>Bùi Thị Kim</t>
  </si>
  <si>
    <t>Liên</t>
  </si>
  <si>
    <t>20/03/95</t>
  </si>
  <si>
    <t>B13DCAT111</t>
  </si>
  <si>
    <t>Ngô Tùng</t>
  </si>
  <si>
    <t>07/10/95</t>
  </si>
  <si>
    <t>B13DCAT028</t>
  </si>
  <si>
    <t>Long</t>
  </si>
  <si>
    <t>04/04/94</t>
  </si>
  <si>
    <t>B13DCAT029</t>
  </si>
  <si>
    <t>Lương Khánh</t>
  </si>
  <si>
    <t>Ly</t>
  </si>
  <si>
    <t>29/03/95</t>
  </si>
  <si>
    <t>B13DCAT074</t>
  </si>
  <si>
    <t>Đỗ Thị</t>
  </si>
  <si>
    <t>Lý</t>
  </si>
  <si>
    <t>B13DCAT034</t>
  </si>
  <si>
    <t>Nguyễn Minh</t>
  </si>
  <si>
    <t>10/02/90</t>
  </si>
  <si>
    <t>B13DCAT116</t>
  </si>
  <si>
    <t>Nguyễn Vũ</t>
  </si>
  <si>
    <t>Ninh</t>
  </si>
  <si>
    <t>07/06/95</t>
  </si>
  <si>
    <t>B13DCAT036</t>
  </si>
  <si>
    <t>Bùi Ngọc</t>
  </si>
  <si>
    <t>Phi</t>
  </si>
  <si>
    <t>26/02/95</t>
  </si>
  <si>
    <t>B13DCAT081</t>
  </si>
  <si>
    <t>Hoàng Anh</t>
  </si>
  <si>
    <t>25/07/95</t>
  </si>
  <si>
    <t>B13DCAT083</t>
  </si>
  <si>
    <t>Phương</t>
  </si>
  <si>
    <t>08/02/95</t>
  </si>
  <si>
    <t>B13DCAT039</t>
  </si>
  <si>
    <t>Quyên</t>
  </si>
  <si>
    <t>23/10/95</t>
  </si>
  <si>
    <t>B13DCAT040</t>
  </si>
  <si>
    <t>Nguyễn Bá</t>
  </si>
  <si>
    <t>Quyền</t>
  </si>
  <si>
    <t>B13DCAT118</t>
  </si>
  <si>
    <t>Đặng Đình</t>
  </si>
  <si>
    <t>Sáng</t>
  </si>
  <si>
    <t>05/08/94</t>
  </si>
  <si>
    <t>B13DCAT041</t>
  </si>
  <si>
    <t>Phạm Quang</t>
  </si>
  <si>
    <t>20/10/95</t>
  </si>
  <si>
    <t>B13DCAT120</t>
  </si>
  <si>
    <t>Phạm Tùng</t>
  </si>
  <si>
    <t>14/10/94</t>
  </si>
  <si>
    <t>B13DCAT087</t>
  </si>
  <si>
    <t>Lê Đình</t>
  </si>
  <si>
    <t>Thái</t>
  </si>
  <si>
    <t>22/07/95</t>
  </si>
  <si>
    <t>B13DCAT121</t>
  </si>
  <si>
    <t>Đỗ Quang</t>
  </si>
  <si>
    <t>Thắng</t>
  </si>
  <si>
    <t>26/05/95</t>
  </si>
  <si>
    <t>B13DCAT042</t>
  </si>
  <si>
    <t>Đoàn Xuân</t>
  </si>
  <si>
    <t>06/07/90</t>
  </si>
  <si>
    <t>B13DCAT088</t>
  </si>
  <si>
    <t>Lê Tiến</t>
  </si>
  <si>
    <t>Thành</t>
  </si>
  <si>
    <t>03/08/95</t>
  </si>
  <si>
    <t>B13DCAT043</t>
  </si>
  <si>
    <t>21/09/95</t>
  </si>
  <si>
    <t>B13DCAT089</t>
  </si>
  <si>
    <t>Trương Quang</t>
  </si>
  <si>
    <t>22/06/95</t>
  </si>
  <si>
    <t>B13DCAT091</t>
  </si>
  <si>
    <t>Thuận</t>
  </si>
  <si>
    <t>B13DCAT124</t>
  </si>
  <si>
    <t>Hoàng Lê Hoài</t>
  </si>
  <si>
    <t>Thương</t>
  </si>
  <si>
    <t>24/08/95</t>
  </si>
  <si>
    <t>B13DCAT125</t>
  </si>
  <si>
    <t>Hoàng Minh</t>
  </si>
  <si>
    <t>Toàn</t>
  </si>
  <si>
    <t>B13DCAT093</t>
  </si>
  <si>
    <t>Vũ Văn</t>
  </si>
  <si>
    <t>Triều</t>
  </si>
  <si>
    <t>30/03/95</t>
  </si>
  <si>
    <t>B13DCAT126</t>
  </si>
  <si>
    <t>17/04/94</t>
  </si>
  <si>
    <t>B13DCAT127</t>
  </si>
  <si>
    <t>Hà Minh</t>
  </si>
  <si>
    <t>Trường</t>
  </si>
  <si>
    <t>09/01/95</t>
  </si>
  <si>
    <t>B13DCAT047</t>
  </si>
  <si>
    <t>Vũ Minh</t>
  </si>
  <si>
    <t>06/01/95</t>
  </si>
  <si>
    <t>B13DCAT095</t>
  </si>
  <si>
    <t>Trần Văn</t>
  </si>
  <si>
    <t>Tùng</t>
  </si>
  <si>
    <t>04/08/95</t>
  </si>
  <si>
    <t>B13DCAT131</t>
  </si>
  <si>
    <t>Vinh</t>
  </si>
  <si>
    <t>02/01/95</t>
  </si>
  <si>
    <t>BẢNG ĐIỂM HỌC PHẦN</t>
  </si>
  <si>
    <t>Hà Nội, ngày 17 tháng 06 năm 2017</t>
  </si>
  <si>
    <t>Vắng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</si>
</sst>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5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7">
    <xf numFmtId="0" fontId="0" fillId="0" borderId="0"/>
    <xf numFmtId="0" fontId="2" fillId="0" borderId="0"/>
    <xf numFmtId="0" fontId="1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2" fillId="0" borderId="0"/>
    <xf numFmtId="0" fontId="18" fillId="0" borderId="0"/>
  </cellStyleXfs>
  <cellXfs count="117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4" fillId="0" borderId="0" xfId="0" applyFont="1" applyFill="1" applyProtection="1">
      <protection locked="0"/>
    </xf>
    <xf numFmtId="0" fontId="6" fillId="0" borderId="0" xfId="0" applyFont="1" applyAlignment="1" applyProtection="1">
      <alignment horizontal="justify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8" fillId="0" borderId="0" xfId="1" applyFont="1" applyFill="1" applyAlignment="1" applyProtection="1">
      <protection locked="0"/>
    </xf>
    <xf numFmtId="0" fontId="9" fillId="0" borderId="0" xfId="1" applyFont="1" applyFill="1" applyAlignment="1" applyProtection="1">
      <protection locked="0"/>
    </xf>
    <xf numFmtId="0" fontId="4" fillId="0" borderId="0" xfId="1" applyFont="1" applyFill="1" applyAlignment="1" applyProtection="1">
      <alignment horizontal="center" vertical="center"/>
      <protection locked="0"/>
    </xf>
    <xf numFmtId="0" fontId="4" fillId="0" borderId="0" xfId="1" applyFont="1" applyFill="1" applyProtection="1"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 applyProtection="1">
      <alignment vertical="center" textRotation="90" wrapText="1"/>
      <protection locked="0"/>
    </xf>
    <xf numFmtId="0" fontId="9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3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4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3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4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5" applyFont="1" applyFill="1" applyBorder="1" applyAlignment="1" applyProtection="1">
      <alignment horizontal="left" vertical="center"/>
      <protection locked="0"/>
    </xf>
    <xf numFmtId="0" fontId="4" fillId="0" borderId="0" xfId="5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16" fillId="0" borderId="0" xfId="5" quotePrefix="1" applyFont="1" applyFill="1" applyBorder="1" applyAlignment="1" applyProtection="1">
      <alignment vertical="center"/>
      <protection locked="0"/>
    </xf>
    <xf numFmtId="0" fontId="16" fillId="0" borderId="0" xfId="5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9" fillId="0" borderId="0" xfId="3" applyFont="1" applyFill="1" applyAlignment="1" applyProtection="1">
      <alignment horizontal="center"/>
      <protection locked="0"/>
    </xf>
    <xf numFmtId="0" fontId="9" fillId="2" borderId="4" xfId="0" applyFont="1" applyFill="1" applyBorder="1" applyAlignment="1" applyProtection="1">
      <alignment horizontal="center" vertical="center" wrapText="1"/>
    </xf>
    <xf numFmtId="0" fontId="19" fillId="0" borderId="0" xfId="0" applyFont="1" applyFill="1" applyProtection="1">
      <protection locked="0"/>
    </xf>
    <xf numFmtId="0" fontId="19" fillId="0" borderId="0" xfId="0" applyFont="1" applyFill="1" applyBorder="1" applyProtection="1">
      <protection locked="0"/>
    </xf>
    <xf numFmtId="0" fontId="19" fillId="0" borderId="0" xfId="0" applyFont="1" applyFill="1" applyBorder="1" applyAlignment="1" applyProtection="1">
      <alignment horizontal="center" vertical="center"/>
      <protection hidden="1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20" fillId="0" borderId="0" xfId="2" applyFont="1" applyFill="1" applyBorder="1" applyAlignment="1" applyProtection="1">
      <alignment horizontal="left" vertical="center" wrapText="1"/>
      <protection hidden="1"/>
    </xf>
    <xf numFmtId="0" fontId="20" fillId="0" borderId="0" xfId="2" applyFont="1" applyFill="1" applyBorder="1" applyAlignment="1" applyProtection="1">
      <alignment horizontal="left" vertical="center" wrapText="1"/>
    </xf>
    <xf numFmtId="0" fontId="20" fillId="0" borderId="0" xfId="2" applyFont="1" applyFill="1" applyBorder="1" applyAlignment="1" applyProtection="1">
      <alignment horizontal="center" vertical="center" wrapText="1"/>
      <protection hidden="1"/>
    </xf>
    <xf numFmtId="10" fontId="19" fillId="0" borderId="0" xfId="0" applyNumberFormat="1" applyFont="1" applyFill="1" applyBorder="1" applyAlignment="1" applyProtection="1">
      <alignment horizontal="center" vertical="center"/>
      <protection hidden="1"/>
    </xf>
    <xf numFmtId="10" fontId="21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2" applyFont="1" applyFill="1" applyBorder="1" applyAlignment="1" applyProtection="1">
      <alignment vertical="center" wrapText="1"/>
      <protection locked="0"/>
    </xf>
    <xf numFmtId="0" fontId="19" fillId="0" borderId="0" xfId="0" applyFont="1" applyFill="1" applyBorder="1" applyProtection="1">
      <protection hidden="1"/>
    </xf>
    <xf numFmtId="0" fontId="20" fillId="0" borderId="0" xfId="2" applyFont="1" applyFill="1" applyBorder="1" applyAlignment="1" applyProtection="1">
      <alignment horizontal="left" vertical="center" wrapText="1"/>
      <protection locked="0"/>
    </xf>
    <xf numFmtId="10" fontId="19" fillId="0" borderId="0" xfId="0" applyNumberFormat="1" applyFont="1" applyFill="1" applyBorder="1" applyAlignment="1" applyProtection="1">
      <alignment horizontal="center" vertical="center"/>
      <protection locked="0"/>
    </xf>
    <xf numFmtId="10" fontId="21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3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vertical="center"/>
      <protection hidden="1"/>
    </xf>
    <xf numFmtId="0" fontId="8" fillId="0" borderId="0" xfId="5" quotePrefix="1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23" fillId="0" borderId="0" xfId="0" applyFont="1" applyBorder="1" applyAlignment="1" applyProtection="1">
      <alignment horizontal="justify"/>
      <protection locked="0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0" fontId="19" fillId="3" borderId="0" xfId="0" applyFont="1" applyFill="1" applyBorder="1" applyProtection="1">
      <protection hidden="1"/>
    </xf>
    <xf numFmtId="0" fontId="4" fillId="0" borderId="12" xfId="0" applyFont="1" applyFill="1" applyBorder="1" applyProtection="1">
      <protection locked="0"/>
    </xf>
    <xf numFmtId="0" fontId="4" fillId="0" borderId="15" xfId="0" applyFont="1" applyFill="1" applyBorder="1" applyProtection="1"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8" xfId="0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13" fillId="0" borderId="9" xfId="0" applyFont="1" applyFill="1" applyBorder="1" applyAlignment="1" applyProtection="1">
      <alignment horizontal="center" vertical="center" wrapText="1"/>
      <protection locked="0"/>
    </xf>
    <xf numFmtId="0" fontId="13" fillId="0" borderId="10" xfId="0" applyFont="1" applyFill="1" applyBorder="1" applyAlignment="1" applyProtection="1">
      <alignment horizontal="center" vertical="center" wrapText="1"/>
      <protection locked="0"/>
    </xf>
    <xf numFmtId="0" fontId="13" fillId="0" borderId="11" xfId="0" applyFont="1" applyFill="1" applyBorder="1" applyAlignment="1" applyProtection="1">
      <alignment horizontal="center" vertical="center" wrapText="1"/>
      <protection locked="0"/>
    </xf>
    <xf numFmtId="0" fontId="13" fillId="0" borderId="0" xfId="1" applyFont="1" applyFill="1" applyBorder="1" applyAlignment="1" applyProtection="1">
      <alignment horizontal="left"/>
      <protection locked="0"/>
    </xf>
    <xf numFmtId="0" fontId="13" fillId="0" borderId="4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righ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8" fillId="0" borderId="0" xfId="1" applyFont="1" applyFill="1" applyAlignment="1" applyProtection="1">
      <alignment horizontal="left" vertical="center"/>
      <protection locked="0"/>
    </xf>
    <xf numFmtId="0" fontId="13" fillId="0" borderId="1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/>
      <protection locked="0"/>
    </xf>
    <xf numFmtId="0" fontId="13" fillId="0" borderId="2" xfId="0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Fill="1" applyBorder="1" applyAlignment="1" applyProtection="1">
      <alignment horizontal="center" vertical="center" wrapText="1"/>
      <protection locked="0"/>
    </xf>
    <xf numFmtId="0" fontId="13" fillId="0" borderId="6" xfId="0" applyFont="1" applyFill="1" applyBorder="1" applyAlignment="1" applyProtection="1">
      <alignment horizontal="center" vertical="center" wrapText="1"/>
      <protection locked="0"/>
    </xf>
    <xf numFmtId="0" fontId="13" fillId="0" borderId="7" xfId="0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3" fillId="0" borderId="4" xfId="0" applyFont="1" applyFill="1" applyBorder="1" applyAlignment="1" applyProtection="1">
      <alignment horizontal="center" vertical="center" textRotation="90" wrapText="1"/>
      <protection locked="0"/>
    </xf>
  </cellXfs>
  <cellStyles count="7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_lop khoa_2009 (kem theo cac QD thanh lap lop)" xfId="4"/>
    <cellStyle name="Normal_Sheet1" xfId="1"/>
    <cellStyle name="Style 1" xfId="6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68"/>
  <sheetViews>
    <sheetView workbookViewId="0">
      <pane ySplit="3" topLeftCell="A64" activePane="bottomLeft" state="frozen"/>
      <selection activeCell="G3" sqref="G1:G1048576"/>
      <selection pane="bottomLeft" activeCell="A69" sqref="A69:XFD81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8.75" style="1" customWidth="1"/>
    <col min="6" max="6" width="9.375" style="1" hidden="1" customWidth="1"/>
    <col min="7" max="7" width="11.875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10.125" style="1" hidden="1" customWidth="1"/>
    <col min="15" max="15" width="8.125" style="1" hidden="1" customWidth="1"/>
    <col min="16" max="16" width="5.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112" t="s">
        <v>0</v>
      </c>
      <c r="C1" s="112"/>
      <c r="D1" s="112"/>
      <c r="E1" s="112"/>
      <c r="F1" s="112"/>
      <c r="G1" s="112"/>
      <c r="H1" s="113" t="s">
        <v>438</v>
      </c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</row>
    <row r="2" spans="2:38" ht="25.5" customHeight="1">
      <c r="B2" s="114" t="s">
        <v>1</v>
      </c>
      <c r="C2" s="114"/>
      <c r="D2" s="114"/>
      <c r="E2" s="114"/>
      <c r="F2" s="114"/>
      <c r="G2" s="114"/>
      <c r="H2" s="115" t="s">
        <v>47</v>
      </c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83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3"/>
      <c r="AE3" s="58"/>
      <c r="AI3" s="58"/>
    </row>
    <row r="4" spans="2:38" ht="23.25" customHeight="1">
      <c r="B4" s="103" t="s">
        <v>2</v>
      </c>
      <c r="C4" s="103"/>
      <c r="D4" s="104" t="s">
        <v>49</v>
      </c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5" t="s">
        <v>52</v>
      </c>
      <c r="Q4" s="105"/>
      <c r="R4" s="105"/>
      <c r="S4" s="105"/>
      <c r="T4" s="105"/>
      <c r="U4" s="105"/>
      <c r="W4" s="92" t="s">
        <v>40</v>
      </c>
      <c r="X4" s="92" t="s">
        <v>8</v>
      </c>
      <c r="Y4" s="92" t="s">
        <v>39</v>
      </c>
      <c r="Z4" s="92" t="s">
        <v>38</v>
      </c>
      <c r="AA4" s="92"/>
      <c r="AB4" s="92"/>
      <c r="AC4" s="92"/>
      <c r="AD4" s="92" t="s">
        <v>37</v>
      </c>
      <c r="AE4" s="92"/>
      <c r="AF4" s="92" t="s">
        <v>35</v>
      </c>
      <c r="AG4" s="92"/>
      <c r="AH4" s="92" t="s">
        <v>36</v>
      </c>
      <c r="AI4" s="92"/>
      <c r="AJ4" s="92" t="s">
        <v>34</v>
      </c>
      <c r="AK4" s="92"/>
      <c r="AL4" s="77"/>
    </row>
    <row r="5" spans="2:38" ht="17.25" customHeight="1">
      <c r="B5" s="101" t="s">
        <v>3</v>
      </c>
      <c r="C5" s="101"/>
      <c r="D5" s="8">
        <v>1</v>
      </c>
      <c r="G5" s="102" t="s">
        <v>53</v>
      </c>
      <c r="H5" s="102"/>
      <c r="I5" s="102"/>
      <c r="J5" s="102"/>
      <c r="K5" s="102"/>
      <c r="L5" s="102"/>
      <c r="M5" s="102"/>
      <c r="N5" s="102"/>
      <c r="O5" s="102"/>
      <c r="P5" s="102" t="s">
        <v>54</v>
      </c>
      <c r="Q5" s="102"/>
      <c r="R5" s="102"/>
      <c r="S5" s="102"/>
      <c r="T5" s="102"/>
      <c r="U5" s="10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77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3"/>
      <c r="Q6" s="3"/>
      <c r="R6" s="3"/>
      <c r="S6" s="3"/>
      <c r="T6" s="3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77"/>
    </row>
    <row r="7" spans="2:38" ht="44.25" customHeight="1">
      <c r="B7" s="93" t="s">
        <v>4</v>
      </c>
      <c r="C7" s="106" t="s">
        <v>5</v>
      </c>
      <c r="D7" s="108" t="s">
        <v>6</v>
      </c>
      <c r="E7" s="109"/>
      <c r="F7" s="93" t="s">
        <v>7</v>
      </c>
      <c r="G7" s="93" t="s">
        <v>8</v>
      </c>
      <c r="H7" s="116" t="s">
        <v>9</v>
      </c>
      <c r="I7" s="116" t="s">
        <v>10</v>
      </c>
      <c r="J7" s="116" t="s">
        <v>11</v>
      </c>
      <c r="K7" s="116" t="s">
        <v>12</v>
      </c>
      <c r="L7" s="100" t="s">
        <v>13</v>
      </c>
      <c r="M7" s="96" t="s">
        <v>41</v>
      </c>
      <c r="N7" s="98"/>
      <c r="O7" s="100" t="s">
        <v>14</v>
      </c>
      <c r="P7" s="100" t="s">
        <v>15</v>
      </c>
      <c r="Q7" s="93" t="s">
        <v>16</v>
      </c>
      <c r="R7" s="100" t="s">
        <v>17</v>
      </c>
      <c r="S7" s="93" t="s">
        <v>18</v>
      </c>
      <c r="T7" s="93" t="s">
        <v>19</v>
      </c>
      <c r="U7" s="93" t="s">
        <v>46</v>
      </c>
      <c r="W7" s="92"/>
      <c r="X7" s="92"/>
      <c r="Y7" s="92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44.25" customHeight="1">
      <c r="B8" s="95"/>
      <c r="C8" s="107"/>
      <c r="D8" s="110"/>
      <c r="E8" s="111"/>
      <c r="F8" s="95"/>
      <c r="G8" s="95"/>
      <c r="H8" s="116"/>
      <c r="I8" s="116"/>
      <c r="J8" s="116"/>
      <c r="K8" s="116"/>
      <c r="L8" s="100"/>
      <c r="M8" s="88" t="s">
        <v>42</v>
      </c>
      <c r="N8" s="88" t="s">
        <v>43</v>
      </c>
      <c r="O8" s="100"/>
      <c r="P8" s="100"/>
      <c r="Q8" s="94"/>
      <c r="R8" s="100"/>
      <c r="S8" s="95"/>
      <c r="T8" s="94"/>
      <c r="U8" s="94"/>
      <c r="V8" s="84"/>
      <c r="W8" s="61" t="str">
        <f>+D4</f>
        <v>Chuyên đề an toàn thông tin</v>
      </c>
      <c r="X8" s="62" t="str">
        <f>+P4</f>
        <v>Nhóm: INT1486-02</v>
      </c>
      <c r="Y8" s="63">
        <f>+$AH$8+$AJ$8+$AF$8</f>
        <v>51</v>
      </c>
      <c r="Z8" s="57">
        <f>COUNTIF($S$9:$S$90,"Khiển trách")</f>
        <v>0</v>
      </c>
      <c r="AA8" s="57">
        <f>COUNTIF($S$9:$S$90,"Cảnh cáo")</f>
        <v>0</v>
      </c>
      <c r="AB8" s="57">
        <f>COUNTIF($S$9:$S$90,"Đình chỉ thi")</f>
        <v>0</v>
      </c>
      <c r="AC8" s="64">
        <f>+($Z$8+$AA$8+$AB$8)/$Y$8*100%</f>
        <v>0</v>
      </c>
      <c r="AD8" s="57">
        <f>SUM(COUNTIF($S$9:$S$88,"Vắng"),COUNTIF($S$9:$S$88,"Vắng có phép"))</f>
        <v>0</v>
      </c>
      <c r="AE8" s="65">
        <f>+$AD$8/$Y$8</f>
        <v>0</v>
      </c>
      <c r="AF8" s="66">
        <f>COUNTIF($V$9:$V$88,"Thi lại")</f>
        <v>0</v>
      </c>
      <c r="AG8" s="65">
        <f>+$AF$8/$Y$8</f>
        <v>0</v>
      </c>
      <c r="AH8" s="66">
        <f>COUNTIF($V$9:$V$89,"Học lại")</f>
        <v>5</v>
      </c>
      <c r="AI8" s="65">
        <f>+$AH$8/$Y$8</f>
        <v>9.8039215686274508E-2</v>
      </c>
      <c r="AJ8" s="57">
        <f>COUNTIF($V$10:$V$89,"Đạt")</f>
        <v>46</v>
      </c>
      <c r="AK8" s="64">
        <f>+$AJ$8/$Y$8</f>
        <v>0.90196078431372551</v>
      </c>
      <c r="AL8" s="76"/>
    </row>
    <row r="9" spans="2:38" ht="14.25" customHeight="1">
      <c r="B9" s="96" t="s">
        <v>25</v>
      </c>
      <c r="C9" s="97"/>
      <c r="D9" s="97"/>
      <c r="E9" s="97"/>
      <c r="F9" s="97"/>
      <c r="G9" s="98"/>
      <c r="H9" s="10">
        <v>10</v>
      </c>
      <c r="I9" s="10"/>
      <c r="J9" s="11"/>
      <c r="K9" s="10">
        <v>40</v>
      </c>
      <c r="L9" s="12"/>
      <c r="M9" s="13"/>
      <c r="N9" s="13"/>
      <c r="O9" s="13"/>
      <c r="P9" s="54">
        <f>100-(H9+I9+J9+K9)</f>
        <v>50</v>
      </c>
      <c r="Q9" s="95"/>
      <c r="R9" s="14"/>
      <c r="S9" s="14"/>
      <c r="T9" s="95"/>
      <c r="U9" s="95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18.75" customHeight="1">
      <c r="B10" s="15">
        <v>1</v>
      </c>
      <c r="C10" s="16" t="s">
        <v>272</v>
      </c>
      <c r="D10" s="17" t="s">
        <v>273</v>
      </c>
      <c r="E10" s="18" t="s">
        <v>274</v>
      </c>
      <c r="F10" s="19" t="s">
        <v>275</v>
      </c>
      <c r="G10" s="16" t="s">
        <v>59</v>
      </c>
      <c r="H10" s="20">
        <v>8</v>
      </c>
      <c r="I10" s="20" t="s">
        <v>26</v>
      </c>
      <c r="J10" s="20" t="s">
        <v>26</v>
      </c>
      <c r="K10" s="20">
        <v>8</v>
      </c>
      <c r="L10" s="21"/>
      <c r="M10" s="21"/>
      <c r="N10" s="21"/>
      <c r="O10" s="21"/>
      <c r="P10" s="22">
        <v>7</v>
      </c>
      <c r="Q10" s="23">
        <f t="shared" ref="Q10:Q60" si="0">ROUND(SUMPRODUCT(H10:P10,$H$9:$P$9)/100,1)</f>
        <v>7.5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24" t="str">
        <f t="shared" ref="S10:S60" si="1">IF($Q10&lt;4,"Kém",IF(AND($Q10&gt;=4,$Q10&lt;=5.4),"Trung bình yếu",IF(AND($Q10&gt;=5.5,$Q10&lt;=6.9),"Trung bình",IF(AND($Q10&gt;=7,$Q10&lt;=8.4),"Khá",IF(AND($Q10&gt;=8.5,$Q10&lt;=10),"Giỏi","")))))</f>
        <v>Khá</v>
      </c>
      <c r="T10" s="25" t="str">
        <f>+IF(OR($H10=0,$I10=0,$J10=0,$K10=0),"Không đủ ĐKDT","")</f>
        <v/>
      </c>
      <c r="U10" s="86"/>
      <c r="V10" s="85" t="str">
        <f t="shared" ref="V10:V60" si="2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18.75" customHeight="1">
      <c r="B11" s="26">
        <v>2</v>
      </c>
      <c r="C11" s="27" t="s">
        <v>276</v>
      </c>
      <c r="D11" s="28" t="s">
        <v>277</v>
      </c>
      <c r="E11" s="29" t="s">
        <v>57</v>
      </c>
      <c r="F11" s="30" t="s">
        <v>278</v>
      </c>
      <c r="G11" s="27" t="s">
        <v>67</v>
      </c>
      <c r="H11" s="31">
        <v>6</v>
      </c>
      <c r="I11" s="31" t="s">
        <v>26</v>
      </c>
      <c r="J11" s="31" t="s">
        <v>26</v>
      </c>
      <c r="K11" s="31">
        <v>4</v>
      </c>
      <c r="L11" s="32"/>
      <c r="M11" s="32"/>
      <c r="N11" s="32"/>
      <c r="O11" s="32"/>
      <c r="P11" s="33">
        <v>6</v>
      </c>
      <c r="Q11" s="34">
        <f t="shared" si="0"/>
        <v>5.2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D+</v>
      </c>
      <c r="S11" s="36" t="str">
        <f t="shared" si="1"/>
        <v>Trung bình yếu</v>
      </c>
      <c r="T11" s="37" t="str">
        <f>+IF(OR($H11=0,$I11=0,$J11=0,$K11=0),"Không đủ ĐKDT","")</f>
        <v/>
      </c>
      <c r="U11" s="87"/>
      <c r="V11" s="85" t="str">
        <f t="shared" si="2"/>
        <v>Đạt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18.75" customHeight="1">
      <c r="B12" s="26">
        <v>3</v>
      </c>
      <c r="C12" s="27" t="s">
        <v>279</v>
      </c>
      <c r="D12" s="28" t="s">
        <v>65</v>
      </c>
      <c r="E12" s="29" t="s">
        <v>57</v>
      </c>
      <c r="F12" s="30" t="s">
        <v>180</v>
      </c>
      <c r="G12" s="27" t="s">
        <v>63</v>
      </c>
      <c r="H12" s="31">
        <v>5</v>
      </c>
      <c r="I12" s="31" t="s">
        <v>26</v>
      </c>
      <c r="J12" s="31" t="s">
        <v>26</v>
      </c>
      <c r="K12" s="31">
        <v>5</v>
      </c>
      <c r="L12" s="38"/>
      <c r="M12" s="38"/>
      <c r="N12" s="38"/>
      <c r="O12" s="38"/>
      <c r="P12" s="33">
        <v>6</v>
      </c>
      <c r="Q12" s="34">
        <f t="shared" si="0"/>
        <v>5.5</v>
      </c>
      <c r="R12" s="35" t="str">
        <f t="shared" ref="R12:R60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</v>
      </c>
      <c r="S12" s="36" t="str">
        <f t="shared" si="1"/>
        <v>Trung bình</v>
      </c>
      <c r="T12" s="37" t="str">
        <f t="shared" ref="T12:T60" si="4">+IF(OR($H12=0,$I12=0,$J12=0,$K12=0),"Không đủ ĐKDT","")</f>
        <v/>
      </c>
      <c r="U12" s="87"/>
      <c r="V12" s="85" t="str">
        <f t="shared" si="2"/>
        <v>Đạt</v>
      </c>
      <c r="W12" s="68"/>
      <c r="X12" s="69"/>
      <c r="Y12" s="69"/>
      <c r="Z12" s="89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18.75" customHeight="1">
      <c r="B13" s="26">
        <v>4</v>
      </c>
      <c r="C13" s="27" t="s">
        <v>280</v>
      </c>
      <c r="D13" s="28" t="s">
        <v>281</v>
      </c>
      <c r="E13" s="29" t="s">
        <v>282</v>
      </c>
      <c r="F13" s="30" t="s">
        <v>283</v>
      </c>
      <c r="G13" s="27" t="s">
        <v>59</v>
      </c>
      <c r="H13" s="31">
        <v>8</v>
      </c>
      <c r="I13" s="31" t="s">
        <v>26</v>
      </c>
      <c r="J13" s="31" t="s">
        <v>26</v>
      </c>
      <c r="K13" s="31">
        <v>8</v>
      </c>
      <c r="L13" s="38"/>
      <c r="M13" s="38"/>
      <c r="N13" s="38"/>
      <c r="O13" s="38"/>
      <c r="P13" s="33">
        <v>8</v>
      </c>
      <c r="Q13" s="34">
        <f t="shared" si="0"/>
        <v>8</v>
      </c>
      <c r="R13" s="35" t="str">
        <f t="shared" si="3"/>
        <v>B+</v>
      </c>
      <c r="S13" s="36" t="str">
        <f t="shared" si="1"/>
        <v>Khá</v>
      </c>
      <c r="T13" s="37" t="str">
        <f t="shared" si="4"/>
        <v/>
      </c>
      <c r="U13" s="87"/>
      <c r="V13" s="85" t="str">
        <f t="shared" si="2"/>
        <v>Đạt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18.75" customHeight="1">
      <c r="B14" s="26">
        <v>5</v>
      </c>
      <c r="C14" s="27" t="s">
        <v>284</v>
      </c>
      <c r="D14" s="28" t="s">
        <v>285</v>
      </c>
      <c r="E14" s="29" t="s">
        <v>286</v>
      </c>
      <c r="F14" s="30" t="s">
        <v>287</v>
      </c>
      <c r="G14" s="27" t="s">
        <v>67</v>
      </c>
      <c r="H14" s="31">
        <v>7</v>
      </c>
      <c r="I14" s="31" t="s">
        <v>26</v>
      </c>
      <c r="J14" s="31" t="s">
        <v>26</v>
      </c>
      <c r="K14" s="31">
        <v>6</v>
      </c>
      <c r="L14" s="38"/>
      <c r="M14" s="38"/>
      <c r="N14" s="38"/>
      <c r="O14" s="38"/>
      <c r="P14" s="33">
        <v>6</v>
      </c>
      <c r="Q14" s="34">
        <f t="shared" si="0"/>
        <v>6.1</v>
      </c>
      <c r="R14" s="35" t="str">
        <f t="shared" si="3"/>
        <v>C</v>
      </c>
      <c r="S14" s="36" t="str">
        <f t="shared" si="1"/>
        <v>Trung bình</v>
      </c>
      <c r="T14" s="37" t="str">
        <f t="shared" si="4"/>
        <v/>
      </c>
      <c r="U14" s="87"/>
      <c r="V14" s="85" t="str">
        <f t="shared" si="2"/>
        <v>Đạt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18.75" customHeight="1">
      <c r="B15" s="26">
        <v>6</v>
      </c>
      <c r="C15" s="27" t="s">
        <v>288</v>
      </c>
      <c r="D15" s="28" t="s">
        <v>185</v>
      </c>
      <c r="E15" s="29" t="s">
        <v>289</v>
      </c>
      <c r="F15" s="30" t="s">
        <v>290</v>
      </c>
      <c r="G15" s="27" t="s">
        <v>59</v>
      </c>
      <c r="H15" s="31">
        <v>9</v>
      </c>
      <c r="I15" s="31" t="s">
        <v>26</v>
      </c>
      <c r="J15" s="31" t="s">
        <v>26</v>
      </c>
      <c r="K15" s="31">
        <v>9</v>
      </c>
      <c r="L15" s="38"/>
      <c r="M15" s="38"/>
      <c r="N15" s="38"/>
      <c r="O15" s="38"/>
      <c r="P15" s="33">
        <v>9</v>
      </c>
      <c r="Q15" s="34">
        <f t="shared" si="0"/>
        <v>9</v>
      </c>
      <c r="R15" s="35" t="str">
        <f t="shared" si="3"/>
        <v>A+</v>
      </c>
      <c r="S15" s="36" t="str">
        <f t="shared" si="1"/>
        <v>Giỏi</v>
      </c>
      <c r="T15" s="37" t="str">
        <f t="shared" si="4"/>
        <v/>
      </c>
      <c r="U15" s="87"/>
      <c r="V15" s="85" t="str">
        <f t="shared" si="2"/>
        <v>Đạt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18.75" customHeight="1">
      <c r="B16" s="26">
        <v>7</v>
      </c>
      <c r="C16" s="27" t="s">
        <v>291</v>
      </c>
      <c r="D16" s="28" t="s">
        <v>292</v>
      </c>
      <c r="E16" s="29" t="s">
        <v>102</v>
      </c>
      <c r="F16" s="30" t="s">
        <v>293</v>
      </c>
      <c r="G16" s="27" t="s">
        <v>67</v>
      </c>
      <c r="H16" s="31">
        <v>5</v>
      </c>
      <c r="I16" s="31" t="s">
        <v>26</v>
      </c>
      <c r="J16" s="31" t="s">
        <v>26</v>
      </c>
      <c r="K16" s="31">
        <v>2</v>
      </c>
      <c r="L16" s="38"/>
      <c r="M16" s="38"/>
      <c r="N16" s="38"/>
      <c r="O16" s="38"/>
      <c r="P16" s="33">
        <v>5</v>
      </c>
      <c r="Q16" s="34">
        <f t="shared" si="0"/>
        <v>3.8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87"/>
      <c r="V16" s="85" t="str">
        <f t="shared" si="2"/>
        <v>Học lại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2:38" ht="18.75" customHeight="1">
      <c r="B17" s="26">
        <v>8</v>
      </c>
      <c r="C17" s="27" t="s">
        <v>294</v>
      </c>
      <c r="D17" s="28" t="s">
        <v>295</v>
      </c>
      <c r="E17" s="29" t="s">
        <v>102</v>
      </c>
      <c r="F17" s="30" t="s">
        <v>296</v>
      </c>
      <c r="G17" s="27" t="s">
        <v>67</v>
      </c>
      <c r="H17" s="31">
        <v>7</v>
      </c>
      <c r="I17" s="31" t="s">
        <v>26</v>
      </c>
      <c r="J17" s="31" t="s">
        <v>26</v>
      </c>
      <c r="K17" s="31">
        <v>5</v>
      </c>
      <c r="L17" s="38"/>
      <c r="M17" s="38"/>
      <c r="N17" s="38"/>
      <c r="O17" s="38"/>
      <c r="P17" s="33">
        <v>7</v>
      </c>
      <c r="Q17" s="34">
        <f t="shared" si="0"/>
        <v>6.2</v>
      </c>
      <c r="R17" s="35" t="str">
        <f t="shared" si="3"/>
        <v>C</v>
      </c>
      <c r="S17" s="36" t="str">
        <f t="shared" si="1"/>
        <v>Trung bình</v>
      </c>
      <c r="T17" s="37" t="str">
        <f t="shared" si="4"/>
        <v/>
      </c>
      <c r="U17" s="87"/>
      <c r="V17" s="85" t="str">
        <f t="shared" si="2"/>
        <v>Đạt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2:38" ht="18.75" customHeight="1">
      <c r="B18" s="26">
        <v>9</v>
      </c>
      <c r="C18" s="27" t="s">
        <v>297</v>
      </c>
      <c r="D18" s="28" t="s">
        <v>298</v>
      </c>
      <c r="E18" s="29" t="s">
        <v>130</v>
      </c>
      <c r="F18" s="30" t="s">
        <v>299</v>
      </c>
      <c r="G18" s="27" t="s">
        <v>63</v>
      </c>
      <c r="H18" s="31">
        <v>8</v>
      </c>
      <c r="I18" s="31" t="s">
        <v>26</v>
      </c>
      <c r="J18" s="31" t="s">
        <v>26</v>
      </c>
      <c r="K18" s="31">
        <v>8</v>
      </c>
      <c r="L18" s="38"/>
      <c r="M18" s="38"/>
      <c r="N18" s="38"/>
      <c r="O18" s="38"/>
      <c r="P18" s="33">
        <v>8</v>
      </c>
      <c r="Q18" s="34">
        <f t="shared" si="0"/>
        <v>8</v>
      </c>
      <c r="R18" s="35" t="str">
        <f t="shared" si="3"/>
        <v>B+</v>
      </c>
      <c r="S18" s="36" t="str">
        <f t="shared" si="1"/>
        <v>Khá</v>
      </c>
      <c r="T18" s="37" t="str">
        <f t="shared" si="4"/>
        <v/>
      </c>
      <c r="U18" s="87"/>
      <c r="V18" s="85" t="str">
        <f t="shared" si="2"/>
        <v>Đạt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2:38" ht="18.75" customHeight="1">
      <c r="B19" s="26">
        <v>10</v>
      </c>
      <c r="C19" s="27" t="s">
        <v>300</v>
      </c>
      <c r="D19" s="28" t="s">
        <v>301</v>
      </c>
      <c r="E19" s="29" t="s">
        <v>142</v>
      </c>
      <c r="F19" s="30" t="s">
        <v>302</v>
      </c>
      <c r="G19" s="27" t="s">
        <v>63</v>
      </c>
      <c r="H19" s="31">
        <v>9</v>
      </c>
      <c r="I19" s="31" t="s">
        <v>26</v>
      </c>
      <c r="J19" s="31" t="s">
        <v>26</v>
      </c>
      <c r="K19" s="31">
        <v>9</v>
      </c>
      <c r="L19" s="38"/>
      <c r="M19" s="38"/>
      <c r="N19" s="38"/>
      <c r="O19" s="38"/>
      <c r="P19" s="33">
        <v>10</v>
      </c>
      <c r="Q19" s="34">
        <f t="shared" si="0"/>
        <v>9.5</v>
      </c>
      <c r="R19" s="35" t="str">
        <f t="shared" si="3"/>
        <v>A+</v>
      </c>
      <c r="S19" s="36" t="str">
        <f t="shared" si="1"/>
        <v>Giỏi</v>
      </c>
      <c r="T19" s="37" t="str">
        <f t="shared" si="4"/>
        <v/>
      </c>
      <c r="U19" s="87"/>
      <c r="V19" s="85" t="str">
        <f t="shared" si="2"/>
        <v>Đạt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2:38" ht="18.75" customHeight="1">
      <c r="B20" s="26">
        <v>11</v>
      </c>
      <c r="C20" s="27" t="s">
        <v>303</v>
      </c>
      <c r="D20" s="28" t="s">
        <v>304</v>
      </c>
      <c r="E20" s="29" t="s">
        <v>150</v>
      </c>
      <c r="F20" s="30" t="s">
        <v>305</v>
      </c>
      <c r="G20" s="27" t="s">
        <v>59</v>
      </c>
      <c r="H20" s="31">
        <v>0</v>
      </c>
      <c r="I20" s="31" t="s">
        <v>26</v>
      </c>
      <c r="J20" s="31" t="s">
        <v>26</v>
      </c>
      <c r="K20" s="31">
        <v>1</v>
      </c>
      <c r="L20" s="38"/>
      <c r="M20" s="38"/>
      <c r="N20" s="38"/>
      <c r="O20" s="38"/>
      <c r="P20" s="33"/>
      <c r="Q20" s="34">
        <f t="shared" si="0"/>
        <v>0.4</v>
      </c>
      <c r="R20" s="35" t="str">
        <f t="shared" si="3"/>
        <v>F</v>
      </c>
      <c r="S20" s="36" t="str">
        <f t="shared" si="1"/>
        <v>Kém</v>
      </c>
      <c r="T20" s="37" t="str">
        <f t="shared" si="4"/>
        <v>Không đủ ĐKDT</v>
      </c>
      <c r="U20" s="87"/>
      <c r="V20" s="85" t="str">
        <f t="shared" si="2"/>
        <v>Học lại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2:38" ht="18.75" customHeight="1">
      <c r="B21" s="26">
        <v>12</v>
      </c>
      <c r="C21" s="27" t="s">
        <v>306</v>
      </c>
      <c r="D21" s="28" t="s">
        <v>307</v>
      </c>
      <c r="E21" s="29" t="s">
        <v>150</v>
      </c>
      <c r="F21" s="30" t="s">
        <v>308</v>
      </c>
      <c r="G21" s="27" t="s">
        <v>67</v>
      </c>
      <c r="H21" s="31">
        <v>8</v>
      </c>
      <c r="I21" s="31" t="s">
        <v>26</v>
      </c>
      <c r="J21" s="31" t="s">
        <v>26</v>
      </c>
      <c r="K21" s="31">
        <v>8</v>
      </c>
      <c r="L21" s="38"/>
      <c r="M21" s="38"/>
      <c r="N21" s="38"/>
      <c r="O21" s="38"/>
      <c r="P21" s="33">
        <v>8</v>
      </c>
      <c r="Q21" s="34">
        <f t="shared" si="0"/>
        <v>8</v>
      </c>
      <c r="R21" s="35" t="str">
        <f t="shared" si="3"/>
        <v>B+</v>
      </c>
      <c r="S21" s="36" t="str">
        <f t="shared" si="1"/>
        <v>Khá</v>
      </c>
      <c r="T21" s="37" t="str">
        <f t="shared" si="4"/>
        <v/>
      </c>
      <c r="U21" s="87"/>
      <c r="V21" s="85" t="str">
        <f t="shared" si="2"/>
        <v>Đạt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2:38" ht="18.75" customHeight="1">
      <c r="B22" s="26">
        <v>13</v>
      </c>
      <c r="C22" s="27" t="s">
        <v>309</v>
      </c>
      <c r="D22" s="28" t="s">
        <v>310</v>
      </c>
      <c r="E22" s="29" t="s">
        <v>154</v>
      </c>
      <c r="F22" s="30" t="s">
        <v>311</v>
      </c>
      <c r="G22" s="27" t="s">
        <v>59</v>
      </c>
      <c r="H22" s="31">
        <v>9</v>
      </c>
      <c r="I22" s="31" t="s">
        <v>26</v>
      </c>
      <c r="J22" s="31" t="s">
        <v>26</v>
      </c>
      <c r="K22" s="31">
        <v>9</v>
      </c>
      <c r="L22" s="38"/>
      <c r="M22" s="38"/>
      <c r="N22" s="38"/>
      <c r="O22" s="38"/>
      <c r="P22" s="33">
        <v>9</v>
      </c>
      <c r="Q22" s="34">
        <f t="shared" si="0"/>
        <v>9</v>
      </c>
      <c r="R22" s="35" t="str">
        <f t="shared" si="3"/>
        <v>A+</v>
      </c>
      <c r="S22" s="36" t="str">
        <f t="shared" si="1"/>
        <v>Giỏi</v>
      </c>
      <c r="T22" s="37" t="str">
        <f t="shared" si="4"/>
        <v/>
      </c>
      <c r="U22" s="87"/>
      <c r="V22" s="85" t="str">
        <f t="shared" si="2"/>
        <v>Đạt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2:38" ht="18.75" customHeight="1">
      <c r="B23" s="26">
        <v>14</v>
      </c>
      <c r="C23" s="27" t="s">
        <v>312</v>
      </c>
      <c r="D23" s="28" t="s">
        <v>313</v>
      </c>
      <c r="E23" s="29" t="s">
        <v>154</v>
      </c>
      <c r="F23" s="30" t="s">
        <v>314</v>
      </c>
      <c r="G23" s="27" t="s">
        <v>67</v>
      </c>
      <c r="H23" s="31">
        <v>7</v>
      </c>
      <c r="I23" s="31" t="s">
        <v>26</v>
      </c>
      <c r="J23" s="31" t="s">
        <v>26</v>
      </c>
      <c r="K23" s="31">
        <v>5</v>
      </c>
      <c r="L23" s="38"/>
      <c r="M23" s="38"/>
      <c r="N23" s="38"/>
      <c r="O23" s="38"/>
      <c r="P23" s="33">
        <v>8</v>
      </c>
      <c r="Q23" s="34">
        <f t="shared" si="0"/>
        <v>6.7</v>
      </c>
      <c r="R23" s="35" t="str">
        <f t="shared" si="3"/>
        <v>C+</v>
      </c>
      <c r="S23" s="36" t="str">
        <f t="shared" si="1"/>
        <v>Trung bình</v>
      </c>
      <c r="T23" s="37" t="str">
        <f t="shared" si="4"/>
        <v/>
      </c>
      <c r="U23" s="87"/>
      <c r="V23" s="85" t="str">
        <f t="shared" si="2"/>
        <v>Đạt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2:38" ht="18.75" customHeight="1">
      <c r="B24" s="26">
        <v>15</v>
      </c>
      <c r="C24" s="27" t="s">
        <v>315</v>
      </c>
      <c r="D24" s="28" t="s">
        <v>316</v>
      </c>
      <c r="E24" s="29" t="s">
        <v>317</v>
      </c>
      <c r="F24" s="30" t="s">
        <v>318</v>
      </c>
      <c r="G24" s="27" t="s">
        <v>67</v>
      </c>
      <c r="H24" s="31">
        <v>8</v>
      </c>
      <c r="I24" s="31" t="s">
        <v>26</v>
      </c>
      <c r="J24" s="31" t="s">
        <v>26</v>
      </c>
      <c r="K24" s="31">
        <v>9</v>
      </c>
      <c r="L24" s="38"/>
      <c r="M24" s="38"/>
      <c r="N24" s="38"/>
      <c r="O24" s="38"/>
      <c r="P24" s="33">
        <v>9</v>
      </c>
      <c r="Q24" s="34">
        <f t="shared" si="0"/>
        <v>8.9</v>
      </c>
      <c r="R24" s="35" t="str">
        <f t="shared" si="3"/>
        <v>A</v>
      </c>
      <c r="S24" s="36" t="str">
        <f t="shared" si="1"/>
        <v>Giỏi</v>
      </c>
      <c r="T24" s="37" t="str">
        <f t="shared" si="4"/>
        <v/>
      </c>
      <c r="U24" s="87"/>
      <c r="V24" s="85" t="str">
        <f t="shared" si="2"/>
        <v>Đạt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2:38" ht="18.75" customHeight="1">
      <c r="B25" s="26">
        <v>16</v>
      </c>
      <c r="C25" s="27" t="s">
        <v>319</v>
      </c>
      <c r="D25" s="28" t="s">
        <v>320</v>
      </c>
      <c r="E25" s="29" t="s">
        <v>168</v>
      </c>
      <c r="F25" s="30" t="s">
        <v>321</v>
      </c>
      <c r="G25" s="27" t="s">
        <v>67</v>
      </c>
      <c r="H25" s="31">
        <v>6</v>
      </c>
      <c r="I25" s="31" t="s">
        <v>26</v>
      </c>
      <c r="J25" s="31" t="s">
        <v>26</v>
      </c>
      <c r="K25" s="31">
        <v>8</v>
      </c>
      <c r="L25" s="38"/>
      <c r="M25" s="38"/>
      <c r="N25" s="38"/>
      <c r="O25" s="38"/>
      <c r="P25" s="33">
        <v>7</v>
      </c>
      <c r="Q25" s="34">
        <f t="shared" si="0"/>
        <v>7.3</v>
      </c>
      <c r="R25" s="35" t="str">
        <f t="shared" si="3"/>
        <v>B</v>
      </c>
      <c r="S25" s="36" t="str">
        <f t="shared" si="1"/>
        <v>Khá</v>
      </c>
      <c r="T25" s="37" t="str">
        <f t="shared" si="4"/>
        <v/>
      </c>
      <c r="U25" s="87"/>
      <c r="V25" s="85" t="str">
        <f t="shared" si="2"/>
        <v>Đạt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2:38" ht="18.75" customHeight="1">
      <c r="B26" s="26">
        <v>17</v>
      </c>
      <c r="C26" s="27" t="s">
        <v>322</v>
      </c>
      <c r="D26" s="28" t="s">
        <v>323</v>
      </c>
      <c r="E26" s="29" t="s">
        <v>324</v>
      </c>
      <c r="F26" s="30" t="s">
        <v>325</v>
      </c>
      <c r="G26" s="27" t="s">
        <v>59</v>
      </c>
      <c r="H26" s="31">
        <v>8</v>
      </c>
      <c r="I26" s="31" t="s">
        <v>26</v>
      </c>
      <c r="J26" s="31" t="s">
        <v>26</v>
      </c>
      <c r="K26" s="31">
        <v>6</v>
      </c>
      <c r="L26" s="38"/>
      <c r="M26" s="38"/>
      <c r="N26" s="38"/>
      <c r="O26" s="38"/>
      <c r="P26" s="33">
        <v>8</v>
      </c>
      <c r="Q26" s="34">
        <f t="shared" si="0"/>
        <v>7.2</v>
      </c>
      <c r="R26" s="35" t="str">
        <f t="shared" si="3"/>
        <v>B</v>
      </c>
      <c r="S26" s="36" t="str">
        <f t="shared" si="1"/>
        <v>Khá</v>
      </c>
      <c r="T26" s="37" t="str">
        <f t="shared" si="4"/>
        <v/>
      </c>
      <c r="U26" s="87"/>
      <c r="V26" s="85" t="str">
        <f t="shared" si="2"/>
        <v>Đạt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2:38" ht="18.75" customHeight="1">
      <c r="B27" s="26">
        <v>18</v>
      </c>
      <c r="C27" s="27" t="s">
        <v>326</v>
      </c>
      <c r="D27" s="28" t="s">
        <v>327</v>
      </c>
      <c r="E27" s="29" t="s">
        <v>328</v>
      </c>
      <c r="F27" s="30" t="s">
        <v>329</v>
      </c>
      <c r="G27" s="27" t="s">
        <v>67</v>
      </c>
      <c r="H27" s="31">
        <v>9</v>
      </c>
      <c r="I27" s="31" t="s">
        <v>26</v>
      </c>
      <c r="J27" s="31" t="s">
        <v>26</v>
      </c>
      <c r="K27" s="31">
        <v>9</v>
      </c>
      <c r="L27" s="38"/>
      <c r="M27" s="38"/>
      <c r="N27" s="38"/>
      <c r="O27" s="38"/>
      <c r="P27" s="33">
        <v>0</v>
      </c>
      <c r="Q27" s="34">
        <f t="shared" si="0"/>
        <v>4.5</v>
      </c>
      <c r="R27" s="35" t="str">
        <f t="shared" si="3"/>
        <v>D</v>
      </c>
      <c r="S27" s="36" t="str">
        <f t="shared" si="1"/>
        <v>Trung bình yếu</v>
      </c>
      <c r="T27" s="37" t="str">
        <f t="shared" si="4"/>
        <v/>
      </c>
      <c r="U27" s="87"/>
      <c r="V27" s="85" t="str">
        <f t="shared" si="2"/>
        <v>Đạt</v>
      </c>
      <c r="W27" s="68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2"/>
    </row>
    <row r="28" spans="2:38" ht="18.75" customHeight="1">
      <c r="B28" s="26">
        <v>19</v>
      </c>
      <c r="C28" s="27" t="s">
        <v>330</v>
      </c>
      <c r="D28" s="28" t="s">
        <v>331</v>
      </c>
      <c r="E28" s="29" t="s">
        <v>332</v>
      </c>
      <c r="F28" s="30" t="s">
        <v>333</v>
      </c>
      <c r="G28" s="27" t="s">
        <v>63</v>
      </c>
      <c r="H28" s="31">
        <v>7</v>
      </c>
      <c r="I28" s="31" t="s">
        <v>26</v>
      </c>
      <c r="J28" s="31" t="s">
        <v>26</v>
      </c>
      <c r="K28" s="31">
        <v>8</v>
      </c>
      <c r="L28" s="38"/>
      <c r="M28" s="38"/>
      <c r="N28" s="38"/>
      <c r="O28" s="38"/>
      <c r="P28" s="33">
        <v>7</v>
      </c>
      <c r="Q28" s="34">
        <f t="shared" si="0"/>
        <v>7.4</v>
      </c>
      <c r="R28" s="35" t="str">
        <f t="shared" si="3"/>
        <v>B</v>
      </c>
      <c r="S28" s="36" t="str">
        <f t="shared" si="1"/>
        <v>Khá</v>
      </c>
      <c r="T28" s="37" t="str">
        <f t="shared" si="4"/>
        <v/>
      </c>
      <c r="U28" s="87"/>
      <c r="V28" s="85" t="str">
        <f t="shared" si="2"/>
        <v>Đạt</v>
      </c>
      <c r="W28" s="68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2"/>
    </row>
    <row r="29" spans="2:38" ht="18.75" customHeight="1">
      <c r="B29" s="26">
        <v>20</v>
      </c>
      <c r="C29" s="27" t="s">
        <v>334</v>
      </c>
      <c r="D29" s="28" t="s">
        <v>335</v>
      </c>
      <c r="E29" s="29" t="s">
        <v>336</v>
      </c>
      <c r="F29" s="30" t="s">
        <v>92</v>
      </c>
      <c r="G29" s="27" t="s">
        <v>59</v>
      </c>
      <c r="H29" s="31">
        <v>9</v>
      </c>
      <c r="I29" s="31" t="s">
        <v>26</v>
      </c>
      <c r="J29" s="31" t="s">
        <v>26</v>
      </c>
      <c r="K29" s="31">
        <v>9</v>
      </c>
      <c r="L29" s="38"/>
      <c r="M29" s="38"/>
      <c r="N29" s="38"/>
      <c r="O29" s="38"/>
      <c r="P29" s="33">
        <v>9</v>
      </c>
      <c r="Q29" s="34">
        <f t="shared" si="0"/>
        <v>9</v>
      </c>
      <c r="R29" s="35" t="str">
        <f t="shared" si="3"/>
        <v>A+</v>
      </c>
      <c r="S29" s="36" t="str">
        <f t="shared" si="1"/>
        <v>Giỏi</v>
      </c>
      <c r="T29" s="37" t="str">
        <f t="shared" si="4"/>
        <v/>
      </c>
      <c r="U29" s="87"/>
      <c r="V29" s="85" t="str">
        <f t="shared" si="2"/>
        <v>Đạt</v>
      </c>
      <c r="W29" s="68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2"/>
    </row>
    <row r="30" spans="2:38" ht="18.75" customHeight="1">
      <c r="B30" s="26">
        <v>21</v>
      </c>
      <c r="C30" s="27" t="s">
        <v>337</v>
      </c>
      <c r="D30" s="28" t="s">
        <v>335</v>
      </c>
      <c r="E30" s="29" t="s">
        <v>336</v>
      </c>
      <c r="F30" s="30" t="s">
        <v>338</v>
      </c>
      <c r="G30" s="27" t="s">
        <v>63</v>
      </c>
      <c r="H30" s="31">
        <v>7</v>
      </c>
      <c r="I30" s="31" t="s">
        <v>26</v>
      </c>
      <c r="J30" s="31" t="s">
        <v>26</v>
      </c>
      <c r="K30" s="31">
        <v>7</v>
      </c>
      <c r="L30" s="38"/>
      <c r="M30" s="38"/>
      <c r="N30" s="38"/>
      <c r="O30" s="38"/>
      <c r="P30" s="33">
        <v>8</v>
      </c>
      <c r="Q30" s="34">
        <f t="shared" si="0"/>
        <v>7.5</v>
      </c>
      <c r="R30" s="35" t="str">
        <f t="shared" si="3"/>
        <v>B</v>
      </c>
      <c r="S30" s="36" t="str">
        <f t="shared" si="1"/>
        <v>Khá</v>
      </c>
      <c r="T30" s="37" t="str">
        <f t="shared" si="4"/>
        <v/>
      </c>
      <c r="U30" s="87"/>
      <c r="V30" s="85" t="str">
        <f t="shared" si="2"/>
        <v>Đạt</v>
      </c>
      <c r="W30" s="68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2"/>
    </row>
    <row r="31" spans="2:38" ht="18.75" customHeight="1">
      <c r="B31" s="26">
        <v>22</v>
      </c>
      <c r="C31" s="27" t="s">
        <v>339</v>
      </c>
      <c r="D31" s="28" t="s">
        <v>340</v>
      </c>
      <c r="E31" s="29" t="s">
        <v>341</v>
      </c>
      <c r="F31" s="30" t="s">
        <v>342</v>
      </c>
      <c r="G31" s="27" t="s">
        <v>63</v>
      </c>
      <c r="H31" s="31">
        <v>5</v>
      </c>
      <c r="I31" s="31" t="s">
        <v>26</v>
      </c>
      <c r="J31" s="31" t="s">
        <v>26</v>
      </c>
      <c r="K31" s="31">
        <v>7</v>
      </c>
      <c r="L31" s="38"/>
      <c r="M31" s="38"/>
      <c r="N31" s="38"/>
      <c r="O31" s="38"/>
      <c r="P31" s="33">
        <v>7</v>
      </c>
      <c r="Q31" s="34">
        <f t="shared" si="0"/>
        <v>6.8</v>
      </c>
      <c r="R31" s="35" t="str">
        <f t="shared" si="3"/>
        <v>C+</v>
      </c>
      <c r="S31" s="36" t="str">
        <f t="shared" si="1"/>
        <v>Trung bình</v>
      </c>
      <c r="T31" s="37" t="str">
        <f t="shared" si="4"/>
        <v/>
      </c>
      <c r="U31" s="87"/>
      <c r="V31" s="85" t="str">
        <f t="shared" si="2"/>
        <v>Đạt</v>
      </c>
      <c r="W31" s="6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2"/>
    </row>
    <row r="32" spans="2:38" ht="18.75" customHeight="1">
      <c r="B32" s="26">
        <v>23</v>
      </c>
      <c r="C32" s="27" t="s">
        <v>343</v>
      </c>
      <c r="D32" s="28" t="s">
        <v>344</v>
      </c>
      <c r="E32" s="29" t="s">
        <v>198</v>
      </c>
      <c r="F32" s="30" t="s">
        <v>345</v>
      </c>
      <c r="G32" s="27" t="s">
        <v>63</v>
      </c>
      <c r="H32" s="31">
        <v>0</v>
      </c>
      <c r="I32" s="31" t="s">
        <v>26</v>
      </c>
      <c r="J32" s="31" t="s">
        <v>26</v>
      </c>
      <c r="K32" s="31">
        <v>0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>Không đủ ĐKDT</v>
      </c>
      <c r="U32" s="87"/>
      <c r="V32" s="85" t="str">
        <f t="shared" si="2"/>
        <v>Học lại</v>
      </c>
      <c r="W32" s="68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2"/>
    </row>
    <row r="33" spans="2:38" ht="18.75" customHeight="1">
      <c r="B33" s="26">
        <v>24</v>
      </c>
      <c r="C33" s="27" t="s">
        <v>346</v>
      </c>
      <c r="D33" s="28" t="s">
        <v>157</v>
      </c>
      <c r="E33" s="29" t="s">
        <v>347</v>
      </c>
      <c r="F33" s="30" t="s">
        <v>348</v>
      </c>
      <c r="G33" s="27" t="s">
        <v>59</v>
      </c>
      <c r="H33" s="31">
        <v>9</v>
      </c>
      <c r="I33" s="31" t="s">
        <v>26</v>
      </c>
      <c r="J33" s="31" t="s">
        <v>26</v>
      </c>
      <c r="K33" s="31">
        <v>9</v>
      </c>
      <c r="L33" s="38"/>
      <c r="M33" s="38"/>
      <c r="N33" s="38"/>
      <c r="O33" s="38"/>
      <c r="P33" s="33">
        <v>9</v>
      </c>
      <c r="Q33" s="34">
        <f t="shared" si="0"/>
        <v>9</v>
      </c>
      <c r="R33" s="35" t="str">
        <f t="shared" si="3"/>
        <v>A+</v>
      </c>
      <c r="S33" s="36" t="str">
        <f t="shared" si="1"/>
        <v>Giỏi</v>
      </c>
      <c r="T33" s="37" t="str">
        <f t="shared" si="4"/>
        <v/>
      </c>
      <c r="U33" s="87"/>
      <c r="V33" s="85" t="str">
        <f t="shared" si="2"/>
        <v>Đạt</v>
      </c>
      <c r="W33" s="68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2"/>
    </row>
    <row r="34" spans="2:38" ht="18.75" customHeight="1">
      <c r="B34" s="26">
        <v>25</v>
      </c>
      <c r="C34" s="27" t="s">
        <v>349</v>
      </c>
      <c r="D34" s="28" t="s">
        <v>350</v>
      </c>
      <c r="E34" s="29" t="s">
        <v>351</v>
      </c>
      <c r="F34" s="30" t="s">
        <v>352</v>
      </c>
      <c r="G34" s="27" t="s">
        <v>59</v>
      </c>
      <c r="H34" s="31">
        <v>8</v>
      </c>
      <c r="I34" s="31" t="s">
        <v>26</v>
      </c>
      <c r="J34" s="31" t="s">
        <v>26</v>
      </c>
      <c r="K34" s="31">
        <v>7</v>
      </c>
      <c r="L34" s="38"/>
      <c r="M34" s="38"/>
      <c r="N34" s="38"/>
      <c r="O34" s="38"/>
      <c r="P34" s="33">
        <v>7</v>
      </c>
      <c r="Q34" s="34">
        <f t="shared" si="0"/>
        <v>7.1</v>
      </c>
      <c r="R34" s="35" t="str">
        <f t="shared" si="3"/>
        <v>B</v>
      </c>
      <c r="S34" s="36" t="str">
        <f t="shared" si="1"/>
        <v>Khá</v>
      </c>
      <c r="T34" s="37" t="str">
        <f t="shared" si="4"/>
        <v/>
      </c>
      <c r="U34" s="87"/>
      <c r="V34" s="85" t="str">
        <f t="shared" si="2"/>
        <v>Đạt</v>
      </c>
      <c r="W34" s="68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2"/>
    </row>
    <row r="35" spans="2:38" ht="18.75" customHeight="1">
      <c r="B35" s="26">
        <v>26</v>
      </c>
      <c r="C35" s="27" t="s">
        <v>353</v>
      </c>
      <c r="D35" s="28" t="s">
        <v>354</v>
      </c>
      <c r="E35" s="29" t="s">
        <v>355</v>
      </c>
      <c r="F35" s="30" t="s">
        <v>100</v>
      </c>
      <c r="G35" s="27" t="s">
        <v>67</v>
      </c>
      <c r="H35" s="31">
        <v>8</v>
      </c>
      <c r="I35" s="31" t="s">
        <v>26</v>
      </c>
      <c r="J35" s="31" t="s">
        <v>26</v>
      </c>
      <c r="K35" s="31">
        <v>9</v>
      </c>
      <c r="L35" s="38"/>
      <c r="M35" s="38"/>
      <c r="N35" s="38"/>
      <c r="O35" s="38"/>
      <c r="P35" s="33">
        <v>8</v>
      </c>
      <c r="Q35" s="34">
        <f t="shared" si="0"/>
        <v>8.4</v>
      </c>
      <c r="R35" s="35" t="str">
        <f t="shared" si="3"/>
        <v>B+</v>
      </c>
      <c r="S35" s="36" t="str">
        <f t="shared" si="1"/>
        <v>Khá</v>
      </c>
      <c r="T35" s="37" t="str">
        <f t="shared" si="4"/>
        <v/>
      </c>
      <c r="U35" s="87"/>
      <c r="V35" s="85" t="str">
        <f t="shared" si="2"/>
        <v>Đạt</v>
      </c>
      <c r="W35" s="68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2"/>
    </row>
    <row r="36" spans="2:38" ht="18.75" customHeight="1">
      <c r="B36" s="26">
        <v>27</v>
      </c>
      <c r="C36" s="27" t="s">
        <v>356</v>
      </c>
      <c r="D36" s="28" t="s">
        <v>357</v>
      </c>
      <c r="E36" s="29" t="s">
        <v>226</v>
      </c>
      <c r="F36" s="30" t="s">
        <v>358</v>
      </c>
      <c r="G36" s="27" t="s">
        <v>59</v>
      </c>
      <c r="H36" s="31">
        <v>8</v>
      </c>
      <c r="I36" s="31" t="s">
        <v>26</v>
      </c>
      <c r="J36" s="31" t="s">
        <v>26</v>
      </c>
      <c r="K36" s="31">
        <v>9</v>
      </c>
      <c r="L36" s="38"/>
      <c r="M36" s="38"/>
      <c r="N36" s="38"/>
      <c r="O36" s="38"/>
      <c r="P36" s="33">
        <v>9</v>
      </c>
      <c r="Q36" s="34">
        <f t="shared" si="0"/>
        <v>8.9</v>
      </c>
      <c r="R36" s="35" t="str">
        <f t="shared" si="3"/>
        <v>A</v>
      </c>
      <c r="S36" s="36" t="str">
        <f t="shared" si="1"/>
        <v>Giỏi</v>
      </c>
      <c r="T36" s="37" t="str">
        <f t="shared" si="4"/>
        <v/>
      </c>
      <c r="U36" s="87"/>
      <c r="V36" s="85" t="str">
        <f t="shared" si="2"/>
        <v>Đạt</v>
      </c>
      <c r="W36" s="68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2"/>
    </row>
    <row r="37" spans="2:38" ht="18.75" customHeight="1">
      <c r="B37" s="26">
        <v>28</v>
      </c>
      <c r="C37" s="27" t="s">
        <v>359</v>
      </c>
      <c r="D37" s="28" t="s">
        <v>360</v>
      </c>
      <c r="E37" s="29" t="s">
        <v>361</v>
      </c>
      <c r="F37" s="30" t="s">
        <v>362</v>
      </c>
      <c r="G37" s="27" t="s">
        <v>63</v>
      </c>
      <c r="H37" s="31">
        <v>7</v>
      </c>
      <c r="I37" s="31" t="s">
        <v>26</v>
      </c>
      <c r="J37" s="31" t="s">
        <v>26</v>
      </c>
      <c r="K37" s="31">
        <v>8</v>
      </c>
      <c r="L37" s="38"/>
      <c r="M37" s="38"/>
      <c r="N37" s="38"/>
      <c r="O37" s="38"/>
      <c r="P37" s="33">
        <v>10</v>
      </c>
      <c r="Q37" s="34">
        <f t="shared" si="0"/>
        <v>8.9</v>
      </c>
      <c r="R37" s="35" t="str">
        <f t="shared" si="3"/>
        <v>A</v>
      </c>
      <c r="S37" s="36" t="str">
        <f t="shared" si="1"/>
        <v>Giỏi</v>
      </c>
      <c r="T37" s="37" t="str">
        <f t="shared" si="4"/>
        <v/>
      </c>
      <c r="U37" s="87"/>
      <c r="V37" s="85" t="str">
        <f t="shared" si="2"/>
        <v>Đạt</v>
      </c>
      <c r="W37" s="68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2"/>
    </row>
    <row r="38" spans="2:38" ht="18.75" customHeight="1">
      <c r="B38" s="26">
        <v>29</v>
      </c>
      <c r="C38" s="27" t="s">
        <v>363</v>
      </c>
      <c r="D38" s="28" t="s">
        <v>364</v>
      </c>
      <c r="E38" s="29" t="s">
        <v>365</v>
      </c>
      <c r="F38" s="30" t="s">
        <v>366</v>
      </c>
      <c r="G38" s="27" t="s">
        <v>59</v>
      </c>
      <c r="H38" s="31">
        <v>6</v>
      </c>
      <c r="I38" s="31" t="s">
        <v>26</v>
      </c>
      <c r="J38" s="31" t="s">
        <v>26</v>
      </c>
      <c r="K38" s="31">
        <v>5</v>
      </c>
      <c r="L38" s="38"/>
      <c r="M38" s="38"/>
      <c r="N38" s="38"/>
      <c r="O38" s="38"/>
      <c r="P38" s="33">
        <v>7</v>
      </c>
      <c r="Q38" s="34">
        <f t="shared" si="0"/>
        <v>6.1</v>
      </c>
      <c r="R38" s="35" t="str">
        <f t="shared" si="3"/>
        <v>C</v>
      </c>
      <c r="S38" s="36" t="str">
        <f t="shared" si="1"/>
        <v>Trung bình</v>
      </c>
      <c r="T38" s="37" t="str">
        <f t="shared" si="4"/>
        <v/>
      </c>
      <c r="U38" s="87"/>
      <c r="V38" s="85" t="str">
        <f t="shared" si="2"/>
        <v>Đạt</v>
      </c>
      <c r="W38" s="68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2"/>
    </row>
    <row r="39" spans="2:38" ht="18.75" customHeight="1">
      <c r="B39" s="26">
        <v>30</v>
      </c>
      <c r="C39" s="27" t="s">
        <v>367</v>
      </c>
      <c r="D39" s="28" t="s">
        <v>368</v>
      </c>
      <c r="E39" s="29" t="s">
        <v>365</v>
      </c>
      <c r="F39" s="30" t="s">
        <v>369</v>
      </c>
      <c r="G39" s="27" t="s">
        <v>67</v>
      </c>
      <c r="H39" s="31">
        <v>10</v>
      </c>
      <c r="I39" s="31" t="s">
        <v>26</v>
      </c>
      <c r="J39" s="31" t="s">
        <v>26</v>
      </c>
      <c r="K39" s="31">
        <v>10</v>
      </c>
      <c r="L39" s="38"/>
      <c r="M39" s="38"/>
      <c r="N39" s="38"/>
      <c r="O39" s="38"/>
      <c r="P39" s="33">
        <v>10</v>
      </c>
      <c r="Q39" s="34">
        <f t="shared" si="0"/>
        <v>10</v>
      </c>
      <c r="R39" s="35" t="str">
        <f t="shared" si="3"/>
        <v>A+</v>
      </c>
      <c r="S39" s="36" t="str">
        <f t="shared" si="1"/>
        <v>Giỏi</v>
      </c>
      <c r="T39" s="37" t="str">
        <f t="shared" si="4"/>
        <v/>
      </c>
      <c r="U39" s="87"/>
      <c r="V39" s="85" t="str">
        <f t="shared" si="2"/>
        <v>Đạt</v>
      </c>
      <c r="W39" s="68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2"/>
    </row>
    <row r="40" spans="2:38" ht="18.75" customHeight="1">
      <c r="B40" s="26">
        <v>31</v>
      </c>
      <c r="C40" s="27" t="s">
        <v>370</v>
      </c>
      <c r="D40" s="28" t="s">
        <v>98</v>
      </c>
      <c r="E40" s="29" t="s">
        <v>371</v>
      </c>
      <c r="F40" s="30" t="s">
        <v>372</v>
      </c>
      <c r="G40" s="27" t="s">
        <v>67</v>
      </c>
      <c r="H40" s="31">
        <v>9</v>
      </c>
      <c r="I40" s="31" t="s">
        <v>26</v>
      </c>
      <c r="J40" s="31" t="s">
        <v>26</v>
      </c>
      <c r="K40" s="31">
        <v>9</v>
      </c>
      <c r="L40" s="38"/>
      <c r="M40" s="38"/>
      <c r="N40" s="38"/>
      <c r="O40" s="38"/>
      <c r="P40" s="33">
        <v>9</v>
      </c>
      <c r="Q40" s="34">
        <f t="shared" si="0"/>
        <v>9</v>
      </c>
      <c r="R40" s="35" t="str">
        <f t="shared" si="3"/>
        <v>A+</v>
      </c>
      <c r="S40" s="36" t="str">
        <f t="shared" si="1"/>
        <v>Giỏi</v>
      </c>
      <c r="T40" s="37" t="str">
        <f t="shared" si="4"/>
        <v/>
      </c>
      <c r="U40" s="87"/>
      <c r="V40" s="85" t="str">
        <f t="shared" si="2"/>
        <v>Đạt</v>
      </c>
      <c r="W40" s="68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2"/>
    </row>
    <row r="41" spans="2:38" ht="18.75" customHeight="1">
      <c r="B41" s="26">
        <v>32</v>
      </c>
      <c r="C41" s="27" t="s">
        <v>373</v>
      </c>
      <c r="D41" s="28" t="s">
        <v>194</v>
      </c>
      <c r="E41" s="29" t="s">
        <v>374</v>
      </c>
      <c r="F41" s="30" t="s">
        <v>375</v>
      </c>
      <c r="G41" s="27" t="s">
        <v>59</v>
      </c>
      <c r="H41" s="31">
        <v>9</v>
      </c>
      <c r="I41" s="31" t="s">
        <v>26</v>
      </c>
      <c r="J41" s="31" t="s">
        <v>26</v>
      </c>
      <c r="K41" s="31">
        <v>9</v>
      </c>
      <c r="L41" s="38"/>
      <c r="M41" s="38"/>
      <c r="N41" s="38"/>
      <c r="O41" s="38"/>
      <c r="P41" s="33">
        <v>9</v>
      </c>
      <c r="Q41" s="34">
        <f t="shared" si="0"/>
        <v>9</v>
      </c>
      <c r="R41" s="35" t="str">
        <f t="shared" si="3"/>
        <v>A+</v>
      </c>
      <c r="S41" s="36" t="str">
        <f t="shared" si="1"/>
        <v>Giỏi</v>
      </c>
      <c r="T41" s="37" t="str">
        <f t="shared" si="4"/>
        <v/>
      </c>
      <c r="U41" s="87"/>
      <c r="V41" s="85" t="str">
        <f t="shared" si="2"/>
        <v>Đạt</v>
      </c>
      <c r="W41" s="68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2"/>
    </row>
    <row r="42" spans="2:38" ht="18.75" customHeight="1">
      <c r="B42" s="26">
        <v>33</v>
      </c>
      <c r="C42" s="27" t="s">
        <v>376</v>
      </c>
      <c r="D42" s="28" t="s">
        <v>377</v>
      </c>
      <c r="E42" s="29" t="s">
        <v>378</v>
      </c>
      <c r="F42" s="30" t="s">
        <v>342</v>
      </c>
      <c r="G42" s="27" t="s">
        <v>59</v>
      </c>
      <c r="H42" s="31">
        <v>9</v>
      </c>
      <c r="I42" s="31" t="s">
        <v>26</v>
      </c>
      <c r="J42" s="31" t="s">
        <v>26</v>
      </c>
      <c r="K42" s="31">
        <v>9</v>
      </c>
      <c r="L42" s="38"/>
      <c r="M42" s="38"/>
      <c r="N42" s="38"/>
      <c r="O42" s="38"/>
      <c r="P42" s="33">
        <v>10</v>
      </c>
      <c r="Q42" s="34">
        <f t="shared" si="0"/>
        <v>9.5</v>
      </c>
      <c r="R42" s="35" t="str">
        <f t="shared" si="3"/>
        <v>A+</v>
      </c>
      <c r="S42" s="36" t="str">
        <f t="shared" si="1"/>
        <v>Giỏi</v>
      </c>
      <c r="T42" s="37" t="str">
        <f t="shared" si="4"/>
        <v/>
      </c>
      <c r="U42" s="87"/>
      <c r="V42" s="85" t="str">
        <f t="shared" si="2"/>
        <v>Đạt</v>
      </c>
      <c r="W42" s="68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2"/>
    </row>
    <row r="43" spans="2:38" ht="18.75" customHeight="1">
      <c r="B43" s="26">
        <v>34</v>
      </c>
      <c r="C43" s="27" t="s">
        <v>379</v>
      </c>
      <c r="D43" s="28" t="s">
        <v>380</v>
      </c>
      <c r="E43" s="29" t="s">
        <v>381</v>
      </c>
      <c r="F43" s="30" t="s">
        <v>382</v>
      </c>
      <c r="G43" s="27" t="s">
        <v>63</v>
      </c>
      <c r="H43" s="31">
        <v>8</v>
      </c>
      <c r="I43" s="31" t="s">
        <v>26</v>
      </c>
      <c r="J43" s="31" t="s">
        <v>26</v>
      </c>
      <c r="K43" s="31">
        <v>6</v>
      </c>
      <c r="L43" s="38"/>
      <c r="M43" s="38"/>
      <c r="N43" s="38"/>
      <c r="O43" s="38"/>
      <c r="P43" s="33">
        <v>7</v>
      </c>
      <c r="Q43" s="34">
        <f t="shared" si="0"/>
        <v>6.7</v>
      </c>
      <c r="R43" s="35" t="str">
        <f t="shared" si="3"/>
        <v>C+</v>
      </c>
      <c r="S43" s="36" t="str">
        <f t="shared" si="1"/>
        <v>Trung bình</v>
      </c>
      <c r="T43" s="37" t="str">
        <f t="shared" si="4"/>
        <v/>
      </c>
      <c r="U43" s="87"/>
      <c r="V43" s="85" t="str">
        <f t="shared" si="2"/>
        <v>Đạt</v>
      </c>
      <c r="W43" s="68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2"/>
    </row>
    <row r="44" spans="2:38" ht="18.75" customHeight="1">
      <c r="B44" s="26">
        <v>35</v>
      </c>
      <c r="C44" s="27" t="s">
        <v>383</v>
      </c>
      <c r="D44" s="28" t="s">
        <v>384</v>
      </c>
      <c r="E44" s="29" t="s">
        <v>247</v>
      </c>
      <c r="F44" s="30" t="s">
        <v>385</v>
      </c>
      <c r="G44" s="27" t="s">
        <v>59</v>
      </c>
      <c r="H44" s="31">
        <v>10</v>
      </c>
      <c r="I44" s="31" t="s">
        <v>26</v>
      </c>
      <c r="J44" s="31" t="s">
        <v>26</v>
      </c>
      <c r="K44" s="31">
        <v>10</v>
      </c>
      <c r="L44" s="38"/>
      <c r="M44" s="38"/>
      <c r="N44" s="38"/>
      <c r="O44" s="38"/>
      <c r="P44" s="33">
        <v>10</v>
      </c>
      <c r="Q44" s="34">
        <f t="shared" si="0"/>
        <v>10</v>
      </c>
      <c r="R44" s="35" t="str">
        <f t="shared" si="3"/>
        <v>A+</v>
      </c>
      <c r="S44" s="36" t="str">
        <f t="shared" si="1"/>
        <v>Giỏi</v>
      </c>
      <c r="T44" s="37" t="str">
        <f t="shared" si="4"/>
        <v/>
      </c>
      <c r="U44" s="87"/>
      <c r="V44" s="85" t="str">
        <f t="shared" si="2"/>
        <v>Đạt</v>
      </c>
      <c r="W44" s="68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2"/>
    </row>
    <row r="45" spans="2:38" ht="18.75" customHeight="1">
      <c r="B45" s="26">
        <v>36</v>
      </c>
      <c r="C45" s="27" t="s">
        <v>386</v>
      </c>
      <c r="D45" s="28" t="s">
        <v>387</v>
      </c>
      <c r="E45" s="29" t="s">
        <v>247</v>
      </c>
      <c r="F45" s="30" t="s">
        <v>388</v>
      </c>
      <c r="G45" s="27" t="s">
        <v>63</v>
      </c>
      <c r="H45" s="31">
        <v>8</v>
      </c>
      <c r="I45" s="31" t="s">
        <v>26</v>
      </c>
      <c r="J45" s="31" t="s">
        <v>26</v>
      </c>
      <c r="K45" s="31">
        <v>8</v>
      </c>
      <c r="L45" s="38"/>
      <c r="M45" s="38"/>
      <c r="N45" s="38"/>
      <c r="O45" s="38"/>
      <c r="P45" s="33">
        <v>8</v>
      </c>
      <c r="Q45" s="34">
        <f t="shared" si="0"/>
        <v>8</v>
      </c>
      <c r="R45" s="35" t="str">
        <f t="shared" si="3"/>
        <v>B+</v>
      </c>
      <c r="S45" s="36" t="str">
        <f t="shared" si="1"/>
        <v>Khá</v>
      </c>
      <c r="T45" s="37" t="str">
        <f t="shared" si="4"/>
        <v/>
      </c>
      <c r="U45" s="87"/>
      <c r="V45" s="85" t="str">
        <f t="shared" si="2"/>
        <v>Đạt</v>
      </c>
      <c r="W45" s="68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2"/>
    </row>
    <row r="46" spans="2:38" ht="18.75" customHeight="1">
      <c r="B46" s="26">
        <v>37</v>
      </c>
      <c r="C46" s="27" t="s">
        <v>389</v>
      </c>
      <c r="D46" s="28" t="s">
        <v>390</v>
      </c>
      <c r="E46" s="29" t="s">
        <v>391</v>
      </c>
      <c r="F46" s="30" t="s">
        <v>392</v>
      </c>
      <c r="G46" s="27" t="s">
        <v>67</v>
      </c>
      <c r="H46" s="31">
        <v>6</v>
      </c>
      <c r="I46" s="31" t="s">
        <v>26</v>
      </c>
      <c r="J46" s="31" t="s">
        <v>26</v>
      </c>
      <c r="K46" s="31">
        <v>8</v>
      </c>
      <c r="L46" s="38"/>
      <c r="M46" s="38"/>
      <c r="N46" s="38"/>
      <c r="O46" s="38"/>
      <c r="P46" s="33">
        <v>8</v>
      </c>
      <c r="Q46" s="34">
        <f t="shared" si="0"/>
        <v>7.8</v>
      </c>
      <c r="R46" s="35" t="str">
        <f t="shared" si="3"/>
        <v>B</v>
      </c>
      <c r="S46" s="36" t="str">
        <f t="shared" si="1"/>
        <v>Khá</v>
      </c>
      <c r="T46" s="37" t="str">
        <f t="shared" si="4"/>
        <v/>
      </c>
      <c r="U46" s="87"/>
      <c r="V46" s="85" t="str">
        <f t="shared" si="2"/>
        <v>Đạt</v>
      </c>
      <c r="W46" s="68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2"/>
    </row>
    <row r="47" spans="2:38" ht="18.75" customHeight="1">
      <c r="B47" s="26">
        <v>38</v>
      </c>
      <c r="C47" s="27" t="s">
        <v>393</v>
      </c>
      <c r="D47" s="28" t="s">
        <v>394</v>
      </c>
      <c r="E47" s="29" t="s">
        <v>395</v>
      </c>
      <c r="F47" s="30" t="s">
        <v>396</v>
      </c>
      <c r="G47" s="27" t="s">
        <v>63</v>
      </c>
      <c r="H47" s="31">
        <v>10</v>
      </c>
      <c r="I47" s="31" t="s">
        <v>26</v>
      </c>
      <c r="J47" s="31" t="s">
        <v>26</v>
      </c>
      <c r="K47" s="31">
        <v>10</v>
      </c>
      <c r="L47" s="38"/>
      <c r="M47" s="38"/>
      <c r="N47" s="38"/>
      <c r="O47" s="38"/>
      <c r="P47" s="33">
        <v>0</v>
      </c>
      <c r="Q47" s="34">
        <f t="shared" si="0"/>
        <v>5</v>
      </c>
      <c r="R47" s="35" t="str">
        <f t="shared" si="3"/>
        <v>D+</v>
      </c>
      <c r="S47" s="36" t="str">
        <f t="shared" si="1"/>
        <v>Trung bình yếu</v>
      </c>
      <c r="T47" s="37" t="s">
        <v>440</v>
      </c>
      <c r="U47" s="87"/>
      <c r="V47" s="85" t="str">
        <f t="shared" si="2"/>
        <v>Học lại</v>
      </c>
      <c r="W47" s="68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2"/>
    </row>
    <row r="48" spans="2:38" ht="18.75" customHeight="1">
      <c r="B48" s="26">
        <v>39</v>
      </c>
      <c r="C48" s="27" t="s">
        <v>397</v>
      </c>
      <c r="D48" s="28" t="s">
        <v>398</v>
      </c>
      <c r="E48" s="29" t="s">
        <v>395</v>
      </c>
      <c r="F48" s="30" t="s">
        <v>399</v>
      </c>
      <c r="G48" s="27" t="s">
        <v>59</v>
      </c>
      <c r="H48" s="31">
        <v>0</v>
      </c>
      <c r="I48" s="31" t="s">
        <v>26</v>
      </c>
      <c r="J48" s="31" t="s">
        <v>26</v>
      </c>
      <c r="K48" s="31">
        <v>0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>Không đủ ĐKDT</v>
      </c>
      <c r="U48" s="87"/>
      <c r="V48" s="85" t="str">
        <f t="shared" si="2"/>
        <v>Học lại</v>
      </c>
      <c r="W48" s="68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2"/>
    </row>
    <row r="49" spans="1:38" ht="18.75" customHeight="1">
      <c r="B49" s="26">
        <v>40</v>
      </c>
      <c r="C49" s="27" t="s">
        <v>400</v>
      </c>
      <c r="D49" s="28" t="s">
        <v>401</v>
      </c>
      <c r="E49" s="29" t="s">
        <v>402</v>
      </c>
      <c r="F49" s="30" t="s">
        <v>403</v>
      </c>
      <c r="G49" s="27" t="s">
        <v>67</v>
      </c>
      <c r="H49" s="31">
        <v>6</v>
      </c>
      <c r="I49" s="31" t="s">
        <v>26</v>
      </c>
      <c r="J49" s="31" t="s">
        <v>26</v>
      </c>
      <c r="K49" s="31">
        <v>8</v>
      </c>
      <c r="L49" s="38"/>
      <c r="M49" s="38"/>
      <c r="N49" s="38"/>
      <c r="O49" s="38"/>
      <c r="P49" s="33">
        <v>8</v>
      </c>
      <c r="Q49" s="34">
        <f t="shared" si="0"/>
        <v>7.8</v>
      </c>
      <c r="R49" s="35" t="str">
        <f t="shared" si="3"/>
        <v>B</v>
      </c>
      <c r="S49" s="36" t="str">
        <f t="shared" si="1"/>
        <v>Khá</v>
      </c>
      <c r="T49" s="37" t="str">
        <f t="shared" si="4"/>
        <v/>
      </c>
      <c r="U49" s="87"/>
      <c r="V49" s="85" t="str">
        <f t="shared" si="2"/>
        <v>Đạt</v>
      </c>
      <c r="W49" s="68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2"/>
    </row>
    <row r="50" spans="1:38" ht="18.75" customHeight="1">
      <c r="B50" s="26">
        <v>41</v>
      </c>
      <c r="C50" s="27" t="s">
        <v>404</v>
      </c>
      <c r="D50" s="28" t="s">
        <v>335</v>
      </c>
      <c r="E50" s="29" t="s">
        <v>402</v>
      </c>
      <c r="F50" s="30" t="s">
        <v>405</v>
      </c>
      <c r="G50" s="27" t="s">
        <v>59</v>
      </c>
      <c r="H50" s="31">
        <v>6</v>
      </c>
      <c r="I50" s="31" t="s">
        <v>26</v>
      </c>
      <c r="J50" s="31" t="s">
        <v>26</v>
      </c>
      <c r="K50" s="31">
        <v>5</v>
      </c>
      <c r="L50" s="38"/>
      <c r="M50" s="38"/>
      <c r="N50" s="38"/>
      <c r="O50" s="38"/>
      <c r="P50" s="33">
        <v>7</v>
      </c>
      <c r="Q50" s="34">
        <f t="shared" si="0"/>
        <v>6.1</v>
      </c>
      <c r="R50" s="35" t="str">
        <f t="shared" si="3"/>
        <v>C</v>
      </c>
      <c r="S50" s="36" t="str">
        <f t="shared" si="1"/>
        <v>Trung bình</v>
      </c>
      <c r="T50" s="37" t="str">
        <f t="shared" si="4"/>
        <v/>
      </c>
      <c r="U50" s="87"/>
      <c r="V50" s="85" t="str">
        <f t="shared" si="2"/>
        <v>Đạt</v>
      </c>
      <c r="W50" s="68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2"/>
    </row>
    <row r="51" spans="1:38" ht="18.75" customHeight="1">
      <c r="B51" s="26">
        <v>42</v>
      </c>
      <c r="C51" s="27" t="s">
        <v>406</v>
      </c>
      <c r="D51" s="28" t="s">
        <v>407</v>
      </c>
      <c r="E51" s="29" t="s">
        <v>402</v>
      </c>
      <c r="F51" s="30" t="s">
        <v>408</v>
      </c>
      <c r="G51" s="27" t="s">
        <v>67</v>
      </c>
      <c r="H51" s="31">
        <v>5</v>
      </c>
      <c r="I51" s="31" t="s">
        <v>26</v>
      </c>
      <c r="J51" s="31" t="s">
        <v>26</v>
      </c>
      <c r="K51" s="31">
        <v>7</v>
      </c>
      <c r="L51" s="38"/>
      <c r="M51" s="38"/>
      <c r="N51" s="38"/>
      <c r="O51" s="38"/>
      <c r="P51" s="33">
        <v>6</v>
      </c>
      <c r="Q51" s="34">
        <f t="shared" si="0"/>
        <v>6.3</v>
      </c>
      <c r="R51" s="35" t="str">
        <f t="shared" si="3"/>
        <v>C</v>
      </c>
      <c r="S51" s="36" t="str">
        <f t="shared" si="1"/>
        <v>Trung bình</v>
      </c>
      <c r="T51" s="37" t="str">
        <f t="shared" si="4"/>
        <v/>
      </c>
      <c r="U51" s="87"/>
      <c r="V51" s="85" t="str">
        <f t="shared" si="2"/>
        <v>Đạt</v>
      </c>
      <c r="W51" s="68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2"/>
    </row>
    <row r="52" spans="1:38" ht="18.75" customHeight="1">
      <c r="B52" s="26">
        <v>43</v>
      </c>
      <c r="C52" s="27" t="s">
        <v>409</v>
      </c>
      <c r="D52" s="28" t="s">
        <v>268</v>
      </c>
      <c r="E52" s="29" t="s">
        <v>410</v>
      </c>
      <c r="F52" s="30" t="s">
        <v>405</v>
      </c>
      <c r="G52" s="27" t="s">
        <v>67</v>
      </c>
      <c r="H52" s="31">
        <v>8</v>
      </c>
      <c r="I52" s="31" t="s">
        <v>26</v>
      </c>
      <c r="J52" s="31" t="s">
        <v>26</v>
      </c>
      <c r="K52" s="31">
        <v>8</v>
      </c>
      <c r="L52" s="38"/>
      <c r="M52" s="38"/>
      <c r="N52" s="38"/>
      <c r="O52" s="38"/>
      <c r="P52" s="33">
        <v>7</v>
      </c>
      <c r="Q52" s="34">
        <f t="shared" si="0"/>
        <v>7.5</v>
      </c>
      <c r="R52" s="35" t="str">
        <f t="shared" si="3"/>
        <v>B</v>
      </c>
      <c r="S52" s="36" t="str">
        <f t="shared" si="1"/>
        <v>Khá</v>
      </c>
      <c r="T52" s="37" t="str">
        <f t="shared" si="4"/>
        <v/>
      </c>
      <c r="U52" s="87"/>
      <c r="V52" s="85" t="str">
        <f t="shared" si="2"/>
        <v>Đạt</v>
      </c>
      <c r="W52" s="68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2"/>
    </row>
    <row r="53" spans="1:38" ht="18.75" customHeight="1">
      <c r="B53" s="26">
        <v>44</v>
      </c>
      <c r="C53" s="27" t="s">
        <v>411</v>
      </c>
      <c r="D53" s="28" t="s">
        <v>412</v>
      </c>
      <c r="E53" s="29" t="s">
        <v>413</v>
      </c>
      <c r="F53" s="30" t="s">
        <v>414</v>
      </c>
      <c r="G53" s="27" t="s">
        <v>63</v>
      </c>
      <c r="H53" s="31">
        <v>7</v>
      </c>
      <c r="I53" s="31" t="s">
        <v>26</v>
      </c>
      <c r="J53" s="31" t="s">
        <v>26</v>
      </c>
      <c r="K53" s="31">
        <v>10</v>
      </c>
      <c r="L53" s="38"/>
      <c r="M53" s="38"/>
      <c r="N53" s="38"/>
      <c r="O53" s="38"/>
      <c r="P53" s="33">
        <v>8</v>
      </c>
      <c r="Q53" s="34">
        <f t="shared" si="0"/>
        <v>8.6999999999999993</v>
      </c>
      <c r="R53" s="35" t="str">
        <f t="shared" si="3"/>
        <v>A</v>
      </c>
      <c r="S53" s="36" t="str">
        <f t="shared" si="1"/>
        <v>Giỏi</v>
      </c>
      <c r="T53" s="37" t="str">
        <f t="shared" si="4"/>
        <v/>
      </c>
      <c r="U53" s="87"/>
      <c r="V53" s="85" t="str">
        <f t="shared" si="2"/>
        <v>Đạt</v>
      </c>
      <c r="W53" s="68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2"/>
    </row>
    <row r="54" spans="1:38" ht="18.75" customHeight="1">
      <c r="B54" s="26">
        <v>45</v>
      </c>
      <c r="C54" s="27" t="s">
        <v>415</v>
      </c>
      <c r="D54" s="28" t="s">
        <v>416</v>
      </c>
      <c r="E54" s="29" t="s">
        <v>417</v>
      </c>
      <c r="F54" s="30" t="s">
        <v>111</v>
      </c>
      <c r="G54" s="27" t="s">
        <v>63</v>
      </c>
      <c r="H54" s="31">
        <v>7</v>
      </c>
      <c r="I54" s="31" t="s">
        <v>26</v>
      </c>
      <c r="J54" s="31" t="s">
        <v>26</v>
      </c>
      <c r="K54" s="31">
        <v>4</v>
      </c>
      <c r="L54" s="38"/>
      <c r="M54" s="38"/>
      <c r="N54" s="38"/>
      <c r="O54" s="38"/>
      <c r="P54" s="33">
        <v>7</v>
      </c>
      <c r="Q54" s="34">
        <f t="shared" si="0"/>
        <v>5.8</v>
      </c>
      <c r="R54" s="35" t="str">
        <f t="shared" si="3"/>
        <v>C</v>
      </c>
      <c r="S54" s="36" t="str">
        <f t="shared" si="1"/>
        <v>Trung bình</v>
      </c>
      <c r="T54" s="37" t="str">
        <f t="shared" si="4"/>
        <v/>
      </c>
      <c r="U54" s="87"/>
      <c r="V54" s="85" t="str">
        <f t="shared" si="2"/>
        <v>Đạt</v>
      </c>
      <c r="W54" s="68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2"/>
    </row>
    <row r="55" spans="1:38" ht="18.75" customHeight="1">
      <c r="B55" s="26">
        <v>46</v>
      </c>
      <c r="C55" s="27" t="s">
        <v>418</v>
      </c>
      <c r="D55" s="28" t="s">
        <v>419</v>
      </c>
      <c r="E55" s="29" t="s">
        <v>420</v>
      </c>
      <c r="F55" s="30" t="s">
        <v>421</v>
      </c>
      <c r="G55" s="27" t="s">
        <v>67</v>
      </c>
      <c r="H55" s="31">
        <v>6</v>
      </c>
      <c r="I55" s="31" t="s">
        <v>26</v>
      </c>
      <c r="J55" s="31" t="s">
        <v>26</v>
      </c>
      <c r="K55" s="31">
        <v>7</v>
      </c>
      <c r="L55" s="38"/>
      <c r="M55" s="38"/>
      <c r="N55" s="38"/>
      <c r="O55" s="38"/>
      <c r="P55" s="33">
        <v>7</v>
      </c>
      <c r="Q55" s="34">
        <f t="shared" si="0"/>
        <v>6.9</v>
      </c>
      <c r="R55" s="35" t="str">
        <f t="shared" si="3"/>
        <v>C+</v>
      </c>
      <c r="S55" s="36" t="str">
        <f t="shared" si="1"/>
        <v>Trung bình</v>
      </c>
      <c r="T55" s="37" t="str">
        <f t="shared" si="4"/>
        <v/>
      </c>
      <c r="U55" s="87"/>
      <c r="V55" s="85" t="str">
        <f t="shared" si="2"/>
        <v>Đạt</v>
      </c>
      <c r="W55" s="68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2"/>
    </row>
    <row r="56" spans="1:38" ht="18.75" customHeight="1">
      <c r="B56" s="26">
        <v>47</v>
      </c>
      <c r="C56" s="27" t="s">
        <v>422</v>
      </c>
      <c r="D56" s="28" t="s">
        <v>141</v>
      </c>
      <c r="E56" s="29" t="s">
        <v>262</v>
      </c>
      <c r="F56" s="30" t="s">
        <v>423</v>
      </c>
      <c r="G56" s="27" t="s">
        <v>63</v>
      </c>
      <c r="H56" s="31">
        <v>9</v>
      </c>
      <c r="I56" s="31" t="s">
        <v>26</v>
      </c>
      <c r="J56" s="31" t="s">
        <v>26</v>
      </c>
      <c r="K56" s="31">
        <v>9</v>
      </c>
      <c r="L56" s="38"/>
      <c r="M56" s="38"/>
      <c r="N56" s="38"/>
      <c r="O56" s="38"/>
      <c r="P56" s="33">
        <v>9</v>
      </c>
      <c r="Q56" s="34">
        <f t="shared" si="0"/>
        <v>9</v>
      </c>
      <c r="R56" s="35" t="str">
        <f t="shared" si="3"/>
        <v>A+</v>
      </c>
      <c r="S56" s="36" t="str">
        <f t="shared" si="1"/>
        <v>Giỏi</v>
      </c>
      <c r="T56" s="37" t="str">
        <f t="shared" si="4"/>
        <v/>
      </c>
      <c r="U56" s="87"/>
      <c r="V56" s="85" t="str">
        <f t="shared" si="2"/>
        <v>Đạt</v>
      </c>
      <c r="W56" s="68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2"/>
    </row>
    <row r="57" spans="1:38" ht="18.75" customHeight="1">
      <c r="B57" s="26">
        <v>48</v>
      </c>
      <c r="C57" s="27" t="s">
        <v>424</v>
      </c>
      <c r="D57" s="28" t="s">
        <v>425</v>
      </c>
      <c r="E57" s="29" t="s">
        <v>426</v>
      </c>
      <c r="F57" s="30" t="s">
        <v>427</v>
      </c>
      <c r="G57" s="27" t="s">
        <v>63</v>
      </c>
      <c r="H57" s="31">
        <v>10</v>
      </c>
      <c r="I57" s="31" t="s">
        <v>26</v>
      </c>
      <c r="J57" s="31" t="s">
        <v>26</v>
      </c>
      <c r="K57" s="31">
        <v>10</v>
      </c>
      <c r="L57" s="38"/>
      <c r="M57" s="38"/>
      <c r="N57" s="38"/>
      <c r="O57" s="38"/>
      <c r="P57" s="33">
        <v>10</v>
      </c>
      <c r="Q57" s="34">
        <f t="shared" si="0"/>
        <v>10</v>
      </c>
      <c r="R57" s="35" t="str">
        <f t="shared" si="3"/>
        <v>A+</v>
      </c>
      <c r="S57" s="36" t="str">
        <f t="shared" si="1"/>
        <v>Giỏi</v>
      </c>
      <c r="T57" s="37" t="str">
        <f t="shared" si="4"/>
        <v/>
      </c>
      <c r="U57" s="87"/>
      <c r="V57" s="85" t="str">
        <f t="shared" si="2"/>
        <v>Đạt</v>
      </c>
      <c r="W57" s="68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2"/>
    </row>
    <row r="58" spans="1:38" ht="18.75" customHeight="1">
      <c r="B58" s="26">
        <v>49</v>
      </c>
      <c r="C58" s="27" t="s">
        <v>428</v>
      </c>
      <c r="D58" s="28" t="s">
        <v>429</v>
      </c>
      <c r="E58" s="29" t="s">
        <v>265</v>
      </c>
      <c r="F58" s="30" t="s">
        <v>430</v>
      </c>
      <c r="G58" s="27" t="s">
        <v>59</v>
      </c>
      <c r="H58" s="31">
        <v>10</v>
      </c>
      <c r="I58" s="31" t="s">
        <v>26</v>
      </c>
      <c r="J58" s="31" t="s">
        <v>26</v>
      </c>
      <c r="K58" s="31">
        <v>10</v>
      </c>
      <c r="L58" s="38"/>
      <c r="M58" s="38"/>
      <c r="N58" s="38"/>
      <c r="O58" s="38"/>
      <c r="P58" s="33">
        <v>10</v>
      </c>
      <c r="Q58" s="34">
        <f t="shared" si="0"/>
        <v>10</v>
      </c>
      <c r="R58" s="35" t="str">
        <f t="shared" si="3"/>
        <v>A+</v>
      </c>
      <c r="S58" s="36" t="str">
        <f t="shared" si="1"/>
        <v>Giỏi</v>
      </c>
      <c r="T58" s="37" t="str">
        <f t="shared" si="4"/>
        <v/>
      </c>
      <c r="U58" s="87"/>
      <c r="V58" s="85" t="str">
        <f t="shared" si="2"/>
        <v>Đạt</v>
      </c>
      <c r="W58" s="68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2"/>
    </row>
    <row r="59" spans="1:38" ht="18.75" customHeight="1">
      <c r="B59" s="26">
        <v>50</v>
      </c>
      <c r="C59" s="27" t="s">
        <v>431</v>
      </c>
      <c r="D59" s="28" t="s">
        <v>432</v>
      </c>
      <c r="E59" s="29" t="s">
        <v>433</v>
      </c>
      <c r="F59" s="30" t="s">
        <v>434</v>
      </c>
      <c r="G59" s="27" t="s">
        <v>67</v>
      </c>
      <c r="H59" s="31">
        <v>7</v>
      </c>
      <c r="I59" s="31" t="s">
        <v>26</v>
      </c>
      <c r="J59" s="31" t="s">
        <v>26</v>
      </c>
      <c r="K59" s="31">
        <v>6</v>
      </c>
      <c r="L59" s="38"/>
      <c r="M59" s="38"/>
      <c r="N59" s="38"/>
      <c r="O59" s="38"/>
      <c r="P59" s="33">
        <v>7</v>
      </c>
      <c r="Q59" s="34">
        <f t="shared" si="0"/>
        <v>6.6</v>
      </c>
      <c r="R59" s="35" t="str">
        <f t="shared" si="3"/>
        <v>C+</v>
      </c>
      <c r="S59" s="36" t="str">
        <f t="shared" si="1"/>
        <v>Trung bình</v>
      </c>
      <c r="T59" s="37" t="str">
        <f t="shared" si="4"/>
        <v/>
      </c>
      <c r="U59" s="87"/>
      <c r="V59" s="85" t="str">
        <f t="shared" si="2"/>
        <v>Đạt</v>
      </c>
      <c r="W59" s="68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2"/>
    </row>
    <row r="60" spans="1:38" ht="18.75" customHeight="1">
      <c r="B60" s="26">
        <v>51</v>
      </c>
      <c r="C60" s="27" t="s">
        <v>435</v>
      </c>
      <c r="D60" s="28" t="s">
        <v>298</v>
      </c>
      <c r="E60" s="29" t="s">
        <v>436</v>
      </c>
      <c r="F60" s="30" t="s">
        <v>437</v>
      </c>
      <c r="G60" s="27" t="s">
        <v>63</v>
      </c>
      <c r="H60" s="31">
        <v>7</v>
      </c>
      <c r="I60" s="31" t="s">
        <v>26</v>
      </c>
      <c r="J60" s="31" t="s">
        <v>26</v>
      </c>
      <c r="K60" s="31">
        <v>4</v>
      </c>
      <c r="L60" s="38"/>
      <c r="M60" s="38"/>
      <c r="N60" s="38"/>
      <c r="O60" s="38"/>
      <c r="P60" s="33">
        <v>7</v>
      </c>
      <c r="Q60" s="34">
        <f t="shared" si="0"/>
        <v>5.8</v>
      </c>
      <c r="R60" s="35" t="str">
        <f t="shared" si="3"/>
        <v>C</v>
      </c>
      <c r="S60" s="36" t="str">
        <f t="shared" si="1"/>
        <v>Trung bình</v>
      </c>
      <c r="T60" s="37" t="str">
        <f t="shared" si="4"/>
        <v/>
      </c>
      <c r="U60" s="87"/>
      <c r="V60" s="85" t="str">
        <f t="shared" si="2"/>
        <v>Đạt</v>
      </c>
      <c r="W60" s="68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2"/>
    </row>
    <row r="61" spans="1:38" ht="7.5" customHeight="1">
      <c r="A61" s="2"/>
      <c r="B61" s="39"/>
      <c r="C61" s="40"/>
      <c r="D61" s="40"/>
      <c r="E61" s="41"/>
      <c r="F61" s="41"/>
      <c r="G61" s="41"/>
      <c r="H61" s="42"/>
      <c r="I61" s="43"/>
      <c r="J61" s="43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3"/>
    </row>
    <row r="62" spans="1:38" ht="16.5">
      <c r="A62" s="2"/>
      <c r="B62" s="99" t="s">
        <v>27</v>
      </c>
      <c r="C62" s="99"/>
      <c r="D62" s="40"/>
      <c r="E62" s="41"/>
      <c r="F62" s="41"/>
      <c r="G62" s="41"/>
      <c r="H62" s="42"/>
      <c r="I62" s="43"/>
      <c r="J62" s="43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3"/>
    </row>
    <row r="63" spans="1:38" ht="16.5" customHeight="1">
      <c r="A63" s="2"/>
      <c r="B63" s="45" t="s">
        <v>28</v>
      </c>
      <c r="C63" s="45"/>
      <c r="D63" s="46">
        <f>+$Y$8</f>
        <v>51</v>
      </c>
      <c r="E63" s="47" t="s">
        <v>29</v>
      </c>
      <c r="F63" s="47"/>
      <c r="G63" s="90" t="s">
        <v>30</v>
      </c>
      <c r="H63" s="90"/>
      <c r="I63" s="90"/>
      <c r="J63" s="90"/>
      <c r="K63" s="90"/>
      <c r="L63" s="90"/>
      <c r="M63" s="90"/>
      <c r="N63" s="90"/>
      <c r="O63" s="90"/>
      <c r="P63" s="48">
        <f>$Y$8 -COUNTIF($T$9:$T$220,"Vắng") -COUNTIF($T$9:$T$220,"Vắng có phép") - COUNTIF($T$9:$T$220,"Đình chỉ thi") - COUNTIF($T$9:$T$220,"Không đủ ĐKDT")</f>
        <v>47</v>
      </c>
      <c r="Q63" s="48"/>
      <c r="R63" s="49"/>
      <c r="S63" s="50"/>
      <c r="T63" s="50" t="s">
        <v>29</v>
      </c>
      <c r="U63" s="3"/>
    </row>
    <row r="64" spans="1:38" ht="16.5" customHeight="1">
      <c r="A64" s="2"/>
      <c r="B64" s="45" t="s">
        <v>31</v>
      </c>
      <c r="C64" s="45"/>
      <c r="D64" s="46">
        <f>+$AJ$8</f>
        <v>46</v>
      </c>
      <c r="E64" s="47" t="s">
        <v>29</v>
      </c>
      <c r="F64" s="47"/>
      <c r="G64" s="90" t="s">
        <v>32</v>
      </c>
      <c r="H64" s="90"/>
      <c r="I64" s="90"/>
      <c r="J64" s="90"/>
      <c r="K64" s="90"/>
      <c r="L64" s="90"/>
      <c r="M64" s="90"/>
      <c r="N64" s="90"/>
      <c r="O64" s="90"/>
      <c r="P64" s="51">
        <f>COUNTIF($T$9:$T$96,"Vắng")</f>
        <v>1</v>
      </c>
      <c r="Q64" s="51"/>
      <c r="R64" s="52"/>
      <c r="S64" s="50"/>
      <c r="T64" s="50" t="s">
        <v>29</v>
      </c>
      <c r="U64" s="3"/>
    </row>
    <row r="65" spans="1:21" ht="16.5" customHeight="1">
      <c r="A65" s="2"/>
      <c r="B65" s="45" t="s">
        <v>44</v>
      </c>
      <c r="C65" s="45"/>
      <c r="D65" s="79">
        <f>COUNTIF(V10:V60,"Học lại")</f>
        <v>5</v>
      </c>
      <c r="E65" s="47" t="s">
        <v>29</v>
      </c>
      <c r="F65" s="47"/>
      <c r="G65" s="90" t="s">
        <v>45</v>
      </c>
      <c r="H65" s="90"/>
      <c r="I65" s="90"/>
      <c r="J65" s="90"/>
      <c r="K65" s="90"/>
      <c r="L65" s="90"/>
      <c r="M65" s="90"/>
      <c r="N65" s="90"/>
      <c r="O65" s="90"/>
      <c r="P65" s="48">
        <f>COUNTIF($T$9:$T$96,"Vắng có phép")</f>
        <v>0</v>
      </c>
      <c r="Q65" s="48"/>
      <c r="R65" s="49"/>
      <c r="S65" s="50"/>
      <c r="T65" s="50" t="s">
        <v>29</v>
      </c>
      <c r="U65" s="3"/>
    </row>
    <row r="66" spans="1:21" ht="3" customHeight="1">
      <c r="A66" s="2"/>
      <c r="B66" s="39"/>
      <c r="C66" s="40"/>
      <c r="D66" s="40"/>
      <c r="E66" s="41"/>
      <c r="F66" s="41"/>
      <c r="G66" s="41"/>
      <c r="H66" s="42"/>
      <c r="I66" s="43"/>
      <c r="J66" s="43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3"/>
    </row>
    <row r="67" spans="1:21">
      <c r="B67" s="80" t="s">
        <v>33</v>
      </c>
      <c r="C67" s="80"/>
      <c r="D67" s="81">
        <f>COUNTIF(V10:V60,"Thi lại")</f>
        <v>0</v>
      </c>
      <c r="E67" s="82" t="s">
        <v>29</v>
      </c>
      <c r="F67" s="3"/>
      <c r="G67" s="3"/>
      <c r="H67" s="3"/>
      <c r="I67" s="3"/>
      <c r="J67" s="91"/>
      <c r="K67" s="91"/>
      <c r="L67" s="91"/>
      <c r="M67" s="91"/>
      <c r="N67" s="91"/>
      <c r="O67" s="91"/>
      <c r="P67" s="91"/>
      <c r="Q67" s="91"/>
      <c r="R67" s="91"/>
      <c r="S67" s="91"/>
      <c r="T67" s="91"/>
      <c r="U67" s="3"/>
    </row>
    <row r="68" spans="1:21">
      <c r="B68" s="80"/>
      <c r="C68" s="80"/>
      <c r="D68" s="81"/>
      <c r="E68" s="82"/>
      <c r="F68" s="3"/>
      <c r="G68" s="3"/>
      <c r="H68" s="3"/>
      <c r="I68" s="3"/>
      <c r="J68" s="91" t="s">
        <v>439</v>
      </c>
      <c r="K68" s="91"/>
      <c r="L68" s="91"/>
      <c r="M68" s="91"/>
      <c r="N68" s="91"/>
      <c r="O68" s="91"/>
      <c r="P68" s="91"/>
      <c r="Q68" s="91"/>
      <c r="R68" s="91"/>
      <c r="S68" s="91"/>
      <c r="T68" s="91"/>
      <c r="U68" s="3"/>
    </row>
  </sheetData>
  <sheetProtection formatCells="0" formatColumns="0" formatRows="0" insertColumns="0" insertRows="0" insertHyperlinks="0" deleteColumns="0" deleteRows="0" sort="0" autoFilter="0" pivotTables="0"/>
  <autoFilter ref="A8:AL60">
    <filterColumn colId="3" showButton="0"/>
    <filterColumn colId="12"/>
  </autoFilter>
  <mergeCells count="43">
    <mergeCell ref="F7:F8"/>
    <mergeCell ref="B1:G1"/>
    <mergeCell ref="H1:U1"/>
    <mergeCell ref="B2:G2"/>
    <mergeCell ref="H2:U2"/>
    <mergeCell ref="I7:I8"/>
    <mergeCell ref="J7:J8"/>
    <mergeCell ref="K7:K8"/>
    <mergeCell ref="L7:L8"/>
    <mergeCell ref="H7:H8"/>
    <mergeCell ref="AD4:AE6"/>
    <mergeCell ref="AF4:AG6"/>
    <mergeCell ref="AH4:AI6"/>
    <mergeCell ref="AJ4:AK6"/>
    <mergeCell ref="B5:C5"/>
    <mergeCell ref="G5:O5"/>
    <mergeCell ref="P5:U5"/>
    <mergeCell ref="B4:C4"/>
    <mergeCell ref="D4:O4"/>
    <mergeCell ref="P4:U4"/>
    <mergeCell ref="W4:W7"/>
    <mergeCell ref="X4:X7"/>
    <mergeCell ref="Y4:Y7"/>
    <mergeCell ref="B7:B8"/>
    <mergeCell ref="C7:C8"/>
    <mergeCell ref="D7:E8"/>
    <mergeCell ref="Z4:AC6"/>
    <mergeCell ref="T7:T9"/>
    <mergeCell ref="U7:U9"/>
    <mergeCell ref="B9:G9"/>
    <mergeCell ref="B62:C62"/>
    <mergeCell ref="G63:O63"/>
    <mergeCell ref="G64:O64"/>
    <mergeCell ref="M7:N7"/>
    <mergeCell ref="O7:O8"/>
    <mergeCell ref="P7:P8"/>
    <mergeCell ref="Q7:Q9"/>
    <mergeCell ref="R7:R8"/>
    <mergeCell ref="S7:S8"/>
    <mergeCell ref="G7:G8"/>
    <mergeCell ref="G65:O65"/>
    <mergeCell ref="J67:T67"/>
    <mergeCell ref="J68:T68"/>
  </mergeCells>
  <conditionalFormatting sqref="H10:P60">
    <cfRule type="cellIs" dxfId="3" priority="2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65 AL2:AL8 X2:AK3 W4:AK8 V10:W60"/>
  </dataValidations>
  <pageMargins left="3.937007874015748E-2" right="0.16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76"/>
  <sheetViews>
    <sheetView tabSelected="1" workbookViewId="0">
      <pane ySplit="3" topLeftCell="A4" activePane="bottomLeft" state="frozen"/>
      <selection activeCell="E3" sqref="E1:E1048576"/>
      <selection pane="bottomLeft" activeCell="A77" sqref="A77:XFD87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8.75" style="1" customWidth="1"/>
    <col min="6" max="6" width="9.375" style="1" hidden="1" customWidth="1"/>
    <col min="7" max="7" width="11.875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10.125" style="1" hidden="1" customWidth="1"/>
    <col min="15" max="15" width="8.125" style="1" hidden="1" customWidth="1"/>
    <col min="16" max="16" width="5.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112" t="s">
        <v>0</v>
      </c>
      <c r="C1" s="112"/>
      <c r="D1" s="112"/>
      <c r="E1" s="112"/>
      <c r="F1" s="112"/>
      <c r="G1" s="112"/>
      <c r="H1" s="113" t="s">
        <v>438</v>
      </c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</row>
    <row r="2" spans="2:38" ht="25.5" customHeight="1">
      <c r="B2" s="114" t="s">
        <v>1</v>
      </c>
      <c r="C2" s="114"/>
      <c r="D2" s="114"/>
      <c r="E2" s="114"/>
      <c r="F2" s="114"/>
      <c r="G2" s="114"/>
      <c r="H2" s="115" t="s">
        <v>47</v>
      </c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83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3"/>
      <c r="AE3" s="58"/>
      <c r="AI3" s="58"/>
    </row>
    <row r="4" spans="2:38" ht="23.25" customHeight="1">
      <c r="B4" s="103" t="s">
        <v>2</v>
      </c>
      <c r="C4" s="103"/>
      <c r="D4" s="104" t="s">
        <v>49</v>
      </c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5" t="s">
        <v>48</v>
      </c>
      <c r="Q4" s="105"/>
      <c r="R4" s="105"/>
      <c r="S4" s="105"/>
      <c r="T4" s="105"/>
      <c r="U4" s="105"/>
      <c r="W4" s="92" t="s">
        <v>40</v>
      </c>
      <c r="X4" s="92" t="s">
        <v>8</v>
      </c>
      <c r="Y4" s="92" t="s">
        <v>39</v>
      </c>
      <c r="Z4" s="92" t="s">
        <v>38</v>
      </c>
      <c r="AA4" s="92"/>
      <c r="AB4" s="92"/>
      <c r="AC4" s="92"/>
      <c r="AD4" s="92" t="s">
        <v>37</v>
      </c>
      <c r="AE4" s="92"/>
      <c r="AF4" s="92" t="s">
        <v>35</v>
      </c>
      <c r="AG4" s="92"/>
      <c r="AH4" s="92" t="s">
        <v>36</v>
      </c>
      <c r="AI4" s="92"/>
      <c r="AJ4" s="92" t="s">
        <v>34</v>
      </c>
      <c r="AK4" s="92"/>
      <c r="AL4" s="77"/>
    </row>
    <row r="5" spans="2:38" ht="17.25" customHeight="1">
      <c r="B5" s="101" t="s">
        <v>3</v>
      </c>
      <c r="C5" s="101"/>
      <c r="D5" s="8">
        <v>1</v>
      </c>
      <c r="G5" s="102" t="s">
        <v>50</v>
      </c>
      <c r="H5" s="102"/>
      <c r="I5" s="102"/>
      <c r="J5" s="102"/>
      <c r="K5" s="102"/>
      <c r="L5" s="102"/>
      <c r="M5" s="102"/>
      <c r="N5" s="102"/>
      <c r="O5" s="102"/>
      <c r="P5" s="102" t="s">
        <v>51</v>
      </c>
      <c r="Q5" s="102"/>
      <c r="R5" s="102"/>
      <c r="S5" s="102"/>
      <c r="T5" s="102"/>
      <c r="U5" s="10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77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3"/>
      <c r="Q6" s="3"/>
      <c r="R6" s="3"/>
      <c r="S6" s="3"/>
      <c r="T6" s="3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77"/>
    </row>
    <row r="7" spans="2:38" ht="44.25" customHeight="1">
      <c r="B7" s="93" t="s">
        <v>4</v>
      </c>
      <c r="C7" s="106" t="s">
        <v>5</v>
      </c>
      <c r="D7" s="108" t="s">
        <v>6</v>
      </c>
      <c r="E7" s="109"/>
      <c r="F7" s="93" t="s">
        <v>7</v>
      </c>
      <c r="G7" s="93" t="s">
        <v>8</v>
      </c>
      <c r="H7" s="116" t="s">
        <v>9</v>
      </c>
      <c r="I7" s="116" t="s">
        <v>10</v>
      </c>
      <c r="J7" s="116" t="s">
        <v>11</v>
      </c>
      <c r="K7" s="116" t="s">
        <v>12</v>
      </c>
      <c r="L7" s="100" t="s">
        <v>13</v>
      </c>
      <c r="M7" s="96" t="s">
        <v>41</v>
      </c>
      <c r="N7" s="98"/>
      <c r="O7" s="100" t="s">
        <v>14</v>
      </c>
      <c r="P7" s="100" t="s">
        <v>15</v>
      </c>
      <c r="Q7" s="93" t="s">
        <v>16</v>
      </c>
      <c r="R7" s="100" t="s">
        <v>17</v>
      </c>
      <c r="S7" s="93" t="s">
        <v>18</v>
      </c>
      <c r="T7" s="93" t="s">
        <v>19</v>
      </c>
      <c r="U7" s="93" t="s">
        <v>46</v>
      </c>
      <c r="W7" s="92"/>
      <c r="X7" s="92"/>
      <c r="Y7" s="92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44.25" customHeight="1">
      <c r="B8" s="95"/>
      <c r="C8" s="107"/>
      <c r="D8" s="110"/>
      <c r="E8" s="111"/>
      <c r="F8" s="95"/>
      <c r="G8" s="95"/>
      <c r="H8" s="116"/>
      <c r="I8" s="116"/>
      <c r="J8" s="116"/>
      <c r="K8" s="116"/>
      <c r="L8" s="100"/>
      <c r="M8" s="73" t="s">
        <v>42</v>
      </c>
      <c r="N8" s="73" t="s">
        <v>43</v>
      </c>
      <c r="O8" s="100"/>
      <c r="P8" s="100"/>
      <c r="Q8" s="94"/>
      <c r="R8" s="100"/>
      <c r="S8" s="95"/>
      <c r="T8" s="94"/>
      <c r="U8" s="94"/>
      <c r="V8" s="84"/>
      <c r="W8" s="61" t="str">
        <f>+D4</f>
        <v>Chuyên đề an toàn thông tin</v>
      </c>
      <c r="X8" s="62" t="str">
        <f>+P4</f>
        <v>Nhóm: INT1486-01</v>
      </c>
      <c r="Y8" s="63">
        <f>+$AH$8+$AJ$8+$AF$8</f>
        <v>59</v>
      </c>
      <c r="Z8" s="57">
        <f>COUNTIF($S$9:$S$106,"Khiển trách")</f>
        <v>0</v>
      </c>
      <c r="AA8" s="57">
        <f>COUNTIF($S$9:$S$106,"Cảnh cáo")</f>
        <v>0</v>
      </c>
      <c r="AB8" s="57">
        <f>COUNTIF($S$9:$S$106,"Đình chỉ thi")</f>
        <v>0</v>
      </c>
      <c r="AC8" s="64">
        <f>+($Z$8+$AA$8+$AB$8)/$Y$8*100%</f>
        <v>0</v>
      </c>
      <c r="AD8" s="57">
        <f>SUM(COUNTIF($S$9:$S$104,"Vắng"),COUNTIF($S$9:$S$104,"Vắng có phép"))</f>
        <v>0</v>
      </c>
      <c r="AE8" s="65">
        <f>+$AD$8/$Y$8</f>
        <v>0</v>
      </c>
      <c r="AF8" s="66">
        <f>COUNTIF($V$9:$V$104,"Thi lại")</f>
        <v>1</v>
      </c>
      <c r="AG8" s="65">
        <f>+$AF$8/$Y$8</f>
        <v>1.6949152542372881E-2</v>
      </c>
      <c r="AH8" s="66">
        <f>COUNTIF($V$9:$V$105,"Học lại")</f>
        <v>3</v>
      </c>
      <c r="AI8" s="65">
        <f>+$AH$8/$Y$8</f>
        <v>5.0847457627118647E-2</v>
      </c>
      <c r="AJ8" s="57">
        <f>COUNTIF($V$10:$V$105,"Đạt")</f>
        <v>55</v>
      </c>
      <c r="AK8" s="64">
        <f>+$AJ$8/$Y$8</f>
        <v>0.93220338983050843</v>
      </c>
      <c r="AL8" s="76"/>
    </row>
    <row r="9" spans="2:38" ht="14.25" customHeight="1">
      <c r="B9" s="96" t="s">
        <v>25</v>
      </c>
      <c r="C9" s="97"/>
      <c r="D9" s="97"/>
      <c r="E9" s="97"/>
      <c r="F9" s="97"/>
      <c r="G9" s="98"/>
      <c r="H9" s="10">
        <v>10</v>
      </c>
      <c r="I9" s="10"/>
      <c r="J9" s="11"/>
      <c r="K9" s="10">
        <v>40</v>
      </c>
      <c r="L9" s="12"/>
      <c r="M9" s="13"/>
      <c r="N9" s="13"/>
      <c r="O9" s="13"/>
      <c r="P9" s="54">
        <f>100-(H9+I9+J9+K9)</f>
        <v>50</v>
      </c>
      <c r="Q9" s="95"/>
      <c r="R9" s="14"/>
      <c r="S9" s="14"/>
      <c r="T9" s="95"/>
      <c r="U9" s="95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18" customHeight="1">
      <c r="B10" s="15">
        <v>1</v>
      </c>
      <c r="C10" s="16" t="s">
        <v>55</v>
      </c>
      <c r="D10" s="17" t="s">
        <v>56</v>
      </c>
      <c r="E10" s="18" t="s">
        <v>57</v>
      </c>
      <c r="F10" s="19" t="s">
        <v>58</v>
      </c>
      <c r="G10" s="16" t="s">
        <v>59</v>
      </c>
      <c r="H10" s="20">
        <v>10</v>
      </c>
      <c r="I10" s="20" t="s">
        <v>26</v>
      </c>
      <c r="J10" s="20" t="s">
        <v>26</v>
      </c>
      <c r="K10" s="20">
        <v>10</v>
      </c>
      <c r="L10" s="21"/>
      <c r="M10" s="21"/>
      <c r="N10" s="21"/>
      <c r="O10" s="21"/>
      <c r="P10" s="22">
        <v>10</v>
      </c>
      <c r="Q10" s="23">
        <f t="shared" ref="Q10:Q41" si="0">ROUND(SUMPRODUCT(H10:P10,$H$9:$P$9)/100,1)</f>
        <v>10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A+</v>
      </c>
      <c r="S10" s="24" t="str">
        <f t="shared" ref="S10:S68" si="1">IF($Q10&lt;4,"Kém",IF(AND($Q10&gt;=4,$Q10&lt;=5.4),"Trung bình yếu",IF(AND($Q10&gt;=5.5,$Q10&lt;=6.9),"Trung bình",IF(AND($Q10&gt;=7,$Q10&lt;=8.4),"Khá",IF(AND($Q10&gt;=8.5,$Q10&lt;=10),"Giỏi","")))))</f>
        <v>Giỏi</v>
      </c>
      <c r="T10" s="25" t="str">
        <f>+IF(OR($H10=0,$I10=0,$J10=0,$K10=0),"Không đủ ĐKDT","")</f>
        <v/>
      </c>
      <c r="U10" s="86"/>
      <c r="V10" s="85" t="str">
        <f t="shared" ref="V10:V41" si="2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18" customHeight="1">
      <c r="B11" s="26">
        <v>2</v>
      </c>
      <c r="C11" s="27" t="s">
        <v>60</v>
      </c>
      <c r="D11" s="28" t="s">
        <v>61</v>
      </c>
      <c r="E11" s="29" t="s">
        <v>57</v>
      </c>
      <c r="F11" s="30" t="s">
        <v>62</v>
      </c>
      <c r="G11" s="27" t="s">
        <v>63</v>
      </c>
      <c r="H11" s="31">
        <v>7</v>
      </c>
      <c r="I11" s="31" t="s">
        <v>26</v>
      </c>
      <c r="J11" s="31" t="s">
        <v>26</v>
      </c>
      <c r="K11" s="31">
        <v>4</v>
      </c>
      <c r="L11" s="32"/>
      <c r="M11" s="32"/>
      <c r="N11" s="32"/>
      <c r="O11" s="32"/>
      <c r="P11" s="33">
        <v>6</v>
      </c>
      <c r="Q11" s="34">
        <f t="shared" si="0"/>
        <v>5.3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D+</v>
      </c>
      <c r="S11" s="36" t="str">
        <f t="shared" si="1"/>
        <v>Trung bình yếu</v>
      </c>
      <c r="T11" s="37" t="str">
        <f>+IF(OR($H11=0,$I11=0,$J11=0,$K11=0),"Không đủ ĐKDT","")</f>
        <v/>
      </c>
      <c r="U11" s="87"/>
      <c r="V11" s="85" t="str">
        <f t="shared" si="2"/>
        <v>Đạt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18" customHeight="1">
      <c r="B12" s="26">
        <v>3</v>
      </c>
      <c r="C12" s="27" t="s">
        <v>64</v>
      </c>
      <c r="D12" s="28" t="s">
        <v>65</v>
      </c>
      <c r="E12" s="29" t="s">
        <v>57</v>
      </c>
      <c r="F12" s="30" t="s">
        <v>66</v>
      </c>
      <c r="G12" s="27" t="s">
        <v>67</v>
      </c>
      <c r="H12" s="31">
        <v>9</v>
      </c>
      <c r="I12" s="31" t="s">
        <v>26</v>
      </c>
      <c r="J12" s="31" t="s">
        <v>26</v>
      </c>
      <c r="K12" s="31">
        <v>7</v>
      </c>
      <c r="L12" s="38"/>
      <c r="M12" s="38"/>
      <c r="N12" s="38"/>
      <c r="O12" s="38"/>
      <c r="P12" s="33">
        <v>8</v>
      </c>
      <c r="Q12" s="34">
        <f t="shared" si="0"/>
        <v>7.7</v>
      </c>
      <c r="R12" s="35" t="str">
        <f t="shared" ref="R12:R68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 t="shared" ref="T12:T68" si="4">+IF(OR($H12=0,$I12=0,$J12=0,$K12=0),"Không đủ ĐKDT","")</f>
        <v/>
      </c>
      <c r="U12" s="87"/>
      <c r="V12" s="85" t="str">
        <f t="shared" si="2"/>
        <v>Đạt</v>
      </c>
      <c r="W12" s="68"/>
      <c r="X12" s="69"/>
      <c r="Y12" s="69"/>
      <c r="Z12" s="74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18" customHeight="1">
      <c r="B13" s="26">
        <v>4</v>
      </c>
      <c r="C13" s="27" t="s">
        <v>68</v>
      </c>
      <c r="D13" s="28" t="s">
        <v>69</v>
      </c>
      <c r="E13" s="29" t="s">
        <v>70</v>
      </c>
      <c r="F13" s="30" t="s">
        <v>71</v>
      </c>
      <c r="G13" s="27" t="s">
        <v>59</v>
      </c>
      <c r="H13" s="31">
        <v>9</v>
      </c>
      <c r="I13" s="31" t="s">
        <v>26</v>
      </c>
      <c r="J13" s="31" t="s">
        <v>26</v>
      </c>
      <c r="K13" s="31">
        <v>9</v>
      </c>
      <c r="L13" s="38"/>
      <c r="M13" s="38"/>
      <c r="N13" s="38"/>
      <c r="O13" s="38"/>
      <c r="P13" s="33">
        <v>9</v>
      </c>
      <c r="Q13" s="34">
        <f t="shared" si="0"/>
        <v>9</v>
      </c>
      <c r="R13" s="35" t="str">
        <f t="shared" si="3"/>
        <v>A+</v>
      </c>
      <c r="S13" s="36" t="str">
        <f t="shared" si="1"/>
        <v>Giỏi</v>
      </c>
      <c r="T13" s="37" t="str">
        <f t="shared" si="4"/>
        <v/>
      </c>
      <c r="U13" s="87"/>
      <c r="V13" s="85" t="str">
        <f t="shared" si="2"/>
        <v>Đạt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18" customHeight="1">
      <c r="B14" s="26">
        <v>5</v>
      </c>
      <c r="C14" s="27" t="s">
        <v>72</v>
      </c>
      <c r="D14" s="28" t="s">
        <v>73</v>
      </c>
      <c r="E14" s="29" t="s">
        <v>74</v>
      </c>
      <c r="F14" s="30" t="s">
        <v>75</v>
      </c>
      <c r="G14" s="27" t="s">
        <v>59</v>
      </c>
      <c r="H14" s="31">
        <v>9</v>
      </c>
      <c r="I14" s="31" t="s">
        <v>26</v>
      </c>
      <c r="J14" s="31" t="s">
        <v>26</v>
      </c>
      <c r="K14" s="31">
        <v>9</v>
      </c>
      <c r="L14" s="38"/>
      <c r="M14" s="38"/>
      <c r="N14" s="38"/>
      <c r="O14" s="38"/>
      <c r="P14" s="33">
        <v>9</v>
      </c>
      <c r="Q14" s="34">
        <f t="shared" si="0"/>
        <v>9</v>
      </c>
      <c r="R14" s="35" t="str">
        <f t="shared" si="3"/>
        <v>A+</v>
      </c>
      <c r="S14" s="36" t="str">
        <f t="shared" si="1"/>
        <v>Giỏi</v>
      </c>
      <c r="T14" s="37" t="str">
        <f t="shared" si="4"/>
        <v/>
      </c>
      <c r="U14" s="87"/>
      <c r="V14" s="85" t="str">
        <f t="shared" si="2"/>
        <v>Đạt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18" customHeight="1">
      <c r="B15" s="26">
        <v>6</v>
      </c>
      <c r="C15" s="27" t="s">
        <v>76</v>
      </c>
      <c r="D15" s="28" t="s">
        <v>77</v>
      </c>
      <c r="E15" s="29" t="s">
        <v>78</v>
      </c>
      <c r="F15" s="30" t="s">
        <v>79</v>
      </c>
      <c r="G15" s="27" t="s">
        <v>80</v>
      </c>
      <c r="H15" s="31">
        <v>5</v>
      </c>
      <c r="I15" s="31" t="s">
        <v>26</v>
      </c>
      <c r="J15" s="31" t="s">
        <v>26</v>
      </c>
      <c r="K15" s="31">
        <v>6</v>
      </c>
      <c r="L15" s="38"/>
      <c r="M15" s="38"/>
      <c r="N15" s="38"/>
      <c r="O15" s="38"/>
      <c r="P15" s="33">
        <v>5</v>
      </c>
      <c r="Q15" s="34">
        <f>ROUND(SUMPRODUCT(H15:P15,$H$9:$P$9)/100,0)</f>
        <v>5</v>
      </c>
      <c r="R15" s="35" t="str">
        <f t="shared" si="3"/>
        <v>D+</v>
      </c>
      <c r="S15" s="36" t="str">
        <f t="shared" si="1"/>
        <v>Trung bình yếu</v>
      </c>
      <c r="T15" s="37" t="str">
        <f t="shared" si="4"/>
        <v/>
      </c>
      <c r="U15" s="87"/>
      <c r="V15" s="85" t="str">
        <f t="shared" si="2"/>
        <v>Đạt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18" customHeight="1">
      <c r="B16" s="26">
        <v>7</v>
      </c>
      <c r="C16" s="27" t="s">
        <v>81</v>
      </c>
      <c r="D16" s="28" t="s">
        <v>82</v>
      </c>
      <c r="E16" s="29" t="s">
        <v>83</v>
      </c>
      <c r="F16" s="30" t="s">
        <v>84</v>
      </c>
      <c r="G16" s="27" t="s">
        <v>67</v>
      </c>
      <c r="H16" s="31">
        <v>6</v>
      </c>
      <c r="I16" s="31" t="s">
        <v>26</v>
      </c>
      <c r="J16" s="31" t="s">
        <v>26</v>
      </c>
      <c r="K16" s="31">
        <v>7</v>
      </c>
      <c r="L16" s="38"/>
      <c r="M16" s="38"/>
      <c r="N16" s="38"/>
      <c r="O16" s="38"/>
      <c r="P16" s="33">
        <v>8</v>
      </c>
      <c r="Q16" s="34">
        <f t="shared" si="0"/>
        <v>7.4</v>
      </c>
      <c r="R16" s="35" t="str">
        <f t="shared" si="3"/>
        <v>B</v>
      </c>
      <c r="S16" s="36" t="str">
        <f t="shared" si="1"/>
        <v>Khá</v>
      </c>
      <c r="T16" s="37" t="str">
        <f t="shared" si="4"/>
        <v/>
      </c>
      <c r="U16" s="87"/>
      <c r="V16" s="85" t="str">
        <f t="shared" si="2"/>
        <v>Đạt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2:38" ht="18" customHeight="1">
      <c r="B17" s="26">
        <v>8</v>
      </c>
      <c r="C17" s="27" t="s">
        <v>85</v>
      </c>
      <c r="D17" s="28" t="s">
        <v>86</v>
      </c>
      <c r="E17" s="29" t="s">
        <v>87</v>
      </c>
      <c r="F17" s="30" t="s">
        <v>88</v>
      </c>
      <c r="G17" s="27" t="s">
        <v>59</v>
      </c>
      <c r="H17" s="31">
        <v>5</v>
      </c>
      <c r="I17" s="31" t="s">
        <v>26</v>
      </c>
      <c r="J17" s="31" t="s">
        <v>26</v>
      </c>
      <c r="K17" s="31">
        <v>7</v>
      </c>
      <c r="L17" s="38"/>
      <c r="M17" s="38"/>
      <c r="N17" s="38"/>
      <c r="O17" s="38"/>
      <c r="P17" s="33">
        <v>8</v>
      </c>
      <c r="Q17" s="34">
        <f t="shared" si="0"/>
        <v>7.3</v>
      </c>
      <c r="R17" s="35" t="str">
        <f t="shared" si="3"/>
        <v>B</v>
      </c>
      <c r="S17" s="36" t="str">
        <f t="shared" si="1"/>
        <v>Khá</v>
      </c>
      <c r="T17" s="37" t="str">
        <f t="shared" si="4"/>
        <v/>
      </c>
      <c r="U17" s="87"/>
      <c r="V17" s="85" t="str">
        <f t="shared" si="2"/>
        <v>Đạt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2:38" ht="18" customHeight="1">
      <c r="B18" s="26">
        <v>9</v>
      </c>
      <c r="C18" s="27" t="s">
        <v>89</v>
      </c>
      <c r="D18" s="28" t="s">
        <v>90</v>
      </c>
      <c r="E18" s="29" t="s">
        <v>91</v>
      </c>
      <c r="F18" s="30" t="s">
        <v>92</v>
      </c>
      <c r="G18" s="27" t="s">
        <v>67</v>
      </c>
      <c r="H18" s="31">
        <v>8</v>
      </c>
      <c r="I18" s="31" t="s">
        <v>26</v>
      </c>
      <c r="J18" s="31" t="s">
        <v>26</v>
      </c>
      <c r="K18" s="31">
        <v>8</v>
      </c>
      <c r="L18" s="38"/>
      <c r="M18" s="38"/>
      <c r="N18" s="38"/>
      <c r="O18" s="38"/>
      <c r="P18" s="33">
        <v>7</v>
      </c>
      <c r="Q18" s="34">
        <f t="shared" si="0"/>
        <v>7.5</v>
      </c>
      <c r="R18" s="35" t="str">
        <f t="shared" si="3"/>
        <v>B</v>
      </c>
      <c r="S18" s="36" t="str">
        <f t="shared" si="1"/>
        <v>Khá</v>
      </c>
      <c r="T18" s="37" t="str">
        <f t="shared" si="4"/>
        <v/>
      </c>
      <c r="U18" s="87"/>
      <c r="V18" s="85" t="str">
        <f t="shared" si="2"/>
        <v>Đạt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2:38" ht="18" customHeight="1">
      <c r="B19" s="26">
        <v>10</v>
      </c>
      <c r="C19" s="27" t="s">
        <v>93</v>
      </c>
      <c r="D19" s="28" t="s">
        <v>94</v>
      </c>
      <c r="E19" s="29" t="s">
        <v>95</v>
      </c>
      <c r="F19" s="30" t="s">
        <v>96</v>
      </c>
      <c r="G19" s="27" t="s">
        <v>67</v>
      </c>
      <c r="H19" s="31">
        <v>7</v>
      </c>
      <c r="I19" s="31" t="s">
        <v>26</v>
      </c>
      <c r="J19" s="31" t="s">
        <v>26</v>
      </c>
      <c r="K19" s="31">
        <v>8</v>
      </c>
      <c r="L19" s="38"/>
      <c r="M19" s="38"/>
      <c r="N19" s="38"/>
      <c r="O19" s="38"/>
      <c r="P19" s="33">
        <v>8</v>
      </c>
      <c r="Q19" s="34">
        <f t="shared" si="0"/>
        <v>7.9</v>
      </c>
      <c r="R19" s="35" t="str">
        <f t="shared" si="3"/>
        <v>B</v>
      </c>
      <c r="S19" s="36" t="str">
        <f t="shared" si="1"/>
        <v>Khá</v>
      </c>
      <c r="T19" s="37" t="str">
        <f t="shared" si="4"/>
        <v/>
      </c>
      <c r="U19" s="87"/>
      <c r="V19" s="85" t="str">
        <f t="shared" si="2"/>
        <v>Đạt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2:38" ht="18" customHeight="1">
      <c r="B20" s="26">
        <v>11</v>
      </c>
      <c r="C20" s="27" t="s">
        <v>97</v>
      </c>
      <c r="D20" s="28" t="s">
        <v>98</v>
      </c>
      <c r="E20" s="29" t="s">
        <v>99</v>
      </c>
      <c r="F20" s="30" t="s">
        <v>100</v>
      </c>
      <c r="G20" s="27" t="s">
        <v>67</v>
      </c>
      <c r="H20" s="31">
        <v>8</v>
      </c>
      <c r="I20" s="31" t="s">
        <v>26</v>
      </c>
      <c r="J20" s="31" t="s">
        <v>26</v>
      </c>
      <c r="K20" s="31">
        <v>8</v>
      </c>
      <c r="L20" s="38"/>
      <c r="M20" s="38"/>
      <c r="N20" s="38"/>
      <c r="O20" s="38"/>
      <c r="P20" s="33">
        <v>8</v>
      </c>
      <c r="Q20" s="34">
        <f t="shared" si="0"/>
        <v>8</v>
      </c>
      <c r="R20" s="35" t="str">
        <f t="shared" si="3"/>
        <v>B+</v>
      </c>
      <c r="S20" s="36" t="str">
        <f t="shared" si="1"/>
        <v>Khá</v>
      </c>
      <c r="T20" s="37" t="str">
        <f t="shared" si="4"/>
        <v/>
      </c>
      <c r="U20" s="87"/>
      <c r="V20" s="85" t="str">
        <f t="shared" si="2"/>
        <v>Đạt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2:38" ht="18" customHeight="1">
      <c r="B21" s="26">
        <v>12</v>
      </c>
      <c r="C21" s="27" t="s">
        <v>101</v>
      </c>
      <c r="D21" s="28" t="s">
        <v>69</v>
      </c>
      <c r="E21" s="29" t="s">
        <v>102</v>
      </c>
      <c r="F21" s="30" t="s">
        <v>103</v>
      </c>
      <c r="G21" s="27" t="s">
        <v>59</v>
      </c>
      <c r="H21" s="31">
        <v>8</v>
      </c>
      <c r="I21" s="31" t="s">
        <v>26</v>
      </c>
      <c r="J21" s="31" t="s">
        <v>26</v>
      </c>
      <c r="K21" s="31">
        <v>8</v>
      </c>
      <c r="L21" s="38"/>
      <c r="M21" s="38"/>
      <c r="N21" s="38"/>
      <c r="O21" s="38"/>
      <c r="P21" s="33">
        <v>7</v>
      </c>
      <c r="Q21" s="34">
        <f t="shared" si="0"/>
        <v>7.5</v>
      </c>
      <c r="R21" s="35" t="str">
        <f t="shared" si="3"/>
        <v>B</v>
      </c>
      <c r="S21" s="36" t="str">
        <f t="shared" si="1"/>
        <v>Khá</v>
      </c>
      <c r="T21" s="37" t="str">
        <f t="shared" si="4"/>
        <v/>
      </c>
      <c r="U21" s="87"/>
      <c r="V21" s="85" t="str">
        <f t="shared" si="2"/>
        <v>Đạt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2:38" ht="18" customHeight="1">
      <c r="B22" s="26">
        <v>13</v>
      </c>
      <c r="C22" s="27" t="s">
        <v>104</v>
      </c>
      <c r="D22" s="28" t="s">
        <v>105</v>
      </c>
      <c r="E22" s="29" t="s">
        <v>102</v>
      </c>
      <c r="F22" s="30" t="s">
        <v>106</v>
      </c>
      <c r="G22" s="27" t="s">
        <v>107</v>
      </c>
      <c r="H22" s="31">
        <v>0</v>
      </c>
      <c r="I22" s="31" t="s">
        <v>26</v>
      </c>
      <c r="J22" s="31" t="s">
        <v>26</v>
      </c>
      <c r="K22" s="31">
        <v>0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>Không đủ ĐKDT</v>
      </c>
      <c r="U22" s="87"/>
      <c r="V22" s="85" t="str">
        <f t="shared" si="2"/>
        <v>Học lại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2:38" ht="18" customHeight="1">
      <c r="B23" s="26">
        <v>14</v>
      </c>
      <c r="C23" s="27" t="s">
        <v>108</v>
      </c>
      <c r="D23" s="28" t="s">
        <v>109</v>
      </c>
      <c r="E23" s="29" t="s">
        <v>110</v>
      </c>
      <c r="F23" s="30" t="s">
        <v>111</v>
      </c>
      <c r="G23" s="27" t="s">
        <v>59</v>
      </c>
      <c r="H23" s="31">
        <v>6</v>
      </c>
      <c r="I23" s="31" t="s">
        <v>26</v>
      </c>
      <c r="J23" s="31" t="s">
        <v>26</v>
      </c>
      <c r="K23" s="31">
        <v>7</v>
      </c>
      <c r="L23" s="38"/>
      <c r="M23" s="38"/>
      <c r="N23" s="38"/>
      <c r="O23" s="38"/>
      <c r="P23" s="33">
        <v>8</v>
      </c>
      <c r="Q23" s="34">
        <f t="shared" si="0"/>
        <v>7.4</v>
      </c>
      <c r="R23" s="35" t="str">
        <f t="shared" si="3"/>
        <v>B</v>
      </c>
      <c r="S23" s="36" t="str">
        <f t="shared" si="1"/>
        <v>Khá</v>
      </c>
      <c r="T23" s="37" t="str">
        <f t="shared" si="4"/>
        <v/>
      </c>
      <c r="U23" s="87"/>
      <c r="V23" s="85" t="str">
        <f t="shared" si="2"/>
        <v>Đạt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2:38" ht="18" customHeight="1">
      <c r="B24" s="26">
        <v>15</v>
      </c>
      <c r="C24" s="27" t="s">
        <v>112</v>
      </c>
      <c r="D24" s="28" t="s">
        <v>113</v>
      </c>
      <c r="E24" s="29" t="s">
        <v>110</v>
      </c>
      <c r="F24" s="30" t="s">
        <v>114</v>
      </c>
      <c r="G24" s="27" t="s">
        <v>67</v>
      </c>
      <c r="H24" s="31">
        <v>9</v>
      </c>
      <c r="I24" s="31" t="s">
        <v>26</v>
      </c>
      <c r="J24" s="31" t="s">
        <v>26</v>
      </c>
      <c r="K24" s="31">
        <v>7</v>
      </c>
      <c r="L24" s="38"/>
      <c r="M24" s="38"/>
      <c r="N24" s="38"/>
      <c r="O24" s="38"/>
      <c r="P24" s="33">
        <v>7</v>
      </c>
      <c r="Q24" s="34">
        <f t="shared" si="0"/>
        <v>7.2</v>
      </c>
      <c r="R24" s="35" t="str">
        <f t="shared" si="3"/>
        <v>B</v>
      </c>
      <c r="S24" s="36" t="str">
        <f t="shared" si="1"/>
        <v>Khá</v>
      </c>
      <c r="T24" s="37" t="str">
        <f t="shared" si="4"/>
        <v/>
      </c>
      <c r="U24" s="87"/>
      <c r="V24" s="85" t="str">
        <f t="shared" si="2"/>
        <v>Đạt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2:38" ht="18" customHeight="1">
      <c r="B25" s="26">
        <v>16</v>
      </c>
      <c r="C25" s="27" t="s">
        <v>115</v>
      </c>
      <c r="D25" s="28" t="s">
        <v>116</v>
      </c>
      <c r="E25" s="29" t="s">
        <v>117</v>
      </c>
      <c r="F25" s="30" t="s">
        <v>118</v>
      </c>
      <c r="G25" s="27" t="s">
        <v>119</v>
      </c>
      <c r="H25" s="31">
        <v>7</v>
      </c>
      <c r="I25" s="31" t="s">
        <v>26</v>
      </c>
      <c r="J25" s="31" t="s">
        <v>26</v>
      </c>
      <c r="K25" s="31">
        <v>7</v>
      </c>
      <c r="L25" s="38"/>
      <c r="M25" s="38"/>
      <c r="N25" s="38"/>
      <c r="O25" s="38"/>
      <c r="P25" s="33">
        <v>0</v>
      </c>
      <c r="Q25" s="34">
        <f>ROUND(SUMPRODUCT(H25:P25,$H$9:$P$9)/100,0)</f>
        <v>4</v>
      </c>
      <c r="R25" s="35" t="str">
        <f t="shared" si="3"/>
        <v>D</v>
      </c>
      <c r="S25" s="36" t="str">
        <f t="shared" si="1"/>
        <v>Trung bình yếu</v>
      </c>
      <c r="T25" s="37" t="s">
        <v>440</v>
      </c>
      <c r="U25" s="87"/>
      <c r="V25" s="85" t="str">
        <f t="shared" si="2"/>
        <v>Thi lại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2:38" ht="18" customHeight="1">
      <c r="B26" s="26">
        <v>17</v>
      </c>
      <c r="C26" s="27" t="s">
        <v>120</v>
      </c>
      <c r="D26" s="28" t="s">
        <v>121</v>
      </c>
      <c r="E26" s="29" t="s">
        <v>122</v>
      </c>
      <c r="F26" s="30" t="s">
        <v>123</v>
      </c>
      <c r="G26" s="27" t="s">
        <v>59</v>
      </c>
      <c r="H26" s="31">
        <v>9</v>
      </c>
      <c r="I26" s="31" t="s">
        <v>26</v>
      </c>
      <c r="J26" s="31" t="s">
        <v>26</v>
      </c>
      <c r="K26" s="31">
        <v>8</v>
      </c>
      <c r="L26" s="38"/>
      <c r="M26" s="38"/>
      <c r="N26" s="38"/>
      <c r="O26" s="38"/>
      <c r="P26" s="33">
        <v>7</v>
      </c>
      <c r="Q26" s="34">
        <f t="shared" si="0"/>
        <v>7.6</v>
      </c>
      <c r="R26" s="35" t="str">
        <f t="shared" si="3"/>
        <v>B</v>
      </c>
      <c r="S26" s="36" t="str">
        <f t="shared" si="1"/>
        <v>Khá</v>
      </c>
      <c r="T26" s="37" t="str">
        <f t="shared" si="4"/>
        <v/>
      </c>
      <c r="U26" s="87"/>
      <c r="V26" s="85" t="str">
        <f t="shared" si="2"/>
        <v>Đạt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2:38" ht="18" customHeight="1">
      <c r="B27" s="26">
        <v>18</v>
      </c>
      <c r="C27" s="27" t="s">
        <v>124</v>
      </c>
      <c r="D27" s="28" t="s">
        <v>125</v>
      </c>
      <c r="E27" s="29" t="s">
        <v>126</v>
      </c>
      <c r="F27" s="30" t="s">
        <v>127</v>
      </c>
      <c r="G27" s="27" t="s">
        <v>67</v>
      </c>
      <c r="H27" s="31">
        <v>8</v>
      </c>
      <c r="I27" s="31" t="s">
        <v>26</v>
      </c>
      <c r="J27" s="31" t="s">
        <v>26</v>
      </c>
      <c r="K27" s="31">
        <v>8</v>
      </c>
      <c r="L27" s="38"/>
      <c r="M27" s="38"/>
      <c r="N27" s="38"/>
      <c r="O27" s="38"/>
      <c r="P27" s="33">
        <v>8</v>
      </c>
      <c r="Q27" s="34">
        <f t="shared" si="0"/>
        <v>8</v>
      </c>
      <c r="R27" s="35" t="str">
        <f t="shared" si="3"/>
        <v>B+</v>
      </c>
      <c r="S27" s="36" t="str">
        <f t="shared" si="1"/>
        <v>Khá</v>
      </c>
      <c r="T27" s="37" t="str">
        <f t="shared" si="4"/>
        <v/>
      </c>
      <c r="U27" s="87"/>
      <c r="V27" s="85" t="str">
        <f t="shared" si="2"/>
        <v>Đạt</v>
      </c>
      <c r="W27" s="68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2"/>
    </row>
    <row r="28" spans="2:38" ht="18" customHeight="1">
      <c r="B28" s="26">
        <v>19</v>
      </c>
      <c r="C28" s="27" t="s">
        <v>128</v>
      </c>
      <c r="D28" s="28" t="s">
        <v>129</v>
      </c>
      <c r="E28" s="29" t="s">
        <v>130</v>
      </c>
      <c r="F28" s="30" t="s">
        <v>131</v>
      </c>
      <c r="G28" s="27" t="s">
        <v>59</v>
      </c>
      <c r="H28" s="31">
        <v>8</v>
      </c>
      <c r="I28" s="31" t="s">
        <v>26</v>
      </c>
      <c r="J28" s="31" t="s">
        <v>26</v>
      </c>
      <c r="K28" s="31">
        <v>7</v>
      </c>
      <c r="L28" s="38"/>
      <c r="M28" s="38"/>
      <c r="N28" s="38"/>
      <c r="O28" s="38"/>
      <c r="P28" s="33">
        <v>6</v>
      </c>
      <c r="Q28" s="34">
        <f t="shared" si="0"/>
        <v>6.6</v>
      </c>
      <c r="R28" s="35" t="str">
        <f t="shared" si="3"/>
        <v>C+</v>
      </c>
      <c r="S28" s="36" t="str">
        <f t="shared" si="1"/>
        <v>Trung bình</v>
      </c>
      <c r="T28" s="37" t="str">
        <f t="shared" si="4"/>
        <v/>
      </c>
      <c r="U28" s="87"/>
      <c r="V28" s="85" t="str">
        <f t="shared" si="2"/>
        <v>Đạt</v>
      </c>
      <c r="W28" s="68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2"/>
    </row>
    <row r="29" spans="2:38" ht="18" customHeight="1">
      <c r="B29" s="26">
        <v>20</v>
      </c>
      <c r="C29" s="27" t="s">
        <v>132</v>
      </c>
      <c r="D29" s="28" t="s">
        <v>133</v>
      </c>
      <c r="E29" s="29" t="s">
        <v>134</v>
      </c>
      <c r="F29" s="30" t="s">
        <v>135</v>
      </c>
      <c r="G29" s="27" t="s">
        <v>67</v>
      </c>
      <c r="H29" s="31">
        <v>6</v>
      </c>
      <c r="I29" s="31" t="s">
        <v>26</v>
      </c>
      <c r="J29" s="31" t="s">
        <v>26</v>
      </c>
      <c r="K29" s="31">
        <v>6</v>
      </c>
      <c r="L29" s="38"/>
      <c r="M29" s="38"/>
      <c r="N29" s="38"/>
      <c r="O29" s="38"/>
      <c r="P29" s="33">
        <v>6</v>
      </c>
      <c r="Q29" s="34">
        <f t="shared" si="0"/>
        <v>6</v>
      </c>
      <c r="R29" s="35" t="str">
        <f t="shared" si="3"/>
        <v>C</v>
      </c>
      <c r="S29" s="36" t="str">
        <f t="shared" si="1"/>
        <v>Trung bình</v>
      </c>
      <c r="T29" s="37" t="str">
        <f t="shared" si="4"/>
        <v/>
      </c>
      <c r="U29" s="87"/>
      <c r="V29" s="85" t="str">
        <f t="shared" si="2"/>
        <v>Đạt</v>
      </c>
      <c r="W29" s="68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2"/>
    </row>
    <row r="30" spans="2:38" ht="18" customHeight="1">
      <c r="B30" s="26">
        <v>21</v>
      </c>
      <c r="C30" s="27" t="s">
        <v>136</v>
      </c>
      <c r="D30" s="28" t="s">
        <v>137</v>
      </c>
      <c r="E30" s="29" t="s">
        <v>138</v>
      </c>
      <c r="F30" s="30" t="s">
        <v>139</v>
      </c>
      <c r="G30" s="27" t="s">
        <v>59</v>
      </c>
      <c r="H30" s="31">
        <v>3</v>
      </c>
      <c r="I30" s="31" t="s">
        <v>26</v>
      </c>
      <c r="J30" s="31" t="s">
        <v>26</v>
      </c>
      <c r="K30" s="31">
        <v>1</v>
      </c>
      <c r="L30" s="38"/>
      <c r="M30" s="38"/>
      <c r="N30" s="38"/>
      <c r="O30" s="38"/>
      <c r="P30" s="33">
        <v>7</v>
      </c>
      <c r="Q30" s="34">
        <f t="shared" si="0"/>
        <v>4.2</v>
      </c>
      <c r="R30" s="35" t="str">
        <f t="shared" si="3"/>
        <v>D</v>
      </c>
      <c r="S30" s="36" t="str">
        <f t="shared" si="1"/>
        <v>Trung bình yếu</v>
      </c>
      <c r="T30" s="37" t="str">
        <f t="shared" si="4"/>
        <v/>
      </c>
      <c r="U30" s="87"/>
      <c r="V30" s="85" t="str">
        <f t="shared" si="2"/>
        <v>Đạt</v>
      </c>
      <c r="W30" s="68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2"/>
    </row>
    <row r="31" spans="2:38" ht="18" customHeight="1">
      <c r="B31" s="26">
        <v>22</v>
      </c>
      <c r="C31" s="27" t="s">
        <v>140</v>
      </c>
      <c r="D31" s="28" t="s">
        <v>141</v>
      </c>
      <c r="E31" s="29" t="s">
        <v>142</v>
      </c>
      <c r="F31" s="30" t="s">
        <v>143</v>
      </c>
      <c r="G31" s="27" t="s">
        <v>67</v>
      </c>
      <c r="H31" s="31">
        <v>9</v>
      </c>
      <c r="I31" s="31" t="s">
        <v>26</v>
      </c>
      <c r="J31" s="31" t="s">
        <v>26</v>
      </c>
      <c r="K31" s="31">
        <v>9</v>
      </c>
      <c r="L31" s="38"/>
      <c r="M31" s="38"/>
      <c r="N31" s="38"/>
      <c r="O31" s="38"/>
      <c r="P31" s="33">
        <v>9</v>
      </c>
      <c r="Q31" s="34">
        <f t="shared" si="0"/>
        <v>9</v>
      </c>
      <c r="R31" s="35" t="str">
        <f t="shared" si="3"/>
        <v>A+</v>
      </c>
      <c r="S31" s="36" t="str">
        <f t="shared" si="1"/>
        <v>Giỏi</v>
      </c>
      <c r="T31" s="37" t="str">
        <f t="shared" si="4"/>
        <v/>
      </c>
      <c r="U31" s="87"/>
      <c r="V31" s="85" t="str">
        <f t="shared" si="2"/>
        <v>Đạt</v>
      </c>
      <c r="W31" s="6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2"/>
    </row>
    <row r="32" spans="2:38" ht="18" customHeight="1">
      <c r="B32" s="26">
        <v>23</v>
      </c>
      <c r="C32" s="27" t="s">
        <v>144</v>
      </c>
      <c r="D32" s="28" t="s">
        <v>145</v>
      </c>
      <c r="E32" s="29" t="s">
        <v>146</v>
      </c>
      <c r="F32" s="30" t="s">
        <v>147</v>
      </c>
      <c r="G32" s="27" t="s">
        <v>59</v>
      </c>
      <c r="H32" s="31">
        <v>9</v>
      </c>
      <c r="I32" s="31" t="s">
        <v>26</v>
      </c>
      <c r="J32" s="31" t="s">
        <v>26</v>
      </c>
      <c r="K32" s="31">
        <v>9</v>
      </c>
      <c r="L32" s="38"/>
      <c r="M32" s="38"/>
      <c r="N32" s="38"/>
      <c r="O32" s="38"/>
      <c r="P32" s="33">
        <v>9</v>
      </c>
      <c r="Q32" s="34">
        <f t="shared" si="0"/>
        <v>9</v>
      </c>
      <c r="R32" s="35" t="str">
        <f t="shared" si="3"/>
        <v>A+</v>
      </c>
      <c r="S32" s="36" t="str">
        <f t="shared" si="1"/>
        <v>Giỏi</v>
      </c>
      <c r="T32" s="37" t="str">
        <f t="shared" si="4"/>
        <v/>
      </c>
      <c r="U32" s="87"/>
      <c r="V32" s="85" t="str">
        <f t="shared" si="2"/>
        <v>Đạt</v>
      </c>
      <c r="W32" s="68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2"/>
    </row>
    <row r="33" spans="2:38" ht="18" customHeight="1">
      <c r="B33" s="26">
        <v>24</v>
      </c>
      <c r="C33" s="27" t="s">
        <v>148</v>
      </c>
      <c r="D33" s="28" t="s">
        <v>149</v>
      </c>
      <c r="E33" s="29" t="s">
        <v>150</v>
      </c>
      <c r="F33" s="30" t="s">
        <v>151</v>
      </c>
      <c r="G33" s="27" t="s">
        <v>67</v>
      </c>
      <c r="H33" s="31">
        <v>3</v>
      </c>
      <c r="I33" s="31" t="s">
        <v>26</v>
      </c>
      <c r="J33" s="31" t="s">
        <v>26</v>
      </c>
      <c r="K33" s="31">
        <v>6</v>
      </c>
      <c r="L33" s="38"/>
      <c r="M33" s="38"/>
      <c r="N33" s="38"/>
      <c r="O33" s="38"/>
      <c r="P33" s="33">
        <v>7</v>
      </c>
      <c r="Q33" s="34">
        <f t="shared" si="0"/>
        <v>6.2</v>
      </c>
      <c r="R33" s="35" t="str">
        <f t="shared" si="3"/>
        <v>C</v>
      </c>
      <c r="S33" s="36" t="str">
        <f t="shared" si="1"/>
        <v>Trung bình</v>
      </c>
      <c r="T33" s="37" t="str">
        <f t="shared" si="4"/>
        <v/>
      </c>
      <c r="U33" s="87"/>
      <c r="V33" s="85" t="str">
        <f t="shared" si="2"/>
        <v>Đạt</v>
      </c>
      <c r="W33" s="68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2"/>
    </row>
    <row r="34" spans="2:38" ht="18" customHeight="1">
      <c r="B34" s="26">
        <v>25</v>
      </c>
      <c r="C34" s="27" t="s">
        <v>152</v>
      </c>
      <c r="D34" s="28" t="s">
        <v>153</v>
      </c>
      <c r="E34" s="29" t="s">
        <v>154</v>
      </c>
      <c r="F34" s="30" t="s">
        <v>155</v>
      </c>
      <c r="G34" s="27" t="s">
        <v>59</v>
      </c>
      <c r="H34" s="31">
        <v>8</v>
      </c>
      <c r="I34" s="31" t="s">
        <v>26</v>
      </c>
      <c r="J34" s="31" t="s">
        <v>26</v>
      </c>
      <c r="K34" s="31">
        <v>9</v>
      </c>
      <c r="L34" s="38"/>
      <c r="M34" s="38"/>
      <c r="N34" s="38"/>
      <c r="O34" s="38"/>
      <c r="P34" s="33">
        <v>9</v>
      </c>
      <c r="Q34" s="34">
        <f t="shared" si="0"/>
        <v>8.9</v>
      </c>
      <c r="R34" s="35" t="str">
        <f t="shared" si="3"/>
        <v>A</v>
      </c>
      <c r="S34" s="36" t="str">
        <f t="shared" si="1"/>
        <v>Giỏi</v>
      </c>
      <c r="T34" s="37" t="str">
        <f t="shared" si="4"/>
        <v/>
      </c>
      <c r="U34" s="87"/>
      <c r="V34" s="85" t="str">
        <f t="shared" si="2"/>
        <v>Đạt</v>
      </c>
      <c r="W34" s="68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2"/>
    </row>
    <row r="35" spans="2:38" ht="18" customHeight="1">
      <c r="B35" s="26">
        <v>26</v>
      </c>
      <c r="C35" s="27" t="s">
        <v>156</v>
      </c>
      <c r="D35" s="28" t="s">
        <v>157</v>
      </c>
      <c r="E35" s="29" t="s">
        <v>154</v>
      </c>
      <c r="F35" s="30" t="s">
        <v>131</v>
      </c>
      <c r="G35" s="27" t="s">
        <v>59</v>
      </c>
      <c r="H35" s="31">
        <v>9</v>
      </c>
      <c r="I35" s="31" t="s">
        <v>26</v>
      </c>
      <c r="J35" s="31" t="s">
        <v>26</v>
      </c>
      <c r="K35" s="31">
        <v>9</v>
      </c>
      <c r="L35" s="38"/>
      <c r="M35" s="38"/>
      <c r="N35" s="38"/>
      <c r="O35" s="38"/>
      <c r="P35" s="33">
        <v>9</v>
      </c>
      <c r="Q35" s="34">
        <f t="shared" si="0"/>
        <v>9</v>
      </c>
      <c r="R35" s="35" t="str">
        <f t="shared" si="3"/>
        <v>A+</v>
      </c>
      <c r="S35" s="36" t="str">
        <f t="shared" si="1"/>
        <v>Giỏi</v>
      </c>
      <c r="T35" s="37" t="str">
        <f t="shared" si="4"/>
        <v/>
      </c>
      <c r="U35" s="87"/>
      <c r="V35" s="85" t="str">
        <f t="shared" si="2"/>
        <v>Đạt</v>
      </c>
      <c r="W35" s="68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2"/>
    </row>
    <row r="36" spans="2:38" ht="18" customHeight="1">
      <c r="B36" s="26">
        <v>27</v>
      </c>
      <c r="C36" s="27" t="s">
        <v>158</v>
      </c>
      <c r="D36" s="28" t="s">
        <v>159</v>
      </c>
      <c r="E36" s="29" t="s">
        <v>160</v>
      </c>
      <c r="F36" s="30" t="s">
        <v>161</v>
      </c>
      <c r="G36" s="27" t="s">
        <v>59</v>
      </c>
      <c r="H36" s="31">
        <v>8</v>
      </c>
      <c r="I36" s="31" t="s">
        <v>26</v>
      </c>
      <c r="J36" s="31" t="s">
        <v>26</v>
      </c>
      <c r="K36" s="31">
        <v>9</v>
      </c>
      <c r="L36" s="38"/>
      <c r="M36" s="38"/>
      <c r="N36" s="38"/>
      <c r="O36" s="38"/>
      <c r="P36" s="33">
        <v>8</v>
      </c>
      <c r="Q36" s="34">
        <f t="shared" si="0"/>
        <v>8.4</v>
      </c>
      <c r="R36" s="35" t="str">
        <f t="shared" si="3"/>
        <v>B+</v>
      </c>
      <c r="S36" s="36" t="str">
        <f t="shared" si="1"/>
        <v>Khá</v>
      </c>
      <c r="T36" s="37" t="str">
        <f t="shared" si="4"/>
        <v/>
      </c>
      <c r="U36" s="87"/>
      <c r="V36" s="85" t="str">
        <f t="shared" si="2"/>
        <v>Đạt</v>
      </c>
      <c r="W36" s="68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2"/>
    </row>
    <row r="37" spans="2:38" ht="18" customHeight="1">
      <c r="B37" s="26">
        <v>28</v>
      </c>
      <c r="C37" s="27" t="s">
        <v>162</v>
      </c>
      <c r="D37" s="28" t="s">
        <v>163</v>
      </c>
      <c r="E37" s="29" t="s">
        <v>164</v>
      </c>
      <c r="F37" s="30" t="s">
        <v>165</v>
      </c>
      <c r="G37" s="27" t="s">
        <v>59</v>
      </c>
      <c r="H37" s="31">
        <v>9</v>
      </c>
      <c r="I37" s="31" t="s">
        <v>26</v>
      </c>
      <c r="J37" s="31" t="s">
        <v>26</v>
      </c>
      <c r="K37" s="31">
        <v>9</v>
      </c>
      <c r="L37" s="38"/>
      <c r="M37" s="38"/>
      <c r="N37" s="38"/>
      <c r="O37" s="38"/>
      <c r="P37" s="33">
        <v>7</v>
      </c>
      <c r="Q37" s="34">
        <f t="shared" si="0"/>
        <v>8</v>
      </c>
      <c r="R37" s="35" t="str">
        <f t="shared" si="3"/>
        <v>B+</v>
      </c>
      <c r="S37" s="36" t="str">
        <f t="shared" si="1"/>
        <v>Khá</v>
      </c>
      <c r="T37" s="37" t="str">
        <f t="shared" si="4"/>
        <v/>
      </c>
      <c r="U37" s="87"/>
      <c r="V37" s="85" t="str">
        <f t="shared" si="2"/>
        <v>Đạt</v>
      </c>
      <c r="W37" s="68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2"/>
    </row>
    <row r="38" spans="2:38" ht="18" customHeight="1">
      <c r="B38" s="26">
        <v>29</v>
      </c>
      <c r="C38" s="27" t="s">
        <v>166</v>
      </c>
      <c r="D38" s="28" t="s">
        <v>167</v>
      </c>
      <c r="E38" s="29" t="s">
        <v>168</v>
      </c>
      <c r="F38" s="30" t="s">
        <v>169</v>
      </c>
      <c r="G38" s="27" t="s">
        <v>63</v>
      </c>
      <c r="H38" s="31">
        <v>6</v>
      </c>
      <c r="I38" s="31" t="s">
        <v>26</v>
      </c>
      <c r="J38" s="31" t="s">
        <v>26</v>
      </c>
      <c r="K38" s="31">
        <v>7</v>
      </c>
      <c r="L38" s="38"/>
      <c r="M38" s="38"/>
      <c r="N38" s="38"/>
      <c r="O38" s="38"/>
      <c r="P38" s="33">
        <v>8</v>
      </c>
      <c r="Q38" s="34">
        <f t="shared" si="0"/>
        <v>7.4</v>
      </c>
      <c r="R38" s="35" t="str">
        <f t="shared" si="3"/>
        <v>B</v>
      </c>
      <c r="S38" s="36" t="str">
        <f t="shared" si="1"/>
        <v>Khá</v>
      </c>
      <c r="T38" s="37" t="str">
        <f t="shared" si="4"/>
        <v/>
      </c>
      <c r="U38" s="87"/>
      <c r="V38" s="85" t="str">
        <f t="shared" si="2"/>
        <v>Đạt</v>
      </c>
      <c r="W38" s="68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2"/>
    </row>
    <row r="39" spans="2:38" ht="18" customHeight="1">
      <c r="B39" s="26">
        <v>30</v>
      </c>
      <c r="C39" s="27" t="s">
        <v>170</v>
      </c>
      <c r="D39" s="28" t="s">
        <v>90</v>
      </c>
      <c r="E39" s="29" t="s">
        <v>171</v>
      </c>
      <c r="F39" s="30" t="s">
        <v>172</v>
      </c>
      <c r="G39" s="27" t="s">
        <v>67</v>
      </c>
      <c r="H39" s="31">
        <v>6</v>
      </c>
      <c r="I39" s="31" t="s">
        <v>26</v>
      </c>
      <c r="J39" s="31" t="s">
        <v>26</v>
      </c>
      <c r="K39" s="31">
        <v>6</v>
      </c>
      <c r="L39" s="38"/>
      <c r="M39" s="38"/>
      <c r="N39" s="38"/>
      <c r="O39" s="38"/>
      <c r="P39" s="33">
        <v>7</v>
      </c>
      <c r="Q39" s="34">
        <f t="shared" si="0"/>
        <v>6.5</v>
      </c>
      <c r="R39" s="35" t="str">
        <f t="shared" si="3"/>
        <v>C+</v>
      </c>
      <c r="S39" s="36" t="str">
        <f t="shared" si="1"/>
        <v>Trung bình</v>
      </c>
      <c r="T39" s="37" t="str">
        <f t="shared" si="4"/>
        <v/>
      </c>
      <c r="U39" s="87"/>
      <c r="V39" s="85" t="str">
        <f t="shared" si="2"/>
        <v>Đạt</v>
      </c>
      <c r="W39" s="68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2"/>
    </row>
    <row r="40" spans="2:38" ht="18" customHeight="1">
      <c r="B40" s="26">
        <v>31</v>
      </c>
      <c r="C40" s="27" t="s">
        <v>173</v>
      </c>
      <c r="D40" s="28" t="s">
        <v>149</v>
      </c>
      <c r="E40" s="29" t="s">
        <v>171</v>
      </c>
      <c r="F40" s="30" t="s">
        <v>174</v>
      </c>
      <c r="G40" s="27" t="s">
        <v>59</v>
      </c>
      <c r="H40" s="31">
        <v>9</v>
      </c>
      <c r="I40" s="31" t="s">
        <v>26</v>
      </c>
      <c r="J40" s="31" t="s">
        <v>26</v>
      </c>
      <c r="K40" s="31">
        <v>8</v>
      </c>
      <c r="L40" s="38"/>
      <c r="M40" s="38"/>
      <c r="N40" s="38"/>
      <c r="O40" s="38"/>
      <c r="P40" s="33">
        <v>6</v>
      </c>
      <c r="Q40" s="34">
        <f t="shared" si="0"/>
        <v>7.1</v>
      </c>
      <c r="R40" s="35" t="str">
        <f t="shared" si="3"/>
        <v>B</v>
      </c>
      <c r="S40" s="36" t="str">
        <f t="shared" si="1"/>
        <v>Khá</v>
      </c>
      <c r="T40" s="37" t="str">
        <f t="shared" si="4"/>
        <v/>
      </c>
      <c r="U40" s="87"/>
      <c r="V40" s="85" t="str">
        <f t="shared" si="2"/>
        <v>Đạt</v>
      </c>
      <c r="W40" s="68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2"/>
    </row>
    <row r="41" spans="2:38" ht="18" customHeight="1">
      <c r="B41" s="26">
        <v>32</v>
      </c>
      <c r="C41" s="27" t="s">
        <v>175</v>
      </c>
      <c r="D41" s="28" t="s">
        <v>176</v>
      </c>
      <c r="E41" s="29" t="s">
        <v>171</v>
      </c>
      <c r="F41" s="30" t="s">
        <v>177</v>
      </c>
      <c r="G41" s="27" t="s">
        <v>67</v>
      </c>
      <c r="H41" s="31">
        <v>9</v>
      </c>
      <c r="I41" s="31" t="s">
        <v>26</v>
      </c>
      <c r="J41" s="31" t="s">
        <v>26</v>
      </c>
      <c r="K41" s="31">
        <v>9</v>
      </c>
      <c r="L41" s="38"/>
      <c r="M41" s="38"/>
      <c r="N41" s="38"/>
      <c r="O41" s="38"/>
      <c r="P41" s="33">
        <v>9</v>
      </c>
      <c r="Q41" s="34">
        <f t="shared" si="0"/>
        <v>9</v>
      </c>
      <c r="R41" s="35" t="str">
        <f t="shared" si="3"/>
        <v>A+</v>
      </c>
      <c r="S41" s="36" t="str">
        <f t="shared" si="1"/>
        <v>Giỏi</v>
      </c>
      <c r="T41" s="37" t="str">
        <f t="shared" si="4"/>
        <v/>
      </c>
      <c r="U41" s="87"/>
      <c r="V41" s="85" t="str">
        <f t="shared" si="2"/>
        <v>Đạt</v>
      </c>
      <c r="W41" s="68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2"/>
    </row>
    <row r="42" spans="2:38" ht="18" customHeight="1">
      <c r="B42" s="26">
        <v>33</v>
      </c>
      <c r="C42" s="27" t="s">
        <v>178</v>
      </c>
      <c r="D42" s="28" t="s">
        <v>145</v>
      </c>
      <c r="E42" s="29" t="s">
        <v>179</v>
      </c>
      <c r="F42" s="30" t="s">
        <v>180</v>
      </c>
      <c r="G42" s="27" t="s">
        <v>59</v>
      </c>
      <c r="H42" s="31">
        <v>9</v>
      </c>
      <c r="I42" s="31" t="s">
        <v>26</v>
      </c>
      <c r="J42" s="31" t="s">
        <v>26</v>
      </c>
      <c r="K42" s="31">
        <v>8</v>
      </c>
      <c r="L42" s="38"/>
      <c r="M42" s="38"/>
      <c r="N42" s="38"/>
      <c r="O42" s="38"/>
      <c r="P42" s="33">
        <v>8</v>
      </c>
      <c r="Q42" s="34">
        <f t="shared" ref="Q42:Q67" si="5">ROUND(SUMPRODUCT(H42:P42,$H$9:$P$9)/100,1)</f>
        <v>8.1</v>
      </c>
      <c r="R42" s="35" t="str">
        <f t="shared" si="3"/>
        <v>B+</v>
      </c>
      <c r="S42" s="36" t="str">
        <f t="shared" si="1"/>
        <v>Khá</v>
      </c>
      <c r="T42" s="37" t="str">
        <f t="shared" si="4"/>
        <v/>
      </c>
      <c r="U42" s="87"/>
      <c r="V42" s="85" t="str">
        <f t="shared" ref="V42:V68" si="6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W42" s="68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2"/>
    </row>
    <row r="43" spans="2:38" ht="18" customHeight="1">
      <c r="B43" s="26">
        <v>34</v>
      </c>
      <c r="C43" s="27" t="s">
        <v>181</v>
      </c>
      <c r="D43" s="28" t="s">
        <v>176</v>
      </c>
      <c r="E43" s="29" t="s">
        <v>182</v>
      </c>
      <c r="F43" s="30" t="s">
        <v>183</v>
      </c>
      <c r="G43" s="27" t="s">
        <v>59</v>
      </c>
      <c r="H43" s="31">
        <v>9</v>
      </c>
      <c r="I43" s="31" t="s">
        <v>26</v>
      </c>
      <c r="J43" s="31" t="s">
        <v>26</v>
      </c>
      <c r="K43" s="31">
        <v>9</v>
      </c>
      <c r="L43" s="38"/>
      <c r="M43" s="38"/>
      <c r="N43" s="38"/>
      <c r="O43" s="38"/>
      <c r="P43" s="33">
        <v>9</v>
      </c>
      <c r="Q43" s="34">
        <f t="shared" si="5"/>
        <v>9</v>
      </c>
      <c r="R43" s="35" t="str">
        <f t="shared" si="3"/>
        <v>A+</v>
      </c>
      <c r="S43" s="36" t="str">
        <f t="shared" si="1"/>
        <v>Giỏi</v>
      </c>
      <c r="T43" s="37" t="str">
        <f t="shared" si="4"/>
        <v/>
      </c>
      <c r="U43" s="87"/>
      <c r="V43" s="85" t="str">
        <f t="shared" si="6"/>
        <v>Đạt</v>
      </c>
      <c r="W43" s="68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2"/>
    </row>
    <row r="44" spans="2:38" ht="18" customHeight="1">
      <c r="B44" s="26">
        <v>35</v>
      </c>
      <c r="C44" s="27" t="s">
        <v>184</v>
      </c>
      <c r="D44" s="28" t="s">
        <v>185</v>
      </c>
      <c r="E44" s="29" t="s">
        <v>182</v>
      </c>
      <c r="F44" s="30" t="s">
        <v>71</v>
      </c>
      <c r="G44" s="27" t="s">
        <v>67</v>
      </c>
      <c r="H44" s="31">
        <v>4</v>
      </c>
      <c r="I44" s="31" t="s">
        <v>26</v>
      </c>
      <c r="J44" s="31" t="s">
        <v>26</v>
      </c>
      <c r="K44" s="31">
        <v>7</v>
      </c>
      <c r="L44" s="38"/>
      <c r="M44" s="38"/>
      <c r="N44" s="38"/>
      <c r="O44" s="38"/>
      <c r="P44" s="33">
        <v>6</v>
      </c>
      <c r="Q44" s="34">
        <f t="shared" si="5"/>
        <v>6.2</v>
      </c>
      <c r="R44" s="35" t="str">
        <f t="shared" si="3"/>
        <v>C</v>
      </c>
      <c r="S44" s="36" t="str">
        <f t="shared" si="1"/>
        <v>Trung bình</v>
      </c>
      <c r="T44" s="37" t="str">
        <f t="shared" si="4"/>
        <v/>
      </c>
      <c r="U44" s="87"/>
      <c r="V44" s="85" t="str">
        <f t="shared" si="6"/>
        <v>Đạt</v>
      </c>
      <c r="W44" s="68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2"/>
    </row>
    <row r="45" spans="2:38" ht="18" customHeight="1">
      <c r="B45" s="26">
        <v>36</v>
      </c>
      <c r="C45" s="27" t="s">
        <v>186</v>
      </c>
      <c r="D45" s="28" t="s">
        <v>187</v>
      </c>
      <c r="E45" s="29" t="s">
        <v>182</v>
      </c>
      <c r="F45" s="30" t="s">
        <v>188</v>
      </c>
      <c r="G45" s="27" t="s">
        <v>63</v>
      </c>
      <c r="H45" s="31">
        <v>8</v>
      </c>
      <c r="I45" s="31" t="s">
        <v>26</v>
      </c>
      <c r="J45" s="31" t="s">
        <v>26</v>
      </c>
      <c r="K45" s="31">
        <v>7</v>
      </c>
      <c r="L45" s="38"/>
      <c r="M45" s="38"/>
      <c r="N45" s="38"/>
      <c r="O45" s="38"/>
      <c r="P45" s="33">
        <v>8</v>
      </c>
      <c r="Q45" s="34">
        <f t="shared" si="5"/>
        <v>7.6</v>
      </c>
      <c r="R45" s="35" t="str">
        <f t="shared" si="3"/>
        <v>B</v>
      </c>
      <c r="S45" s="36" t="str">
        <f t="shared" si="1"/>
        <v>Khá</v>
      </c>
      <c r="T45" s="37" t="str">
        <f t="shared" si="4"/>
        <v/>
      </c>
      <c r="U45" s="87"/>
      <c r="V45" s="85" t="str">
        <f t="shared" si="6"/>
        <v>Đạt</v>
      </c>
      <c r="W45" s="68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2"/>
    </row>
    <row r="46" spans="2:38" ht="18" customHeight="1">
      <c r="B46" s="26">
        <v>37</v>
      </c>
      <c r="C46" s="27" t="s">
        <v>189</v>
      </c>
      <c r="D46" s="28" t="s">
        <v>190</v>
      </c>
      <c r="E46" s="29" t="s">
        <v>191</v>
      </c>
      <c r="F46" s="30" t="s">
        <v>192</v>
      </c>
      <c r="G46" s="27" t="s">
        <v>67</v>
      </c>
      <c r="H46" s="31">
        <v>10</v>
      </c>
      <c r="I46" s="31" t="s">
        <v>26</v>
      </c>
      <c r="J46" s="31" t="s">
        <v>26</v>
      </c>
      <c r="K46" s="31">
        <v>10</v>
      </c>
      <c r="L46" s="38"/>
      <c r="M46" s="38"/>
      <c r="N46" s="38"/>
      <c r="O46" s="38"/>
      <c r="P46" s="33">
        <v>10</v>
      </c>
      <c r="Q46" s="34">
        <f t="shared" si="5"/>
        <v>10</v>
      </c>
      <c r="R46" s="35" t="str">
        <f t="shared" si="3"/>
        <v>A+</v>
      </c>
      <c r="S46" s="36" t="str">
        <f t="shared" si="1"/>
        <v>Giỏi</v>
      </c>
      <c r="T46" s="37" t="str">
        <f t="shared" si="4"/>
        <v/>
      </c>
      <c r="U46" s="87"/>
      <c r="V46" s="85" t="str">
        <f t="shared" si="6"/>
        <v>Đạt</v>
      </c>
      <c r="W46" s="68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2"/>
    </row>
    <row r="47" spans="2:38" ht="18" customHeight="1">
      <c r="B47" s="26">
        <v>38</v>
      </c>
      <c r="C47" s="27" t="s">
        <v>193</v>
      </c>
      <c r="D47" s="28" t="s">
        <v>194</v>
      </c>
      <c r="E47" s="29" t="s">
        <v>195</v>
      </c>
      <c r="F47" s="30" t="s">
        <v>169</v>
      </c>
      <c r="G47" s="27" t="s">
        <v>63</v>
      </c>
      <c r="H47" s="31">
        <v>6</v>
      </c>
      <c r="I47" s="31" t="s">
        <v>26</v>
      </c>
      <c r="J47" s="31" t="s">
        <v>26</v>
      </c>
      <c r="K47" s="31">
        <v>7</v>
      </c>
      <c r="L47" s="38"/>
      <c r="M47" s="38"/>
      <c r="N47" s="38"/>
      <c r="O47" s="38"/>
      <c r="P47" s="33">
        <v>7</v>
      </c>
      <c r="Q47" s="34">
        <f t="shared" si="5"/>
        <v>6.9</v>
      </c>
      <c r="R47" s="35" t="str">
        <f t="shared" si="3"/>
        <v>C+</v>
      </c>
      <c r="S47" s="36" t="str">
        <f t="shared" si="1"/>
        <v>Trung bình</v>
      </c>
      <c r="T47" s="37" t="str">
        <f t="shared" si="4"/>
        <v/>
      </c>
      <c r="U47" s="87"/>
      <c r="V47" s="85" t="str">
        <f t="shared" si="6"/>
        <v>Đạt</v>
      </c>
      <c r="W47" s="68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2"/>
    </row>
    <row r="48" spans="2:38" ht="18" customHeight="1">
      <c r="B48" s="26">
        <v>39</v>
      </c>
      <c r="C48" s="27" t="s">
        <v>196</v>
      </c>
      <c r="D48" s="28" t="s">
        <v>197</v>
      </c>
      <c r="E48" s="29" t="s">
        <v>198</v>
      </c>
      <c r="F48" s="30" t="s">
        <v>135</v>
      </c>
      <c r="G48" s="27" t="s">
        <v>67</v>
      </c>
      <c r="H48" s="31">
        <v>8</v>
      </c>
      <c r="I48" s="31" t="s">
        <v>26</v>
      </c>
      <c r="J48" s="31" t="s">
        <v>26</v>
      </c>
      <c r="K48" s="31">
        <v>7</v>
      </c>
      <c r="L48" s="38"/>
      <c r="M48" s="38"/>
      <c r="N48" s="38"/>
      <c r="O48" s="38"/>
      <c r="P48" s="33">
        <v>9</v>
      </c>
      <c r="Q48" s="34">
        <f t="shared" si="5"/>
        <v>8.1</v>
      </c>
      <c r="R48" s="35" t="str">
        <f t="shared" si="3"/>
        <v>B+</v>
      </c>
      <c r="S48" s="36" t="str">
        <f t="shared" si="1"/>
        <v>Khá</v>
      </c>
      <c r="T48" s="37" t="str">
        <f t="shared" si="4"/>
        <v/>
      </c>
      <c r="U48" s="87"/>
      <c r="V48" s="85" t="str">
        <f t="shared" si="6"/>
        <v>Đạt</v>
      </c>
      <c r="W48" s="68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2"/>
    </row>
    <row r="49" spans="2:38" ht="18" customHeight="1">
      <c r="B49" s="26">
        <v>40</v>
      </c>
      <c r="C49" s="27" t="s">
        <v>199</v>
      </c>
      <c r="D49" s="28" t="s">
        <v>200</v>
      </c>
      <c r="E49" s="29" t="s">
        <v>201</v>
      </c>
      <c r="F49" s="30" t="s">
        <v>202</v>
      </c>
      <c r="G49" s="27" t="s">
        <v>63</v>
      </c>
      <c r="H49" s="31">
        <v>8</v>
      </c>
      <c r="I49" s="31" t="s">
        <v>26</v>
      </c>
      <c r="J49" s="31" t="s">
        <v>26</v>
      </c>
      <c r="K49" s="31">
        <v>9</v>
      </c>
      <c r="L49" s="38"/>
      <c r="M49" s="38"/>
      <c r="N49" s="38"/>
      <c r="O49" s="38"/>
      <c r="P49" s="33">
        <v>9</v>
      </c>
      <c r="Q49" s="34">
        <f t="shared" si="5"/>
        <v>8.9</v>
      </c>
      <c r="R49" s="35" t="str">
        <f t="shared" si="3"/>
        <v>A</v>
      </c>
      <c r="S49" s="36" t="str">
        <f t="shared" si="1"/>
        <v>Giỏi</v>
      </c>
      <c r="T49" s="37" t="str">
        <f t="shared" si="4"/>
        <v/>
      </c>
      <c r="U49" s="87"/>
      <c r="V49" s="85" t="str">
        <f t="shared" si="6"/>
        <v>Đạt</v>
      </c>
      <c r="W49" s="68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2"/>
    </row>
    <row r="50" spans="2:38" ht="18" customHeight="1">
      <c r="B50" s="26">
        <v>41</v>
      </c>
      <c r="C50" s="27" t="s">
        <v>203</v>
      </c>
      <c r="D50" s="28" t="s">
        <v>204</v>
      </c>
      <c r="E50" s="29" t="s">
        <v>205</v>
      </c>
      <c r="F50" s="30" t="s">
        <v>206</v>
      </c>
      <c r="G50" s="27" t="s">
        <v>63</v>
      </c>
      <c r="H50" s="31">
        <v>9</v>
      </c>
      <c r="I50" s="31" t="s">
        <v>26</v>
      </c>
      <c r="J50" s="31" t="s">
        <v>26</v>
      </c>
      <c r="K50" s="31">
        <v>8</v>
      </c>
      <c r="L50" s="38"/>
      <c r="M50" s="38"/>
      <c r="N50" s="38"/>
      <c r="O50" s="38"/>
      <c r="P50" s="33">
        <v>8</v>
      </c>
      <c r="Q50" s="34">
        <f t="shared" si="5"/>
        <v>8.1</v>
      </c>
      <c r="R50" s="35" t="str">
        <f t="shared" si="3"/>
        <v>B+</v>
      </c>
      <c r="S50" s="36" t="str">
        <f t="shared" si="1"/>
        <v>Khá</v>
      </c>
      <c r="T50" s="37" t="str">
        <f t="shared" si="4"/>
        <v/>
      </c>
      <c r="U50" s="87"/>
      <c r="V50" s="85" t="str">
        <f t="shared" si="6"/>
        <v>Đạt</v>
      </c>
      <c r="W50" s="68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2"/>
    </row>
    <row r="51" spans="2:38" ht="18" customHeight="1">
      <c r="B51" s="26">
        <v>42</v>
      </c>
      <c r="C51" s="27" t="s">
        <v>207</v>
      </c>
      <c r="D51" s="28" t="s">
        <v>208</v>
      </c>
      <c r="E51" s="29" t="s">
        <v>209</v>
      </c>
      <c r="F51" s="30" t="s">
        <v>210</v>
      </c>
      <c r="G51" s="27" t="s">
        <v>59</v>
      </c>
      <c r="H51" s="31">
        <v>9</v>
      </c>
      <c r="I51" s="31" t="s">
        <v>26</v>
      </c>
      <c r="J51" s="31" t="s">
        <v>26</v>
      </c>
      <c r="K51" s="31">
        <v>9</v>
      </c>
      <c r="L51" s="38"/>
      <c r="M51" s="38"/>
      <c r="N51" s="38"/>
      <c r="O51" s="38"/>
      <c r="P51" s="33">
        <v>9</v>
      </c>
      <c r="Q51" s="34">
        <f t="shared" si="5"/>
        <v>9</v>
      </c>
      <c r="R51" s="35" t="str">
        <f t="shared" si="3"/>
        <v>A+</v>
      </c>
      <c r="S51" s="36" t="str">
        <f t="shared" si="1"/>
        <v>Giỏi</v>
      </c>
      <c r="T51" s="37" t="str">
        <f t="shared" si="4"/>
        <v/>
      </c>
      <c r="U51" s="87"/>
      <c r="V51" s="85" t="str">
        <f t="shared" si="6"/>
        <v>Đạt</v>
      </c>
      <c r="W51" s="68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2"/>
    </row>
    <row r="52" spans="2:38" ht="18" customHeight="1">
      <c r="B52" s="26">
        <v>43</v>
      </c>
      <c r="C52" s="27" t="s">
        <v>211</v>
      </c>
      <c r="D52" s="28" t="s">
        <v>212</v>
      </c>
      <c r="E52" s="29" t="s">
        <v>213</v>
      </c>
      <c r="F52" s="30" t="s">
        <v>214</v>
      </c>
      <c r="G52" s="27" t="s">
        <v>67</v>
      </c>
      <c r="H52" s="31">
        <v>3</v>
      </c>
      <c r="I52" s="31" t="s">
        <v>26</v>
      </c>
      <c r="J52" s="31" t="s">
        <v>26</v>
      </c>
      <c r="K52" s="31">
        <v>1</v>
      </c>
      <c r="L52" s="38"/>
      <c r="M52" s="38"/>
      <c r="N52" s="38"/>
      <c r="O52" s="38"/>
      <c r="P52" s="33">
        <v>0</v>
      </c>
      <c r="Q52" s="34">
        <f t="shared" si="5"/>
        <v>0.7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87"/>
      <c r="V52" s="85" t="str">
        <f t="shared" si="6"/>
        <v>Học lại</v>
      </c>
      <c r="W52" s="68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2"/>
    </row>
    <row r="53" spans="2:38" ht="18" customHeight="1">
      <c r="B53" s="26">
        <v>44</v>
      </c>
      <c r="C53" s="27" t="s">
        <v>215</v>
      </c>
      <c r="D53" s="28" t="s">
        <v>216</v>
      </c>
      <c r="E53" s="29" t="s">
        <v>213</v>
      </c>
      <c r="F53" s="30" t="s">
        <v>217</v>
      </c>
      <c r="G53" s="27" t="s">
        <v>63</v>
      </c>
      <c r="H53" s="31">
        <v>6</v>
      </c>
      <c r="I53" s="31" t="s">
        <v>26</v>
      </c>
      <c r="J53" s="31" t="s">
        <v>26</v>
      </c>
      <c r="K53" s="31">
        <v>8</v>
      </c>
      <c r="L53" s="38"/>
      <c r="M53" s="38"/>
      <c r="N53" s="38"/>
      <c r="O53" s="38"/>
      <c r="P53" s="33">
        <v>7</v>
      </c>
      <c r="Q53" s="34">
        <f t="shared" si="5"/>
        <v>7.3</v>
      </c>
      <c r="R53" s="35" t="str">
        <f t="shared" si="3"/>
        <v>B</v>
      </c>
      <c r="S53" s="36" t="str">
        <f t="shared" si="1"/>
        <v>Khá</v>
      </c>
      <c r="T53" s="37" t="str">
        <f t="shared" si="4"/>
        <v/>
      </c>
      <c r="U53" s="87"/>
      <c r="V53" s="85" t="str">
        <f t="shared" si="6"/>
        <v>Đạt</v>
      </c>
      <c r="W53" s="68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2"/>
    </row>
    <row r="54" spans="2:38" ht="18" customHeight="1">
      <c r="B54" s="26">
        <v>45</v>
      </c>
      <c r="C54" s="27" t="s">
        <v>218</v>
      </c>
      <c r="D54" s="28" t="s">
        <v>219</v>
      </c>
      <c r="E54" s="29" t="s">
        <v>220</v>
      </c>
      <c r="F54" s="30" t="s">
        <v>96</v>
      </c>
      <c r="G54" s="27" t="s">
        <v>59</v>
      </c>
      <c r="H54" s="31">
        <v>7</v>
      </c>
      <c r="I54" s="31" t="s">
        <v>26</v>
      </c>
      <c r="J54" s="31" t="s">
        <v>26</v>
      </c>
      <c r="K54" s="31">
        <v>7</v>
      </c>
      <c r="L54" s="38"/>
      <c r="M54" s="38"/>
      <c r="N54" s="38"/>
      <c r="O54" s="38"/>
      <c r="P54" s="33">
        <v>8</v>
      </c>
      <c r="Q54" s="34">
        <f t="shared" si="5"/>
        <v>7.5</v>
      </c>
      <c r="R54" s="35" t="str">
        <f t="shared" si="3"/>
        <v>B</v>
      </c>
      <c r="S54" s="36" t="str">
        <f t="shared" si="1"/>
        <v>Khá</v>
      </c>
      <c r="T54" s="37" t="str">
        <f t="shared" si="4"/>
        <v/>
      </c>
      <c r="U54" s="87"/>
      <c r="V54" s="85" t="str">
        <f t="shared" si="6"/>
        <v>Đạt</v>
      </c>
      <c r="W54" s="68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2"/>
    </row>
    <row r="55" spans="2:38" ht="18" customHeight="1">
      <c r="B55" s="26">
        <v>46</v>
      </c>
      <c r="C55" s="27" t="s">
        <v>221</v>
      </c>
      <c r="D55" s="28" t="s">
        <v>141</v>
      </c>
      <c r="E55" s="29" t="s">
        <v>222</v>
      </c>
      <c r="F55" s="30" t="s">
        <v>223</v>
      </c>
      <c r="G55" s="27" t="s">
        <v>59</v>
      </c>
      <c r="H55" s="31">
        <v>9</v>
      </c>
      <c r="I55" s="31" t="s">
        <v>26</v>
      </c>
      <c r="J55" s="31" t="s">
        <v>26</v>
      </c>
      <c r="K55" s="31">
        <v>9</v>
      </c>
      <c r="L55" s="38"/>
      <c r="M55" s="38"/>
      <c r="N55" s="38"/>
      <c r="O55" s="38"/>
      <c r="P55" s="33">
        <v>7</v>
      </c>
      <c r="Q55" s="34">
        <f t="shared" si="5"/>
        <v>8</v>
      </c>
      <c r="R55" s="35" t="str">
        <f t="shared" si="3"/>
        <v>B+</v>
      </c>
      <c r="S55" s="36" t="str">
        <f t="shared" si="1"/>
        <v>Khá</v>
      </c>
      <c r="T55" s="37" t="str">
        <f t="shared" si="4"/>
        <v/>
      </c>
      <c r="U55" s="87"/>
      <c r="V55" s="85" t="str">
        <f t="shared" si="6"/>
        <v>Đạt</v>
      </c>
      <c r="W55" s="68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2"/>
    </row>
    <row r="56" spans="2:38" ht="18" customHeight="1">
      <c r="B56" s="26">
        <v>47</v>
      </c>
      <c r="C56" s="27" t="s">
        <v>224</v>
      </c>
      <c r="D56" s="28" t="s">
        <v>225</v>
      </c>
      <c r="E56" s="29" t="s">
        <v>226</v>
      </c>
      <c r="F56" s="30" t="s">
        <v>227</v>
      </c>
      <c r="G56" s="27" t="s">
        <v>67</v>
      </c>
      <c r="H56" s="31">
        <v>7</v>
      </c>
      <c r="I56" s="31" t="s">
        <v>26</v>
      </c>
      <c r="J56" s="31" t="s">
        <v>26</v>
      </c>
      <c r="K56" s="31">
        <v>7</v>
      </c>
      <c r="L56" s="38"/>
      <c r="M56" s="38"/>
      <c r="N56" s="38"/>
      <c r="O56" s="38"/>
      <c r="P56" s="33">
        <v>7</v>
      </c>
      <c r="Q56" s="34">
        <f t="shared" si="5"/>
        <v>7</v>
      </c>
      <c r="R56" s="35" t="str">
        <f t="shared" si="3"/>
        <v>B</v>
      </c>
      <c r="S56" s="36" t="str">
        <f t="shared" si="1"/>
        <v>Khá</v>
      </c>
      <c r="T56" s="37" t="str">
        <f t="shared" si="4"/>
        <v/>
      </c>
      <c r="U56" s="87"/>
      <c r="V56" s="85" t="str">
        <f t="shared" si="6"/>
        <v>Đạt</v>
      </c>
      <c r="W56" s="68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2"/>
    </row>
    <row r="57" spans="2:38" ht="18" customHeight="1">
      <c r="B57" s="26">
        <v>48</v>
      </c>
      <c r="C57" s="27" t="s">
        <v>228</v>
      </c>
      <c r="D57" s="28" t="s">
        <v>229</v>
      </c>
      <c r="E57" s="29" t="s">
        <v>226</v>
      </c>
      <c r="F57" s="30" t="s">
        <v>230</v>
      </c>
      <c r="G57" s="27" t="s">
        <v>67</v>
      </c>
      <c r="H57" s="31">
        <v>7</v>
      </c>
      <c r="I57" s="31" t="s">
        <v>26</v>
      </c>
      <c r="J57" s="31" t="s">
        <v>26</v>
      </c>
      <c r="K57" s="31">
        <v>7</v>
      </c>
      <c r="L57" s="38"/>
      <c r="M57" s="38"/>
      <c r="N57" s="38"/>
      <c r="O57" s="38"/>
      <c r="P57" s="33">
        <v>9</v>
      </c>
      <c r="Q57" s="34">
        <f t="shared" si="5"/>
        <v>8</v>
      </c>
      <c r="R57" s="35" t="str">
        <f t="shared" si="3"/>
        <v>B+</v>
      </c>
      <c r="S57" s="36" t="str">
        <f t="shared" si="1"/>
        <v>Khá</v>
      </c>
      <c r="T57" s="37" t="str">
        <f t="shared" si="4"/>
        <v/>
      </c>
      <c r="U57" s="87"/>
      <c r="V57" s="85" t="str">
        <f t="shared" si="6"/>
        <v>Đạt</v>
      </c>
      <c r="W57" s="68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2"/>
    </row>
    <row r="58" spans="2:38" ht="18" customHeight="1">
      <c r="B58" s="26">
        <v>49</v>
      </c>
      <c r="C58" s="27" t="s">
        <v>231</v>
      </c>
      <c r="D58" s="28" t="s">
        <v>232</v>
      </c>
      <c r="E58" s="29" t="s">
        <v>233</v>
      </c>
      <c r="F58" s="30" t="s">
        <v>234</v>
      </c>
      <c r="G58" s="27" t="s">
        <v>59</v>
      </c>
      <c r="H58" s="31">
        <v>0</v>
      </c>
      <c r="I58" s="31" t="s">
        <v>26</v>
      </c>
      <c r="J58" s="31" t="s">
        <v>26</v>
      </c>
      <c r="K58" s="31">
        <v>0</v>
      </c>
      <c r="L58" s="38"/>
      <c r="M58" s="38"/>
      <c r="N58" s="38"/>
      <c r="O58" s="38"/>
      <c r="P58" s="33"/>
      <c r="Q58" s="34">
        <f t="shared" si="5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>Không đủ ĐKDT</v>
      </c>
      <c r="U58" s="87"/>
      <c r="V58" s="85" t="str">
        <f t="shared" si="6"/>
        <v>Học lại</v>
      </c>
      <c r="W58" s="68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2"/>
    </row>
    <row r="59" spans="2:38" ht="18" customHeight="1">
      <c r="B59" s="26">
        <v>50</v>
      </c>
      <c r="C59" s="27" t="s">
        <v>235</v>
      </c>
      <c r="D59" s="28" t="s">
        <v>236</v>
      </c>
      <c r="E59" s="29" t="s">
        <v>237</v>
      </c>
      <c r="F59" s="30" t="s">
        <v>84</v>
      </c>
      <c r="G59" s="27" t="s">
        <v>59</v>
      </c>
      <c r="H59" s="31">
        <v>4</v>
      </c>
      <c r="I59" s="31" t="s">
        <v>26</v>
      </c>
      <c r="J59" s="31" t="s">
        <v>26</v>
      </c>
      <c r="K59" s="31">
        <v>2</v>
      </c>
      <c r="L59" s="38"/>
      <c r="M59" s="38"/>
      <c r="N59" s="38"/>
      <c r="O59" s="38"/>
      <c r="P59" s="33">
        <v>7</v>
      </c>
      <c r="Q59" s="34">
        <f t="shared" si="5"/>
        <v>4.7</v>
      </c>
      <c r="R59" s="35" t="str">
        <f t="shared" si="3"/>
        <v>D</v>
      </c>
      <c r="S59" s="36" t="str">
        <f t="shared" si="1"/>
        <v>Trung bình yếu</v>
      </c>
      <c r="T59" s="37" t="str">
        <f t="shared" si="4"/>
        <v/>
      </c>
      <c r="U59" s="87"/>
      <c r="V59" s="85" t="str">
        <f t="shared" si="6"/>
        <v>Đạt</v>
      </c>
      <c r="W59" s="68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2"/>
    </row>
    <row r="60" spans="2:38" ht="18" customHeight="1">
      <c r="B60" s="26">
        <v>51</v>
      </c>
      <c r="C60" s="27" t="s">
        <v>238</v>
      </c>
      <c r="D60" s="28" t="s">
        <v>239</v>
      </c>
      <c r="E60" s="29" t="s">
        <v>237</v>
      </c>
      <c r="F60" s="30" t="s">
        <v>240</v>
      </c>
      <c r="G60" s="27" t="s">
        <v>67</v>
      </c>
      <c r="H60" s="31">
        <v>9</v>
      </c>
      <c r="I60" s="31" t="s">
        <v>26</v>
      </c>
      <c r="J60" s="31" t="s">
        <v>26</v>
      </c>
      <c r="K60" s="31">
        <v>9</v>
      </c>
      <c r="L60" s="38"/>
      <c r="M60" s="38"/>
      <c r="N60" s="38"/>
      <c r="O60" s="38"/>
      <c r="P60" s="33">
        <v>10</v>
      </c>
      <c r="Q60" s="34">
        <f t="shared" si="5"/>
        <v>9.5</v>
      </c>
      <c r="R60" s="35" t="str">
        <f t="shared" si="3"/>
        <v>A+</v>
      </c>
      <c r="S60" s="36" t="str">
        <f t="shared" si="1"/>
        <v>Giỏi</v>
      </c>
      <c r="T60" s="37" t="str">
        <f t="shared" si="4"/>
        <v/>
      </c>
      <c r="U60" s="87"/>
      <c r="V60" s="85" t="str">
        <f t="shared" si="6"/>
        <v>Đạt</v>
      </c>
      <c r="W60" s="68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2"/>
    </row>
    <row r="61" spans="2:38" ht="18" customHeight="1">
      <c r="B61" s="26">
        <v>52</v>
      </c>
      <c r="C61" s="27" t="s">
        <v>241</v>
      </c>
      <c r="D61" s="28" t="s">
        <v>242</v>
      </c>
      <c r="E61" s="29" t="s">
        <v>243</v>
      </c>
      <c r="F61" s="30" t="s">
        <v>244</v>
      </c>
      <c r="G61" s="27" t="s">
        <v>63</v>
      </c>
      <c r="H61" s="31">
        <v>8</v>
      </c>
      <c r="I61" s="31" t="s">
        <v>26</v>
      </c>
      <c r="J61" s="31" t="s">
        <v>26</v>
      </c>
      <c r="K61" s="31">
        <v>7</v>
      </c>
      <c r="L61" s="38"/>
      <c r="M61" s="38"/>
      <c r="N61" s="38"/>
      <c r="O61" s="38"/>
      <c r="P61" s="33">
        <v>8</v>
      </c>
      <c r="Q61" s="34">
        <f t="shared" si="5"/>
        <v>7.6</v>
      </c>
      <c r="R61" s="35" t="str">
        <f t="shared" si="3"/>
        <v>B</v>
      </c>
      <c r="S61" s="36" t="str">
        <f t="shared" si="1"/>
        <v>Khá</v>
      </c>
      <c r="T61" s="37" t="str">
        <f t="shared" si="4"/>
        <v/>
      </c>
      <c r="U61" s="87"/>
      <c r="V61" s="85" t="str">
        <f t="shared" si="6"/>
        <v>Đạt</v>
      </c>
      <c r="W61" s="68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2"/>
    </row>
    <row r="62" spans="2:38" ht="18" customHeight="1">
      <c r="B62" s="26">
        <v>53</v>
      </c>
      <c r="C62" s="27" t="s">
        <v>245</v>
      </c>
      <c r="D62" s="28" t="s">
        <v>246</v>
      </c>
      <c r="E62" s="29" t="s">
        <v>247</v>
      </c>
      <c r="F62" s="30" t="s">
        <v>248</v>
      </c>
      <c r="G62" s="27" t="s">
        <v>63</v>
      </c>
      <c r="H62" s="31">
        <v>7</v>
      </c>
      <c r="I62" s="31" t="s">
        <v>26</v>
      </c>
      <c r="J62" s="31" t="s">
        <v>26</v>
      </c>
      <c r="K62" s="31">
        <v>7</v>
      </c>
      <c r="L62" s="38"/>
      <c r="M62" s="38"/>
      <c r="N62" s="38"/>
      <c r="O62" s="38"/>
      <c r="P62" s="33">
        <v>8</v>
      </c>
      <c r="Q62" s="34">
        <f t="shared" si="5"/>
        <v>7.5</v>
      </c>
      <c r="R62" s="35" t="str">
        <f t="shared" si="3"/>
        <v>B</v>
      </c>
      <c r="S62" s="36" t="str">
        <f t="shared" si="1"/>
        <v>Khá</v>
      </c>
      <c r="T62" s="37" t="str">
        <f t="shared" si="4"/>
        <v/>
      </c>
      <c r="U62" s="87"/>
      <c r="V62" s="85" t="str">
        <f t="shared" si="6"/>
        <v>Đạt</v>
      </c>
      <c r="W62" s="68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2"/>
    </row>
    <row r="63" spans="2:38" ht="18" customHeight="1">
      <c r="B63" s="26">
        <v>54</v>
      </c>
      <c r="C63" s="27" t="s">
        <v>249</v>
      </c>
      <c r="D63" s="28" t="s">
        <v>141</v>
      </c>
      <c r="E63" s="29" t="s">
        <v>250</v>
      </c>
      <c r="F63" s="30" t="s">
        <v>251</v>
      </c>
      <c r="G63" s="27" t="s">
        <v>252</v>
      </c>
      <c r="H63" s="31">
        <v>6</v>
      </c>
      <c r="I63" s="31" t="s">
        <v>26</v>
      </c>
      <c r="J63" s="31" t="s">
        <v>26</v>
      </c>
      <c r="K63" s="31">
        <v>6</v>
      </c>
      <c r="L63" s="38"/>
      <c r="M63" s="38"/>
      <c r="N63" s="38"/>
      <c r="O63" s="38"/>
      <c r="P63" s="33">
        <v>6</v>
      </c>
      <c r="Q63" s="34">
        <f>ROUND(SUMPRODUCT(H63:P63,$H$9:$P$9)/100,0)</f>
        <v>6</v>
      </c>
      <c r="R63" s="35" t="str">
        <f t="shared" si="3"/>
        <v>C</v>
      </c>
      <c r="S63" s="36" t="str">
        <f t="shared" si="1"/>
        <v>Trung bình</v>
      </c>
      <c r="T63" s="37" t="str">
        <f t="shared" si="4"/>
        <v/>
      </c>
      <c r="U63" s="87"/>
      <c r="V63" s="85" t="str">
        <f t="shared" si="6"/>
        <v>Đạt</v>
      </c>
      <c r="W63" s="68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2"/>
    </row>
    <row r="64" spans="2:38" ht="18" customHeight="1">
      <c r="B64" s="26">
        <v>55</v>
      </c>
      <c r="C64" s="27" t="s">
        <v>253</v>
      </c>
      <c r="D64" s="28" t="s">
        <v>254</v>
      </c>
      <c r="E64" s="29" t="s">
        <v>255</v>
      </c>
      <c r="F64" s="30" t="s">
        <v>256</v>
      </c>
      <c r="G64" s="27" t="s">
        <v>67</v>
      </c>
      <c r="H64" s="31">
        <v>8</v>
      </c>
      <c r="I64" s="31" t="s">
        <v>26</v>
      </c>
      <c r="J64" s="31" t="s">
        <v>26</v>
      </c>
      <c r="K64" s="31">
        <v>8</v>
      </c>
      <c r="L64" s="38"/>
      <c r="M64" s="38"/>
      <c r="N64" s="38"/>
      <c r="O64" s="38"/>
      <c r="P64" s="33">
        <v>8</v>
      </c>
      <c r="Q64" s="34">
        <f t="shared" si="5"/>
        <v>8</v>
      </c>
      <c r="R64" s="35" t="str">
        <f t="shared" si="3"/>
        <v>B+</v>
      </c>
      <c r="S64" s="36" t="str">
        <f t="shared" si="1"/>
        <v>Khá</v>
      </c>
      <c r="T64" s="37" t="str">
        <f t="shared" si="4"/>
        <v/>
      </c>
      <c r="U64" s="87"/>
      <c r="V64" s="85" t="str">
        <f t="shared" si="6"/>
        <v>Đạt</v>
      </c>
      <c r="W64" s="68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2"/>
    </row>
    <row r="65" spans="1:38" ht="18" customHeight="1">
      <c r="B65" s="26">
        <v>56</v>
      </c>
      <c r="C65" s="27" t="s">
        <v>257</v>
      </c>
      <c r="D65" s="28" t="s">
        <v>258</v>
      </c>
      <c r="E65" s="29" t="s">
        <v>259</v>
      </c>
      <c r="F65" s="30" t="s">
        <v>256</v>
      </c>
      <c r="G65" s="27" t="s">
        <v>59</v>
      </c>
      <c r="H65" s="31">
        <v>5</v>
      </c>
      <c r="I65" s="31" t="s">
        <v>26</v>
      </c>
      <c r="J65" s="31" t="s">
        <v>26</v>
      </c>
      <c r="K65" s="31">
        <v>5</v>
      </c>
      <c r="L65" s="38"/>
      <c r="M65" s="38"/>
      <c r="N65" s="38"/>
      <c r="O65" s="38"/>
      <c r="P65" s="33">
        <v>6</v>
      </c>
      <c r="Q65" s="34">
        <f t="shared" si="5"/>
        <v>5.5</v>
      </c>
      <c r="R65" s="35" t="str">
        <f t="shared" si="3"/>
        <v>C</v>
      </c>
      <c r="S65" s="36" t="str">
        <f t="shared" si="1"/>
        <v>Trung bình</v>
      </c>
      <c r="T65" s="37" t="str">
        <f t="shared" si="4"/>
        <v/>
      </c>
      <c r="U65" s="87"/>
      <c r="V65" s="85" t="str">
        <f t="shared" si="6"/>
        <v>Đạt</v>
      </c>
      <c r="W65" s="68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2"/>
    </row>
    <row r="66" spans="1:38" ht="18" customHeight="1">
      <c r="B66" s="26">
        <v>57</v>
      </c>
      <c r="C66" s="27" t="s">
        <v>260</v>
      </c>
      <c r="D66" s="28" t="s">
        <v>261</v>
      </c>
      <c r="E66" s="29" t="s">
        <v>262</v>
      </c>
      <c r="F66" s="30" t="s">
        <v>263</v>
      </c>
      <c r="G66" s="27" t="s">
        <v>59</v>
      </c>
      <c r="H66" s="31">
        <v>10</v>
      </c>
      <c r="I66" s="31" t="s">
        <v>26</v>
      </c>
      <c r="J66" s="31" t="s">
        <v>26</v>
      </c>
      <c r="K66" s="31">
        <v>10</v>
      </c>
      <c r="L66" s="38"/>
      <c r="M66" s="38"/>
      <c r="N66" s="38"/>
      <c r="O66" s="38"/>
      <c r="P66" s="33">
        <v>9</v>
      </c>
      <c r="Q66" s="34">
        <f t="shared" si="5"/>
        <v>9.5</v>
      </c>
      <c r="R66" s="35" t="str">
        <f t="shared" si="3"/>
        <v>A+</v>
      </c>
      <c r="S66" s="36" t="str">
        <f t="shared" si="1"/>
        <v>Giỏi</v>
      </c>
      <c r="T66" s="37" t="str">
        <f t="shared" si="4"/>
        <v/>
      </c>
      <c r="U66" s="87"/>
      <c r="V66" s="85" t="str">
        <f t="shared" si="6"/>
        <v>Đạt</v>
      </c>
      <c r="W66" s="68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2"/>
    </row>
    <row r="67" spans="1:38" ht="18" customHeight="1">
      <c r="B67" s="26">
        <v>58</v>
      </c>
      <c r="C67" s="27" t="s">
        <v>264</v>
      </c>
      <c r="D67" s="28" t="s">
        <v>190</v>
      </c>
      <c r="E67" s="29" t="s">
        <v>265</v>
      </c>
      <c r="F67" s="30" t="s">
        <v>266</v>
      </c>
      <c r="G67" s="27" t="s">
        <v>67</v>
      </c>
      <c r="H67" s="31">
        <v>7</v>
      </c>
      <c r="I67" s="31" t="s">
        <v>26</v>
      </c>
      <c r="J67" s="31" t="s">
        <v>26</v>
      </c>
      <c r="K67" s="31">
        <v>4</v>
      </c>
      <c r="L67" s="38"/>
      <c r="M67" s="38"/>
      <c r="N67" s="38"/>
      <c r="O67" s="38"/>
      <c r="P67" s="33">
        <v>5</v>
      </c>
      <c r="Q67" s="34">
        <f t="shared" si="5"/>
        <v>4.8</v>
      </c>
      <c r="R67" s="35" t="str">
        <f t="shared" si="3"/>
        <v>D</v>
      </c>
      <c r="S67" s="36" t="str">
        <f t="shared" si="1"/>
        <v>Trung bình yếu</v>
      </c>
      <c r="T67" s="37" t="str">
        <f t="shared" si="4"/>
        <v/>
      </c>
      <c r="U67" s="87"/>
      <c r="V67" s="85" t="str">
        <f t="shared" si="6"/>
        <v>Đạt</v>
      </c>
      <c r="W67" s="68"/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2"/>
    </row>
    <row r="68" spans="1:38" ht="18" customHeight="1">
      <c r="B68" s="26">
        <v>59</v>
      </c>
      <c r="C68" s="27" t="s">
        <v>267</v>
      </c>
      <c r="D68" s="28" t="s">
        <v>268</v>
      </c>
      <c r="E68" s="29" t="s">
        <v>269</v>
      </c>
      <c r="F68" s="30" t="s">
        <v>270</v>
      </c>
      <c r="G68" s="27" t="s">
        <v>271</v>
      </c>
      <c r="H68" s="31">
        <v>9</v>
      </c>
      <c r="I68" s="31" t="s">
        <v>26</v>
      </c>
      <c r="J68" s="31" t="s">
        <v>26</v>
      </c>
      <c r="K68" s="31">
        <v>9</v>
      </c>
      <c r="L68" s="38"/>
      <c r="M68" s="38"/>
      <c r="N68" s="38"/>
      <c r="O68" s="38"/>
      <c r="P68" s="33">
        <v>8</v>
      </c>
      <c r="Q68" s="34">
        <f>ROUND(SUMPRODUCT(H68:P68,$H$9:$P$9)/100,0)</f>
        <v>9</v>
      </c>
      <c r="R68" s="35" t="str">
        <f t="shared" si="3"/>
        <v>A+</v>
      </c>
      <c r="S68" s="36" t="str">
        <f t="shared" si="1"/>
        <v>Giỏi</v>
      </c>
      <c r="T68" s="37" t="str">
        <f t="shared" si="4"/>
        <v/>
      </c>
      <c r="U68" s="87"/>
      <c r="V68" s="85" t="str">
        <f t="shared" si="6"/>
        <v>Đạt</v>
      </c>
      <c r="W68" s="68"/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6"/>
      <c r="AI68" s="56"/>
      <c r="AJ68" s="56"/>
      <c r="AK68" s="56"/>
      <c r="AL68" s="2"/>
    </row>
    <row r="69" spans="1:38" ht="7.5" customHeight="1">
      <c r="A69" s="2"/>
      <c r="B69" s="39"/>
      <c r="C69" s="40"/>
      <c r="D69" s="40"/>
      <c r="E69" s="41"/>
      <c r="F69" s="41"/>
      <c r="G69" s="41"/>
      <c r="H69" s="42"/>
      <c r="I69" s="43"/>
      <c r="J69" s="43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3"/>
    </row>
    <row r="70" spans="1:38" ht="16.5">
      <c r="A70" s="2"/>
      <c r="B70" s="99" t="s">
        <v>27</v>
      </c>
      <c r="C70" s="99"/>
      <c r="D70" s="40"/>
      <c r="E70" s="41"/>
      <c r="F70" s="41"/>
      <c r="G70" s="41"/>
      <c r="H70" s="42"/>
      <c r="I70" s="43"/>
      <c r="J70" s="43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</row>
    <row r="71" spans="1:38" ht="16.5" customHeight="1">
      <c r="A71" s="2"/>
      <c r="B71" s="45" t="s">
        <v>28</v>
      </c>
      <c r="C71" s="45"/>
      <c r="D71" s="46">
        <f>+$Y$8</f>
        <v>59</v>
      </c>
      <c r="E71" s="47" t="s">
        <v>29</v>
      </c>
      <c r="F71" s="47"/>
      <c r="G71" s="90" t="s">
        <v>30</v>
      </c>
      <c r="H71" s="90"/>
      <c r="I71" s="90"/>
      <c r="J71" s="90"/>
      <c r="K71" s="90"/>
      <c r="L71" s="90"/>
      <c r="M71" s="90"/>
      <c r="N71" s="90"/>
      <c r="O71" s="90"/>
      <c r="P71" s="48">
        <f>$Y$8 -COUNTIF($T$9:$T$236,"Vắng") -COUNTIF($T$9:$T$236,"Vắng có phép") - COUNTIF($T$9:$T$236,"Đình chỉ thi") - COUNTIF($T$9:$T$236,"Không đủ ĐKDT")</f>
        <v>56</v>
      </c>
      <c r="Q71" s="48"/>
      <c r="R71" s="49"/>
      <c r="S71" s="50"/>
      <c r="T71" s="50" t="s">
        <v>29</v>
      </c>
      <c r="U71" s="3"/>
    </row>
    <row r="72" spans="1:38" ht="16.5" customHeight="1">
      <c r="A72" s="2"/>
      <c r="B72" s="45" t="s">
        <v>31</v>
      </c>
      <c r="C72" s="45"/>
      <c r="D72" s="46">
        <f>+$AJ$8</f>
        <v>55</v>
      </c>
      <c r="E72" s="47" t="s">
        <v>29</v>
      </c>
      <c r="F72" s="47"/>
      <c r="G72" s="90" t="s">
        <v>32</v>
      </c>
      <c r="H72" s="90"/>
      <c r="I72" s="90"/>
      <c r="J72" s="90"/>
      <c r="K72" s="90"/>
      <c r="L72" s="90"/>
      <c r="M72" s="90"/>
      <c r="N72" s="90"/>
      <c r="O72" s="90"/>
      <c r="P72" s="51">
        <f>COUNTIF($T$9:$T$112,"Vắng")</f>
        <v>1</v>
      </c>
      <c r="Q72" s="51"/>
      <c r="R72" s="52"/>
      <c r="S72" s="50"/>
      <c r="T72" s="50" t="s">
        <v>29</v>
      </c>
      <c r="U72" s="3"/>
    </row>
    <row r="73" spans="1:38" ht="16.5" customHeight="1">
      <c r="A73" s="2"/>
      <c r="B73" s="45" t="s">
        <v>44</v>
      </c>
      <c r="C73" s="45"/>
      <c r="D73" s="79">
        <f>COUNTIF(V10:V68,"Học lại")</f>
        <v>3</v>
      </c>
      <c r="E73" s="47" t="s">
        <v>29</v>
      </c>
      <c r="F73" s="47"/>
      <c r="G73" s="90" t="s">
        <v>45</v>
      </c>
      <c r="H73" s="90"/>
      <c r="I73" s="90"/>
      <c r="J73" s="90"/>
      <c r="K73" s="90"/>
      <c r="L73" s="90"/>
      <c r="M73" s="90"/>
      <c r="N73" s="90"/>
      <c r="O73" s="90"/>
      <c r="P73" s="48">
        <f>COUNTIF($T$9:$T$112,"Vắng có phép")</f>
        <v>0</v>
      </c>
      <c r="Q73" s="48"/>
      <c r="R73" s="49"/>
      <c r="S73" s="50"/>
      <c r="T73" s="50" t="s">
        <v>29</v>
      </c>
      <c r="U73" s="3"/>
    </row>
    <row r="74" spans="1:38" ht="3" customHeight="1">
      <c r="A74" s="2"/>
      <c r="B74" s="39"/>
      <c r="C74" s="40"/>
      <c r="D74" s="40"/>
      <c r="E74" s="41"/>
      <c r="F74" s="41"/>
      <c r="G74" s="41"/>
      <c r="H74" s="42"/>
      <c r="I74" s="43"/>
      <c r="J74" s="43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3"/>
    </row>
    <row r="75" spans="1:38">
      <c r="B75" s="80" t="s">
        <v>33</v>
      </c>
      <c r="C75" s="80"/>
      <c r="D75" s="81">
        <f>COUNTIF(V10:V68,"Thi lại")</f>
        <v>1</v>
      </c>
      <c r="E75" s="82" t="s">
        <v>29</v>
      </c>
      <c r="F75" s="3"/>
      <c r="G75" s="3"/>
      <c r="H75" s="3"/>
      <c r="I75" s="3"/>
      <c r="J75" s="91"/>
      <c r="K75" s="91"/>
      <c r="L75" s="91"/>
      <c r="M75" s="91"/>
      <c r="N75" s="91"/>
      <c r="O75" s="91"/>
      <c r="P75" s="91"/>
      <c r="Q75" s="91"/>
      <c r="R75" s="91"/>
      <c r="S75" s="91"/>
      <c r="T75" s="91"/>
      <c r="U75" s="3"/>
    </row>
    <row r="76" spans="1:38">
      <c r="B76" s="80"/>
      <c r="C76" s="80"/>
      <c r="D76" s="81"/>
      <c r="E76" s="82"/>
      <c r="F76" s="3"/>
      <c r="G76" s="3"/>
      <c r="H76" s="3"/>
      <c r="I76" s="3"/>
      <c r="J76" s="91" t="s">
        <v>439</v>
      </c>
      <c r="K76" s="91"/>
      <c r="L76" s="91"/>
      <c r="M76" s="91"/>
      <c r="N76" s="91"/>
      <c r="O76" s="91"/>
      <c r="P76" s="91"/>
      <c r="Q76" s="91"/>
      <c r="R76" s="91"/>
      <c r="S76" s="91"/>
      <c r="T76" s="91"/>
      <c r="U76" s="3"/>
    </row>
  </sheetData>
  <sheetProtection formatCells="0" formatColumns="0" formatRows="0" insertColumns="0" insertRows="0" insertHyperlinks="0" deleteColumns="0" deleteRows="0" sort="0" autoFilter="0" pivotTables="0"/>
  <autoFilter ref="A8:AL68">
    <filterColumn colId="3" showButton="0"/>
    <filterColumn colId="12"/>
  </autoFilter>
  <mergeCells count="43">
    <mergeCell ref="AJ4:AK6"/>
    <mergeCell ref="S7:S8"/>
    <mergeCell ref="T7:T9"/>
    <mergeCell ref="B9:G9"/>
    <mergeCell ref="B70:C70"/>
    <mergeCell ref="O7:O8"/>
    <mergeCell ref="P7:P8"/>
    <mergeCell ref="Q7:Q9"/>
    <mergeCell ref="R7:R8"/>
    <mergeCell ref="W4:W7"/>
    <mergeCell ref="Z4:AC6"/>
    <mergeCell ref="AD4:AE6"/>
    <mergeCell ref="AF4:AG6"/>
    <mergeCell ref="AH4:AI6"/>
    <mergeCell ref="X4:X7"/>
    <mergeCell ref="Y4:Y7"/>
    <mergeCell ref="B7:B8"/>
    <mergeCell ref="C7:C8"/>
    <mergeCell ref="D7:E8"/>
    <mergeCell ref="F7:F8"/>
    <mergeCell ref="I7:I8"/>
    <mergeCell ref="J7:J8"/>
    <mergeCell ref="K7:K8"/>
    <mergeCell ref="L7:L8"/>
    <mergeCell ref="H7:H8"/>
    <mergeCell ref="M7:N7"/>
    <mergeCell ref="G5:O5"/>
    <mergeCell ref="G7:G8"/>
    <mergeCell ref="B1:G1"/>
    <mergeCell ref="B2:G2"/>
    <mergeCell ref="B5:C5"/>
    <mergeCell ref="B4:C4"/>
    <mergeCell ref="D4:O4"/>
    <mergeCell ref="H1:U1"/>
    <mergeCell ref="H2:U2"/>
    <mergeCell ref="U7:U9"/>
    <mergeCell ref="P4:U4"/>
    <mergeCell ref="P5:U5"/>
    <mergeCell ref="J76:T76"/>
    <mergeCell ref="G71:O71"/>
    <mergeCell ref="G72:O72"/>
    <mergeCell ref="G73:O73"/>
    <mergeCell ref="J75:T75"/>
  </mergeCells>
  <conditionalFormatting sqref="H10:P68">
    <cfRule type="cellIs" dxfId="1" priority="4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73 AL2:AL8 X2:AK3 W4:AK8 V10:W68"/>
  </dataValidations>
  <pageMargins left="3.937007874015748E-2" right="0.16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Nhom(2)</vt:lpstr>
      <vt:lpstr>Nhom(1)</vt:lpstr>
      <vt:lpstr>'Nhom(1)'!Print_Titles</vt:lpstr>
      <vt:lpstr>'Nhom(2)'!Print_Titles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HoangKieuHung</cp:lastModifiedBy>
  <cp:lastPrinted>2017-06-17T01:34:40Z</cp:lastPrinted>
  <dcterms:created xsi:type="dcterms:W3CDTF">2015-04-17T02:48:53Z</dcterms:created>
  <dcterms:modified xsi:type="dcterms:W3CDTF">2017-06-17T02:07:01Z</dcterms:modified>
</cp:coreProperties>
</file>