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 01" sheetId="1" r:id="rId1"/>
    <sheet name="Nhóm 02" sheetId="4" r:id="rId2"/>
    <sheet name="NHOM 03" sheetId="5" r:id="rId3"/>
  </sheets>
  <definedNames>
    <definedName name="_xlnm._FilterDatabase" localSheetId="0" hidden="1">'Nhom 01'!$A$8:$AM$64</definedName>
    <definedName name="_xlnm._FilterDatabase" localSheetId="1" hidden="1">'Nhóm 02'!$A$8:$AM$73</definedName>
    <definedName name="_xlnm._FilterDatabase" localSheetId="2" hidden="1">'NHOM 03'!$A$8:$AM$94</definedName>
    <definedName name="_xlnm.Print_Titles" localSheetId="0">'Nhom 01'!$4:$9</definedName>
    <definedName name="_xlnm.Print_Titles" localSheetId="1">'Nhóm 02'!$4:$9</definedName>
    <definedName name="_xlnm.Print_Titles" localSheetId="2">'NHOM 03'!$4:$9</definedName>
  </definedNames>
  <calcPr calcId="124519"/>
</workbook>
</file>

<file path=xl/calcChain.xml><?xml version="1.0" encoding="utf-8"?>
<calcChain xmlns="http://schemas.openxmlformats.org/spreadsheetml/2006/main">
  <c r="T10" i="5"/>
  <c r="T18"/>
  <c r="T23"/>
  <c r="T13"/>
  <c r="T29"/>
  <c r="T11"/>
  <c r="T12"/>
  <c r="T27"/>
  <c r="T26"/>
  <c r="T28"/>
  <c r="T35"/>
  <c r="T33"/>
  <c r="T22"/>
  <c r="T20"/>
  <c r="T32"/>
  <c r="T31"/>
  <c r="T25"/>
  <c r="T34"/>
  <c r="T24"/>
  <c r="T17"/>
  <c r="T19"/>
  <c r="T21"/>
  <c r="T30"/>
  <c r="T16"/>
  <c r="T14"/>
  <c r="T15"/>
  <c r="T53"/>
  <c r="T38"/>
  <c r="T63"/>
  <c r="T58"/>
  <c r="T55"/>
  <c r="T51"/>
  <c r="T48"/>
  <c r="T50"/>
  <c r="T60"/>
  <c r="T36"/>
  <c r="T47"/>
  <c r="T59"/>
  <c r="T57"/>
  <c r="T39"/>
  <c r="T45"/>
  <c r="T49"/>
  <c r="T40"/>
  <c r="T42"/>
  <c r="T46"/>
  <c r="T41"/>
  <c r="T52"/>
  <c r="T93"/>
  <c r="X93" s="1"/>
  <c r="T44"/>
  <c r="T56"/>
  <c r="T43"/>
  <c r="T61"/>
  <c r="T62"/>
  <c r="T54"/>
  <c r="T37"/>
  <c r="T91"/>
  <c r="T90"/>
  <c r="T71"/>
  <c r="T73"/>
  <c r="T65"/>
  <c r="T84"/>
  <c r="T66"/>
  <c r="T76"/>
  <c r="T83"/>
  <c r="T64"/>
  <c r="T75"/>
  <c r="T74"/>
  <c r="T86"/>
  <c r="T82"/>
  <c r="T92"/>
  <c r="T67"/>
  <c r="T70"/>
  <c r="T72"/>
  <c r="T80"/>
  <c r="T69"/>
  <c r="T68"/>
  <c r="T85"/>
  <c r="T89"/>
  <c r="T88"/>
  <c r="T78"/>
  <c r="T81"/>
  <c r="T87"/>
  <c r="T77"/>
  <c r="T79"/>
  <c r="P9"/>
  <c r="Z8"/>
  <c r="Y8"/>
  <c r="T63" i="4"/>
  <c r="T41"/>
  <c r="T53"/>
  <c r="T67"/>
  <c r="T57"/>
  <c r="T43"/>
  <c r="T58"/>
  <c r="T39"/>
  <c r="T46"/>
  <c r="T49"/>
  <c r="T47"/>
  <c r="T40"/>
  <c r="T44"/>
  <c r="T61"/>
  <c r="T62"/>
  <c r="T73"/>
  <c r="T66"/>
  <c r="T65"/>
  <c r="T56"/>
  <c r="T48"/>
  <c r="T64"/>
  <c r="T55"/>
  <c r="T72"/>
  <c r="T45"/>
  <c r="T68"/>
  <c r="T51"/>
  <c r="T52"/>
  <c r="T54"/>
  <c r="T59"/>
  <c r="T60"/>
  <c r="T50"/>
  <c r="T42"/>
  <c r="T17"/>
  <c r="T15"/>
  <c r="T35"/>
  <c r="T20"/>
  <c r="T19"/>
  <c r="T71"/>
  <c r="T18"/>
  <c r="T14"/>
  <c r="T27"/>
  <c r="T29"/>
  <c r="T16"/>
  <c r="T10"/>
  <c r="T11"/>
  <c r="T34"/>
  <c r="T23"/>
  <c r="T69"/>
  <c r="T28"/>
  <c r="T38"/>
  <c r="T21"/>
  <c r="T12"/>
  <c r="T13"/>
  <c r="T30"/>
  <c r="T25"/>
  <c r="T31"/>
  <c r="T32"/>
  <c r="T37"/>
  <c r="T36"/>
  <c r="T33"/>
  <c r="T22"/>
  <c r="T24"/>
  <c r="AD8" s="1"/>
  <c r="T26"/>
  <c r="P9"/>
  <c r="Z8"/>
  <c r="Y8"/>
  <c r="AF8" i="5" l="1"/>
  <c r="AD8"/>
  <c r="AB8"/>
  <c r="AF8" i="4"/>
  <c r="AB8"/>
  <c r="Q10" i="5"/>
  <c r="Q23"/>
  <c r="Q29"/>
  <c r="Q12"/>
  <c r="Q26"/>
  <c r="Q28"/>
  <c r="Q33"/>
  <c r="Q20"/>
  <c r="Q31"/>
  <c r="X31" s="1"/>
  <c r="Q34"/>
  <c r="Q17"/>
  <c r="X17" s="1"/>
  <c r="Q21"/>
  <c r="X21" s="1"/>
  <c r="Q16"/>
  <c r="X16" s="1"/>
  <c r="Q15"/>
  <c r="X15" s="1"/>
  <c r="Q38"/>
  <c r="Q58"/>
  <c r="X58" s="1"/>
  <c r="Q51"/>
  <c r="X51" s="1"/>
  <c r="Q50"/>
  <c r="X50" s="1"/>
  <c r="Q36"/>
  <c r="Q59"/>
  <c r="Q39"/>
  <c r="Q49"/>
  <c r="X49" s="1"/>
  <c r="Q42"/>
  <c r="X42" s="1"/>
  <c r="Q41"/>
  <c r="Q93"/>
  <c r="Q56"/>
  <c r="X56" s="1"/>
  <c r="Q61"/>
  <c r="X61" s="1"/>
  <c r="Q54"/>
  <c r="Q91"/>
  <c r="Q71"/>
  <c r="X71" s="1"/>
  <c r="Q65"/>
  <c r="X65" s="1"/>
  <c r="Q88"/>
  <c r="Q76"/>
  <c r="Q84"/>
  <c r="X91"/>
  <c r="AC8"/>
  <c r="Q79"/>
  <c r="X79" s="1"/>
  <c r="Q87"/>
  <c r="Q78"/>
  <c r="X78" s="1"/>
  <c r="Q89"/>
  <c r="Q68"/>
  <c r="Q80"/>
  <c r="Q70"/>
  <c r="Q92"/>
  <c r="Q86"/>
  <c r="Q75"/>
  <c r="Q83"/>
  <c r="Q66"/>
  <c r="Q73"/>
  <c r="Q90"/>
  <c r="Q37"/>
  <c r="Q62"/>
  <c r="Q43"/>
  <c r="Q44"/>
  <c r="Q52"/>
  <c r="Q46"/>
  <c r="Q40"/>
  <c r="Q45"/>
  <c r="Q57"/>
  <c r="Q47"/>
  <c r="Q60"/>
  <c r="Q48"/>
  <c r="Q55"/>
  <c r="Q63"/>
  <c r="Q53"/>
  <c r="Q14"/>
  <c r="Q30"/>
  <c r="Q19"/>
  <c r="Q24"/>
  <c r="Q25"/>
  <c r="Q32"/>
  <c r="Q22"/>
  <c r="Q35"/>
  <c r="Q94"/>
  <c r="Q27"/>
  <c r="Q11"/>
  <c r="Q13"/>
  <c r="Q18"/>
  <c r="P99"/>
  <c r="P98"/>
  <c r="Q77"/>
  <c r="Q81"/>
  <c r="Q85"/>
  <c r="Q69"/>
  <c r="Q72"/>
  <c r="Q67"/>
  <c r="X67" s="1"/>
  <c r="Q82"/>
  <c r="Q74"/>
  <c r="Q64"/>
  <c r="X54"/>
  <c r="X41"/>
  <c r="X39"/>
  <c r="X59"/>
  <c r="X36"/>
  <c r="X38"/>
  <c r="X34"/>
  <c r="X20"/>
  <c r="X33"/>
  <c r="X28"/>
  <c r="X26"/>
  <c r="X12"/>
  <c r="X29"/>
  <c r="X23"/>
  <c r="X10"/>
  <c r="Q41" i="4"/>
  <c r="X41" s="1"/>
  <c r="Q67"/>
  <c r="Q43"/>
  <c r="X43" s="1"/>
  <c r="Q39"/>
  <c r="Q49"/>
  <c r="X49" s="1"/>
  <c r="Q40"/>
  <c r="Q61"/>
  <c r="X61" s="1"/>
  <c r="Q73"/>
  <c r="Q65"/>
  <c r="X65" s="1"/>
  <c r="Q48"/>
  <c r="X48" s="1"/>
  <c r="Q55"/>
  <c r="X55" s="1"/>
  <c r="Q45"/>
  <c r="X45" s="1"/>
  <c r="Q51"/>
  <c r="X51" s="1"/>
  <c r="Q54"/>
  <c r="X54" s="1"/>
  <c r="Q60"/>
  <c r="X60" s="1"/>
  <c r="Q42"/>
  <c r="X42" s="1"/>
  <c r="Q15"/>
  <c r="Q20"/>
  <c r="X20" s="1"/>
  <c r="Q71"/>
  <c r="Q14"/>
  <c r="P78"/>
  <c r="P77"/>
  <c r="Q24"/>
  <c r="Q31"/>
  <c r="Q38"/>
  <c r="X38" s="1"/>
  <c r="Q11"/>
  <c r="Q16"/>
  <c r="X14"/>
  <c r="X40"/>
  <c r="AC8"/>
  <c r="Q26"/>
  <c r="X26" s="1"/>
  <c r="Q22"/>
  <c r="X22" s="1"/>
  <c r="Q36"/>
  <c r="X36" s="1"/>
  <c r="Q32"/>
  <c r="Q25"/>
  <c r="Q13"/>
  <c r="Q21"/>
  <c r="Q28"/>
  <c r="X28" s="1"/>
  <c r="Q23"/>
  <c r="Q70"/>
  <c r="X70" s="1"/>
  <c r="Q10"/>
  <c r="Q29"/>
  <c r="Q18"/>
  <c r="Q19"/>
  <c r="Q35"/>
  <c r="Q17"/>
  <c r="Q50"/>
  <c r="Q59"/>
  <c r="Q52"/>
  <c r="Q68"/>
  <c r="Q72"/>
  <c r="Q64"/>
  <c r="Q56"/>
  <c r="Q66"/>
  <c r="Q62"/>
  <c r="Q44"/>
  <c r="Q47"/>
  <c r="Q46"/>
  <c r="Q58"/>
  <c r="Q57"/>
  <c r="Q53"/>
  <c r="Q63"/>
  <c r="Q33"/>
  <c r="Q37"/>
  <c r="Q30"/>
  <c r="Q12"/>
  <c r="Q69"/>
  <c r="Q34"/>
  <c r="Q27"/>
  <c r="X71"/>
  <c r="X15"/>
  <c r="X73"/>
  <c r="X39"/>
  <c r="X67"/>
  <c r="S74" i="5" l="1"/>
  <c r="R74"/>
  <c r="X74"/>
  <c r="S67"/>
  <c r="R67"/>
  <c r="S69"/>
  <c r="R69"/>
  <c r="X69"/>
  <c r="S81"/>
  <c r="R81"/>
  <c r="X81"/>
  <c r="R18"/>
  <c r="X18"/>
  <c r="S18"/>
  <c r="R11"/>
  <c r="X11"/>
  <c r="S11"/>
  <c r="R94"/>
  <c r="X94"/>
  <c r="S94"/>
  <c r="R22"/>
  <c r="X22"/>
  <c r="S22"/>
  <c r="R25"/>
  <c r="S25"/>
  <c r="X25"/>
  <c r="R19"/>
  <c r="X19"/>
  <c r="S19"/>
  <c r="R14"/>
  <c r="X14"/>
  <c r="S14"/>
  <c r="R63"/>
  <c r="X63"/>
  <c r="S63"/>
  <c r="R48"/>
  <c r="X48"/>
  <c r="S48"/>
  <c r="R47"/>
  <c r="S47"/>
  <c r="X47"/>
  <c r="R45"/>
  <c r="X45"/>
  <c r="S45"/>
  <c r="R46"/>
  <c r="X46"/>
  <c r="S46"/>
  <c r="R44"/>
  <c r="X44"/>
  <c r="S44"/>
  <c r="R62"/>
  <c r="X62"/>
  <c r="S62"/>
  <c r="R90"/>
  <c r="X90"/>
  <c r="S90"/>
  <c r="R66"/>
  <c r="S66"/>
  <c r="S75"/>
  <c r="R75"/>
  <c r="S92"/>
  <c r="R92"/>
  <c r="S80"/>
  <c r="R80"/>
  <c r="S89"/>
  <c r="R89"/>
  <c r="S87"/>
  <c r="R87"/>
  <c r="X76"/>
  <c r="R76"/>
  <c r="S76"/>
  <c r="S65"/>
  <c r="R65"/>
  <c r="S91"/>
  <c r="R91"/>
  <c r="S61"/>
  <c r="R61"/>
  <c r="S93"/>
  <c r="R93"/>
  <c r="S42"/>
  <c r="R42"/>
  <c r="S39"/>
  <c r="R39"/>
  <c r="S36"/>
  <c r="R36"/>
  <c r="S51"/>
  <c r="R51"/>
  <c r="S38"/>
  <c r="R38"/>
  <c r="S16"/>
  <c r="R16"/>
  <c r="S17"/>
  <c r="R17"/>
  <c r="S31"/>
  <c r="R31"/>
  <c r="S33"/>
  <c r="R33"/>
  <c r="S26"/>
  <c r="R26"/>
  <c r="S29"/>
  <c r="R29"/>
  <c r="S10"/>
  <c r="R10"/>
  <c r="X66"/>
  <c r="X80"/>
  <c r="X89"/>
  <c r="X75"/>
  <c r="X92"/>
  <c r="S64"/>
  <c r="R64"/>
  <c r="X64"/>
  <c r="S82"/>
  <c r="R82"/>
  <c r="X82"/>
  <c r="S72"/>
  <c r="R72"/>
  <c r="X72"/>
  <c r="S85"/>
  <c r="R85"/>
  <c r="X85"/>
  <c r="S77"/>
  <c r="R77"/>
  <c r="X77"/>
  <c r="R13"/>
  <c r="X13"/>
  <c r="S13"/>
  <c r="R27"/>
  <c r="X27"/>
  <c r="S27"/>
  <c r="R35"/>
  <c r="S35"/>
  <c r="X35"/>
  <c r="R32"/>
  <c r="S32"/>
  <c r="X32"/>
  <c r="R24"/>
  <c r="X24"/>
  <c r="S24"/>
  <c r="R30"/>
  <c r="X30"/>
  <c r="S30"/>
  <c r="R53"/>
  <c r="X53"/>
  <c r="S53"/>
  <c r="R55"/>
  <c r="X55"/>
  <c r="S55"/>
  <c r="R60"/>
  <c r="X60"/>
  <c r="S60"/>
  <c r="R57"/>
  <c r="X57"/>
  <c r="S57"/>
  <c r="R40"/>
  <c r="X40"/>
  <c r="S40"/>
  <c r="R52"/>
  <c r="X52"/>
  <c r="S52"/>
  <c r="R43"/>
  <c r="X43"/>
  <c r="S43"/>
  <c r="R37"/>
  <c r="X37"/>
  <c r="S37"/>
  <c r="R73"/>
  <c r="X73"/>
  <c r="S73"/>
  <c r="R83"/>
  <c r="S83"/>
  <c r="S86"/>
  <c r="R86"/>
  <c r="S70"/>
  <c r="R70"/>
  <c r="S68"/>
  <c r="R68"/>
  <c r="S78"/>
  <c r="R78"/>
  <c r="S79"/>
  <c r="R79"/>
  <c r="R84"/>
  <c r="X84"/>
  <c r="S84"/>
  <c r="X88"/>
  <c r="R88"/>
  <c r="S88"/>
  <c r="S71"/>
  <c r="R71"/>
  <c r="S54"/>
  <c r="R54"/>
  <c r="S56"/>
  <c r="R56"/>
  <c r="S41"/>
  <c r="R41"/>
  <c r="S49"/>
  <c r="R49"/>
  <c r="S59"/>
  <c r="R59"/>
  <c r="S50"/>
  <c r="R50"/>
  <c r="S58"/>
  <c r="R58"/>
  <c r="S15"/>
  <c r="R15"/>
  <c r="S21"/>
  <c r="R21"/>
  <c r="S34"/>
  <c r="R34"/>
  <c r="S20"/>
  <c r="R20"/>
  <c r="S28"/>
  <c r="R28"/>
  <c r="S12"/>
  <c r="R12"/>
  <c r="S23"/>
  <c r="R23"/>
  <c r="X70"/>
  <c r="X68"/>
  <c r="X87"/>
  <c r="X83"/>
  <c r="X86"/>
  <c r="S34" i="4"/>
  <c r="R34"/>
  <c r="X34"/>
  <c r="R12"/>
  <c r="X12"/>
  <c r="S12"/>
  <c r="S37"/>
  <c r="R37"/>
  <c r="X37"/>
  <c r="R53"/>
  <c r="X53"/>
  <c r="S53"/>
  <c r="R58"/>
  <c r="X58"/>
  <c r="S58"/>
  <c r="R47"/>
  <c r="X47"/>
  <c r="S47"/>
  <c r="R62"/>
  <c r="X62"/>
  <c r="S62"/>
  <c r="R56"/>
  <c r="X56"/>
  <c r="S56"/>
  <c r="R72"/>
  <c r="X72"/>
  <c r="S72"/>
  <c r="R52"/>
  <c r="X52"/>
  <c r="S52"/>
  <c r="R50"/>
  <c r="S50"/>
  <c r="X50"/>
  <c r="R35"/>
  <c r="X35"/>
  <c r="S35"/>
  <c r="R18"/>
  <c r="X18"/>
  <c r="S18"/>
  <c r="R10"/>
  <c r="S10"/>
  <c r="S23"/>
  <c r="R23"/>
  <c r="S21"/>
  <c r="R21"/>
  <c r="R25"/>
  <c r="S25"/>
  <c r="S36"/>
  <c r="R36"/>
  <c r="X11"/>
  <c r="R11"/>
  <c r="S11"/>
  <c r="X31"/>
  <c r="R31"/>
  <c r="S31"/>
  <c r="S14"/>
  <c r="R14"/>
  <c r="S20"/>
  <c r="R20"/>
  <c r="S42"/>
  <c r="R42"/>
  <c r="S54"/>
  <c r="R54"/>
  <c r="S45"/>
  <c r="R45"/>
  <c r="S48"/>
  <c r="R48"/>
  <c r="S73"/>
  <c r="R73"/>
  <c r="S40"/>
  <c r="R40"/>
  <c r="S39"/>
  <c r="R39"/>
  <c r="S67"/>
  <c r="R67"/>
  <c r="X21"/>
  <c r="X25"/>
  <c r="X27"/>
  <c r="S27"/>
  <c r="R27"/>
  <c r="S69"/>
  <c r="R69"/>
  <c r="X69"/>
  <c r="S30"/>
  <c r="R30"/>
  <c r="X30"/>
  <c r="S33"/>
  <c r="R33"/>
  <c r="X33"/>
  <c r="R63"/>
  <c r="X63"/>
  <c r="S63"/>
  <c r="R57"/>
  <c r="X57"/>
  <c r="S57"/>
  <c r="R46"/>
  <c r="X46"/>
  <c r="S46"/>
  <c r="R44"/>
  <c r="X44"/>
  <c r="S44"/>
  <c r="R66"/>
  <c r="S66"/>
  <c r="X66"/>
  <c r="R64"/>
  <c r="X64"/>
  <c r="S64"/>
  <c r="R68"/>
  <c r="X68"/>
  <c r="S68"/>
  <c r="R59"/>
  <c r="X59"/>
  <c r="S59"/>
  <c r="R17"/>
  <c r="X17"/>
  <c r="S17"/>
  <c r="R19"/>
  <c r="X19"/>
  <c r="S19"/>
  <c r="S29"/>
  <c r="R29"/>
  <c r="R70"/>
  <c r="S70"/>
  <c r="S28"/>
  <c r="R28"/>
  <c r="S13"/>
  <c r="R13"/>
  <c r="R32"/>
  <c r="S32"/>
  <c r="S22"/>
  <c r="R22"/>
  <c r="R26"/>
  <c r="S26"/>
  <c r="S16"/>
  <c r="R16"/>
  <c r="X16"/>
  <c r="R38"/>
  <c r="S38"/>
  <c r="X24"/>
  <c r="R24"/>
  <c r="S24"/>
  <c r="S71"/>
  <c r="R71"/>
  <c r="S15"/>
  <c r="R15"/>
  <c r="S60"/>
  <c r="R60"/>
  <c r="S51"/>
  <c r="R51"/>
  <c r="S55"/>
  <c r="R55"/>
  <c r="S65"/>
  <c r="R65"/>
  <c r="S61"/>
  <c r="R61"/>
  <c r="S49"/>
  <c r="R49"/>
  <c r="S43"/>
  <c r="R43"/>
  <c r="S41"/>
  <c r="R41"/>
  <c r="X29"/>
  <c r="X13"/>
  <c r="X32"/>
  <c r="X10"/>
  <c r="X23"/>
  <c r="T54" i="1"/>
  <c r="T56"/>
  <c r="T60"/>
  <c r="T58"/>
  <c r="T46"/>
  <c r="T39"/>
  <c r="T59"/>
  <c r="T36"/>
  <c r="T41"/>
  <c r="T53"/>
  <c r="T62"/>
  <c r="T40"/>
  <c r="T48"/>
  <c r="T52"/>
  <c r="T57"/>
  <c r="T47"/>
  <c r="T35"/>
  <c r="T43"/>
  <c r="T42"/>
  <c r="T49"/>
  <c r="T37"/>
  <c r="T55"/>
  <c r="T45"/>
  <c r="T51"/>
  <c r="T44"/>
  <c r="T15"/>
  <c r="T31"/>
  <c r="T27"/>
  <c r="T11"/>
  <c r="T30"/>
  <c r="T18"/>
  <c r="T28"/>
  <c r="T16"/>
  <c r="T63"/>
  <c r="T20"/>
  <c r="T10"/>
  <c r="T19"/>
  <c r="T25"/>
  <c r="T22"/>
  <c r="T33"/>
  <c r="T26"/>
  <c r="T23"/>
  <c r="T13"/>
  <c r="T29"/>
  <c r="T21"/>
  <c r="T24"/>
  <c r="T14"/>
  <c r="T64"/>
  <c r="T34"/>
  <c r="T12"/>
  <c r="T32"/>
  <c r="T17"/>
  <c r="T50"/>
  <c r="T38"/>
  <c r="D99" i="5" l="1"/>
  <c r="D78" i="4"/>
  <c r="AH8" i="5"/>
  <c r="AL8"/>
  <c r="D101"/>
  <c r="AJ8"/>
  <c r="AH8" i="4"/>
  <c r="AL8"/>
  <c r="D80"/>
  <c r="AJ8"/>
  <c r="P9" i="1"/>
  <c r="AA8" i="5" l="1"/>
  <c r="AK8" s="1"/>
  <c r="D98"/>
  <c r="AA8" i="4"/>
  <c r="AK8" s="1"/>
  <c r="D77"/>
  <c r="Q56" i="1"/>
  <c r="Q58"/>
  <c r="Q39"/>
  <c r="Q36"/>
  <c r="Q53"/>
  <c r="Q62"/>
  <c r="Q48"/>
  <c r="Q57"/>
  <c r="Q35"/>
  <c r="Q42"/>
  <c r="Q37"/>
  <c r="Q45"/>
  <c r="Q44"/>
  <c r="Q31"/>
  <c r="Q11"/>
  <c r="Q18"/>
  <c r="Q16"/>
  <c r="Q20"/>
  <c r="Q19"/>
  <c r="Q22"/>
  <c r="Q26"/>
  <c r="Q13"/>
  <c r="Q21"/>
  <c r="Q14"/>
  <c r="Q34"/>
  <c r="Q32"/>
  <c r="Q38"/>
  <c r="Q54"/>
  <c r="Q60"/>
  <c r="Q46"/>
  <c r="Q59"/>
  <c r="Q41"/>
  <c r="Q61"/>
  <c r="Q40"/>
  <c r="Q52"/>
  <c r="Q47"/>
  <c r="Q43"/>
  <c r="Q49"/>
  <c r="Q55"/>
  <c r="Q51"/>
  <c r="Q15"/>
  <c r="Q27"/>
  <c r="Q30"/>
  <c r="Q28"/>
  <c r="Q63"/>
  <c r="Q10"/>
  <c r="Q25"/>
  <c r="Q33"/>
  <c r="Q23"/>
  <c r="Q29"/>
  <c r="Q24"/>
  <c r="Q64"/>
  <c r="Q12"/>
  <c r="Q17"/>
  <c r="Q50"/>
  <c r="Z8"/>
  <c r="Y8"/>
  <c r="AM8" i="4" l="1"/>
  <c r="AM8" i="5"/>
  <c r="P97"/>
  <c r="D97"/>
  <c r="AG8"/>
  <c r="AE8"/>
  <c r="AI8"/>
  <c r="P76" i="4"/>
  <c r="D76"/>
  <c r="AG8"/>
  <c r="AE8"/>
  <c r="AI8"/>
  <c r="S12" i="1"/>
  <c r="X12"/>
  <c r="R12"/>
  <c r="S24"/>
  <c r="X24"/>
  <c r="R24"/>
  <c r="S23"/>
  <c r="X23"/>
  <c r="R23"/>
  <c r="S25"/>
  <c r="X25"/>
  <c r="R25"/>
  <c r="S63"/>
  <c r="X63"/>
  <c r="R63"/>
  <c r="S30"/>
  <c r="X30"/>
  <c r="R30"/>
  <c r="S15"/>
  <c r="X15"/>
  <c r="R15"/>
  <c r="S55"/>
  <c r="X55"/>
  <c r="R55"/>
  <c r="S43"/>
  <c r="X43"/>
  <c r="R43"/>
  <c r="S52"/>
  <c r="X52"/>
  <c r="R52"/>
  <c r="S61"/>
  <c r="X61"/>
  <c r="R61"/>
  <c r="S59"/>
  <c r="X59"/>
  <c r="R59"/>
  <c r="S60"/>
  <c r="X60"/>
  <c r="R60"/>
  <c r="X38"/>
  <c r="R38"/>
  <c r="S38"/>
  <c r="S34"/>
  <c r="R34"/>
  <c r="X34"/>
  <c r="S21"/>
  <c r="R21"/>
  <c r="X21"/>
  <c r="S26"/>
  <c r="R26"/>
  <c r="X26"/>
  <c r="S19"/>
  <c r="R19"/>
  <c r="X19"/>
  <c r="S16"/>
  <c r="R16"/>
  <c r="X16"/>
  <c r="S11"/>
  <c r="R11"/>
  <c r="X11"/>
  <c r="S44"/>
  <c r="R44"/>
  <c r="X44"/>
  <c r="S37"/>
  <c r="R37"/>
  <c r="X37"/>
  <c r="S35"/>
  <c r="R35"/>
  <c r="X35"/>
  <c r="S48"/>
  <c r="R48"/>
  <c r="X48"/>
  <c r="S53"/>
  <c r="R53"/>
  <c r="X53"/>
  <c r="S39"/>
  <c r="R39"/>
  <c r="X39"/>
  <c r="S56"/>
  <c r="R56"/>
  <c r="X56"/>
  <c r="X50"/>
  <c r="R50"/>
  <c r="S50"/>
  <c r="S17"/>
  <c r="X17"/>
  <c r="R17"/>
  <c r="S64"/>
  <c r="X64"/>
  <c r="R64"/>
  <c r="S29"/>
  <c r="X29"/>
  <c r="R29"/>
  <c r="S33"/>
  <c r="X33"/>
  <c r="R33"/>
  <c r="S10"/>
  <c r="X10"/>
  <c r="R10"/>
  <c r="S28"/>
  <c r="X28"/>
  <c r="R28"/>
  <c r="S27"/>
  <c r="X27"/>
  <c r="R27"/>
  <c r="S51"/>
  <c r="X51"/>
  <c r="R51"/>
  <c r="S49"/>
  <c r="X49"/>
  <c r="R49"/>
  <c r="S47"/>
  <c r="X47"/>
  <c r="R47"/>
  <c r="S40"/>
  <c r="X40"/>
  <c r="R40"/>
  <c r="S41"/>
  <c r="X41"/>
  <c r="R41"/>
  <c r="S46"/>
  <c r="X46"/>
  <c r="R46"/>
  <c r="S54"/>
  <c r="X54"/>
  <c r="R54"/>
  <c r="S32"/>
  <c r="R32"/>
  <c r="X32"/>
  <c r="S14"/>
  <c r="R14"/>
  <c r="X14"/>
  <c r="S13"/>
  <c r="R13"/>
  <c r="X13"/>
  <c r="S22"/>
  <c r="R22"/>
  <c r="X22"/>
  <c r="S20"/>
  <c r="R20"/>
  <c r="X20"/>
  <c r="S18"/>
  <c r="R18"/>
  <c r="X18"/>
  <c r="S31"/>
  <c r="R31"/>
  <c r="X31"/>
  <c r="S45"/>
  <c r="R45"/>
  <c r="X45"/>
  <c r="S42"/>
  <c r="R42"/>
  <c r="X42"/>
  <c r="S57"/>
  <c r="R57"/>
  <c r="X57"/>
  <c r="S62"/>
  <c r="R62"/>
  <c r="X62"/>
  <c r="S36"/>
  <c r="R36"/>
  <c r="X36"/>
  <c r="S58"/>
  <c r="R58"/>
  <c r="X58"/>
  <c r="AF8"/>
  <c r="P68"/>
  <c r="P69"/>
  <c r="AD8"/>
  <c r="AB8"/>
  <c r="AC8"/>
  <c r="AL8" l="1"/>
  <c r="D68" s="1"/>
  <c r="D71"/>
  <c r="D69"/>
  <c r="AJ8"/>
  <c r="AH8"/>
  <c r="AA8" l="1"/>
  <c r="AK8" l="1"/>
  <c r="P67"/>
  <c r="D67"/>
  <c r="AG8"/>
  <c r="AM8"/>
  <c r="AE8"/>
  <c r="AI8"/>
</calcChain>
</file>

<file path=xl/sharedStrings.xml><?xml version="1.0" encoding="utf-8"?>
<sst xmlns="http://schemas.openxmlformats.org/spreadsheetml/2006/main" count="1646" uniqueCount="690">
  <si>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</si>
  <si>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</si>
  <si>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</si>
  <si>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</si>
  <si>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</si>
  <si>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</si>
  <si>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</si>
  <si>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</si>
  <si>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</si>
  <si>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</si>
  <si>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</si>
  <si>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</si>
  <si>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</si>
  <si>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</si>
  <si>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</si>
  <si>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</si>
  <si>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</si>
  <si>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</si>
  <si>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</si>
  <si>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</si>
  <si>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</si>
  <si>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</si>
  <si>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</si>
  <si>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</si>
  <si>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</si>
  <si>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</si>
  <si>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</si>
  <si>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</si>
  <si>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</si>
  <si>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</si>
  <si>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</si>
  <si>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</si>
  <si>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</si>
  <si>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</si>
  <si>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</si>
  <si>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</si>
  <si>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</si>
  <si>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</si>
  <si>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</si>
  <si>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</si>
  <si>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</si>
  <si>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</si>
  <si>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</si>
  <si>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</si>
  <si>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</si>
  <si>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</si>
  <si>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</si>
  <si>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</si>
  <si>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</si>
  <si>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</si>
  <si>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</si>
  <si>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Hà Nội, ngày   tháng   năm 2016</t>
  </si>
  <si>
    <t>Nguyễn Hoa Cương</t>
  </si>
  <si>
    <t xml:space="preserve">Thi lần 1 học kỳ II năm học 2018 - 2019 </t>
  </si>
  <si>
    <t>Ngày thi: 19/06/2019</t>
  </si>
  <si>
    <t>Cơ sở điều khiển tự động</t>
  </si>
  <si>
    <t>Nhóm: ELE1304-01</t>
  </si>
  <si>
    <t>Giờ thi: 15h30</t>
  </si>
  <si>
    <t>B16DCDT004</t>
  </si>
  <si>
    <t>Đỗ Hồng</t>
  </si>
  <si>
    <t>Anh</t>
  </si>
  <si>
    <t>16/12/1998</t>
  </si>
  <si>
    <t>D16CQDT04-B</t>
  </si>
  <si>
    <t>B16DCDT005</t>
  </si>
  <si>
    <t>Mai Tuấn</t>
  </si>
  <si>
    <t>07/03/1998</t>
  </si>
  <si>
    <t>D16CQDT01-B</t>
  </si>
  <si>
    <t>B16DCDT007</t>
  </si>
  <si>
    <t>Nguyễn Trung</t>
  </si>
  <si>
    <t>10/01/1998</t>
  </si>
  <si>
    <t>D16CQDT03-B</t>
  </si>
  <si>
    <t>B16DCDT008</t>
  </si>
  <si>
    <t>Nguyễn Tuấn</t>
  </si>
  <si>
    <t>01/08/1998</t>
  </si>
  <si>
    <t>B16DCDT012</t>
  </si>
  <si>
    <t>Nguyễn Văn</t>
  </si>
  <si>
    <t>Binh</t>
  </si>
  <si>
    <t>04/11/1998</t>
  </si>
  <si>
    <t>B16DCDT021</t>
  </si>
  <si>
    <t>Phan Văn</t>
  </si>
  <si>
    <t>Chính</t>
  </si>
  <si>
    <t>14/01/1998</t>
  </si>
  <si>
    <t>B16DCDT022</t>
  </si>
  <si>
    <t>Chung</t>
  </si>
  <si>
    <t>23/06/1998</t>
  </si>
  <si>
    <t>D16CQDT02-B</t>
  </si>
  <si>
    <t>B16DCDT024</t>
  </si>
  <si>
    <t>Nguyễn Ngọc</t>
  </si>
  <si>
    <t>Cường</t>
  </si>
  <si>
    <t>02/07/1998</t>
  </si>
  <si>
    <t>B16DCDT026</t>
  </si>
  <si>
    <t>Phạm Văn</t>
  </si>
  <si>
    <t>05/05/1997</t>
  </si>
  <si>
    <t>B16DCDT049</t>
  </si>
  <si>
    <t>Dũng</t>
  </si>
  <si>
    <t>26/09/1997</t>
  </si>
  <si>
    <t>B16DCDT052</t>
  </si>
  <si>
    <t>Cao Văn</t>
  </si>
  <si>
    <t>Duy</t>
  </si>
  <si>
    <t>11/06/1998</t>
  </si>
  <si>
    <t>B16DCDT032</t>
  </si>
  <si>
    <t>Trương Công</t>
  </si>
  <si>
    <t>Đạt</t>
  </si>
  <si>
    <t>19/08/1998</t>
  </si>
  <si>
    <t>B16DCDT039</t>
  </si>
  <si>
    <t>Đặng Minh</t>
  </si>
  <si>
    <t>Đức</t>
  </si>
  <si>
    <t>18/08/1998</t>
  </si>
  <si>
    <t>B16DCDT042</t>
  </si>
  <si>
    <t>Phạm Anh</t>
  </si>
  <si>
    <t>03/08/1998</t>
  </si>
  <si>
    <t>B16DCDT066</t>
  </si>
  <si>
    <t>Lại Minh</t>
  </si>
  <si>
    <t>Hiếu</t>
  </si>
  <si>
    <t>16/10/1998</t>
  </si>
  <si>
    <t>B16DCDT070</t>
  </si>
  <si>
    <t>Nguyễn Minh</t>
  </si>
  <si>
    <t>21/06/1998</t>
  </si>
  <si>
    <t>B16DCDT073</t>
  </si>
  <si>
    <t>Nguyễn Quang</t>
  </si>
  <si>
    <t>08/10/1998</t>
  </si>
  <si>
    <t>B16DCDT077</t>
  </si>
  <si>
    <t>B16DCDT078</t>
  </si>
  <si>
    <t>Trần Minh</t>
  </si>
  <si>
    <t>22/10/1998</t>
  </si>
  <si>
    <t>B15DCDT082</t>
  </si>
  <si>
    <t>Lê Công</t>
  </si>
  <si>
    <t>Hoàng</t>
  </si>
  <si>
    <t>08/04/1995</t>
  </si>
  <si>
    <t>D15DTMT1</t>
  </si>
  <si>
    <t>B16DCDT096</t>
  </si>
  <si>
    <t>Trần Quốc</t>
  </si>
  <si>
    <t>Hùng</t>
  </si>
  <si>
    <t>25/01/1998</t>
  </si>
  <si>
    <t>B16DCDT111</t>
  </si>
  <si>
    <t>Huy</t>
  </si>
  <si>
    <t>25/07/1998</t>
  </si>
  <si>
    <t>B16DCDT100</t>
  </si>
  <si>
    <t>Nguyễn Thạc</t>
  </si>
  <si>
    <t>Hưng</t>
  </si>
  <si>
    <t>15/04/1998</t>
  </si>
  <si>
    <t>B15DCDT092</t>
  </si>
  <si>
    <t>Thiều Quang</t>
  </si>
  <si>
    <t>06/09/1997</t>
  </si>
  <si>
    <t>D15DTMT2</t>
  </si>
  <si>
    <t>B16DCDT103</t>
  </si>
  <si>
    <t>Đỗ Thị</t>
  </si>
  <si>
    <t>Hương</t>
  </si>
  <si>
    <t>19/04/1998</t>
  </si>
  <si>
    <t>B16DCDT120</t>
  </si>
  <si>
    <t>Nguyễn Đình</t>
  </si>
  <si>
    <t>Kháng</t>
  </si>
  <si>
    <t>02/09/1998</t>
  </si>
  <si>
    <t>B16DCDT127</t>
  </si>
  <si>
    <t>Đỗ Ngọc</t>
  </si>
  <si>
    <t>Lâm</t>
  </si>
  <si>
    <t>13/10/1997</t>
  </si>
  <si>
    <t>B16DCDT128</t>
  </si>
  <si>
    <t>Phạm Thế</t>
  </si>
  <si>
    <t>15/03/1997</t>
  </si>
  <si>
    <t>B16DCDT141</t>
  </si>
  <si>
    <t>Lê Văn</t>
  </si>
  <si>
    <t>Mạnh</t>
  </si>
  <si>
    <t>28/06/1997</t>
  </si>
  <si>
    <t>B16DCDT142</t>
  </si>
  <si>
    <t>Nguyễn Thế</t>
  </si>
  <si>
    <t>07/08/1998</t>
  </si>
  <si>
    <t>B16DCDT143</t>
  </si>
  <si>
    <t>Nguyễn Tiến</t>
  </si>
  <si>
    <t>10/06/1998</t>
  </si>
  <si>
    <t>B16DCDT154</t>
  </si>
  <si>
    <t>Hoàng Thị</t>
  </si>
  <si>
    <t>Nguyệt</t>
  </si>
  <si>
    <t>05/08/1998</t>
  </si>
  <si>
    <t>B16DCDT153</t>
  </si>
  <si>
    <t>Ngữ</t>
  </si>
  <si>
    <t>16/08/1998</t>
  </si>
  <si>
    <t>B16DCDT155</t>
  </si>
  <si>
    <t>Nguyễn Đức</t>
  </si>
  <si>
    <t>Nhân</t>
  </si>
  <si>
    <t>23/08/1998</t>
  </si>
  <si>
    <t>B16DCDT156</t>
  </si>
  <si>
    <t>Nguyễn Duy</t>
  </si>
  <si>
    <t>Nhất</t>
  </si>
  <si>
    <t>20/11/1998</t>
  </si>
  <si>
    <t>B16DCDT158</t>
  </si>
  <si>
    <t>Nguyễn Sỹ</t>
  </si>
  <si>
    <t>Nhu</t>
  </si>
  <si>
    <t>04/08/1998</t>
  </si>
  <si>
    <t>B16DCDT162</t>
  </si>
  <si>
    <t>Phú</t>
  </si>
  <si>
    <t>30/07/1998</t>
  </si>
  <si>
    <t>B16DCDT168</t>
  </si>
  <si>
    <t>Phan Thị</t>
  </si>
  <si>
    <t>Phương</t>
  </si>
  <si>
    <t>11/08/1998</t>
  </si>
  <si>
    <t>B16DCDT177</t>
  </si>
  <si>
    <t>Nguyễn Thị</t>
  </si>
  <si>
    <t>Quỳnh</t>
  </si>
  <si>
    <t>14/04/1997</t>
  </si>
  <si>
    <t>B16DCDT182</t>
  </si>
  <si>
    <t>Lê Hoàng</t>
  </si>
  <si>
    <t>Sơn</t>
  </si>
  <si>
    <t>05/10/1998</t>
  </si>
  <si>
    <t>B15DCDT170</t>
  </si>
  <si>
    <t>Ngô Đăng</t>
  </si>
  <si>
    <t>14/02/1997</t>
  </si>
  <si>
    <t>B14DCDT244</t>
  </si>
  <si>
    <t>Đinh Văn</t>
  </si>
  <si>
    <t>Tâm</t>
  </si>
  <si>
    <t>22/04/1996</t>
  </si>
  <si>
    <t>D14XLTHTT1</t>
  </si>
  <si>
    <t>B15DCDT183</t>
  </si>
  <si>
    <t>Đinh Xuân</t>
  </si>
  <si>
    <t>Thắng</t>
  </si>
  <si>
    <t>26/07/1997</t>
  </si>
  <si>
    <t>B16DCDT192</t>
  </si>
  <si>
    <t>Trần Đức</t>
  </si>
  <si>
    <t>17/12/1998</t>
  </si>
  <si>
    <t>B16DCDT193</t>
  </si>
  <si>
    <t>Đỗ Văn</t>
  </si>
  <si>
    <t>Thặng</t>
  </si>
  <si>
    <t>03/01/1998</t>
  </si>
  <si>
    <t>B16DCDT197</t>
  </si>
  <si>
    <t>Thoáng</t>
  </si>
  <si>
    <t>15/12/1998</t>
  </si>
  <si>
    <t>B16DCDT204</t>
  </si>
  <si>
    <t>Phạm Hữu</t>
  </si>
  <si>
    <t>Toàn</t>
  </si>
  <si>
    <t>04/06/1998</t>
  </si>
  <si>
    <t>B16DCDT206</t>
  </si>
  <si>
    <t>Trần Thanh</t>
  </si>
  <si>
    <t>27/04/1998</t>
  </si>
  <si>
    <t>B16DCDT208</t>
  </si>
  <si>
    <t>Lê Thị</t>
  </si>
  <si>
    <t>Trang</t>
  </si>
  <si>
    <t>B16DCDT218</t>
  </si>
  <si>
    <t>Trịnh Ngọc</t>
  </si>
  <si>
    <t>Tuân</t>
  </si>
  <si>
    <t>28/05/1998</t>
  </si>
  <si>
    <t>B16DCDT220</t>
  </si>
  <si>
    <t>Trần Hữu</t>
  </si>
  <si>
    <t>Tuấn</t>
  </si>
  <si>
    <t>30/11/1998</t>
  </si>
  <si>
    <t>B16DCDT221</t>
  </si>
  <si>
    <t>Vũ Anh</t>
  </si>
  <si>
    <t>22/01/1998</t>
  </si>
  <si>
    <t>B16DCDT222</t>
  </si>
  <si>
    <t>Nguyễn Khắc</t>
  </si>
  <si>
    <t>Tùng</t>
  </si>
  <si>
    <t>03/05/1998</t>
  </si>
  <si>
    <t>B16DCDT232</t>
  </si>
  <si>
    <t>Hoàng Quốc</t>
  </si>
  <si>
    <t>Việt</t>
  </si>
  <si>
    <t>20/04/1998</t>
  </si>
  <si>
    <t>B16DCDT235</t>
  </si>
  <si>
    <t>Ngô Minh</t>
  </si>
  <si>
    <t>Vũ</t>
  </si>
  <si>
    <t>17/09/1998</t>
  </si>
  <si>
    <t>B16DCDT002</t>
  </si>
  <si>
    <t>Đinh Quế</t>
  </si>
  <si>
    <t>21/07/1998</t>
  </si>
  <si>
    <t>B15DCDT004</t>
  </si>
  <si>
    <t>Nguyễn Nam</t>
  </si>
  <si>
    <t>26/04/1996</t>
  </si>
  <si>
    <t>B16DCDT006</t>
  </si>
  <si>
    <t>B16DCDT010</t>
  </si>
  <si>
    <t>Nguyễn Thị Ngọc</t>
  </si>
  <si>
    <t>ánh</t>
  </si>
  <si>
    <t>29/09/1997</t>
  </si>
  <si>
    <t>B16DCDT015</t>
  </si>
  <si>
    <t>Hoàng Minh</t>
  </si>
  <si>
    <t>Canh</t>
  </si>
  <si>
    <t>16/09/1998</t>
  </si>
  <si>
    <t>B16DCDT018</t>
  </si>
  <si>
    <t>Nguyễn Hữu</t>
  </si>
  <si>
    <t>27/03/1998</t>
  </si>
  <si>
    <t>B16DCDT019</t>
  </si>
  <si>
    <t>27/11/1998</t>
  </si>
  <si>
    <t>B15DCDT021</t>
  </si>
  <si>
    <t>11/01/1996</t>
  </si>
  <si>
    <t>B16DCDT034</t>
  </si>
  <si>
    <t>Hoàng Thế</t>
  </si>
  <si>
    <t>Diệu</t>
  </si>
  <si>
    <t>07/01/1998</t>
  </si>
  <si>
    <t>B16DCDT048</t>
  </si>
  <si>
    <t>14/06/1998</t>
  </si>
  <si>
    <t>B15DCDT048</t>
  </si>
  <si>
    <t>Đinh Thái</t>
  </si>
  <si>
    <t>Dương</t>
  </si>
  <si>
    <t>22/08/1997</t>
  </si>
  <si>
    <t>B16DCDT028</t>
  </si>
  <si>
    <t>15/07/1998</t>
  </si>
  <si>
    <t>B16DCDT038</t>
  </si>
  <si>
    <t>Đồng</t>
  </si>
  <si>
    <t>13/06/1998</t>
  </si>
  <si>
    <t>B16DCDT041</t>
  </si>
  <si>
    <t>07/05/1998</t>
  </si>
  <si>
    <t>B16DCDT057</t>
  </si>
  <si>
    <t>Lại Hoàng</t>
  </si>
  <si>
    <t>Hải</t>
  </si>
  <si>
    <t>B16DCDT058</t>
  </si>
  <si>
    <t>Nguyễn Quí</t>
  </si>
  <si>
    <t>27/09/1998</t>
  </si>
  <si>
    <t>B16DCDT059</t>
  </si>
  <si>
    <t>Hằng</t>
  </si>
  <si>
    <t>13/09/1998</t>
  </si>
  <si>
    <t>B16DCDT062</t>
  </si>
  <si>
    <t>Hiến</t>
  </si>
  <si>
    <t>30/05/1998</t>
  </si>
  <si>
    <t>B15DCDT071</t>
  </si>
  <si>
    <t>Đỗ Đình</t>
  </si>
  <si>
    <t>Hiệp</t>
  </si>
  <si>
    <t>28/07/1997</t>
  </si>
  <si>
    <t>B16DCDT065</t>
  </si>
  <si>
    <t>Đậu Văn Minh</t>
  </si>
  <si>
    <t>02/02/1998</t>
  </si>
  <si>
    <t>B16DCDT072</t>
  </si>
  <si>
    <t>05/03/1997</t>
  </si>
  <si>
    <t>B16DCDT081</t>
  </si>
  <si>
    <t>Nguyễn Thị Phương</t>
  </si>
  <si>
    <t>Hoa</t>
  </si>
  <si>
    <t>30/04/1998</t>
  </si>
  <si>
    <t>B16DCDT084</t>
  </si>
  <si>
    <t>Nguyễn Xuân</t>
  </si>
  <si>
    <t>Hoàn</t>
  </si>
  <si>
    <t>07/10/1998</t>
  </si>
  <si>
    <t>B16DCDT088</t>
  </si>
  <si>
    <t>Phạm Minh</t>
  </si>
  <si>
    <t>09/03/1998</t>
  </si>
  <si>
    <t>B16DCDT089</t>
  </si>
  <si>
    <t>Huấn</t>
  </si>
  <si>
    <t>29/01/1998</t>
  </si>
  <si>
    <t>B16DCDT092</t>
  </si>
  <si>
    <t>10/02/1998</t>
  </si>
  <si>
    <t>B16DCDT094</t>
  </si>
  <si>
    <t>Nguyễn Nhật</t>
  </si>
  <si>
    <t>05/03/1998</t>
  </si>
  <si>
    <t>B16DCDT116</t>
  </si>
  <si>
    <t>Mã Thị Thanh</t>
  </si>
  <si>
    <t>Huyền</t>
  </si>
  <si>
    <t>13/11/1998</t>
  </si>
  <si>
    <t>B16DCDT097</t>
  </si>
  <si>
    <t>Kiều Nguyên</t>
  </si>
  <si>
    <t>30/12/1998</t>
  </si>
  <si>
    <t>B16DCDT098</t>
  </si>
  <si>
    <t>05/11/1998</t>
  </si>
  <si>
    <t>B16DCDT104</t>
  </si>
  <si>
    <t>Nguyễn Thị Thu</t>
  </si>
  <si>
    <t>08/08/1998</t>
  </si>
  <si>
    <t>B16DCDT121</t>
  </si>
  <si>
    <t>Khánh</t>
  </si>
  <si>
    <t>04/05/1998</t>
  </si>
  <si>
    <t>B16DCDT124</t>
  </si>
  <si>
    <t>Trần Đăng</t>
  </si>
  <si>
    <t>Khoa</t>
  </si>
  <si>
    <t>B16DCDT130</t>
  </si>
  <si>
    <t>Trần Hải</t>
  </si>
  <si>
    <t>Lan</t>
  </si>
  <si>
    <t>04/12/1998</t>
  </si>
  <si>
    <t>B16DCDT129</t>
  </si>
  <si>
    <t>Vũ Quang</t>
  </si>
  <si>
    <t>B16DCDT131</t>
  </si>
  <si>
    <t>Linh</t>
  </si>
  <si>
    <t>28/08/1998</t>
  </si>
  <si>
    <t>B16DCDT132</t>
  </si>
  <si>
    <t>03/02/1998</t>
  </si>
  <si>
    <t>B16DCDT136</t>
  </si>
  <si>
    <t>Bùi Hoàng</t>
  </si>
  <si>
    <t>Long</t>
  </si>
  <si>
    <t>16/07/1998</t>
  </si>
  <si>
    <t>B16DCDT140</t>
  </si>
  <si>
    <t>Mẫn</t>
  </si>
  <si>
    <t>08/11/1998</t>
  </si>
  <si>
    <t>B15DCDT133</t>
  </si>
  <si>
    <t>Lê Ô</t>
  </si>
  <si>
    <t>Na</t>
  </si>
  <si>
    <t>15/07/1997</t>
  </si>
  <si>
    <t>B16DCDT151</t>
  </si>
  <si>
    <t>Lê Hoàng Trọng</t>
  </si>
  <si>
    <t>Nghĩa</t>
  </si>
  <si>
    <t>13/08/1998</t>
  </si>
  <si>
    <t>B16DCDT157</t>
  </si>
  <si>
    <t>Nhật</t>
  </si>
  <si>
    <t>05/02/1998</t>
  </si>
  <si>
    <t>B16DCDT159</t>
  </si>
  <si>
    <t>Vũ Thị Kiều</t>
  </si>
  <si>
    <t>Oanh</t>
  </si>
  <si>
    <t>28/12/1998</t>
  </si>
  <si>
    <t>B16DCDT166</t>
  </si>
  <si>
    <t>Phúc</t>
  </si>
  <si>
    <t>23/12/1998</t>
  </si>
  <si>
    <t>B16DCDT170</t>
  </si>
  <si>
    <t>Đào Trung</t>
  </si>
  <si>
    <t>Quân</t>
  </si>
  <si>
    <t>31/08/1998</t>
  </si>
  <si>
    <t>B16DCDT176</t>
  </si>
  <si>
    <t>Quốc</t>
  </si>
  <si>
    <t>14/11/1998</t>
  </si>
  <si>
    <t>B16DCDT178</t>
  </si>
  <si>
    <t>Nguyễn Thị Như</t>
  </si>
  <si>
    <t>06/09/1998</t>
  </si>
  <si>
    <t>B16DCDT186</t>
  </si>
  <si>
    <t>Đỗ Anh</t>
  </si>
  <si>
    <t>Tài</t>
  </si>
  <si>
    <t>23/04/1998</t>
  </si>
  <si>
    <t>B16DCDT190</t>
  </si>
  <si>
    <t>12/06/1998</t>
  </si>
  <si>
    <t>B16DCDT198</t>
  </si>
  <si>
    <t>Đặng Thế</t>
  </si>
  <si>
    <t>Thuyên</t>
  </si>
  <si>
    <t>B16DCDT199</t>
  </si>
  <si>
    <t>Nguyễn Bá Anh</t>
  </si>
  <si>
    <t>Tiến</t>
  </si>
  <si>
    <t>10/10/1998</t>
  </si>
  <si>
    <t>B16DCDT200</t>
  </si>
  <si>
    <t>Nguyễn Trọng</t>
  </si>
  <si>
    <t>23/11/1998</t>
  </si>
  <si>
    <t>B16DCDT203</t>
  </si>
  <si>
    <t>09/09/1998</t>
  </si>
  <si>
    <t>B16DCDT207</t>
  </si>
  <si>
    <t>Nguyễn Chí Thành</t>
  </si>
  <si>
    <t>Tôn</t>
  </si>
  <si>
    <t>02/04/1998</t>
  </si>
  <si>
    <t>B16DCDT210</t>
  </si>
  <si>
    <t>Mai Thành</t>
  </si>
  <si>
    <t>Trung</t>
  </si>
  <si>
    <t>B16DCDT214</t>
  </si>
  <si>
    <t>Hoàng Đăng</t>
  </si>
  <si>
    <t>Trường</t>
  </si>
  <si>
    <t>B16DCDT216</t>
  </si>
  <si>
    <t>Nguyễn Đăng</t>
  </si>
  <si>
    <t>Tú</t>
  </si>
  <si>
    <t>03/07/1998</t>
  </si>
  <si>
    <t>B16DCDT217</t>
  </si>
  <si>
    <t>23/10/1998</t>
  </si>
  <si>
    <t>B16DCDT219</t>
  </si>
  <si>
    <t>Giang Mạnh</t>
  </si>
  <si>
    <t>09/11/1998</t>
  </si>
  <si>
    <t>B16DCDT224</t>
  </si>
  <si>
    <t>07/11/1998</t>
  </si>
  <si>
    <t>B16DCDT226</t>
  </si>
  <si>
    <t>Tuyên</t>
  </si>
  <si>
    <t>09/03/1997</t>
  </si>
  <si>
    <t>B16DCDT228</t>
  </si>
  <si>
    <t>Phùng Công</t>
  </si>
  <si>
    <t>Tuyền</t>
  </si>
  <si>
    <t>17/06/1998</t>
  </si>
  <si>
    <t>B16DCDT231</t>
  </si>
  <si>
    <t>Hoàng Khắc</t>
  </si>
  <si>
    <t>Văn</t>
  </si>
  <si>
    <t>11/04/1998</t>
  </si>
  <si>
    <t>B16DCDT230</t>
  </si>
  <si>
    <t>Vân</t>
  </si>
  <si>
    <t>15/11/1998</t>
  </si>
  <si>
    <t>B16DCDT001</t>
  </si>
  <si>
    <t>Bùi Đức</t>
  </si>
  <si>
    <t>B16DCDT003</t>
  </si>
  <si>
    <t>Đỗ Đức</t>
  </si>
  <si>
    <t>B16DCDT009</t>
  </si>
  <si>
    <t>Phạm Đức</t>
  </si>
  <si>
    <t>01/01/1998</t>
  </si>
  <si>
    <t>B16DCDT011</t>
  </si>
  <si>
    <t>Biên</t>
  </si>
  <si>
    <t>B16DCDT017</t>
  </si>
  <si>
    <t>Hoàng Văn</t>
  </si>
  <si>
    <t>27/05/1997</t>
  </si>
  <si>
    <t>B16DCDT023</t>
  </si>
  <si>
    <t>Chu Văn</t>
  </si>
  <si>
    <t>25/06/1998</t>
  </si>
  <si>
    <t>B16DCDT025</t>
  </si>
  <si>
    <t>09/06/1998</t>
  </si>
  <si>
    <t>B16DCDT035</t>
  </si>
  <si>
    <t>Tô Thị Hồng</t>
  </si>
  <si>
    <t>Dịu</t>
  </si>
  <si>
    <t>02/01/1998</t>
  </si>
  <si>
    <t>B15DCDT045</t>
  </si>
  <si>
    <t>Đỗ Hoàng</t>
  </si>
  <si>
    <t>D15XLTH1</t>
  </si>
  <si>
    <t>B16DCDT047</t>
  </si>
  <si>
    <t>Ngô Trọng</t>
  </si>
  <si>
    <t>25/11/1998</t>
  </si>
  <si>
    <t>B16DCDT027</t>
  </si>
  <si>
    <t>Lê Thành</t>
  </si>
  <si>
    <t>22/02/1998</t>
  </si>
  <si>
    <t>B16DCDT029</t>
  </si>
  <si>
    <t>Nguyễn Quốc</t>
  </si>
  <si>
    <t>18/03/1998</t>
  </si>
  <si>
    <t>B16DCDT033</t>
  </si>
  <si>
    <t>Vũ Văn</t>
  </si>
  <si>
    <t>B16DCDT036</t>
  </si>
  <si>
    <t>Tạ Đức</t>
  </si>
  <si>
    <t>Đoàn</t>
  </si>
  <si>
    <t>15/05/1998</t>
  </si>
  <si>
    <t>B16DCDT037</t>
  </si>
  <si>
    <t>Đông</t>
  </si>
  <si>
    <t>B16DCDT040</t>
  </si>
  <si>
    <t>Đinh Hữu</t>
  </si>
  <si>
    <t>17/10/1998</t>
  </si>
  <si>
    <t>B15DCDT037</t>
  </si>
  <si>
    <t>Văn Thế</t>
  </si>
  <si>
    <t>B16DCDT053</t>
  </si>
  <si>
    <t>Đoàn Đức</t>
  </si>
  <si>
    <t>Giang</t>
  </si>
  <si>
    <t>04/07/1998</t>
  </si>
  <si>
    <t>B16DCDT054</t>
  </si>
  <si>
    <t>Mai Thiên</t>
  </si>
  <si>
    <t>B16DCDT055</t>
  </si>
  <si>
    <t>Lâm Quang</t>
  </si>
  <si>
    <t>Hà</t>
  </si>
  <si>
    <t>04/09/1998</t>
  </si>
  <si>
    <t>B16DCDT056</t>
  </si>
  <si>
    <t>B16DCDT061</t>
  </si>
  <si>
    <t>Bùi Văn</t>
  </si>
  <si>
    <t>Hậu</t>
  </si>
  <si>
    <t>B16DCDT063</t>
  </si>
  <si>
    <t>Hoàng Trọng</t>
  </si>
  <si>
    <t>B16DCDT067</t>
  </si>
  <si>
    <t>Lê Minh</t>
  </si>
  <si>
    <t>B16DCDT068</t>
  </si>
  <si>
    <t>B16DCDT069</t>
  </si>
  <si>
    <t>07/12/1998</t>
  </si>
  <si>
    <t>B16DCDT075</t>
  </si>
  <si>
    <t>B16DCDT082</t>
  </si>
  <si>
    <t>Trần Khánh</t>
  </si>
  <si>
    <t>Hòa</t>
  </si>
  <si>
    <t>24/08/1998</t>
  </si>
  <si>
    <t>B16DCDT085</t>
  </si>
  <si>
    <t>Đỗ Huy</t>
  </si>
  <si>
    <t>B16DCDT087</t>
  </si>
  <si>
    <t>Nguyễn Huy</t>
  </si>
  <si>
    <t>20/08/1998</t>
  </si>
  <si>
    <t>B16DCDT091</t>
  </si>
  <si>
    <t>Ngô Khắc</t>
  </si>
  <si>
    <t>21/03/1998</t>
  </si>
  <si>
    <t>B16DCDT093</t>
  </si>
  <si>
    <t>Nguyễn Mạnh</t>
  </si>
  <si>
    <t>02/10/1998</t>
  </si>
  <si>
    <t>B16DCDT107</t>
  </si>
  <si>
    <t>Dương Văn</t>
  </si>
  <si>
    <t>11/01/1998</t>
  </si>
  <si>
    <t>B16DCDT106</t>
  </si>
  <si>
    <t>Đinh Công</t>
  </si>
  <si>
    <t>21/01/1998</t>
  </si>
  <si>
    <t>B16DCDT109</t>
  </si>
  <si>
    <t>Lê Khả</t>
  </si>
  <si>
    <t>30/09/1998</t>
  </si>
  <si>
    <t>B16DCDT110</t>
  </si>
  <si>
    <t>27/01/1998</t>
  </si>
  <si>
    <t>B16DCDT113</t>
  </si>
  <si>
    <t>Trần Quang</t>
  </si>
  <si>
    <t>19/02/1998</t>
  </si>
  <si>
    <t>B16DCDT114</t>
  </si>
  <si>
    <t>Vương Quốc</t>
  </si>
  <si>
    <t>12/03/1998</t>
  </si>
  <si>
    <t>B16DCDT115</t>
  </si>
  <si>
    <t>Huyên</t>
  </si>
  <si>
    <t>21/11/1998</t>
  </si>
  <si>
    <t>B16DCDT117</t>
  </si>
  <si>
    <t>Lương Duy</t>
  </si>
  <si>
    <t>Huynh</t>
  </si>
  <si>
    <t>28/01/1998</t>
  </si>
  <si>
    <t>B16DCDT118</t>
  </si>
  <si>
    <t>Trịnh Thế</t>
  </si>
  <si>
    <t>B16DCDT099</t>
  </si>
  <si>
    <t>B16DCDT119</t>
  </si>
  <si>
    <t>Phạm Quang</t>
  </si>
  <si>
    <t>Khải</t>
  </si>
  <si>
    <t>13/12/1997</t>
  </si>
  <si>
    <t>B16DCDT122</t>
  </si>
  <si>
    <t>Khiên</t>
  </si>
  <si>
    <t>31/12/1998</t>
  </si>
  <si>
    <t>B16DCDT123</t>
  </si>
  <si>
    <t>Lê Trần</t>
  </si>
  <si>
    <t>11/03/1998</t>
  </si>
  <si>
    <t>B16DCDT133</t>
  </si>
  <si>
    <t>Trần Văn</t>
  </si>
  <si>
    <t>29/06/1998</t>
  </si>
  <si>
    <t>B16DCDT135</t>
  </si>
  <si>
    <t>Nguyễn Thanh</t>
  </si>
  <si>
    <t>Loan</t>
  </si>
  <si>
    <t>30/01/1998</t>
  </si>
  <si>
    <t>B16DCDT139</t>
  </si>
  <si>
    <t>Nguyễn Danh</t>
  </si>
  <si>
    <t>Lực</t>
  </si>
  <si>
    <t>27/12/1998</t>
  </si>
  <si>
    <t>B16DCDT145</t>
  </si>
  <si>
    <t>Trần Xuân</t>
  </si>
  <si>
    <t>27/08/1998</t>
  </si>
  <si>
    <t>B16DCDT147</t>
  </si>
  <si>
    <t>Đào Văn</t>
  </si>
  <si>
    <t>Nam</t>
  </si>
  <si>
    <t>15/10/1998</t>
  </si>
  <si>
    <t>B16DCDT148</t>
  </si>
  <si>
    <t>Đinh Hải</t>
  </si>
  <si>
    <t>30/10/1998</t>
  </si>
  <si>
    <t>B16DCDT149</t>
  </si>
  <si>
    <t>Nguyễn Hải</t>
  </si>
  <si>
    <t>B16DCDT150</t>
  </si>
  <si>
    <t>Nguyễn Hoài</t>
  </si>
  <si>
    <t>03/10/1998</t>
  </si>
  <si>
    <t>B16DCDT152</t>
  </si>
  <si>
    <t>Vũ Duy</t>
  </si>
  <si>
    <t>28/06/1998</t>
  </si>
  <si>
    <t>B16DCDT160</t>
  </si>
  <si>
    <t>Phác</t>
  </si>
  <si>
    <t>B16DCDT161</t>
  </si>
  <si>
    <t>Phong</t>
  </si>
  <si>
    <t>15/08/1997</t>
  </si>
  <si>
    <t>B16DCDT165</t>
  </si>
  <si>
    <t>B16DCDT167</t>
  </si>
  <si>
    <t>Trần Thế</t>
  </si>
  <si>
    <t>16/06/1998</t>
  </si>
  <si>
    <t>B16DCDT173</t>
  </si>
  <si>
    <t>Quang</t>
  </si>
  <si>
    <t>B16DCDT169</t>
  </si>
  <si>
    <t>Đàm Văn</t>
  </si>
  <si>
    <t>B16DCDT175</t>
  </si>
  <si>
    <t>Chu Hữu</t>
  </si>
  <si>
    <t>09/07/1996</t>
  </si>
  <si>
    <t>B15DCDT165</t>
  </si>
  <si>
    <t>23/02/1997</t>
  </si>
  <si>
    <t>B16DCDT179</t>
  </si>
  <si>
    <t>Sáng</t>
  </si>
  <si>
    <t>B16DCDT180</t>
  </si>
  <si>
    <t>26/01/1998</t>
  </si>
  <si>
    <t>B16DCDT181</t>
  </si>
  <si>
    <t>Đặng Đình</t>
  </si>
  <si>
    <t>17/07/1998</t>
  </si>
  <si>
    <t>B16DCDT183</t>
  </si>
  <si>
    <t>01/11/1998</t>
  </si>
  <si>
    <t>B16DCDT185</t>
  </si>
  <si>
    <t>Phạm Hồng</t>
  </si>
  <si>
    <t>10/08/1998</t>
  </si>
  <si>
    <t>B16DCDT187</t>
  </si>
  <si>
    <t>10/06/1995</t>
  </si>
  <si>
    <t>B16DCDT195</t>
  </si>
  <si>
    <t>Nguyễn Công</t>
  </si>
  <si>
    <t>Thành</t>
  </si>
  <si>
    <t>B16DCDT196</t>
  </si>
  <si>
    <t>17/08/1998</t>
  </si>
  <si>
    <t>B16DCDT191</t>
  </si>
  <si>
    <t>16/05/1998</t>
  </si>
  <si>
    <t>B16DCDT201</t>
  </si>
  <si>
    <t>02/03/1998</t>
  </si>
  <si>
    <t>B16DCDT205</t>
  </si>
  <si>
    <t>B16DCDT209</t>
  </si>
  <si>
    <t>Trần Thị Thùy</t>
  </si>
  <si>
    <t>11/09/1998</t>
  </si>
  <si>
    <t>B16DCDT211</t>
  </si>
  <si>
    <t>22/05/1998</t>
  </si>
  <si>
    <t>B16DCDT212</t>
  </si>
  <si>
    <t>Sầm Ngọc</t>
  </si>
  <si>
    <t>18/07/1998</t>
  </si>
  <si>
    <t>B16DCDT213</t>
  </si>
  <si>
    <t>Đặng Văn</t>
  </si>
  <si>
    <t>21/12/1998</t>
  </si>
  <si>
    <t>B16DCDT215</t>
  </si>
  <si>
    <t>20/06/1998</t>
  </si>
  <si>
    <t>B15DCDT209</t>
  </si>
  <si>
    <t>17/03/1997</t>
  </si>
  <si>
    <t>B16DCDT223</t>
  </si>
  <si>
    <t>B16DCDT225</t>
  </si>
  <si>
    <t>Đỗ Trọng</t>
  </si>
  <si>
    <t>07/02/1998</t>
  </si>
  <si>
    <t>B16DCDT229</t>
  </si>
  <si>
    <t>Tuyển</t>
  </si>
  <si>
    <t>21/11/1997</t>
  </si>
  <si>
    <t>B16DCDT233</t>
  </si>
  <si>
    <t>Bùi Quang</t>
  </si>
  <si>
    <t>Vinh</t>
  </si>
  <si>
    <t>20/10/1998</t>
  </si>
  <si>
    <t>B16DCDT234</t>
  </si>
  <si>
    <t>Lê Đăng</t>
  </si>
  <si>
    <t>24/09/1997</t>
  </si>
  <si>
    <t>B16DCDT236</t>
  </si>
  <si>
    <t>Phạm Thị</t>
  </si>
  <si>
    <t>Yến</t>
  </si>
  <si>
    <t>22/08/1998</t>
  </si>
  <si>
    <t>305-A2</t>
  </si>
  <si>
    <t>602-A2</t>
  </si>
  <si>
    <t>502-A2</t>
  </si>
  <si>
    <t>503-A2</t>
  </si>
  <si>
    <t>402-A2</t>
  </si>
  <si>
    <t>403-A2</t>
  </si>
  <si>
    <t>603-A2</t>
  </si>
  <si>
    <t>BẢNG ĐIỂM HỌC PHẦN</t>
  </si>
  <si>
    <t>C</t>
  </si>
  <si>
    <t>V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</si>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</sst>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4"/>
      <name val="Times New Roman"/>
      <family val="1"/>
    </font>
    <font>
      <b/>
      <sz val="18"/>
      <color rgb="FFFF0000"/>
      <name val="Times New Roman"/>
      <family val="1"/>
      <charset val="163"/>
    </font>
    <font>
      <b/>
      <sz val="2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46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protection locked="0"/>
    </xf>
    <xf numFmtId="1" fontId="1" fillId="0" borderId="12" xfId="0" applyNumberFormat="1" applyFont="1" applyFill="1" applyBorder="1" applyAlignment="1" applyProtection="1">
      <alignment horizontal="center"/>
      <protection hidden="1"/>
    </xf>
    <xf numFmtId="1" fontId="1" fillId="0" borderId="15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5" fillId="0" borderId="0" xfId="1" applyFont="1" applyFill="1" applyAlignment="1" applyProtection="1">
      <protection locked="0"/>
    </xf>
    <xf numFmtId="0" fontId="25" fillId="0" borderId="0" xfId="1" applyFont="1" applyFill="1" applyAlignment="1" applyProtection="1">
      <alignment vertical="center"/>
      <protection locked="0"/>
    </xf>
    <xf numFmtId="0" fontId="25" fillId="0" borderId="0" xfId="1" applyFont="1" applyFill="1" applyProtection="1">
      <protection locked="0"/>
    </xf>
    <xf numFmtId="0" fontId="25" fillId="0" borderId="11" xfId="0" applyFont="1" applyFill="1" applyBorder="1" applyAlignment="1" applyProtection="1">
      <alignment vertical="center" textRotation="90" wrapText="1"/>
      <protection locked="0"/>
    </xf>
    <xf numFmtId="0" fontId="25" fillId="0" borderId="12" xfId="0" applyFont="1" applyFill="1" applyBorder="1" applyAlignment="1" applyProtection="1">
      <alignment horizontal="center" vertical="center"/>
      <protection locked="0"/>
    </xf>
    <xf numFmtId="0" fontId="25" fillId="0" borderId="15" xfId="0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Protection="1">
      <protection locked="0"/>
    </xf>
    <xf numFmtId="0" fontId="25" fillId="0" borderId="0" xfId="0" applyFont="1" applyFill="1" applyProtection="1">
      <protection locked="0"/>
    </xf>
    <xf numFmtId="0" fontId="3" fillId="0" borderId="14" xfId="4" applyFont="1" applyBorder="1" applyAlignment="1" applyProtection="1">
      <alignment horizontal="center" vertical="center"/>
      <protection locked="0"/>
    </xf>
    <xf numFmtId="165" fontId="3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/>
      <protection hidden="1"/>
    </xf>
    <xf numFmtId="0" fontId="26" fillId="0" borderId="0" xfId="1" applyFont="1" applyFill="1" applyAlignment="1" applyProtection="1">
      <protection locked="0"/>
    </xf>
    <xf numFmtId="0" fontId="26" fillId="0" borderId="0" xfId="1" applyFont="1" applyFill="1" applyAlignment="1" applyProtection="1">
      <alignment vertical="center"/>
      <protection locked="0"/>
    </xf>
    <xf numFmtId="0" fontId="26" fillId="0" borderId="0" xfId="1" applyFont="1" applyFill="1" applyProtection="1">
      <protection locked="0"/>
    </xf>
    <xf numFmtId="0" fontId="26" fillId="0" borderId="11" xfId="0" applyFont="1" applyFill="1" applyBorder="1" applyAlignment="1" applyProtection="1">
      <alignment vertical="center" textRotation="90" wrapText="1"/>
      <protection locked="0"/>
    </xf>
    <xf numFmtId="0" fontId="26" fillId="0" borderId="12" xfId="0" applyFont="1" applyFill="1" applyBorder="1" applyAlignment="1" applyProtection="1">
      <alignment horizontal="center" vertical="center"/>
      <protection locked="0"/>
    </xf>
    <xf numFmtId="0" fontId="26" fillId="0" borderId="15" xfId="0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Border="1" applyProtection="1">
      <protection locked="0"/>
    </xf>
    <xf numFmtId="0" fontId="26" fillId="0" borderId="0" xfId="0" applyFont="1" applyFill="1" applyProtection="1"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4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25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26" fillId="0" borderId="4" xfId="1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2"/>
      <tableStyleElement type="headerRow" dxfId="1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91"/>
  <sheetViews>
    <sheetView tabSelected="1" topLeftCell="B1" workbookViewId="0">
      <pane ySplit="3" topLeftCell="A79" activePane="bottomLeft" state="frozen"/>
      <selection activeCell="A6" sqref="A6:XFD6"/>
      <selection pane="bottomLeft" activeCell="B72" sqref="A72:XFD91"/>
    </sheetView>
  </sheetViews>
  <sheetFormatPr defaultColWidth="9" defaultRowHeight="22.5"/>
  <cols>
    <col min="1" max="1" width="0.625" style="1" hidden="1" customWidth="1"/>
    <col min="2" max="2" width="5.375" style="1" customWidth="1"/>
    <col min="3" max="3" width="10.625" style="1" customWidth="1"/>
    <col min="4" max="4" width="11" style="1" customWidth="1"/>
    <col min="5" max="5" width="7.25" style="1" customWidth="1"/>
    <col min="6" max="6" width="9.375" style="1" hidden="1" customWidth="1"/>
    <col min="7" max="7" width="11.5" style="1" customWidth="1"/>
    <col min="8" max="10" width="5.375" style="1" customWidth="1"/>
    <col min="11" max="11" width="4.375" style="1" hidden="1" customWidth="1"/>
    <col min="12" max="12" width="4.25" style="1" hidden="1" customWidth="1"/>
    <col min="13" max="13" width="4.625" style="1" hidden="1" customWidth="1"/>
    <col min="14" max="14" width="9" style="1" hidden="1" customWidth="1"/>
    <col min="15" max="15" width="17.125" style="97" hidden="1" customWidth="1"/>
    <col min="16" max="16" width="6.1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125" style="1" customWidth="1"/>
    <col min="21" max="21" width="7.125" style="1" customWidth="1"/>
    <col min="22" max="22" width="6.5" style="1" customWidth="1"/>
    <col min="23" max="23" width="6.5" style="2" customWidth="1"/>
    <col min="24" max="24" width="9" style="61"/>
    <col min="25" max="25" width="9.125" style="61" bestFit="1" customWidth="1"/>
    <col min="26" max="26" width="9" style="61"/>
    <col min="27" max="27" width="10.375" style="61" bestFit="1" customWidth="1"/>
    <col min="28" max="28" width="9.125" style="61" bestFit="1" customWidth="1"/>
    <col min="29" max="39" width="9" style="61"/>
    <col min="40" max="16384" width="9" style="1"/>
  </cols>
  <sheetData>
    <row r="1" spans="2:39" ht="27.75" customHeight="1">
      <c r="B1" s="115" t="s">
        <v>0</v>
      </c>
      <c r="C1" s="115"/>
      <c r="D1" s="115"/>
      <c r="E1" s="115"/>
      <c r="F1" s="115"/>
      <c r="G1" s="115"/>
      <c r="H1" s="116" t="s">
        <v>686</v>
      </c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3"/>
    </row>
    <row r="2" spans="2:39" ht="25.5" customHeight="1">
      <c r="B2" s="117" t="s">
        <v>1</v>
      </c>
      <c r="C2" s="117"/>
      <c r="D2" s="117"/>
      <c r="E2" s="117"/>
      <c r="F2" s="117"/>
      <c r="G2" s="117"/>
      <c r="H2" s="118" t="s">
        <v>53</v>
      </c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4"/>
      <c r="W2" s="5"/>
      <c r="AE2" s="62"/>
      <c r="AF2" s="63"/>
      <c r="AG2" s="62"/>
      <c r="AH2" s="62"/>
      <c r="AI2" s="62"/>
      <c r="AJ2" s="63"/>
      <c r="AK2" s="62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0"/>
      <c r="P3" s="8"/>
      <c r="Q3" s="8"/>
      <c r="R3" s="8"/>
      <c r="S3" s="8"/>
      <c r="T3" s="8"/>
      <c r="U3" s="84"/>
      <c r="V3" s="4"/>
      <c r="W3" s="5"/>
      <c r="AF3" s="64"/>
      <c r="AJ3" s="64"/>
    </row>
    <row r="4" spans="2:39" ht="23.25" customHeight="1">
      <c r="B4" s="121" t="s">
        <v>2</v>
      </c>
      <c r="C4" s="121"/>
      <c r="D4" s="83" t="s">
        <v>55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91"/>
      <c r="P4" s="114" t="s">
        <v>56</v>
      </c>
      <c r="Q4" s="114"/>
      <c r="R4" s="114"/>
      <c r="S4" s="114" t="s">
        <v>56</v>
      </c>
      <c r="T4" s="114"/>
      <c r="U4" s="114"/>
      <c r="X4" s="62"/>
      <c r="Y4" s="119" t="s">
        <v>47</v>
      </c>
      <c r="Z4" s="119" t="s">
        <v>8</v>
      </c>
      <c r="AA4" s="119" t="s">
        <v>46</v>
      </c>
      <c r="AB4" s="119" t="s">
        <v>45</v>
      </c>
      <c r="AC4" s="119"/>
      <c r="AD4" s="119"/>
      <c r="AE4" s="119"/>
      <c r="AF4" s="119" t="s">
        <v>44</v>
      </c>
      <c r="AG4" s="119"/>
      <c r="AH4" s="119" t="s">
        <v>42</v>
      </c>
      <c r="AI4" s="119"/>
      <c r="AJ4" s="119" t="s">
        <v>43</v>
      </c>
      <c r="AK4" s="119"/>
      <c r="AL4" s="119" t="s">
        <v>41</v>
      </c>
      <c r="AM4" s="119"/>
    </row>
    <row r="5" spans="2:39" ht="17.25" customHeight="1">
      <c r="B5" s="120" t="s">
        <v>3</v>
      </c>
      <c r="C5" s="120"/>
      <c r="D5" s="9">
        <v>3</v>
      </c>
      <c r="G5" s="113" t="s">
        <v>54</v>
      </c>
      <c r="H5" s="113"/>
      <c r="I5" s="113"/>
      <c r="J5" s="113"/>
      <c r="K5" s="113"/>
      <c r="L5" s="113"/>
      <c r="M5" s="113"/>
      <c r="N5" s="113"/>
      <c r="O5" s="113"/>
      <c r="P5" s="114" t="s">
        <v>57</v>
      </c>
      <c r="Q5" s="114"/>
      <c r="R5" s="114"/>
      <c r="S5" s="114"/>
      <c r="T5" s="114"/>
      <c r="U5" s="114"/>
      <c r="X5" s="62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2"/>
      <c r="P6" s="58"/>
      <c r="Q6" s="3"/>
      <c r="R6" s="3"/>
      <c r="S6" s="3"/>
      <c r="T6" s="3"/>
      <c r="X6" s="62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</row>
    <row r="7" spans="2:39" ht="44.25" customHeight="1">
      <c r="B7" s="122" t="s">
        <v>4</v>
      </c>
      <c r="C7" s="124" t="s">
        <v>5</v>
      </c>
      <c r="D7" s="126" t="s">
        <v>6</v>
      </c>
      <c r="E7" s="127"/>
      <c r="F7" s="122" t="s">
        <v>7</v>
      </c>
      <c r="G7" s="122" t="s">
        <v>8</v>
      </c>
      <c r="H7" s="112" t="s">
        <v>9</v>
      </c>
      <c r="I7" s="112" t="s">
        <v>10</v>
      </c>
      <c r="J7" s="112" t="s">
        <v>11</v>
      </c>
      <c r="K7" s="112" t="s">
        <v>12</v>
      </c>
      <c r="L7" s="111" t="s">
        <v>13</v>
      </c>
      <c r="M7" s="111" t="s">
        <v>14</v>
      </c>
      <c r="N7" s="111" t="s">
        <v>15</v>
      </c>
      <c r="O7" s="140"/>
      <c r="P7" s="111" t="s">
        <v>16</v>
      </c>
      <c r="Q7" s="122" t="s">
        <v>17</v>
      </c>
      <c r="R7" s="111" t="s">
        <v>18</v>
      </c>
      <c r="S7" s="122" t="s">
        <v>19</v>
      </c>
      <c r="T7" s="122" t="s">
        <v>20</v>
      </c>
      <c r="U7" s="133" t="s">
        <v>21</v>
      </c>
      <c r="X7" s="62"/>
      <c r="Y7" s="119"/>
      <c r="Z7" s="119"/>
      <c r="AA7" s="119"/>
      <c r="AB7" s="65" t="s">
        <v>22</v>
      </c>
      <c r="AC7" s="65" t="s">
        <v>23</v>
      </c>
      <c r="AD7" s="65" t="s">
        <v>24</v>
      </c>
      <c r="AE7" s="65" t="s">
        <v>25</v>
      </c>
      <c r="AF7" s="65" t="s">
        <v>26</v>
      </c>
      <c r="AG7" s="65" t="s">
        <v>25</v>
      </c>
      <c r="AH7" s="65" t="s">
        <v>26</v>
      </c>
      <c r="AI7" s="65" t="s">
        <v>25</v>
      </c>
      <c r="AJ7" s="65" t="s">
        <v>26</v>
      </c>
      <c r="AK7" s="65" t="s">
        <v>25</v>
      </c>
      <c r="AL7" s="65" t="s">
        <v>26</v>
      </c>
      <c r="AM7" s="66" t="s">
        <v>25</v>
      </c>
    </row>
    <row r="8" spans="2:39" ht="44.25" customHeight="1">
      <c r="B8" s="123"/>
      <c r="C8" s="125"/>
      <c r="D8" s="128"/>
      <c r="E8" s="129"/>
      <c r="F8" s="123"/>
      <c r="G8" s="123"/>
      <c r="H8" s="112"/>
      <c r="I8" s="112"/>
      <c r="J8" s="112"/>
      <c r="K8" s="112"/>
      <c r="L8" s="111"/>
      <c r="M8" s="111"/>
      <c r="N8" s="111"/>
      <c r="O8" s="140"/>
      <c r="P8" s="111"/>
      <c r="Q8" s="132"/>
      <c r="R8" s="111"/>
      <c r="S8" s="123"/>
      <c r="T8" s="132"/>
      <c r="U8" s="134"/>
      <c r="W8" s="11"/>
      <c r="X8" s="62"/>
      <c r="Y8" s="67" t="str">
        <f>+D4</f>
        <v>Cơ sở điều khiển tự động</v>
      </c>
      <c r="Z8" s="68" t="str">
        <f>+P4</f>
        <v>Nhóm: ELE1304-01</v>
      </c>
      <c r="AA8" s="69">
        <f>+$AJ$8+$AL$8+$AH$8</f>
        <v>55</v>
      </c>
      <c r="AB8" s="63">
        <f>COUNTIF($T$9:$T$124,"Khiển trách")</f>
        <v>0</v>
      </c>
      <c r="AC8" s="63">
        <f>COUNTIF($T$9:$T$124,"Cảnh cáo")</f>
        <v>0</v>
      </c>
      <c r="AD8" s="63">
        <f>COUNTIF($T$9:$T$124,"Đình chỉ thi")</f>
        <v>0</v>
      </c>
      <c r="AE8" s="70">
        <f>+($AB$8+$AC$8+$AD$8)/$AA$8*100%</f>
        <v>0</v>
      </c>
      <c r="AF8" s="63">
        <f>SUM(COUNTIF($T$9:$T$122,"Vắng"),COUNTIF($T$9:$T$122,"Vắng có phép"))</f>
        <v>1</v>
      </c>
      <c r="AG8" s="71">
        <f>+$AF$8/$AA$8</f>
        <v>1.8181818181818181E-2</v>
      </c>
      <c r="AH8" s="72">
        <f>COUNTIF($X$9:$X$122,"Thi lại")</f>
        <v>0</v>
      </c>
      <c r="AI8" s="71">
        <f>+$AH$8/$AA$8</f>
        <v>0</v>
      </c>
      <c r="AJ8" s="72">
        <f>COUNTIF($X$9:$X$123,"Học lại")</f>
        <v>11</v>
      </c>
      <c r="AK8" s="71">
        <f>+$AJ$8/$AA$8</f>
        <v>0.2</v>
      </c>
      <c r="AL8" s="63">
        <f>COUNTIF($X$10:$X$123,"Đạt")</f>
        <v>44</v>
      </c>
      <c r="AM8" s="70">
        <f>+$AL$8/$AA$8</f>
        <v>0.8</v>
      </c>
    </row>
    <row r="9" spans="2:39" ht="27" customHeight="1">
      <c r="B9" s="136" t="s">
        <v>27</v>
      </c>
      <c r="C9" s="137"/>
      <c r="D9" s="137"/>
      <c r="E9" s="137"/>
      <c r="F9" s="137"/>
      <c r="G9" s="138"/>
      <c r="H9" s="12">
        <v>10</v>
      </c>
      <c r="I9" s="12">
        <v>10</v>
      </c>
      <c r="J9" s="12">
        <v>10</v>
      </c>
      <c r="K9" s="12"/>
      <c r="L9" s="13"/>
      <c r="M9" s="14"/>
      <c r="N9" s="14"/>
      <c r="O9" s="93"/>
      <c r="P9" s="59">
        <f>100-(H9+I9+J9+K9)</f>
        <v>70</v>
      </c>
      <c r="Q9" s="123"/>
      <c r="R9" s="15"/>
      <c r="S9" s="15"/>
      <c r="T9" s="123"/>
      <c r="U9" s="135"/>
      <c r="X9" s="62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</row>
    <row r="10" spans="2:39" ht="30" customHeight="1">
      <c r="B10" s="16">
        <v>39</v>
      </c>
      <c r="C10" s="17" t="s">
        <v>196</v>
      </c>
      <c r="D10" s="18" t="s">
        <v>197</v>
      </c>
      <c r="E10" s="19" t="s">
        <v>198</v>
      </c>
      <c r="F10" s="20" t="s">
        <v>199</v>
      </c>
      <c r="G10" s="17" t="s">
        <v>66</v>
      </c>
      <c r="H10" s="21">
        <v>10</v>
      </c>
      <c r="I10" s="21">
        <v>9.5</v>
      </c>
      <c r="J10" s="21">
        <v>8</v>
      </c>
      <c r="K10" s="21" t="s">
        <v>28</v>
      </c>
      <c r="L10" s="98"/>
      <c r="M10" s="98"/>
      <c r="N10" s="98"/>
      <c r="O10" s="94"/>
      <c r="P10" s="100">
        <v>8.5</v>
      </c>
      <c r="Q10" s="22">
        <f t="shared" ref="Q10:Q41" si="0">ROUND(SUMPRODUCT(H10:P10,$H$9:$P$9)/100,1)</f>
        <v>8.6999999999999993</v>
      </c>
      <c r="R10" s="23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101" t="str">
        <f t="shared" ref="S10:S41" si="2">IF($Q10&lt;4,"Kém",IF(AND($Q10&gt;=4,$Q10&lt;=5.4),"Trung bình yếu",IF(AND($Q10&gt;=5.5,$Q10&lt;=6.9),"Trung bình",IF(AND($Q10&gt;=7,$Q10&lt;=8.4),"Khá",IF(AND($Q10&gt;=8.5,$Q10&lt;=10),"Giỏi","")))))</f>
        <v>Giỏi</v>
      </c>
      <c r="T10" s="82" t="str">
        <f t="shared" ref="T10:T41" si="3">+IF(OR($H10=0,$I10=0,$J10=0,$K10=0),"Không đủ ĐKDT","")</f>
        <v/>
      </c>
      <c r="U10" s="85" t="s">
        <v>680</v>
      </c>
      <c r="V10" s="3"/>
      <c r="W10" s="24"/>
      <c r="X10" s="74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</row>
    <row r="11" spans="2:39" ht="30" customHeight="1">
      <c r="B11" s="25">
        <v>32</v>
      </c>
      <c r="C11" s="26" t="s">
        <v>170</v>
      </c>
      <c r="D11" s="27" t="s">
        <v>171</v>
      </c>
      <c r="E11" s="28" t="s">
        <v>172</v>
      </c>
      <c r="F11" s="29" t="s">
        <v>173</v>
      </c>
      <c r="G11" s="26" t="s">
        <v>85</v>
      </c>
      <c r="H11" s="30">
        <v>10</v>
      </c>
      <c r="I11" s="30">
        <v>9</v>
      </c>
      <c r="J11" s="30">
        <v>3</v>
      </c>
      <c r="K11" s="30" t="s">
        <v>28</v>
      </c>
      <c r="L11" s="37"/>
      <c r="M11" s="37"/>
      <c r="N11" s="37"/>
      <c r="O11" s="95"/>
      <c r="P11" s="32">
        <v>8.5</v>
      </c>
      <c r="Q11" s="33">
        <f t="shared" si="0"/>
        <v>8.1999999999999993</v>
      </c>
      <c r="R11" s="34" t="str">
        <f t="shared" si="1"/>
        <v>B+</v>
      </c>
      <c r="S11" s="35" t="str">
        <f t="shared" si="2"/>
        <v>Khá</v>
      </c>
      <c r="T11" s="36" t="str">
        <f t="shared" si="3"/>
        <v/>
      </c>
      <c r="U11" s="86" t="s">
        <v>680</v>
      </c>
      <c r="V11" s="3"/>
      <c r="W11" s="24"/>
      <c r="X11" s="74" t="str">
        <f t="shared" si="4"/>
        <v>Đạt</v>
      </c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</row>
    <row r="12" spans="2:39" ht="30" customHeight="1">
      <c r="B12" s="25">
        <v>53</v>
      </c>
      <c r="C12" s="26" t="s">
        <v>247</v>
      </c>
      <c r="D12" s="27" t="s">
        <v>248</v>
      </c>
      <c r="E12" s="28" t="s">
        <v>249</v>
      </c>
      <c r="F12" s="29" t="s">
        <v>250</v>
      </c>
      <c r="G12" s="26" t="s">
        <v>85</v>
      </c>
      <c r="H12" s="30">
        <v>9</v>
      </c>
      <c r="I12" s="30">
        <v>9</v>
      </c>
      <c r="J12" s="30">
        <v>8.5</v>
      </c>
      <c r="K12" s="30" t="s">
        <v>28</v>
      </c>
      <c r="L12" s="37"/>
      <c r="M12" s="37"/>
      <c r="N12" s="37"/>
      <c r="O12" s="95"/>
      <c r="P12" s="32">
        <v>5</v>
      </c>
      <c r="Q12" s="33">
        <f t="shared" si="0"/>
        <v>6.2</v>
      </c>
      <c r="R12" s="34" t="str">
        <f t="shared" si="1"/>
        <v>C</v>
      </c>
      <c r="S12" s="35" t="str">
        <f t="shared" si="2"/>
        <v>Trung bình</v>
      </c>
      <c r="T12" s="36" t="str">
        <f t="shared" si="3"/>
        <v/>
      </c>
      <c r="U12" s="86" t="s">
        <v>680</v>
      </c>
      <c r="V12" s="3"/>
      <c r="W12" s="24"/>
      <c r="X12" s="74" t="str">
        <f t="shared" si="4"/>
        <v>Đạt</v>
      </c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</row>
    <row r="13" spans="2:39" ht="30" customHeight="1">
      <c r="B13" s="25">
        <v>46</v>
      </c>
      <c r="C13" s="26" t="s">
        <v>223</v>
      </c>
      <c r="D13" s="27" t="s">
        <v>75</v>
      </c>
      <c r="E13" s="28" t="s">
        <v>224</v>
      </c>
      <c r="F13" s="29" t="s">
        <v>225</v>
      </c>
      <c r="G13" s="26" t="s">
        <v>66</v>
      </c>
      <c r="H13" s="30">
        <v>10</v>
      </c>
      <c r="I13" s="30">
        <v>7</v>
      </c>
      <c r="J13" s="30">
        <v>8.5</v>
      </c>
      <c r="K13" s="30" t="s">
        <v>28</v>
      </c>
      <c r="L13" s="37"/>
      <c r="M13" s="37"/>
      <c r="N13" s="37"/>
      <c r="O13" s="95"/>
      <c r="P13" s="32">
        <v>10</v>
      </c>
      <c r="Q13" s="33">
        <f t="shared" si="0"/>
        <v>9.6</v>
      </c>
      <c r="R13" s="34" t="str">
        <f t="shared" si="1"/>
        <v>A+</v>
      </c>
      <c r="S13" s="35" t="str">
        <f t="shared" si="2"/>
        <v>Giỏi</v>
      </c>
      <c r="T13" s="36" t="str">
        <f t="shared" si="3"/>
        <v/>
      </c>
      <c r="U13" s="86" t="s">
        <v>680</v>
      </c>
      <c r="V13" s="3"/>
      <c r="W13" s="24"/>
      <c r="X13" s="74" t="str">
        <f t="shared" si="4"/>
        <v>Đạt</v>
      </c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</row>
    <row r="14" spans="2:39" ht="30" customHeight="1">
      <c r="B14" s="25">
        <v>50</v>
      </c>
      <c r="C14" s="26" t="s">
        <v>236</v>
      </c>
      <c r="D14" s="27" t="s">
        <v>237</v>
      </c>
      <c r="E14" s="28" t="s">
        <v>238</v>
      </c>
      <c r="F14" s="29" t="s">
        <v>239</v>
      </c>
      <c r="G14" s="26" t="s">
        <v>85</v>
      </c>
      <c r="H14" s="30">
        <v>10</v>
      </c>
      <c r="I14" s="30">
        <v>7</v>
      </c>
      <c r="J14" s="30">
        <v>8</v>
      </c>
      <c r="K14" s="30" t="s">
        <v>28</v>
      </c>
      <c r="L14" s="37"/>
      <c r="M14" s="37"/>
      <c r="N14" s="37"/>
      <c r="O14" s="95"/>
      <c r="P14" s="32">
        <v>3.5</v>
      </c>
      <c r="Q14" s="33">
        <f t="shared" si="0"/>
        <v>5</v>
      </c>
      <c r="R14" s="34" t="str">
        <f t="shared" si="1"/>
        <v>D+</v>
      </c>
      <c r="S14" s="35" t="str">
        <f t="shared" si="2"/>
        <v>Trung bình yếu</v>
      </c>
      <c r="T14" s="36" t="str">
        <f t="shared" si="3"/>
        <v/>
      </c>
      <c r="U14" s="86" t="s">
        <v>680</v>
      </c>
      <c r="V14" s="3"/>
      <c r="W14" s="24"/>
      <c r="X14" s="74" t="str">
        <f t="shared" si="4"/>
        <v>Đạt</v>
      </c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</row>
    <row r="15" spans="2:39" ht="30" customHeight="1">
      <c r="B15" s="25">
        <v>29</v>
      </c>
      <c r="C15" s="26" t="s">
        <v>160</v>
      </c>
      <c r="D15" s="27" t="s">
        <v>161</v>
      </c>
      <c r="E15" s="28" t="s">
        <v>162</v>
      </c>
      <c r="F15" s="29" t="s">
        <v>163</v>
      </c>
      <c r="G15" s="26" t="s">
        <v>66</v>
      </c>
      <c r="H15" s="30">
        <v>7</v>
      </c>
      <c r="I15" s="30">
        <v>9</v>
      </c>
      <c r="J15" s="30">
        <v>3</v>
      </c>
      <c r="K15" s="30" t="s">
        <v>28</v>
      </c>
      <c r="L15" s="37"/>
      <c r="M15" s="37"/>
      <c r="N15" s="37"/>
      <c r="O15" s="95"/>
      <c r="P15" s="32">
        <v>8.5</v>
      </c>
      <c r="Q15" s="33">
        <f t="shared" si="0"/>
        <v>7.9</v>
      </c>
      <c r="R15" s="34" t="str">
        <f t="shared" si="1"/>
        <v>B</v>
      </c>
      <c r="S15" s="35" t="str">
        <f t="shared" si="2"/>
        <v>Khá</v>
      </c>
      <c r="T15" s="36" t="str">
        <f t="shared" si="3"/>
        <v/>
      </c>
      <c r="U15" s="86" t="s">
        <v>680</v>
      </c>
      <c r="V15" s="3"/>
      <c r="W15" s="24"/>
      <c r="X15" s="74" t="str">
        <f t="shared" si="4"/>
        <v>Đạt</v>
      </c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</row>
    <row r="16" spans="2:39" ht="30" customHeight="1">
      <c r="B16" s="25">
        <v>36</v>
      </c>
      <c r="C16" s="26" t="s">
        <v>185</v>
      </c>
      <c r="D16" s="27" t="s">
        <v>186</v>
      </c>
      <c r="E16" s="28" t="s">
        <v>187</v>
      </c>
      <c r="F16" s="29" t="s">
        <v>188</v>
      </c>
      <c r="G16" s="26" t="s">
        <v>85</v>
      </c>
      <c r="H16" s="30">
        <v>9</v>
      </c>
      <c r="I16" s="30">
        <v>6</v>
      </c>
      <c r="J16" s="30">
        <v>7</v>
      </c>
      <c r="K16" s="30" t="s">
        <v>28</v>
      </c>
      <c r="L16" s="37"/>
      <c r="M16" s="37"/>
      <c r="N16" s="37"/>
      <c r="O16" s="95"/>
      <c r="P16" s="32">
        <v>9</v>
      </c>
      <c r="Q16" s="33">
        <f t="shared" si="0"/>
        <v>8.5</v>
      </c>
      <c r="R16" s="34" t="str">
        <f t="shared" si="1"/>
        <v>A</v>
      </c>
      <c r="S16" s="35" t="str">
        <f t="shared" si="2"/>
        <v>Giỏi</v>
      </c>
      <c r="T16" s="36" t="str">
        <f t="shared" si="3"/>
        <v/>
      </c>
      <c r="U16" s="86" t="s">
        <v>680</v>
      </c>
      <c r="V16" s="3"/>
      <c r="W16" s="24"/>
      <c r="X16" s="74" t="str">
        <f t="shared" si="4"/>
        <v>Đạt</v>
      </c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</row>
    <row r="17" spans="2:39" ht="30" customHeight="1">
      <c r="B17" s="25">
        <v>55</v>
      </c>
      <c r="C17" s="26" t="s">
        <v>255</v>
      </c>
      <c r="D17" s="27" t="s">
        <v>256</v>
      </c>
      <c r="E17" s="28" t="s">
        <v>257</v>
      </c>
      <c r="F17" s="29" t="s">
        <v>258</v>
      </c>
      <c r="G17" s="26" t="s">
        <v>70</v>
      </c>
      <c r="H17" s="30">
        <v>10</v>
      </c>
      <c r="I17" s="30">
        <v>7</v>
      </c>
      <c r="J17" s="30">
        <v>8.5</v>
      </c>
      <c r="K17" s="30" t="s">
        <v>28</v>
      </c>
      <c r="L17" s="37"/>
      <c r="M17" s="37"/>
      <c r="N17" s="37"/>
      <c r="O17" s="95"/>
      <c r="P17" s="32">
        <v>10</v>
      </c>
      <c r="Q17" s="33">
        <f t="shared" si="0"/>
        <v>9.6</v>
      </c>
      <c r="R17" s="34" t="str">
        <f t="shared" si="1"/>
        <v>A+</v>
      </c>
      <c r="S17" s="35" t="str">
        <f t="shared" si="2"/>
        <v>Giỏi</v>
      </c>
      <c r="T17" s="36" t="str">
        <f t="shared" si="3"/>
        <v/>
      </c>
      <c r="U17" s="86" t="s">
        <v>680</v>
      </c>
      <c r="V17" s="3"/>
      <c r="W17" s="24"/>
      <c r="X17" s="74" t="str">
        <f t="shared" si="4"/>
        <v>Đạt</v>
      </c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</row>
    <row r="18" spans="2:39" ht="30" customHeight="1">
      <c r="B18" s="25">
        <v>34</v>
      </c>
      <c r="C18" s="26" t="s">
        <v>177</v>
      </c>
      <c r="D18" s="27" t="s">
        <v>178</v>
      </c>
      <c r="E18" s="28" t="s">
        <v>179</v>
      </c>
      <c r="F18" s="29" t="s">
        <v>180</v>
      </c>
      <c r="G18" s="26" t="s">
        <v>70</v>
      </c>
      <c r="H18" s="30">
        <v>7</v>
      </c>
      <c r="I18" s="30">
        <v>10</v>
      </c>
      <c r="J18" s="30">
        <v>9</v>
      </c>
      <c r="K18" s="30" t="s">
        <v>28</v>
      </c>
      <c r="L18" s="37"/>
      <c r="M18" s="37"/>
      <c r="N18" s="37"/>
      <c r="O18" s="95"/>
      <c r="P18" s="32">
        <v>9</v>
      </c>
      <c r="Q18" s="33">
        <f t="shared" si="0"/>
        <v>8.9</v>
      </c>
      <c r="R18" s="34" t="str">
        <f t="shared" si="1"/>
        <v>A</v>
      </c>
      <c r="S18" s="35" t="str">
        <f t="shared" si="2"/>
        <v>Giỏi</v>
      </c>
      <c r="T18" s="36" t="str">
        <f t="shared" si="3"/>
        <v/>
      </c>
      <c r="U18" s="86" t="s">
        <v>680</v>
      </c>
      <c r="V18" s="3"/>
      <c r="W18" s="24"/>
      <c r="X18" s="74" t="str">
        <f t="shared" si="4"/>
        <v>Đạt</v>
      </c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</row>
    <row r="19" spans="2:39" ht="30" customHeight="1">
      <c r="B19" s="25">
        <v>40</v>
      </c>
      <c r="C19" s="26" t="s">
        <v>200</v>
      </c>
      <c r="D19" s="27" t="s">
        <v>201</v>
      </c>
      <c r="E19" s="28" t="s">
        <v>202</v>
      </c>
      <c r="F19" s="29" t="s">
        <v>203</v>
      </c>
      <c r="G19" s="26" t="s">
        <v>85</v>
      </c>
      <c r="H19" s="30">
        <v>9</v>
      </c>
      <c r="I19" s="30">
        <v>9</v>
      </c>
      <c r="J19" s="30">
        <v>7</v>
      </c>
      <c r="K19" s="30" t="s">
        <v>28</v>
      </c>
      <c r="L19" s="37"/>
      <c r="M19" s="37"/>
      <c r="N19" s="37"/>
      <c r="O19" s="95"/>
      <c r="P19" s="32">
        <v>7</v>
      </c>
      <c r="Q19" s="33">
        <f t="shared" si="0"/>
        <v>7.4</v>
      </c>
      <c r="R19" s="34" t="str">
        <f t="shared" si="1"/>
        <v>B</v>
      </c>
      <c r="S19" s="35" t="str">
        <f t="shared" si="2"/>
        <v>Khá</v>
      </c>
      <c r="T19" s="36" t="str">
        <f t="shared" si="3"/>
        <v/>
      </c>
      <c r="U19" s="86" t="s">
        <v>680</v>
      </c>
      <c r="V19" s="3"/>
      <c r="W19" s="24"/>
      <c r="X19" s="74" t="str">
        <f t="shared" si="4"/>
        <v>Đạt</v>
      </c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</row>
    <row r="20" spans="2:39" ht="30" customHeight="1">
      <c r="B20" s="25">
        <v>38</v>
      </c>
      <c r="C20" s="26" t="s">
        <v>192</v>
      </c>
      <c r="D20" s="27" t="s">
        <v>193</v>
      </c>
      <c r="E20" s="28" t="s">
        <v>194</v>
      </c>
      <c r="F20" s="29" t="s">
        <v>195</v>
      </c>
      <c r="G20" s="26" t="s">
        <v>62</v>
      </c>
      <c r="H20" s="30">
        <v>7</v>
      </c>
      <c r="I20" s="30">
        <v>10</v>
      </c>
      <c r="J20" s="30">
        <v>8.5</v>
      </c>
      <c r="K20" s="30" t="s">
        <v>28</v>
      </c>
      <c r="L20" s="37"/>
      <c r="M20" s="37"/>
      <c r="N20" s="37"/>
      <c r="O20" s="95"/>
      <c r="P20" s="32">
        <v>10</v>
      </c>
      <c r="Q20" s="33">
        <f t="shared" si="0"/>
        <v>9.6</v>
      </c>
      <c r="R20" s="34" t="str">
        <f t="shared" si="1"/>
        <v>A+</v>
      </c>
      <c r="S20" s="35" t="str">
        <f t="shared" si="2"/>
        <v>Giỏi</v>
      </c>
      <c r="T20" s="36" t="str">
        <f t="shared" si="3"/>
        <v/>
      </c>
      <c r="U20" s="86" t="s">
        <v>680</v>
      </c>
      <c r="V20" s="3"/>
      <c r="W20" s="24"/>
      <c r="X20" s="74" t="str">
        <f t="shared" si="4"/>
        <v>Đạt</v>
      </c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</row>
    <row r="21" spans="2:39" ht="30" customHeight="1">
      <c r="B21" s="25">
        <v>48</v>
      </c>
      <c r="C21" s="26" t="s">
        <v>230</v>
      </c>
      <c r="D21" s="27" t="s">
        <v>231</v>
      </c>
      <c r="E21" s="28" t="s">
        <v>228</v>
      </c>
      <c r="F21" s="29" t="s">
        <v>232</v>
      </c>
      <c r="G21" s="26" t="s">
        <v>85</v>
      </c>
      <c r="H21" s="30">
        <v>9</v>
      </c>
      <c r="I21" s="30">
        <v>9</v>
      </c>
      <c r="J21" s="30">
        <v>8</v>
      </c>
      <c r="K21" s="30" t="s">
        <v>28</v>
      </c>
      <c r="L21" s="37"/>
      <c r="M21" s="37"/>
      <c r="N21" s="37"/>
      <c r="O21" s="95"/>
      <c r="P21" s="32">
        <v>7.5</v>
      </c>
      <c r="Q21" s="33">
        <f t="shared" si="0"/>
        <v>7.9</v>
      </c>
      <c r="R21" s="34" t="str">
        <f t="shared" si="1"/>
        <v>B</v>
      </c>
      <c r="S21" s="35" t="str">
        <f t="shared" si="2"/>
        <v>Khá</v>
      </c>
      <c r="T21" s="36" t="str">
        <f t="shared" si="3"/>
        <v/>
      </c>
      <c r="U21" s="86" t="s">
        <v>680</v>
      </c>
      <c r="V21" s="3"/>
      <c r="W21" s="24"/>
      <c r="X21" s="74" t="str">
        <f t="shared" si="4"/>
        <v>Đạt</v>
      </c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</row>
    <row r="22" spans="2:39" ht="30" customHeight="1">
      <c r="B22" s="25">
        <v>42</v>
      </c>
      <c r="C22" s="26" t="s">
        <v>207</v>
      </c>
      <c r="D22" s="27" t="s">
        <v>208</v>
      </c>
      <c r="E22" s="28" t="s">
        <v>209</v>
      </c>
      <c r="F22" s="29" t="s">
        <v>210</v>
      </c>
      <c r="G22" s="26" t="s">
        <v>211</v>
      </c>
      <c r="H22" s="30">
        <v>7</v>
      </c>
      <c r="I22" s="30">
        <v>9.5</v>
      </c>
      <c r="J22" s="30">
        <v>5</v>
      </c>
      <c r="K22" s="30" t="s">
        <v>28</v>
      </c>
      <c r="L22" s="37"/>
      <c r="M22" s="37"/>
      <c r="N22" s="37"/>
      <c r="O22" s="95"/>
      <c r="P22" s="32">
        <v>6</v>
      </c>
      <c r="Q22" s="33">
        <f t="shared" si="0"/>
        <v>6.4</v>
      </c>
      <c r="R22" s="34" t="str">
        <f t="shared" si="1"/>
        <v>C</v>
      </c>
      <c r="S22" s="35" t="str">
        <f t="shared" si="2"/>
        <v>Trung bình</v>
      </c>
      <c r="T22" s="36" t="str">
        <f t="shared" si="3"/>
        <v/>
      </c>
      <c r="U22" s="86" t="s">
        <v>680</v>
      </c>
      <c r="V22" s="3"/>
      <c r="W22" s="24"/>
      <c r="X22" s="74" t="str">
        <f t="shared" si="4"/>
        <v>Đạt</v>
      </c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</row>
    <row r="23" spans="2:39" ht="30" customHeight="1">
      <c r="B23" s="25">
        <v>45</v>
      </c>
      <c r="C23" s="26" t="s">
        <v>219</v>
      </c>
      <c r="D23" s="27" t="s">
        <v>220</v>
      </c>
      <c r="E23" s="28" t="s">
        <v>221</v>
      </c>
      <c r="F23" s="29" t="s">
        <v>222</v>
      </c>
      <c r="G23" s="26" t="s">
        <v>66</v>
      </c>
      <c r="H23" s="30">
        <v>6</v>
      </c>
      <c r="I23" s="30">
        <v>9</v>
      </c>
      <c r="J23" s="30">
        <v>7</v>
      </c>
      <c r="K23" s="30" t="s">
        <v>28</v>
      </c>
      <c r="L23" s="37"/>
      <c r="M23" s="37"/>
      <c r="N23" s="37"/>
      <c r="O23" s="95"/>
      <c r="P23" s="32">
        <v>3</v>
      </c>
      <c r="Q23" s="33">
        <f t="shared" si="0"/>
        <v>4.3</v>
      </c>
      <c r="R23" s="34" t="str">
        <f t="shared" si="1"/>
        <v>D</v>
      </c>
      <c r="S23" s="35" t="str">
        <f t="shared" si="2"/>
        <v>Trung bình yếu</v>
      </c>
      <c r="T23" s="36" t="str">
        <f t="shared" si="3"/>
        <v/>
      </c>
      <c r="U23" s="86" t="s">
        <v>680</v>
      </c>
      <c r="V23" s="3"/>
      <c r="W23" s="24"/>
      <c r="X23" s="74" t="str">
        <f t="shared" si="4"/>
        <v>Đạt</v>
      </c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</row>
    <row r="24" spans="2:39" ht="30" customHeight="1">
      <c r="B24" s="25">
        <v>49</v>
      </c>
      <c r="C24" s="26" t="s">
        <v>233</v>
      </c>
      <c r="D24" s="27" t="s">
        <v>234</v>
      </c>
      <c r="E24" s="28" t="s">
        <v>235</v>
      </c>
      <c r="F24" s="29" t="s">
        <v>99</v>
      </c>
      <c r="G24" s="26" t="s">
        <v>62</v>
      </c>
      <c r="H24" s="30">
        <v>7</v>
      </c>
      <c r="I24" s="30">
        <v>10</v>
      </c>
      <c r="J24" s="30">
        <v>9</v>
      </c>
      <c r="K24" s="30" t="s">
        <v>28</v>
      </c>
      <c r="L24" s="37"/>
      <c r="M24" s="37"/>
      <c r="N24" s="37"/>
      <c r="O24" s="95"/>
      <c r="P24" s="32">
        <v>10</v>
      </c>
      <c r="Q24" s="33">
        <f t="shared" si="0"/>
        <v>9.6</v>
      </c>
      <c r="R24" s="34" t="str">
        <f t="shared" si="1"/>
        <v>A+</v>
      </c>
      <c r="S24" s="35" t="str">
        <f t="shared" si="2"/>
        <v>Giỏi</v>
      </c>
      <c r="T24" s="36" t="str">
        <f t="shared" si="3"/>
        <v/>
      </c>
      <c r="U24" s="86" t="s">
        <v>680</v>
      </c>
      <c r="V24" s="3"/>
      <c r="W24" s="24"/>
      <c r="X24" s="74" t="str">
        <f t="shared" si="4"/>
        <v>Đạt</v>
      </c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</row>
    <row r="25" spans="2:39" ht="30" customHeight="1">
      <c r="B25" s="25">
        <v>41</v>
      </c>
      <c r="C25" s="26" t="s">
        <v>204</v>
      </c>
      <c r="D25" s="27" t="s">
        <v>205</v>
      </c>
      <c r="E25" s="28" t="s">
        <v>202</v>
      </c>
      <c r="F25" s="29" t="s">
        <v>206</v>
      </c>
      <c r="G25" s="26" t="s">
        <v>129</v>
      </c>
      <c r="H25" s="30">
        <v>6</v>
      </c>
      <c r="I25" s="30">
        <v>6</v>
      </c>
      <c r="J25" s="30">
        <v>6</v>
      </c>
      <c r="K25" s="30" t="s">
        <v>28</v>
      </c>
      <c r="L25" s="37"/>
      <c r="M25" s="37"/>
      <c r="N25" s="37"/>
      <c r="O25" s="95"/>
      <c r="P25" s="32">
        <v>5</v>
      </c>
      <c r="Q25" s="33">
        <f t="shared" si="0"/>
        <v>5.3</v>
      </c>
      <c r="R25" s="34" t="str">
        <f t="shared" si="1"/>
        <v>D+</v>
      </c>
      <c r="S25" s="35" t="str">
        <f t="shared" si="2"/>
        <v>Trung bình yếu</v>
      </c>
      <c r="T25" s="36" t="str">
        <f t="shared" si="3"/>
        <v/>
      </c>
      <c r="U25" s="86" t="s">
        <v>680</v>
      </c>
      <c r="V25" s="3"/>
      <c r="W25" s="24"/>
      <c r="X25" s="74" t="str">
        <f t="shared" si="4"/>
        <v>Đạt</v>
      </c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</row>
    <row r="26" spans="2:39" ht="30" customHeight="1">
      <c r="B26" s="25">
        <v>44</v>
      </c>
      <c r="C26" s="26" t="s">
        <v>216</v>
      </c>
      <c r="D26" s="27" t="s">
        <v>217</v>
      </c>
      <c r="E26" s="28" t="s">
        <v>214</v>
      </c>
      <c r="F26" s="29" t="s">
        <v>218</v>
      </c>
      <c r="G26" s="26" t="s">
        <v>62</v>
      </c>
      <c r="H26" s="30">
        <v>7</v>
      </c>
      <c r="I26" s="30">
        <v>10</v>
      </c>
      <c r="J26" s="30">
        <v>8</v>
      </c>
      <c r="K26" s="30" t="s">
        <v>28</v>
      </c>
      <c r="L26" s="37"/>
      <c r="M26" s="37"/>
      <c r="N26" s="37"/>
      <c r="O26" s="95"/>
      <c r="P26" s="32">
        <v>3</v>
      </c>
      <c r="Q26" s="33">
        <f t="shared" si="0"/>
        <v>4.5999999999999996</v>
      </c>
      <c r="R26" s="34" t="str">
        <f t="shared" si="1"/>
        <v>D</v>
      </c>
      <c r="S26" s="35" t="str">
        <f t="shared" si="2"/>
        <v>Trung bình yếu</v>
      </c>
      <c r="T26" s="36" t="str">
        <f t="shared" si="3"/>
        <v/>
      </c>
      <c r="U26" s="86" t="s">
        <v>680</v>
      </c>
      <c r="V26" s="3"/>
      <c r="W26" s="24"/>
      <c r="X26" s="74" t="str">
        <f t="shared" si="4"/>
        <v>Đạt</v>
      </c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</row>
    <row r="27" spans="2:39" ht="30" customHeight="1">
      <c r="B27" s="25">
        <v>31</v>
      </c>
      <c r="C27" s="26" t="s">
        <v>167</v>
      </c>
      <c r="D27" s="27" t="s">
        <v>168</v>
      </c>
      <c r="E27" s="28" t="s">
        <v>162</v>
      </c>
      <c r="F27" s="29" t="s">
        <v>169</v>
      </c>
      <c r="G27" s="26" t="s">
        <v>70</v>
      </c>
      <c r="H27" s="30">
        <v>7</v>
      </c>
      <c r="I27" s="30">
        <v>10</v>
      </c>
      <c r="J27" s="30">
        <v>6</v>
      </c>
      <c r="K27" s="30" t="s">
        <v>28</v>
      </c>
      <c r="L27" s="37"/>
      <c r="M27" s="37"/>
      <c r="N27" s="37"/>
      <c r="O27" s="95"/>
      <c r="P27" s="32">
        <v>5.5</v>
      </c>
      <c r="Q27" s="33">
        <f t="shared" si="0"/>
        <v>6.2</v>
      </c>
      <c r="R27" s="34" t="str">
        <f t="shared" si="1"/>
        <v>C</v>
      </c>
      <c r="S27" s="35" t="str">
        <f t="shared" si="2"/>
        <v>Trung bình</v>
      </c>
      <c r="T27" s="36" t="str">
        <f t="shared" si="3"/>
        <v/>
      </c>
      <c r="U27" s="86" t="s">
        <v>680</v>
      </c>
      <c r="V27" s="3"/>
      <c r="W27" s="24"/>
      <c r="X27" s="74" t="str">
        <f t="shared" si="4"/>
        <v>Đạt</v>
      </c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</row>
    <row r="28" spans="2:39" ht="30" customHeight="1">
      <c r="B28" s="25">
        <v>35</v>
      </c>
      <c r="C28" s="26" t="s">
        <v>181</v>
      </c>
      <c r="D28" s="27" t="s">
        <v>182</v>
      </c>
      <c r="E28" s="28" t="s">
        <v>183</v>
      </c>
      <c r="F28" s="29" t="s">
        <v>184</v>
      </c>
      <c r="G28" s="26" t="s">
        <v>62</v>
      </c>
      <c r="H28" s="30">
        <v>9</v>
      </c>
      <c r="I28" s="30">
        <v>6</v>
      </c>
      <c r="J28" s="30">
        <v>8.5</v>
      </c>
      <c r="K28" s="30" t="s">
        <v>28</v>
      </c>
      <c r="L28" s="37"/>
      <c r="M28" s="37"/>
      <c r="N28" s="37"/>
      <c r="O28" s="95"/>
      <c r="P28" s="32">
        <v>6</v>
      </c>
      <c r="Q28" s="33">
        <f t="shared" si="0"/>
        <v>6.6</v>
      </c>
      <c r="R28" s="34" t="str">
        <f t="shared" si="1"/>
        <v>C+</v>
      </c>
      <c r="S28" s="35" t="str">
        <f t="shared" si="2"/>
        <v>Trung bình</v>
      </c>
      <c r="T28" s="36" t="str">
        <f t="shared" si="3"/>
        <v/>
      </c>
      <c r="U28" s="86" t="s">
        <v>680</v>
      </c>
      <c r="V28" s="3"/>
      <c r="W28" s="24"/>
      <c r="X28" s="74" t="str">
        <f t="shared" si="4"/>
        <v>Đạt</v>
      </c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</row>
    <row r="29" spans="2:39" ht="30" customHeight="1">
      <c r="B29" s="25">
        <v>47</v>
      </c>
      <c r="C29" s="26" t="s">
        <v>226</v>
      </c>
      <c r="D29" s="27" t="s">
        <v>227</v>
      </c>
      <c r="E29" s="28" t="s">
        <v>228</v>
      </c>
      <c r="F29" s="29" t="s">
        <v>229</v>
      </c>
      <c r="G29" s="26" t="s">
        <v>62</v>
      </c>
      <c r="H29" s="30">
        <v>7</v>
      </c>
      <c r="I29" s="30">
        <v>7</v>
      </c>
      <c r="J29" s="30">
        <v>8.5</v>
      </c>
      <c r="K29" s="30" t="s">
        <v>28</v>
      </c>
      <c r="L29" s="37"/>
      <c r="M29" s="37"/>
      <c r="N29" s="37"/>
      <c r="O29" s="95"/>
      <c r="P29" s="32">
        <v>4</v>
      </c>
      <c r="Q29" s="33">
        <f t="shared" si="0"/>
        <v>5.0999999999999996</v>
      </c>
      <c r="R29" s="34" t="str">
        <f t="shared" si="1"/>
        <v>D+</v>
      </c>
      <c r="S29" s="35" t="str">
        <f t="shared" si="2"/>
        <v>Trung bình yếu</v>
      </c>
      <c r="T29" s="36" t="str">
        <f t="shared" si="3"/>
        <v/>
      </c>
      <c r="U29" s="86" t="s">
        <v>680</v>
      </c>
      <c r="V29" s="3"/>
      <c r="W29" s="24"/>
      <c r="X29" s="74" t="str">
        <f t="shared" si="4"/>
        <v>Đạt</v>
      </c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</row>
    <row r="30" spans="2:39" ht="30" customHeight="1">
      <c r="B30" s="25">
        <v>33</v>
      </c>
      <c r="C30" s="26" t="s">
        <v>174</v>
      </c>
      <c r="D30" s="27" t="s">
        <v>75</v>
      </c>
      <c r="E30" s="28" t="s">
        <v>175</v>
      </c>
      <c r="F30" s="29" t="s">
        <v>176</v>
      </c>
      <c r="G30" s="26" t="s">
        <v>66</v>
      </c>
      <c r="H30" s="30">
        <v>9</v>
      </c>
      <c r="I30" s="30">
        <v>7</v>
      </c>
      <c r="J30" s="30">
        <v>7</v>
      </c>
      <c r="K30" s="30" t="s">
        <v>28</v>
      </c>
      <c r="L30" s="37"/>
      <c r="M30" s="37"/>
      <c r="N30" s="37"/>
      <c r="O30" s="95"/>
      <c r="P30" s="32">
        <v>4</v>
      </c>
      <c r="Q30" s="33">
        <f t="shared" si="0"/>
        <v>5.0999999999999996</v>
      </c>
      <c r="R30" s="34" t="str">
        <f t="shared" si="1"/>
        <v>D+</v>
      </c>
      <c r="S30" s="35" t="str">
        <f t="shared" si="2"/>
        <v>Trung bình yếu</v>
      </c>
      <c r="T30" s="36" t="str">
        <f t="shared" si="3"/>
        <v/>
      </c>
      <c r="U30" s="86" t="s">
        <v>680</v>
      </c>
      <c r="V30" s="3"/>
      <c r="W30" s="24"/>
      <c r="X30" s="74" t="str">
        <f t="shared" si="4"/>
        <v>Đạt</v>
      </c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</row>
    <row r="31" spans="2:39" ht="30" customHeight="1">
      <c r="B31" s="25">
        <v>30</v>
      </c>
      <c r="C31" s="26" t="s">
        <v>164</v>
      </c>
      <c r="D31" s="27" t="s">
        <v>165</v>
      </c>
      <c r="E31" s="28" t="s">
        <v>162</v>
      </c>
      <c r="F31" s="29" t="s">
        <v>166</v>
      </c>
      <c r="G31" s="26" t="s">
        <v>85</v>
      </c>
      <c r="H31" s="30">
        <v>9</v>
      </c>
      <c r="I31" s="30">
        <v>7</v>
      </c>
      <c r="J31" s="30">
        <v>8.5</v>
      </c>
      <c r="K31" s="30" t="s">
        <v>28</v>
      </c>
      <c r="L31" s="37"/>
      <c r="M31" s="37"/>
      <c r="N31" s="37"/>
      <c r="O31" s="95"/>
      <c r="P31" s="32">
        <v>6</v>
      </c>
      <c r="Q31" s="33">
        <f t="shared" si="0"/>
        <v>6.7</v>
      </c>
      <c r="R31" s="34" t="str">
        <f t="shared" si="1"/>
        <v>C+</v>
      </c>
      <c r="S31" s="35" t="str">
        <f t="shared" si="2"/>
        <v>Trung bình</v>
      </c>
      <c r="T31" s="36" t="str">
        <f t="shared" si="3"/>
        <v/>
      </c>
      <c r="U31" s="86" t="s">
        <v>680</v>
      </c>
      <c r="V31" s="3"/>
      <c r="W31" s="24"/>
      <c r="X31" s="74" t="str">
        <f t="shared" si="4"/>
        <v>Đạt</v>
      </c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</row>
    <row r="32" spans="2:39" ht="30" customHeight="1">
      <c r="B32" s="25">
        <v>54</v>
      </c>
      <c r="C32" s="26" t="s">
        <v>251</v>
      </c>
      <c r="D32" s="27" t="s">
        <v>252</v>
      </c>
      <c r="E32" s="28" t="s">
        <v>253</v>
      </c>
      <c r="F32" s="29" t="s">
        <v>254</v>
      </c>
      <c r="G32" s="26" t="s">
        <v>62</v>
      </c>
      <c r="H32" s="30">
        <v>9</v>
      </c>
      <c r="I32" s="30">
        <v>7</v>
      </c>
      <c r="J32" s="30">
        <v>8.5</v>
      </c>
      <c r="K32" s="30" t="s">
        <v>28</v>
      </c>
      <c r="L32" s="37"/>
      <c r="M32" s="37"/>
      <c r="N32" s="37"/>
      <c r="O32" s="95"/>
      <c r="P32" s="32">
        <v>2.5</v>
      </c>
      <c r="Q32" s="33">
        <f t="shared" si="0"/>
        <v>4.2</v>
      </c>
      <c r="R32" s="34" t="str">
        <f t="shared" si="1"/>
        <v>D</v>
      </c>
      <c r="S32" s="35" t="str">
        <f t="shared" si="2"/>
        <v>Trung bình yếu</v>
      </c>
      <c r="T32" s="36" t="str">
        <f t="shared" si="3"/>
        <v/>
      </c>
      <c r="U32" s="86" t="s">
        <v>680</v>
      </c>
      <c r="V32" s="3"/>
      <c r="W32" s="24"/>
      <c r="X32" s="74" t="str">
        <f t="shared" si="4"/>
        <v>Đạt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</row>
    <row r="33" spans="2:39" ht="30" customHeight="1">
      <c r="B33" s="25">
        <v>43</v>
      </c>
      <c r="C33" s="26" t="s">
        <v>212</v>
      </c>
      <c r="D33" s="27" t="s">
        <v>213</v>
      </c>
      <c r="E33" s="28" t="s">
        <v>214</v>
      </c>
      <c r="F33" s="29" t="s">
        <v>215</v>
      </c>
      <c r="G33" s="26" t="s">
        <v>144</v>
      </c>
      <c r="H33" s="30">
        <v>7</v>
      </c>
      <c r="I33" s="30">
        <v>9</v>
      </c>
      <c r="J33" s="30">
        <v>8.5</v>
      </c>
      <c r="K33" s="30" t="s">
        <v>28</v>
      </c>
      <c r="L33" s="37"/>
      <c r="M33" s="37"/>
      <c r="N33" s="37"/>
      <c r="O33" s="95"/>
      <c r="P33" s="32">
        <v>2.5</v>
      </c>
      <c r="Q33" s="33">
        <f t="shared" si="0"/>
        <v>4.2</v>
      </c>
      <c r="R33" s="34" t="str">
        <f t="shared" si="1"/>
        <v>D</v>
      </c>
      <c r="S33" s="35" t="str">
        <f t="shared" si="2"/>
        <v>Trung bình yếu</v>
      </c>
      <c r="T33" s="36" t="str">
        <f t="shared" si="3"/>
        <v/>
      </c>
      <c r="U33" s="86" t="s">
        <v>680</v>
      </c>
      <c r="V33" s="3"/>
      <c r="W33" s="24"/>
      <c r="X33" s="74" t="str">
        <f t="shared" si="4"/>
        <v>Đạt</v>
      </c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</row>
    <row r="34" spans="2:39" ht="30" customHeight="1">
      <c r="B34" s="25">
        <v>52</v>
      </c>
      <c r="C34" s="26" t="s">
        <v>244</v>
      </c>
      <c r="D34" s="27" t="s">
        <v>245</v>
      </c>
      <c r="E34" s="28" t="s">
        <v>242</v>
      </c>
      <c r="F34" s="29" t="s">
        <v>246</v>
      </c>
      <c r="G34" s="26" t="s">
        <v>66</v>
      </c>
      <c r="H34" s="30">
        <v>10</v>
      </c>
      <c r="I34" s="30">
        <v>9</v>
      </c>
      <c r="J34" s="30">
        <v>8.5</v>
      </c>
      <c r="K34" s="30" t="s">
        <v>28</v>
      </c>
      <c r="L34" s="37"/>
      <c r="M34" s="37"/>
      <c r="N34" s="37"/>
      <c r="O34" s="95"/>
      <c r="P34" s="32">
        <v>9.5</v>
      </c>
      <c r="Q34" s="33">
        <f t="shared" si="0"/>
        <v>9.4</v>
      </c>
      <c r="R34" s="34" t="str">
        <f t="shared" si="1"/>
        <v>A+</v>
      </c>
      <c r="S34" s="35" t="str">
        <f t="shared" si="2"/>
        <v>Giỏi</v>
      </c>
      <c r="T34" s="36" t="str">
        <f t="shared" si="3"/>
        <v/>
      </c>
      <c r="U34" s="86" t="s">
        <v>680</v>
      </c>
      <c r="V34" s="3"/>
      <c r="W34" s="24"/>
      <c r="X34" s="74" t="str">
        <f t="shared" si="4"/>
        <v>Đạt</v>
      </c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</row>
    <row r="35" spans="2:39" ht="30" customHeight="1">
      <c r="B35" s="25">
        <v>20</v>
      </c>
      <c r="C35" s="26" t="s">
        <v>125</v>
      </c>
      <c r="D35" s="27" t="s">
        <v>126</v>
      </c>
      <c r="E35" s="28" t="s">
        <v>127</v>
      </c>
      <c r="F35" s="29" t="s">
        <v>128</v>
      </c>
      <c r="G35" s="26" t="s">
        <v>129</v>
      </c>
      <c r="H35" s="30">
        <v>6</v>
      </c>
      <c r="I35" s="30">
        <v>9</v>
      </c>
      <c r="J35" s="30">
        <v>6</v>
      </c>
      <c r="K35" s="30" t="s">
        <v>28</v>
      </c>
      <c r="L35" s="37"/>
      <c r="M35" s="37"/>
      <c r="N35" s="37"/>
      <c r="O35" s="95"/>
      <c r="P35" s="32">
        <v>2.5</v>
      </c>
      <c r="Q35" s="33">
        <f t="shared" si="0"/>
        <v>3.9</v>
      </c>
      <c r="R35" s="34" t="str">
        <f t="shared" si="1"/>
        <v>F</v>
      </c>
      <c r="S35" s="35" t="str">
        <f t="shared" si="2"/>
        <v>Kém</v>
      </c>
      <c r="T35" s="36" t="str">
        <f t="shared" si="3"/>
        <v/>
      </c>
      <c r="U35" s="86" t="s">
        <v>679</v>
      </c>
      <c r="V35" s="3"/>
      <c r="W35" s="24"/>
      <c r="X35" s="74" t="str">
        <f t="shared" si="4"/>
        <v>Học lại</v>
      </c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</row>
    <row r="36" spans="2:39" ht="30" customHeight="1">
      <c r="B36" s="25">
        <v>10</v>
      </c>
      <c r="C36" s="26" t="s">
        <v>93</v>
      </c>
      <c r="D36" s="27" t="s">
        <v>72</v>
      </c>
      <c r="E36" s="28" t="s">
        <v>94</v>
      </c>
      <c r="F36" s="29" t="s">
        <v>95</v>
      </c>
      <c r="G36" s="26" t="s">
        <v>66</v>
      </c>
      <c r="H36" s="30">
        <v>9</v>
      </c>
      <c r="I36" s="30">
        <v>7</v>
      </c>
      <c r="J36" s="30">
        <v>8.5</v>
      </c>
      <c r="K36" s="30" t="s">
        <v>28</v>
      </c>
      <c r="L36" s="37"/>
      <c r="M36" s="37"/>
      <c r="N36" s="37"/>
      <c r="O36" s="95"/>
      <c r="P36" s="32">
        <v>3.5</v>
      </c>
      <c r="Q36" s="33">
        <f t="shared" si="0"/>
        <v>4.9000000000000004</v>
      </c>
      <c r="R36" s="34" t="str">
        <f t="shared" si="1"/>
        <v>D</v>
      </c>
      <c r="S36" s="35" t="str">
        <f t="shared" si="2"/>
        <v>Trung bình yếu</v>
      </c>
      <c r="T36" s="36" t="str">
        <f t="shared" si="3"/>
        <v/>
      </c>
      <c r="U36" s="86" t="s">
        <v>679</v>
      </c>
      <c r="V36" s="3"/>
      <c r="W36" s="24"/>
      <c r="X36" s="74" t="str">
        <f t="shared" si="4"/>
        <v>Đạt</v>
      </c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</row>
    <row r="37" spans="2:39" ht="30" customHeight="1">
      <c r="B37" s="25">
        <v>24</v>
      </c>
      <c r="C37" s="26" t="s">
        <v>141</v>
      </c>
      <c r="D37" s="27" t="s">
        <v>142</v>
      </c>
      <c r="E37" s="28" t="s">
        <v>139</v>
      </c>
      <c r="F37" s="29" t="s">
        <v>143</v>
      </c>
      <c r="G37" s="26" t="s">
        <v>144</v>
      </c>
      <c r="H37" s="30">
        <v>7</v>
      </c>
      <c r="I37" s="30">
        <v>9.5</v>
      </c>
      <c r="J37" s="30">
        <v>8</v>
      </c>
      <c r="K37" s="30" t="s">
        <v>28</v>
      </c>
      <c r="L37" s="37"/>
      <c r="M37" s="37"/>
      <c r="N37" s="37"/>
      <c r="O37" s="95"/>
      <c r="P37" s="32">
        <v>7</v>
      </c>
      <c r="Q37" s="33">
        <f t="shared" si="0"/>
        <v>7.4</v>
      </c>
      <c r="R37" s="34" t="str">
        <f t="shared" si="1"/>
        <v>B</v>
      </c>
      <c r="S37" s="35" t="str">
        <f t="shared" si="2"/>
        <v>Khá</v>
      </c>
      <c r="T37" s="36" t="str">
        <f t="shared" si="3"/>
        <v/>
      </c>
      <c r="U37" s="86" t="s">
        <v>679</v>
      </c>
      <c r="V37" s="3"/>
      <c r="W37" s="24"/>
      <c r="X37" s="74" t="str">
        <f t="shared" si="4"/>
        <v>Đạt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</row>
    <row r="38" spans="2:39" ht="30" customHeight="1">
      <c r="B38" s="25">
        <v>1</v>
      </c>
      <c r="C38" s="26" t="s">
        <v>58</v>
      </c>
      <c r="D38" s="27" t="s">
        <v>59</v>
      </c>
      <c r="E38" s="28" t="s">
        <v>60</v>
      </c>
      <c r="F38" s="29" t="s">
        <v>61</v>
      </c>
      <c r="G38" s="26" t="s">
        <v>62</v>
      </c>
      <c r="H38" s="30">
        <v>9</v>
      </c>
      <c r="I38" s="30">
        <v>6</v>
      </c>
      <c r="J38" s="30">
        <v>8.5</v>
      </c>
      <c r="K38" s="30" t="s">
        <v>28</v>
      </c>
      <c r="L38" s="31"/>
      <c r="M38" s="31"/>
      <c r="N38" s="31"/>
      <c r="O38" s="95"/>
      <c r="P38" s="99">
        <v>5.5</v>
      </c>
      <c r="Q38" s="33">
        <f t="shared" si="0"/>
        <v>6.2</v>
      </c>
      <c r="R38" s="34" t="str">
        <f t="shared" si="1"/>
        <v>C</v>
      </c>
      <c r="S38" s="34" t="str">
        <f t="shared" si="2"/>
        <v>Trung bình</v>
      </c>
      <c r="T38" s="36" t="str">
        <f t="shared" si="3"/>
        <v/>
      </c>
      <c r="U38" s="86" t="s">
        <v>679</v>
      </c>
      <c r="V38" s="3"/>
      <c r="W38" s="24"/>
      <c r="X38" s="74" t="str">
        <f t="shared" si="4"/>
        <v>Đạt</v>
      </c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</row>
    <row r="39" spans="2:39" ht="30" customHeight="1">
      <c r="B39" s="25">
        <v>8</v>
      </c>
      <c r="C39" s="26" t="s">
        <v>86</v>
      </c>
      <c r="D39" s="27" t="s">
        <v>87</v>
      </c>
      <c r="E39" s="28" t="s">
        <v>88</v>
      </c>
      <c r="F39" s="29" t="s">
        <v>89</v>
      </c>
      <c r="G39" s="26" t="s">
        <v>62</v>
      </c>
      <c r="H39" s="30">
        <v>8</v>
      </c>
      <c r="I39" s="30">
        <v>10</v>
      </c>
      <c r="J39" s="30">
        <v>8.5</v>
      </c>
      <c r="K39" s="30" t="s">
        <v>28</v>
      </c>
      <c r="L39" s="37"/>
      <c r="M39" s="37"/>
      <c r="N39" s="37"/>
      <c r="O39" s="95"/>
      <c r="P39" s="32">
        <v>4.5</v>
      </c>
      <c r="Q39" s="33">
        <f t="shared" si="0"/>
        <v>5.8</v>
      </c>
      <c r="R39" s="34" t="str">
        <f t="shared" si="1"/>
        <v>C</v>
      </c>
      <c r="S39" s="35" t="str">
        <f t="shared" si="2"/>
        <v>Trung bình</v>
      </c>
      <c r="T39" s="36" t="str">
        <f t="shared" si="3"/>
        <v/>
      </c>
      <c r="U39" s="86" t="s">
        <v>679</v>
      </c>
      <c r="V39" s="3"/>
      <c r="W39" s="24"/>
      <c r="X39" s="74" t="str">
        <f t="shared" si="4"/>
        <v>Đạt</v>
      </c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</row>
    <row r="40" spans="2:39" ht="30" customHeight="1">
      <c r="B40" s="25">
        <v>15</v>
      </c>
      <c r="C40" s="26" t="s">
        <v>111</v>
      </c>
      <c r="D40" s="27" t="s">
        <v>112</v>
      </c>
      <c r="E40" s="28" t="s">
        <v>113</v>
      </c>
      <c r="F40" s="29" t="s">
        <v>114</v>
      </c>
      <c r="G40" s="26" t="s">
        <v>85</v>
      </c>
      <c r="H40" s="30">
        <v>7</v>
      </c>
      <c r="I40" s="30">
        <v>7</v>
      </c>
      <c r="J40" s="30">
        <v>8.5</v>
      </c>
      <c r="K40" s="30" t="s">
        <v>28</v>
      </c>
      <c r="L40" s="37"/>
      <c r="M40" s="37"/>
      <c r="N40" s="37"/>
      <c r="O40" s="95"/>
      <c r="P40" s="32">
        <v>2</v>
      </c>
      <c r="Q40" s="33">
        <f t="shared" si="0"/>
        <v>3.7</v>
      </c>
      <c r="R40" s="34" t="str">
        <f t="shared" si="1"/>
        <v>F</v>
      </c>
      <c r="S40" s="35" t="str">
        <f t="shared" si="2"/>
        <v>Kém</v>
      </c>
      <c r="T40" s="36" t="str">
        <f t="shared" si="3"/>
        <v/>
      </c>
      <c r="U40" s="86" t="s">
        <v>679</v>
      </c>
      <c r="V40" s="3"/>
      <c r="W40" s="24"/>
      <c r="X40" s="74" t="str">
        <f t="shared" si="4"/>
        <v>Học lại</v>
      </c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</row>
    <row r="41" spans="2:39" ht="30" customHeight="1">
      <c r="B41" s="25">
        <v>11</v>
      </c>
      <c r="C41" s="26" t="s">
        <v>96</v>
      </c>
      <c r="D41" s="27" t="s">
        <v>97</v>
      </c>
      <c r="E41" s="28" t="s">
        <v>98</v>
      </c>
      <c r="F41" s="29" t="s">
        <v>99</v>
      </c>
      <c r="G41" s="26" t="s">
        <v>62</v>
      </c>
      <c r="H41" s="30">
        <v>7</v>
      </c>
      <c r="I41" s="30">
        <v>6</v>
      </c>
      <c r="J41" s="30">
        <v>8.5</v>
      </c>
      <c r="K41" s="30" t="s">
        <v>28</v>
      </c>
      <c r="L41" s="37"/>
      <c r="M41" s="37"/>
      <c r="N41" s="37"/>
      <c r="O41" s="95"/>
      <c r="P41" s="32">
        <v>7</v>
      </c>
      <c r="Q41" s="33">
        <f t="shared" si="0"/>
        <v>7.1</v>
      </c>
      <c r="R41" s="34" t="str">
        <f t="shared" si="1"/>
        <v>B</v>
      </c>
      <c r="S41" s="35" t="str">
        <f t="shared" si="2"/>
        <v>Khá</v>
      </c>
      <c r="T41" s="36" t="str">
        <f t="shared" si="3"/>
        <v/>
      </c>
      <c r="U41" s="86" t="s">
        <v>679</v>
      </c>
      <c r="V41" s="3"/>
      <c r="W41" s="24"/>
      <c r="X41" s="74" t="str">
        <f t="shared" si="4"/>
        <v>Đạt</v>
      </c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</row>
    <row r="42" spans="2:39" ht="30" customHeight="1">
      <c r="B42" s="25">
        <v>22</v>
      </c>
      <c r="C42" s="26" t="s">
        <v>134</v>
      </c>
      <c r="D42" s="27" t="s">
        <v>75</v>
      </c>
      <c r="E42" s="28" t="s">
        <v>135</v>
      </c>
      <c r="F42" s="29" t="s">
        <v>136</v>
      </c>
      <c r="G42" s="26" t="s">
        <v>70</v>
      </c>
      <c r="H42" s="30">
        <v>6</v>
      </c>
      <c r="I42" s="30">
        <v>7</v>
      </c>
      <c r="J42" s="30">
        <v>8.5</v>
      </c>
      <c r="K42" s="30" t="s">
        <v>28</v>
      </c>
      <c r="L42" s="37"/>
      <c r="M42" s="37"/>
      <c r="N42" s="37"/>
      <c r="O42" s="95"/>
      <c r="P42" s="32">
        <v>2</v>
      </c>
      <c r="Q42" s="33">
        <f t="shared" ref="Q42:Q73" si="5">ROUND(SUMPRODUCT(H42:P42,$H$9:$P$9)/100,1)</f>
        <v>3.6</v>
      </c>
      <c r="R42" s="34" t="str">
        <f t="shared" ref="R42:R64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35" t="str">
        <f t="shared" ref="S42:S64" si="7">IF($Q42&lt;4,"Kém",IF(AND($Q42&gt;=4,$Q42&lt;=5.4),"Trung bình yếu",IF(AND($Q42&gt;=5.5,$Q42&lt;=6.9),"Trung bình",IF(AND($Q42&gt;=7,$Q42&lt;=8.4),"Khá",IF(AND($Q42&gt;=8.5,$Q42&lt;=10),"Giỏi","")))))</f>
        <v>Kém</v>
      </c>
      <c r="T42" s="36" t="str">
        <f t="shared" ref="T42:T60" si="8">+IF(OR($H42=0,$I42=0,$J42=0,$K42=0),"Không đủ ĐKDT","")</f>
        <v/>
      </c>
      <c r="U42" s="86" t="s">
        <v>679</v>
      </c>
      <c r="V42" s="3"/>
      <c r="W42" s="24"/>
      <c r="X42" s="74" t="str">
        <f t="shared" ref="X42:X64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</row>
    <row r="43" spans="2:39" ht="30" customHeight="1">
      <c r="B43" s="25">
        <v>21</v>
      </c>
      <c r="C43" s="26" t="s">
        <v>130</v>
      </c>
      <c r="D43" s="27" t="s">
        <v>131</v>
      </c>
      <c r="E43" s="28" t="s">
        <v>132</v>
      </c>
      <c r="F43" s="29" t="s">
        <v>133</v>
      </c>
      <c r="G43" s="26" t="s">
        <v>62</v>
      </c>
      <c r="H43" s="30">
        <v>7</v>
      </c>
      <c r="I43" s="30">
        <v>7</v>
      </c>
      <c r="J43" s="30">
        <v>8.5</v>
      </c>
      <c r="K43" s="30" t="s">
        <v>28</v>
      </c>
      <c r="L43" s="37"/>
      <c r="M43" s="37"/>
      <c r="N43" s="37"/>
      <c r="O43" s="95"/>
      <c r="P43" s="32">
        <v>2</v>
      </c>
      <c r="Q43" s="33">
        <f t="shared" si="5"/>
        <v>3.7</v>
      </c>
      <c r="R43" s="34" t="str">
        <f t="shared" si="6"/>
        <v>F</v>
      </c>
      <c r="S43" s="35" t="str">
        <f t="shared" si="7"/>
        <v>Kém</v>
      </c>
      <c r="T43" s="36" t="str">
        <f t="shared" si="8"/>
        <v/>
      </c>
      <c r="U43" s="86" t="s">
        <v>679</v>
      </c>
      <c r="V43" s="3"/>
      <c r="W43" s="24"/>
      <c r="X43" s="74" t="str">
        <f t="shared" si="9"/>
        <v>Học lại</v>
      </c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</row>
    <row r="44" spans="2:39" ht="30" customHeight="1">
      <c r="B44" s="25">
        <v>28</v>
      </c>
      <c r="C44" s="26" t="s">
        <v>157</v>
      </c>
      <c r="D44" s="27" t="s">
        <v>158</v>
      </c>
      <c r="E44" s="28" t="s">
        <v>155</v>
      </c>
      <c r="F44" s="29" t="s">
        <v>159</v>
      </c>
      <c r="G44" s="26" t="s">
        <v>62</v>
      </c>
      <c r="H44" s="30">
        <v>6</v>
      </c>
      <c r="I44" s="30">
        <v>6</v>
      </c>
      <c r="J44" s="30">
        <v>7</v>
      </c>
      <c r="K44" s="30" t="s">
        <v>28</v>
      </c>
      <c r="L44" s="37"/>
      <c r="M44" s="37"/>
      <c r="N44" s="37"/>
      <c r="O44" s="95"/>
      <c r="P44" s="32">
        <v>4</v>
      </c>
      <c r="Q44" s="33">
        <f t="shared" si="5"/>
        <v>4.7</v>
      </c>
      <c r="R44" s="34" t="str">
        <f t="shared" si="6"/>
        <v>D</v>
      </c>
      <c r="S44" s="35" t="str">
        <f t="shared" si="7"/>
        <v>Trung bình yếu</v>
      </c>
      <c r="T44" s="36" t="str">
        <f t="shared" si="8"/>
        <v/>
      </c>
      <c r="U44" s="86" t="s">
        <v>679</v>
      </c>
      <c r="V44" s="3"/>
      <c r="W44" s="24"/>
      <c r="X44" s="74" t="str">
        <f t="shared" si="9"/>
        <v>Đạt</v>
      </c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</row>
    <row r="45" spans="2:39" ht="30" customHeight="1">
      <c r="B45" s="25">
        <v>26</v>
      </c>
      <c r="C45" s="26" t="s">
        <v>149</v>
      </c>
      <c r="D45" s="27" t="s">
        <v>150</v>
      </c>
      <c r="E45" s="28" t="s">
        <v>151</v>
      </c>
      <c r="F45" s="29" t="s">
        <v>152</v>
      </c>
      <c r="G45" s="26" t="s">
        <v>62</v>
      </c>
      <c r="H45" s="30">
        <v>9</v>
      </c>
      <c r="I45" s="30">
        <v>6</v>
      </c>
      <c r="J45" s="30">
        <v>8.5</v>
      </c>
      <c r="K45" s="30" t="s">
        <v>28</v>
      </c>
      <c r="L45" s="37"/>
      <c r="M45" s="37"/>
      <c r="N45" s="37"/>
      <c r="O45" s="95"/>
      <c r="P45" s="32">
        <v>6.5</v>
      </c>
      <c r="Q45" s="33">
        <f t="shared" si="5"/>
        <v>6.9</v>
      </c>
      <c r="R45" s="34" t="str">
        <f t="shared" si="6"/>
        <v>C+</v>
      </c>
      <c r="S45" s="35" t="str">
        <f t="shared" si="7"/>
        <v>Trung bình</v>
      </c>
      <c r="T45" s="36" t="str">
        <f t="shared" si="8"/>
        <v/>
      </c>
      <c r="U45" s="86" t="s">
        <v>679</v>
      </c>
      <c r="V45" s="3"/>
      <c r="W45" s="24"/>
      <c r="X45" s="74" t="str">
        <f t="shared" si="9"/>
        <v>Đạt</v>
      </c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</row>
    <row r="46" spans="2:39" ht="30" customHeight="1">
      <c r="B46" s="25">
        <v>7</v>
      </c>
      <c r="C46" s="26" t="s">
        <v>82</v>
      </c>
      <c r="D46" s="27" t="s">
        <v>75</v>
      </c>
      <c r="E46" s="28" t="s">
        <v>83</v>
      </c>
      <c r="F46" s="29" t="s">
        <v>84</v>
      </c>
      <c r="G46" s="26" t="s">
        <v>85</v>
      </c>
      <c r="H46" s="30">
        <v>7</v>
      </c>
      <c r="I46" s="30">
        <v>8.5</v>
      </c>
      <c r="J46" s="30">
        <v>8.5</v>
      </c>
      <c r="K46" s="30" t="s">
        <v>28</v>
      </c>
      <c r="L46" s="37"/>
      <c r="M46" s="37"/>
      <c r="N46" s="37"/>
      <c r="O46" s="95"/>
      <c r="P46" s="32">
        <v>5</v>
      </c>
      <c r="Q46" s="33">
        <f t="shared" si="5"/>
        <v>5.9</v>
      </c>
      <c r="R46" s="34" t="str">
        <f t="shared" si="6"/>
        <v>C</v>
      </c>
      <c r="S46" s="35" t="str">
        <f t="shared" si="7"/>
        <v>Trung bình</v>
      </c>
      <c r="T46" s="36" t="str">
        <f t="shared" si="8"/>
        <v/>
      </c>
      <c r="U46" s="86" t="s">
        <v>679</v>
      </c>
      <c r="V46" s="3"/>
      <c r="W46" s="24"/>
      <c r="X46" s="74" t="str">
        <f t="shared" si="9"/>
        <v>Đạt</v>
      </c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</row>
    <row r="47" spans="2:39" ht="30" customHeight="1">
      <c r="B47" s="25">
        <v>19</v>
      </c>
      <c r="C47" s="26" t="s">
        <v>122</v>
      </c>
      <c r="D47" s="27" t="s">
        <v>123</v>
      </c>
      <c r="E47" s="28" t="s">
        <v>113</v>
      </c>
      <c r="F47" s="29" t="s">
        <v>124</v>
      </c>
      <c r="G47" s="26" t="s">
        <v>85</v>
      </c>
      <c r="H47" s="30">
        <v>7</v>
      </c>
      <c r="I47" s="30">
        <v>6</v>
      </c>
      <c r="J47" s="30">
        <v>8.5</v>
      </c>
      <c r="K47" s="30" t="s">
        <v>28</v>
      </c>
      <c r="L47" s="37"/>
      <c r="M47" s="37"/>
      <c r="N47" s="37"/>
      <c r="O47" s="95"/>
      <c r="P47" s="32">
        <v>0.5</v>
      </c>
      <c r="Q47" s="33">
        <f t="shared" si="5"/>
        <v>2.5</v>
      </c>
      <c r="R47" s="34" t="str">
        <f t="shared" si="6"/>
        <v>F</v>
      </c>
      <c r="S47" s="35" t="str">
        <f t="shared" si="7"/>
        <v>Kém</v>
      </c>
      <c r="T47" s="36" t="str">
        <f t="shared" si="8"/>
        <v/>
      </c>
      <c r="U47" s="86" t="s">
        <v>679</v>
      </c>
      <c r="V47" s="3"/>
      <c r="W47" s="24"/>
      <c r="X47" s="74" t="str">
        <f t="shared" si="9"/>
        <v>Học lại</v>
      </c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</row>
    <row r="48" spans="2:39" ht="30" customHeight="1">
      <c r="B48" s="25">
        <v>16</v>
      </c>
      <c r="C48" s="26" t="s">
        <v>115</v>
      </c>
      <c r="D48" s="27" t="s">
        <v>116</v>
      </c>
      <c r="E48" s="28" t="s">
        <v>113</v>
      </c>
      <c r="F48" s="29" t="s">
        <v>117</v>
      </c>
      <c r="G48" s="26" t="s">
        <v>85</v>
      </c>
      <c r="H48" s="30">
        <v>9</v>
      </c>
      <c r="I48" s="30">
        <v>7</v>
      </c>
      <c r="J48" s="30">
        <v>8</v>
      </c>
      <c r="K48" s="30" t="s">
        <v>28</v>
      </c>
      <c r="L48" s="37"/>
      <c r="M48" s="37"/>
      <c r="N48" s="37"/>
      <c r="O48" s="95"/>
      <c r="P48" s="32">
        <v>2</v>
      </c>
      <c r="Q48" s="33">
        <f t="shared" si="5"/>
        <v>3.8</v>
      </c>
      <c r="R48" s="34" t="str">
        <f t="shared" si="6"/>
        <v>F</v>
      </c>
      <c r="S48" s="35" t="str">
        <f t="shared" si="7"/>
        <v>Kém</v>
      </c>
      <c r="T48" s="36" t="str">
        <f t="shared" si="8"/>
        <v/>
      </c>
      <c r="U48" s="86" t="s">
        <v>679</v>
      </c>
      <c r="V48" s="3"/>
      <c r="W48" s="24"/>
      <c r="X48" s="74" t="str">
        <f t="shared" si="9"/>
        <v>Học lại</v>
      </c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</row>
    <row r="49" spans="2:39" ht="30" customHeight="1">
      <c r="B49" s="25">
        <v>23</v>
      </c>
      <c r="C49" s="26" t="s">
        <v>137</v>
      </c>
      <c r="D49" s="27" t="s">
        <v>138</v>
      </c>
      <c r="E49" s="28" t="s">
        <v>139</v>
      </c>
      <c r="F49" s="29" t="s">
        <v>140</v>
      </c>
      <c r="G49" s="26" t="s">
        <v>62</v>
      </c>
      <c r="H49" s="30">
        <v>7</v>
      </c>
      <c r="I49" s="30">
        <v>10</v>
      </c>
      <c r="J49" s="30">
        <v>8.5</v>
      </c>
      <c r="K49" s="30" t="s">
        <v>28</v>
      </c>
      <c r="L49" s="37"/>
      <c r="M49" s="37"/>
      <c r="N49" s="37"/>
      <c r="O49" s="95"/>
      <c r="P49" s="32">
        <v>5.5</v>
      </c>
      <c r="Q49" s="33">
        <f t="shared" si="5"/>
        <v>6.4</v>
      </c>
      <c r="R49" s="34" t="str">
        <f t="shared" si="6"/>
        <v>C</v>
      </c>
      <c r="S49" s="35" t="str">
        <f t="shared" si="7"/>
        <v>Trung bình</v>
      </c>
      <c r="T49" s="36" t="str">
        <f t="shared" si="8"/>
        <v/>
      </c>
      <c r="U49" s="86" t="s">
        <v>679</v>
      </c>
      <c r="V49" s="3"/>
      <c r="W49" s="24"/>
      <c r="X49" s="74" t="str">
        <f t="shared" si="9"/>
        <v>Đạt</v>
      </c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</row>
    <row r="50" spans="2:39" ht="30" customHeight="1">
      <c r="B50" s="25">
        <v>2</v>
      </c>
      <c r="C50" s="26" t="s">
        <v>63</v>
      </c>
      <c r="D50" s="27" t="s">
        <v>64</v>
      </c>
      <c r="E50" s="28" t="s">
        <v>60</v>
      </c>
      <c r="F50" s="29" t="s">
        <v>65</v>
      </c>
      <c r="G50" s="26" t="s">
        <v>66</v>
      </c>
      <c r="H50" s="30">
        <v>9</v>
      </c>
      <c r="I50" s="30">
        <v>8</v>
      </c>
      <c r="J50" s="30">
        <v>8.5</v>
      </c>
      <c r="K50" s="30" t="s">
        <v>28</v>
      </c>
      <c r="L50" s="31"/>
      <c r="M50" s="31"/>
      <c r="N50" s="31"/>
      <c r="O50" s="95"/>
      <c r="P50" s="32">
        <v>2.5</v>
      </c>
      <c r="Q50" s="33">
        <f t="shared" si="5"/>
        <v>4.3</v>
      </c>
      <c r="R50" s="34" t="str">
        <f t="shared" si="6"/>
        <v>D</v>
      </c>
      <c r="S50" s="35" t="str">
        <f t="shared" si="7"/>
        <v>Trung bình yếu</v>
      </c>
      <c r="T50" s="36" t="str">
        <f t="shared" si="8"/>
        <v/>
      </c>
      <c r="U50" s="86" t="s">
        <v>679</v>
      </c>
      <c r="V50" s="3"/>
      <c r="W50" s="24"/>
      <c r="X50" s="74" t="str">
        <f t="shared" si="9"/>
        <v>Đạt</v>
      </c>
      <c r="Y50" s="73"/>
      <c r="Z50" s="73"/>
      <c r="AA50" s="73"/>
      <c r="AB50" s="65"/>
      <c r="AC50" s="65"/>
      <c r="AD50" s="65"/>
      <c r="AE50" s="65"/>
      <c r="AF50" s="64"/>
      <c r="AG50" s="65"/>
      <c r="AH50" s="65"/>
      <c r="AI50" s="65"/>
      <c r="AJ50" s="65"/>
      <c r="AK50" s="65"/>
      <c r="AL50" s="65"/>
      <c r="AM50" s="66"/>
    </row>
    <row r="51" spans="2:39" ht="30" customHeight="1">
      <c r="B51" s="25">
        <v>27</v>
      </c>
      <c r="C51" s="26" t="s">
        <v>153</v>
      </c>
      <c r="D51" s="27" t="s">
        <v>154</v>
      </c>
      <c r="E51" s="28" t="s">
        <v>155</v>
      </c>
      <c r="F51" s="29" t="s">
        <v>156</v>
      </c>
      <c r="G51" s="26" t="s">
        <v>70</v>
      </c>
      <c r="H51" s="30">
        <v>9</v>
      </c>
      <c r="I51" s="30">
        <v>10</v>
      </c>
      <c r="J51" s="30">
        <v>9</v>
      </c>
      <c r="K51" s="30" t="s">
        <v>28</v>
      </c>
      <c r="L51" s="37"/>
      <c r="M51" s="37"/>
      <c r="N51" s="37"/>
      <c r="O51" s="95"/>
      <c r="P51" s="32">
        <v>7.5</v>
      </c>
      <c r="Q51" s="33">
        <f t="shared" si="5"/>
        <v>8.1</v>
      </c>
      <c r="R51" s="34" t="str">
        <f t="shared" si="6"/>
        <v>B+</v>
      </c>
      <c r="S51" s="35" t="str">
        <f t="shared" si="7"/>
        <v>Khá</v>
      </c>
      <c r="T51" s="36" t="str">
        <f t="shared" si="8"/>
        <v/>
      </c>
      <c r="U51" s="86" t="s">
        <v>679</v>
      </c>
      <c r="V51" s="3"/>
      <c r="W51" s="24"/>
      <c r="X51" s="74" t="str">
        <f t="shared" si="9"/>
        <v>Đạt</v>
      </c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</row>
    <row r="52" spans="2:39" ht="30" customHeight="1">
      <c r="B52" s="25">
        <v>17</v>
      </c>
      <c r="C52" s="26" t="s">
        <v>118</v>
      </c>
      <c r="D52" s="27" t="s">
        <v>119</v>
      </c>
      <c r="E52" s="28" t="s">
        <v>113</v>
      </c>
      <c r="F52" s="29" t="s">
        <v>120</v>
      </c>
      <c r="G52" s="26" t="s">
        <v>66</v>
      </c>
      <c r="H52" s="30">
        <v>10</v>
      </c>
      <c r="I52" s="30">
        <v>6</v>
      </c>
      <c r="J52" s="30">
        <v>8.5</v>
      </c>
      <c r="K52" s="30" t="s">
        <v>28</v>
      </c>
      <c r="L52" s="37"/>
      <c r="M52" s="37"/>
      <c r="N52" s="37"/>
      <c r="O52" s="95"/>
      <c r="P52" s="32">
        <v>7</v>
      </c>
      <c r="Q52" s="33">
        <f t="shared" si="5"/>
        <v>7.4</v>
      </c>
      <c r="R52" s="34" t="str">
        <f t="shared" si="6"/>
        <v>B</v>
      </c>
      <c r="S52" s="35" t="str">
        <f t="shared" si="7"/>
        <v>Khá</v>
      </c>
      <c r="T52" s="36" t="str">
        <f t="shared" si="8"/>
        <v/>
      </c>
      <c r="U52" s="86" t="s">
        <v>679</v>
      </c>
      <c r="V52" s="3"/>
      <c r="W52" s="24"/>
      <c r="X52" s="74" t="str">
        <f t="shared" si="9"/>
        <v>Đạt</v>
      </c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</row>
    <row r="53" spans="2:39" ht="30" customHeight="1">
      <c r="B53" s="25">
        <v>12</v>
      </c>
      <c r="C53" s="26" t="s">
        <v>100</v>
      </c>
      <c r="D53" s="27" t="s">
        <v>101</v>
      </c>
      <c r="E53" s="28" t="s">
        <v>102</v>
      </c>
      <c r="F53" s="29" t="s">
        <v>103</v>
      </c>
      <c r="G53" s="26" t="s">
        <v>62</v>
      </c>
      <c r="H53" s="30">
        <v>9</v>
      </c>
      <c r="I53" s="30">
        <v>8</v>
      </c>
      <c r="J53" s="30">
        <v>8.5</v>
      </c>
      <c r="K53" s="30" t="s">
        <v>28</v>
      </c>
      <c r="L53" s="37"/>
      <c r="M53" s="37"/>
      <c r="N53" s="37"/>
      <c r="O53" s="95"/>
      <c r="P53" s="32">
        <v>9</v>
      </c>
      <c r="Q53" s="33">
        <f t="shared" si="5"/>
        <v>8.9</v>
      </c>
      <c r="R53" s="34" t="str">
        <f t="shared" si="6"/>
        <v>A</v>
      </c>
      <c r="S53" s="35" t="str">
        <f t="shared" si="7"/>
        <v>Giỏi</v>
      </c>
      <c r="T53" s="36" t="str">
        <f t="shared" si="8"/>
        <v/>
      </c>
      <c r="U53" s="86" t="s">
        <v>679</v>
      </c>
      <c r="V53" s="3"/>
      <c r="W53" s="24"/>
      <c r="X53" s="74" t="str">
        <f t="shared" si="9"/>
        <v>Đạt</v>
      </c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</row>
    <row r="54" spans="2:39" ht="30" customHeight="1">
      <c r="B54" s="25">
        <v>3</v>
      </c>
      <c r="C54" s="26" t="s">
        <v>67</v>
      </c>
      <c r="D54" s="27" t="s">
        <v>68</v>
      </c>
      <c r="E54" s="28" t="s">
        <v>60</v>
      </c>
      <c r="F54" s="29" t="s">
        <v>69</v>
      </c>
      <c r="G54" s="26" t="s">
        <v>70</v>
      </c>
      <c r="H54" s="30">
        <v>9</v>
      </c>
      <c r="I54" s="30">
        <v>6</v>
      </c>
      <c r="J54" s="30">
        <v>8.5</v>
      </c>
      <c r="K54" s="30" t="s">
        <v>28</v>
      </c>
      <c r="L54" s="37"/>
      <c r="M54" s="37"/>
      <c r="N54" s="37"/>
      <c r="O54" s="95"/>
      <c r="P54" s="32">
        <v>10</v>
      </c>
      <c r="Q54" s="33">
        <f t="shared" si="5"/>
        <v>9.4</v>
      </c>
      <c r="R54" s="34" t="str">
        <f t="shared" si="6"/>
        <v>A+</v>
      </c>
      <c r="S54" s="35" t="str">
        <f t="shared" si="7"/>
        <v>Giỏi</v>
      </c>
      <c r="T54" s="36" t="str">
        <f t="shared" si="8"/>
        <v/>
      </c>
      <c r="U54" s="86" t="s">
        <v>679</v>
      </c>
      <c r="V54" s="3"/>
      <c r="W54" s="24"/>
      <c r="X54" s="74" t="str">
        <f t="shared" si="9"/>
        <v>Đạt</v>
      </c>
      <c r="Y54" s="75"/>
      <c r="Z54" s="75"/>
      <c r="AA54" s="89"/>
      <c r="AB54" s="64"/>
      <c r="AC54" s="64"/>
      <c r="AD54" s="64"/>
      <c r="AE54" s="76"/>
      <c r="AF54" s="64"/>
      <c r="AG54" s="77"/>
      <c r="AH54" s="78"/>
      <c r="AI54" s="77"/>
      <c r="AJ54" s="78"/>
      <c r="AK54" s="77"/>
      <c r="AL54" s="64"/>
      <c r="AM54" s="76"/>
    </row>
    <row r="55" spans="2:39" ht="30" customHeight="1">
      <c r="B55" s="25">
        <v>25</v>
      </c>
      <c r="C55" s="26" t="s">
        <v>145</v>
      </c>
      <c r="D55" s="27" t="s">
        <v>146</v>
      </c>
      <c r="E55" s="28" t="s">
        <v>147</v>
      </c>
      <c r="F55" s="29" t="s">
        <v>148</v>
      </c>
      <c r="G55" s="26" t="s">
        <v>70</v>
      </c>
      <c r="H55" s="30">
        <v>9</v>
      </c>
      <c r="I55" s="30">
        <v>9</v>
      </c>
      <c r="J55" s="30">
        <v>8.5</v>
      </c>
      <c r="K55" s="30" t="s">
        <v>28</v>
      </c>
      <c r="L55" s="37"/>
      <c r="M55" s="37"/>
      <c r="N55" s="37"/>
      <c r="O55" s="95"/>
      <c r="P55" s="32">
        <v>10</v>
      </c>
      <c r="Q55" s="33">
        <f t="shared" si="5"/>
        <v>9.6999999999999993</v>
      </c>
      <c r="R55" s="34" t="str">
        <f t="shared" si="6"/>
        <v>A+</v>
      </c>
      <c r="S55" s="35" t="str">
        <f t="shared" si="7"/>
        <v>Giỏi</v>
      </c>
      <c r="T55" s="36" t="str">
        <f t="shared" si="8"/>
        <v/>
      </c>
      <c r="U55" s="86" t="s">
        <v>679</v>
      </c>
      <c r="V55" s="3"/>
      <c r="W55" s="24"/>
      <c r="X55" s="74" t="str">
        <f t="shared" si="9"/>
        <v>Đạt</v>
      </c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</row>
    <row r="56" spans="2:39" ht="30" customHeight="1">
      <c r="B56" s="25">
        <v>4</v>
      </c>
      <c r="C56" s="26" t="s">
        <v>71</v>
      </c>
      <c r="D56" s="27" t="s">
        <v>72</v>
      </c>
      <c r="E56" s="28" t="s">
        <v>60</v>
      </c>
      <c r="F56" s="29" t="s">
        <v>73</v>
      </c>
      <c r="G56" s="26" t="s">
        <v>62</v>
      </c>
      <c r="H56" s="30">
        <v>6</v>
      </c>
      <c r="I56" s="30">
        <v>7</v>
      </c>
      <c r="J56" s="30">
        <v>9</v>
      </c>
      <c r="K56" s="30" t="s">
        <v>28</v>
      </c>
      <c r="L56" s="37"/>
      <c r="M56" s="37"/>
      <c r="N56" s="37"/>
      <c r="O56" s="95"/>
      <c r="P56" s="32">
        <v>6.5</v>
      </c>
      <c r="Q56" s="33">
        <f t="shared" si="5"/>
        <v>6.8</v>
      </c>
      <c r="R56" s="34" t="str">
        <f t="shared" si="6"/>
        <v>C+</v>
      </c>
      <c r="S56" s="35" t="str">
        <f t="shared" si="7"/>
        <v>Trung bình</v>
      </c>
      <c r="T56" s="36" t="str">
        <f t="shared" si="8"/>
        <v/>
      </c>
      <c r="U56" s="86" t="s">
        <v>679</v>
      </c>
      <c r="V56" s="3"/>
      <c r="W56" s="24"/>
      <c r="X56" s="74" t="str">
        <f t="shared" si="9"/>
        <v>Đạt</v>
      </c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</row>
    <row r="57" spans="2:39" ht="30" customHeight="1">
      <c r="B57" s="25">
        <v>18</v>
      </c>
      <c r="C57" s="26" t="s">
        <v>121</v>
      </c>
      <c r="D57" s="27" t="s">
        <v>79</v>
      </c>
      <c r="E57" s="28" t="s">
        <v>113</v>
      </c>
      <c r="F57" s="29" t="s">
        <v>73</v>
      </c>
      <c r="G57" s="26" t="s">
        <v>66</v>
      </c>
      <c r="H57" s="30">
        <v>10</v>
      </c>
      <c r="I57" s="30">
        <v>9</v>
      </c>
      <c r="J57" s="30">
        <v>8.5</v>
      </c>
      <c r="K57" s="30" t="s">
        <v>28</v>
      </c>
      <c r="L57" s="37"/>
      <c r="M57" s="37"/>
      <c r="N57" s="37"/>
      <c r="O57" s="95"/>
      <c r="P57" s="32">
        <v>6</v>
      </c>
      <c r="Q57" s="33">
        <f t="shared" si="5"/>
        <v>7</v>
      </c>
      <c r="R57" s="34" t="str">
        <f t="shared" si="6"/>
        <v>B</v>
      </c>
      <c r="S57" s="35" t="str">
        <f t="shared" si="7"/>
        <v>Khá</v>
      </c>
      <c r="T57" s="36" t="str">
        <f t="shared" si="8"/>
        <v/>
      </c>
      <c r="U57" s="86" t="s">
        <v>679</v>
      </c>
      <c r="V57" s="3"/>
      <c r="W57" s="24"/>
      <c r="X57" s="74" t="str">
        <f t="shared" si="9"/>
        <v>Đạt</v>
      </c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</row>
    <row r="58" spans="2:39" ht="30" customHeight="1">
      <c r="B58" s="25">
        <v>6</v>
      </c>
      <c r="C58" s="26" t="s">
        <v>78</v>
      </c>
      <c r="D58" s="27" t="s">
        <v>79</v>
      </c>
      <c r="E58" s="28" t="s">
        <v>80</v>
      </c>
      <c r="F58" s="29" t="s">
        <v>81</v>
      </c>
      <c r="G58" s="26" t="s">
        <v>66</v>
      </c>
      <c r="H58" s="30">
        <v>10</v>
      </c>
      <c r="I58" s="30">
        <v>9.5</v>
      </c>
      <c r="J58" s="30">
        <v>9</v>
      </c>
      <c r="K58" s="30" t="s">
        <v>28</v>
      </c>
      <c r="L58" s="37"/>
      <c r="M58" s="37"/>
      <c r="N58" s="37"/>
      <c r="O58" s="95"/>
      <c r="P58" s="32">
        <v>5</v>
      </c>
      <c r="Q58" s="33">
        <f t="shared" si="5"/>
        <v>6.4</v>
      </c>
      <c r="R58" s="34" t="str">
        <f t="shared" si="6"/>
        <v>C</v>
      </c>
      <c r="S58" s="35" t="str">
        <f t="shared" si="7"/>
        <v>Trung bình</v>
      </c>
      <c r="T58" s="36" t="str">
        <f t="shared" si="8"/>
        <v/>
      </c>
      <c r="U58" s="86" t="s">
        <v>679</v>
      </c>
      <c r="V58" s="3"/>
      <c r="W58" s="24"/>
      <c r="X58" s="74" t="str">
        <f t="shared" si="9"/>
        <v>Đạt</v>
      </c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</row>
    <row r="59" spans="2:39" ht="30" customHeight="1">
      <c r="B59" s="25">
        <v>9</v>
      </c>
      <c r="C59" s="26" t="s">
        <v>90</v>
      </c>
      <c r="D59" s="27" t="s">
        <v>91</v>
      </c>
      <c r="E59" s="28" t="s">
        <v>88</v>
      </c>
      <c r="F59" s="29" t="s">
        <v>92</v>
      </c>
      <c r="G59" s="26" t="s">
        <v>85</v>
      </c>
      <c r="H59" s="30">
        <v>10</v>
      </c>
      <c r="I59" s="30">
        <v>6</v>
      </c>
      <c r="J59" s="30">
        <v>8.5</v>
      </c>
      <c r="K59" s="30" t="s">
        <v>28</v>
      </c>
      <c r="L59" s="37"/>
      <c r="M59" s="37"/>
      <c r="N59" s="37"/>
      <c r="O59" s="95"/>
      <c r="P59" s="32">
        <v>9</v>
      </c>
      <c r="Q59" s="33">
        <f t="shared" si="5"/>
        <v>8.8000000000000007</v>
      </c>
      <c r="R59" s="34" t="str">
        <f t="shared" si="6"/>
        <v>A</v>
      </c>
      <c r="S59" s="35" t="str">
        <f t="shared" si="7"/>
        <v>Giỏi</v>
      </c>
      <c r="T59" s="36" t="str">
        <f t="shared" si="8"/>
        <v/>
      </c>
      <c r="U59" s="86" t="s">
        <v>679</v>
      </c>
      <c r="V59" s="3"/>
      <c r="W59" s="24"/>
      <c r="X59" s="74" t="str">
        <f t="shared" si="9"/>
        <v>Đạt</v>
      </c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</row>
    <row r="60" spans="2:39" ht="30" customHeight="1">
      <c r="B60" s="25">
        <v>5</v>
      </c>
      <c r="C60" s="26" t="s">
        <v>74</v>
      </c>
      <c r="D60" s="27" t="s">
        <v>75</v>
      </c>
      <c r="E60" s="28" t="s">
        <v>76</v>
      </c>
      <c r="F60" s="29" t="s">
        <v>77</v>
      </c>
      <c r="G60" s="26" t="s">
        <v>62</v>
      </c>
      <c r="H60" s="30">
        <v>0</v>
      </c>
      <c r="I60" s="30">
        <v>0</v>
      </c>
      <c r="J60" s="30">
        <v>0</v>
      </c>
      <c r="K60" s="30" t="s">
        <v>28</v>
      </c>
      <c r="L60" s="37"/>
      <c r="M60" s="37"/>
      <c r="N60" s="37"/>
      <c r="O60" s="95"/>
      <c r="P60" s="32" t="s">
        <v>687</v>
      </c>
      <c r="Q60" s="33">
        <f t="shared" si="5"/>
        <v>0</v>
      </c>
      <c r="R60" s="34" t="str">
        <f t="shared" si="6"/>
        <v>F</v>
      </c>
      <c r="S60" s="35" t="str">
        <f t="shared" si="7"/>
        <v>Kém</v>
      </c>
      <c r="T60" s="36" t="str">
        <f t="shared" si="8"/>
        <v>Không đủ ĐKDT</v>
      </c>
      <c r="U60" s="86" t="s">
        <v>679</v>
      </c>
      <c r="V60" s="3"/>
      <c r="W60" s="24"/>
      <c r="X60" s="74" t="str">
        <f t="shared" si="9"/>
        <v>Học lại</v>
      </c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</row>
    <row r="61" spans="2:39" ht="30" customHeight="1">
      <c r="B61" s="25">
        <v>13</v>
      </c>
      <c r="C61" s="26" t="s">
        <v>104</v>
      </c>
      <c r="D61" s="27" t="s">
        <v>105</v>
      </c>
      <c r="E61" s="28" t="s">
        <v>106</v>
      </c>
      <c r="F61" s="29" t="s">
        <v>107</v>
      </c>
      <c r="G61" s="26" t="s">
        <v>70</v>
      </c>
      <c r="H61" s="30">
        <v>7</v>
      </c>
      <c r="I61" s="30">
        <v>9</v>
      </c>
      <c r="J61" s="30">
        <v>3</v>
      </c>
      <c r="K61" s="30" t="s">
        <v>28</v>
      </c>
      <c r="L61" s="37"/>
      <c r="M61" s="37"/>
      <c r="N61" s="37"/>
      <c r="O61" s="95"/>
      <c r="P61" s="32" t="s">
        <v>688</v>
      </c>
      <c r="Q61" s="33">
        <f t="shared" si="5"/>
        <v>1.9</v>
      </c>
      <c r="R61" s="34" t="str">
        <f t="shared" si="6"/>
        <v>F</v>
      </c>
      <c r="S61" s="35" t="str">
        <f t="shared" si="7"/>
        <v>Kém</v>
      </c>
      <c r="T61" s="36" t="s">
        <v>689</v>
      </c>
      <c r="U61" s="86" t="s">
        <v>679</v>
      </c>
      <c r="V61" s="3"/>
      <c r="W61" s="24"/>
      <c r="X61" s="74" t="str">
        <f t="shared" si="9"/>
        <v>Học lại</v>
      </c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</row>
    <row r="62" spans="2:39" ht="30" customHeight="1">
      <c r="B62" s="25">
        <v>14</v>
      </c>
      <c r="C62" s="26" t="s">
        <v>108</v>
      </c>
      <c r="D62" s="27" t="s">
        <v>109</v>
      </c>
      <c r="E62" s="28" t="s">
        <v>106</v>
      </c>
      <c r="F62" s="29" t="s">
        <v>110</v>
      </c>
      <c r="G62" s="26" t="s">
        <v>85</v>
      </c>
      <c r="H62" s="30">
        <v>0</v>
      </c>
      <c r="I62" s="30">
        <v>2</v>
      </c>
      <c r="J62" s="30">
        <v>0</v>
      </c>
      <c r="K62" s="30" t="s">
        <v>28</v>
      </c>
      <c r="L62" s="37"/>
      <c r="M62" s="37"/>
      <c r="N62" s="37"/>
      <c r="O62" s="95"/>
      <c r="P62" s="32" t="s">
        <v>687</v>
      </c>
      <c r="Q62" s="33">
        <f t="shared" si="5"/>
        <v>0.2</v>
      </c>
      <c r="R62" s="34" t="str">
        <f t="shared" si="6"/>
        <v>F</v>
      </c>
      <c r="S62" s="35" t="str">
        <f t="shared" si="7"/>
        <v>Kém</v>
      </c>
      <c r="T62" s="36" t="str">
        <f>+IF(OR($H62=0,$I62=0,$J62=0,$K62=0),"Không đủ ĐKDT","")</f>
        <v>Không đủ ĐKDT</v>
      </c>
      <c r="U62" s="86" t="s">
        <v>679</v>
      </c>
      <c r="V62" s="3"/>
      <c r="W62" s="24"/>
      <c r="X62" s="74" t="str">
        <f t="shared" si="9"/>
        <v>Học lại</v>
      </c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</row>
    <row r="63" spans="2:39" ht="30" customHeight="1">
      <c r="B63" s="25">
        <v>37</v>
      </c>
      <c r="C63" s="26" t="s">
        <v>189</v>
      </c>
      <c r="D63" s="27" t="s">
        <v>97</v>
      </c>
      <c r="E63" s="28" t="s">
        <v>190</v>
      </c>
      <c r="F63" s="29" t="s">
        <v>191</v>
      </c>
      <c r="G63" s="26" t="s">
        <v>85</v>
      </c>
      <c r="H63" s="30">
        <v>0</v>
      </c>
      <c r="I63" s="30">
        <v>0</v>
      </c>
      <c r="J63" s="30">
        <v>0</v>
      </c>
      <c r="K63" s="30" t="s">
        <v>28</v>
      </c>
      <c r="L63" s="37"/>
      <c r="M63" s="37"/>
      <c r="N63" s="37"/>
      <c r="O63" s="95"/>
      <c r="P63" s="32" t="s">
        <v>687</v>
      </c>
      <c r="Q63" s="33">
        <f t="shared" si="5"/>
        <v>0</v>
      </c>
      <c r="R63" s="34" t="str">
        <f t="shared" si="6"/>
        <v>F</v>
      </c>
      <c r="S63" s="35" t="str">
        <f t="shared" si="7"/>
        <v>Kém</v>
      </c>
      <c r="T63" s="36" t="str">
        <f>+IF(OR($H63=0,$I63=0,$J63=0,$K63=0),"Không đủ ĐKDT","")</f>
        <v>Không đủ ĐKDT</v>
      </c>
      <c r="U63" s="86" t="s">
        <v>680</v>
      </c>
      <c r="V63" s="3"/>
      <c r="W63" s="24"/>
      <c r="X63" s="74" t="str">
        <f t="shared" si="9"/>
        <v>Học lại</v>
      </c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</row>
    <row r="64" spans="2:39" ht="30" customHeight="1">
      <c r="B64" s="25">
        <v>51</v>
      </c>
      <c r="C64" s="26" t="s">
        <v>240</v>
      </c>
      <c r="D64" s="27" t="s">
        <v>241</v>
      </c>
      <c r="E64" s="28" t="s">
        <v>242</v>
      </c>
      <c r="F64" s="29" t="s">
        <v>243</v>
      </c>
      <c r="G64" s="26" t="s">
        <v>62</v>
      </c>
      <c r="H64" s="30">
        <v>0</v>
      </c>
      <c r="I64" s="30">
        <v>0</v>
      </c>
      <c r="J64" s="30">
        <v>0</v>
      </c>
      <c r="K64" s="30" t="s">
        <v>28</v>
      </c>
      <c r="L64" s="37"/>
      <c r="M64" s="37"/>
      <c r="N64" s="37"/>
      <c r="O64" s="95"/>
      <c r="P64" s="32" t="s">
        <v>687</v>
      </c>
      <c r="Q64" s="33">
        <f t="shared" si="5"/>
        <v>0</v>
      </c>
      <c r="R64" s="34" t="str">
        <f t="shared" si="6"/>
        <v>F</v>
      </c>
      <c r="S64" s="35" t="str">
        <f t="shared" si="7"/>
        <v>Kém</v>
      </c>
      <c r="T64" s="36" t="str">
        <f>+IF(OR($H64=0,$I64=0,$J64=0,$K64=0),"Không đủ ĐKDT","")</f>
        <v>Không đủ ĐKDT</v>
      </c>
      <c r="U64" s="86" t="s">
        <v>680</v>
      </c>
      <c r="V64" s="3"/>
      <c r="W64" s="24"/>
      <c r="X64" s="74" t="str">
        <f t="shared" si="9"/>
        <v>Học lại</v>
      </c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</row>
    <row r="65" spans="1:39" ht="9" customHeight="1">
      <c r="A65" s="2"/>
      <c r="B65" s="38"/>
      <c r="C65" s="39"/>
      <c r="D65" s="39"/>
      <c r="E65" s="40"/>
      <c r="F65" s="40"/>
      <c r="G65" s="40"/>
      <c r="H65" s="41"/>
      <c r="I65" s="42"/>
      <c r="J65" s="42"/>
      <c r="K65" s="43"/>
      <c r="L65" s="43"/>
      <c r="M65" s="43"/>
      <c r="N65" s="43"/>
      <c r="O65" s="96"/>
      <c r="P65" s="43"/>
      <c r="Q65" s="43"/>
      <c r="R65" s="43"/>
      <c r="S65" s="43"/>
      <c r="T65" s="43"/>
      <c r="U65" s="2"/>
      <c r="V65" s="3"/>
    </row>
    <row r="66" spans="1:39">
      <c r="A66" s="2"/>
      <c r="B66" s="139" t="s">
        <v>29</v>
      </c>
      <c r="C66" s="139"/>
      <c r="D66" s="39"/>
      <c r="E66" s="40"/>
      <c r="F66" s="40"/>
      <c r="G66" s="40"/>
      <c r="H66" s="41"/>
      <c r="I66" s="42"/>
      <c r="J66" s="42"/>
      <c r="K66" s="43"/>
      <c r="L66" s="43"/>
      <c r="M66" s="43"/>
      <c r="N66" s="43"/>
      <c r="O66" s="96"/>
      <c r="P66" s="43"/>
      <c r="Q66" s="43"/>
      <c r="R66" s="43"/>
      <c r="S66" s="43"/>
      <c r="T66" s="43"/>
      <c r="U66" s="2"/>
      <c r="V66" s="3"/>
    </row>
    <row r="67" spans="1:39" ht="16.5" customHeight="1">
      <c r="A67" s="2"/>
      <c r="B67" s="44" t="s">
        <v>30</v>
      </c>
      <c r="C67" s="44"/>
      <c r="D67" s="45">
        <f>+$AA$8</f>
        <v>55</v>
      </c>
      <c r="E67" s="46" t="s">
        <v>31</v>
      </c>
      <c r="F67" s="110" t="s">
        <v>32</v>
      </c>
      <c r="G67" s="110"/>
      <c r="H67" s="110"/>
      <c r="I67" s="110"/>
      <c r="J67" s="110"/>
      <c r="K67" s="110"/>
      <c r="L67" s="110"/>
      <c r="M67" s="110"/>
      <c r="N67" s="110"/>
      <c r="O67" s="110"/>
      <c r="P67" s="47">
        <f>$AA$8 -COUNTIF($T$9:$T$254,"Vắng") -COUNTIF($T$9:$T$254,"Vắng có phép") - COUNTIF($T$9:$T$254,"Đình chỉ thi") - COUNTIF($T$9:$T$254,"Không đủ ĐKDT")</f>
        <v>50</v>
      </c>
      <c r="Q67" s="47"/>
      <c r="R67" s="47"/>
      <c r="S67" s="48"/>
      <c r="T67" s="49" t="s">
        <v>31</v>
      </c>
      <c r="U67" s="87"/>
      <c r="V67" s="3"/>
    </row>
    <row r="68" spans="1:39" ht="16.5" customHeight="1">
      <c r="A68" s="2"/>
      <c r="B68" s="44" t="s">
        <v>33</v>
      </c>
      <c r="C68" s="44"/>
      <c r="D68" s="45">
        <f>+$AL$8</f>
        <v>44</v>
      </c>
      <c r="E68" s="46" t="s">
        <v>31</v>
      </c>
      <c r="F68" s="110" t="s">
        <v>34</v>
      </c>
      <c r="G68" s="110"/>
      <c r="H68" s="110"/>
      <c r="I68" s="110"/>
      <c r="J68" s="110"/>
      <c r="K68" s="110"/>
      <c r="L68" s="110"/>
      <c r="M68" s="110"/>
      <c r="N68" s="110"/>
      <c r="O68" s="110"/>
      <c r="P68" s="50">
        <f>COUNTIF($T$9:$T$130,"Vắng")</f>
        <v>1</v>
      </c>
      <c r="Q68" s="50"/>
      <c r="R68" s="50"/>
      <c r="S68" s="51"/>
      <c r="T68" s="49" t="s">
        <v>31</v>
      </c>
      <c r="U68" s="88"/>
      <c r="V68" s="3"/>
    </row>
    <row r="69" spans="1:39" ht="16.5" customHeight="1">
      <c r="A69" s="2"/>
      <c r="B69" s="44" t="s">
        <v>48</v>
      </c>
      <c r="C69" s="44"/>
      <c r="D69" s="60">
        <f>COUNTIF(X10:X64,"Học lại")</f>
        <v>11</v>
      </c>
      <c r="E69" s="46" t="s">
        <v>31</v>
      </c>
      <c r="F69" s="110" t="s">
        <v>49</v>
      </c>
      <c r="G69" s="110"/>
      <c r="H69" s="110"/>
      <c r="I69" s="110"/>
      <c r="J69" s="110"/>
      <c r="K69" s="110"/>
      <c r="L69" s="110"/>
      <c r="M69" s="110"/>
      <c r="N69" s="110"/>
      <c r="O69" s="110"/>
      <c r="P69" s="47">
        <f>COUNTIF($T$9:$T$130,"Vắng có phép")</f>
        <v>0</v>
      </c>
      <c r="Q69" s="47"/>
      <c r="R69" s="47"/>
      <c r="S69" s="48"/>
      <c r="T69" s="49" t="s">
        <v>31</v>
      </c>
      <c r="U69" s="87"/>
      <c r="V69" s="3"/>
    </row>
    <row r="70" spans="1:39" ht="3" customHeight="1">
      <c r="A70" s="2"/>
      <c r="B70" s="38"/>
      <c r="C70" s="39"/>
      <c r="D70" s="39"/>
      <c r="E70" s="40"/>
      <c r="F70" s="40"/>
      <c r="G70" s="40"/>
      <c r="H70" s="41"/>
      <c r="I70" s="42"/>
      <c r="J70" s="42"/>
      <c r="K70" s="43"/>
      <c r="L70" s="43"/>
      <c r="M70" s="43"/>
      <c r="N70" s="43"/>
      <c r="O70" s="96"/>
      <c r="P70" s="43"/>
      <c r="Q70" s="43"/>
      <c r="R70" s="43"/>
      <c r="S70" s="43"/>
      <c r="T70" s="43"/>
      <c r="U70" s="2"/>
      <c r="V70" s="3"/>
    </row>
    <row r="71" spans="1:39" ht="15.75">
      <c r="B71" s="79" t="s">
        <v>50</v>
      </c>
      <c r="C71" s="79"/>
      <c r="D71" s="80">
        <f>COUNTIF(X10:X64,"Thi lại")</f>
        <v>0</v>
      </c>
      <c r="E71" s="81" t="s">
        <v>31</v>
      </c>
      <c r="F71" s="3"/>
      <c r="G71" s="3"/>
      <c r="H71" s="3"/>
      <c r="I71" s="3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3"/>
    </row>
    <row r="72" spans="1:39" ht="24.75" customHeight="1">
      <c r="B72" s="79"/>
      <c r="C72" s="79"/>
      <c r="D72" s="80"/>
      <c r="E72" s="81"/>
      <c r="F72" s="3"/>
      <c r="G72" s="3"/>
      <c r="H72" s="3"/>
      <c r="I72" s="3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3"/>
    </row>
    <row r="73" spans="1:39" ht="15.75">
      <c r="A73" s="52"/>
      <c r="B73" s="130"/>
      <c r="C73" s="130"/>
      <c r="D73" s="130"/>
      <c r="E73" s="130"/>
      <c r="F73" s="130"/>
      <c r="G73" s="130"/>
      <c r="H73" s="130"/>
      <c r="I73" s="53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3"/>
    </row>
    <row r="74" spans="1:39" ht="4.5" customHeight="1">
      <c r="A74" s="2"/>
      <c r="B74" s="38"/>
      <c r="C74" s="54"/>
      <c r="D74" s="54"/>
      <c r="E74" s="55"/>
      <c r="F74" s="55"/>
      <c r="G74" s="55"/>
      <c r="H74" s="56"/>
      <c r="I74" s="57"/>
      <c r="J74" s="57"/>
      <c r="K74" s="3"/>
      <c r="L74" s="3"/>
      <c r="M74" s="3"/>
      <c r="N74" s="3"/>
      <c r="P74" s="3"/>
      <c r="Q74" s="3"/>
      <c r="R74" s="3"/>
      <c r="S74" s="3"/>
      <c r="T74" s="3"/>
      <c r="V74" s="3"/>
    </row>
    <row r="75" spans="1:39" s="2" customFormat="1">
      <c r="B75" s="130"/>
      <c r="C75" s="130"/>
      <c r="D75" s="131"/>
      <c r="E75" s="131"/>
      <c r="F75" s="131"/>
      <c r="G75" s="131"/>
      <c r="H75" s="131"/>
      <c r="I75" s="57"/>
      <c r="J75" s="57"/>
      <c r="K75" s="43"/>
      <c r="L75" s="43"/>
      <c r="M75" s="43"/>
      <c r="N75" s="43"/>
      <c r="O75" s="96"/>
      <c r="P75" s="43"/>
      <c r="Q75" s="43"/>
      <c r="R75" s="43"/>
      <c r="S75" s="43"/>
      <c r="T75" s="43"/>
      <c r="V75" s="3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</row>
    <row r="76" spans="1:39" s="2" customForma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97"/>
      <c r="P76" s="3"/>
      <c r="Q76" s="3"/>
      <c r="R76" s="3"/>
      <c r="S76" s="3"/>
      <c r="T76" s="3"/>
      <c r="U76" s="1"/>
      <c r="V76" s="3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</row>
    <row r="77" spans="1:39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97"/>
      <c r="P77" s="3"/>
      <c r="Q77" s="3"/>
      <c r="R77" s="3"/>
      <c r="S77" s="3"/>
      <c r="T77" s="3"/>
      <c r="U77" s="1"/>
      <c r="V77" s="3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</row>
    <row r="78" spans="1:39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97"/>
      <c r="P78" s="3"/>
      <c r="Q78" s="3"/>
      <c r="R78" s="3"/>
      <c r="S78" s="3"/>
      <c r="T78" s="3"/>
      <c r="U78" s="1"/>
      <c r="V78" s="3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</row>
    <row r="79" spans="1:39" s="2" customFormat="1" ht="9.7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97"/>
      <c r="P79" s="3"/>
      <c r="Q79" s="3"/>
      <c r="R79" s="3"/>
      <c r="S79" s="3"/>
      <c r="T79" s="3"/>
      <c r="U79" s="1"/>
      <c r="V79" s="3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  <c r="AM79" s="61"/>
    </row>
    <row r="80" spans="1:39" s="2" customFormat="1" ht="3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97"/>
      <c r="P80" s="3"/>
      <c r="Q80" s="3"/>
      <c r="R80" s="3"/>
      <c r="S80" s="3"/>
      <c r="T80" s="3"/>
      <c r="U80" s="1"/>
      <c r="V80" s="3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</row>
    <row r="81" spans="1:39" s="2" customFormat="1" ht="18" customHeight="1">
      <c r="A81" s="1"/>
      <c r="B81" s="144"/>
      <c r="C81" s="144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4"/>
      <c r="R81" s="144"/>
      <c r="S81" s="144"/>
      <c r="T81" s="144"/>
      <c r="U81" s="144"/>
      <c r="V81" s="3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</row>
    <row r="82" spans="1:39" s="2" customFormat="1" ht="4.5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97"/>
      <c r="P82" s="3"/>
      <c r="Q82" s="3"/>
      <c r="R82" s="3"/>
      <c r="S82" s="3"/>
      <c r="T82" s="3"/>
      <c r="U82" s="1"/>
      <c r="V82" s="3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</row>
    <row r="83" spans="1:39" s="2" customFormat="1" ht="36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97"/>
      <c r="P83" s="3"/>
      <c r="Q83" s="3"/>
      <c r="R83" s="3"/>
      <c r="S83" s="3"/>
      <c r="T83" s="3"/>
      <c r="U83" s="1"/>
      <c r="V83" s="3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</row>
    <row r="84" spans="1:39" s="2" customFormat="1" ht="21.75" customHeight="1">
      <c r="A84" s="1"/>
      <c r="B84" s="130"/>
      <c r="C84" s="130"/>
      <c r="D84" s="130"/>
      <c r="E84" s="130"/>
      <c r="F84" s="130"/>
      <c r="G84" s="130"/>
      <c r="H84" s="130"/>
      <c r="I84" s="53"/>
      <c r="J84" s="142"/>
      <c r="K84" s="142"/>
      <c r="L84" s="142"/>
      <c r="M84" s="142"/>
      <c r="N84" s="142"/>
      <c r="O84" s="142"/>
      <c r="P84" s="142"/>
      <c r="Q84" s="142"/>
      <c r="R84" s="142"/>
      <c r="S84" s="142"/>
      <c r="T84" s="142"/>
      <c r="U84" s="142"/>
      <c r="V84" s="3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</row>
    <row r="85" spans="1:39" s="2" customFormat="1" ht="15.75">
      <c r="A85" s="1"/>
      <c r="B85" s="38"/>
      <c r="C85" s="54"/>
      <c r="D85" s="54"/>
      <c r="E85" s="55"/>
      <c r="F85" s="55"/>
      <c r="G85" s="55"/>
      <c r="H85" s="56"/>
      <c r="I85" s="57"/>
      <c r="J85" s="142"/>
      <c r="K85" s="142"/>
      <c r="L85" s="142"/>
      <c r="M85" s="142"/>
      <c r="N85" s="142"/>
      <c r="O85" s="142"/>
      <c r="P85" s="142"/>
      <c r="Q85" s="142"/>
      <c r="R85" s="142"/>
      <c r="S85" s="142"/>
      <c r="T85" s="142"/>
      <c r="U85" s="142"/>
      <c r="V85" s="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</row>
    <row r="86" spans="1:39" s="2" customFormat="1">
      <c r="A86" s="1"/>
      <c r="B86" s="130"/>
      <c r="C86" s="130"/>
      <c r="D86" s="131"/>
      <c r="E86" s="131"/>
      <c r="F86" s="131"/>
      <c r="G86" s="131"/>
      <c r="H86" s="131"/>
      <c r="I86" s="57"/>
      <c r="J86" s="57"/>
      <c r="K86" s="43"/>
      <c r="L86" s="43"/>
      <c r="M86" s="43"/>
      <c r="N86" s="43"/>
      <c r="O86" s="96"/>
      <c r="P86" s="43"/>
      <c r="Q86" s="43"/>
      <c r="R86" s="43"/>
      <c r="S86" s="43"/>
      <c r="T86" s="43"/>
      <c r="V86" s="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</row>
    <row r="87" spans="1:39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97"/>
      <c r="P87" s="3"/>
      <c r="Q87" s="3"/>
      <c r="R87" s="3"/>
      <c r="S87" s="3"/>
      <c r="T87" s="3"/>
      <c r="U87" s="1"/>
      <c r="V87" s="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</row>
    <row r="91" spans="1:39" ht="15.75">
      <c r="B91" s="143"/>
      <c r="C91" s="143"/>
      <c r="D91" s="143"/>
      <c r="E91" s="143"/>
      <c r="F91" s="143"/>
      <c r="G91" s="143"/>
      <c r="H91" s="143"/>
      <c r="I91" s="143"/>
      <c r="J91" s="143"/>
      <c r="K91" s="143"/>
      <c r="L91" s="143"/>
      <c r="M91" s="143"/>
      <c r="N91" s="143"/>
      <c r="O91" s="143"/>
      <c r="P91" s="143"/>
      <c r="Q91" s="143"/>
      <c r="R91" s="143"/>
      <c r="S91" s="143"/>
      <c r="T91" s="143"/>
      <c r="U91" s="143"/>
    </row>
  </sheetData>
  <sheetProtection formatCells="0" formatColumns="0" formatRows="0" insertColumns="0" insertRows="0" insertHyperlinks="0" deleteColumns="0" deleteRows="0" sort="0" autoFilter="0" pivotTables="0"/>
  <autoFilter ref="A8:AM64">
    <filterColumn colId="3" showButton="0"/>
  </autoFilter>
  <sortState ref="A10:AM64">
    <sortCondition ref="O10:O64"/>
  </sortState>
  <mergeCells count="59">
    <mergeCell ref="B73:H73"/>
    <mergeCell ref="J73:U73"/>
    <mergeCell ref="F69:O69"/>
    <mergeCell ref="B91:C91"/>
    <mergeCell ref="D91:I91"/>
    <mergeCell ref="J91:U91"/>
    <mergeCell ref="B81:C81"/>
    <mergeCell ref="D81:I81"/>
    <mergeCell ref="J81:U81"/>
    <mergeCell ref="B84:H84"/>
    <mergeCell ref="J84:U84"/>
    <mergeCell ref="B86:C86"/>
    <mergeCell ref="D86:H86"/>
    <mergeCell ref="J72:U72"/>
    <mergeCell ref="J85:U85"/>
    <mergeCell ref="AB4:AE6"/>
    <mergeCell ref="B75:C75"/>
    <mergeCell ref="D75:H75"/>
    <mergeCell ref="S7:S8"/>
    <mergeCell ref="T7:T9"/>
    <mergeCell ref="U7:U9"/>
    <mergeCell ref="B9:G9"/>
    <mergeCell ref="B66:C66"/>
    <mergeCell ref="M7:M8"/>
    <mergeCell ref="N7:N8"/>
    <mergeCell ref="O7:O8"/>
    <mergeCell ref="P7:P8"/>
    <mergeCell ref="Q7:Q9"/>
    <mergeCell ref="R7:R8"/>
    <mergeCell ref="G7:G8"/>
    <mergeCell ref="J71:U71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5:U5"/>
    <mergeCell ref="B1:G1"/>
    <mergeCell ref="H1:U1"/>
    <mergeCell ref="B2:G2"/>
    <mergeCell ref="H2:U2"/>
    <mergeCell ref="P4:R4"/>
    <mergeCell ref="S4:U4"/>
    <mergeCell ref="F67:O67"/>
    <mergeCell ref="F68:O68"/>
    <mergeCell ref="L7:L8"/>
    <mergeCell ref="H7:H8"/>
    <mergeCell ref="G5:O5"/>
  </mergeCells>
  <conditionalFormatting sqref="H10:N64 P10:P64">
    <cfRule type="cellIs" dxfId="10" priority="11" operator="greaterThan">
      <formula>10</formula>
    </cfRule>
  </conditionalFormatting>
  <conditionalFormatting sqref="O86:O1048576 O1:O84">
    <cfRule type="duplicateValues" dxfId="9" priority="3"/>
  </conditionalFormatting>
  <conditionalFormatting sqref="C1:C1048576">
    <cfRule type="duplicateValues" dxfId="8" priority="2"/>
  </conditionalFormatting>
  <conditionalFormatting sqref="O1">
    <cfRule type="duplicateValues" dxfId="7" priority="1"/>
  </conditionalFormatting>
  <dataValidations count="1">
    <dataValidation allowBlank="1" showInputMessage="1" showErrorMessage="1" errorTitle="Không xóa dữ liệu" error="Không xóa dữ liệu" prompt="Không xóa dữ liệu" sqref="D69 Y2:AM8 X10:X6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00"/>
  <sheetViews>
    <sheetView topLeftCell="B1" workbookViewId="0">
      <pane ySplit="3" topLeftCell="A93" activePane="bottomLeft" state="frozen"/>
      <selection activeCell="A6" sqref="A6:XFD6"/>
      <selection pane="bottomLeft" activeCell="B93" sqref="A93:XFD102"/>
    </sheetView>
  </sheetViews>
  <sheetFormatPr defaultColWidth="9" defaultRowHeight="27"/>
  <cols>
    <col min="1" max="1" width="0.625" style="1" hidden="1" customWidth="1"/>
    <col min="2" max="2" width="5.75" style="1" customWidth="1"/>
    <col min="3" max="3" width="12.5" style="1" customWidth="1"/>
    <col min="4" max="4" width="16.125" style="1" customWidth="1"/>
    <col min="5" max="5" width="7.25" style="1" customWidth="1"/>
    <col min="6" max="6" width="9.375" style="1" hidden="1" customWidth="1"/>
    <col min="7" max="7" width="11.5" style="1" customWidth="1"/>
    <col min="8" max="10" width="5.375" style="1" customWidth="1"/>
    <col min="11" max="11" width="4.375" style="1" hidden="1" customWidth="1"/>
    <col min="12" max="12" width="4.25" style="1" hidden="1" customWidth="1"/>
    <col min="13" max="13" width="4.625" style="1" hidden="1" customWidth="1"/>
    <col min="14" max="14" width="9" style="1" hidden="1" customWidth="1"/>
    <col min="15" max="15" width="15.25" style="109" hidden="1" customWidth="1"/>
    <col min="16" max="17" width="7" style="1" customWidth="1"/>
    <col min="18" max="18" width="6.5" style="1" hidden="1" customWidth="1"/>
    <col min="19" max="19" width="11.875" style="1" hidden="1" customWidth="1"/>
    <col min="20" max="20" width="11.75" style="1" customWidth="1"/>
    <col min="21" max="21" width="7" style="1" customWidth="1"/>
    <col min="22" max="22" width="6.5" style="1" customWidth="1"/>
    <col min="23" max="23" width="6.5" style="2" customWidth="1"/>
    <col min="24" max="24" width="9" style="61"/>
    <col min="25" max="25" width="9.125" style="61" bestFit="1" customWidth="1"/>
    <col min="26" max="26" width="9" style="61"/>
    <col min="27" max="27" width="10.375" style="61" bestFit="1" customWidth="1"/>
    <col min="28" max="28" width="9.125" style="61" bestFit="1" customWidth="1"/>
    <col min="29" max="39" width="9" style="61"/>
    <col min="40" max="16384" width="9" style="1"/>
  </cols>
  <sheetData>
    <row r="1" spans="2:39" ht="27.75" customHeight="1">
      <c r="B1" s="115" t="s">
        <v>0</v>
      </c>
      <c r="C1" s="115"/>
      <c r="D1" s="115"/>
      <c r="E1" s="115"/>
      <c r="F1" s="115"/>
      <c r="G1" s="115"/>
      <c r="H1" s="116" t="s">
        <v>686</v>
      </c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3"/>
    </row>
    <row r="2" spans="2:39" ht="25.5" customHeight="1">
      <c r="B2" s="117" t="s">
        <v>1</v>
      </c>
      <c r="C2" s="117"/>
      <c r="D2" s="117"/>
      <c r="E2" s="117"/>
      <c r="F2" s="117"/>
      <c r="G2" s="117"/>
      <c r="H2" s="118" t="s">
        <v>53</v>
      </c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4"/>
      <c r="W2" s="5"/>
      <c r="AE2" s="62"/>
      <c r="AF2" s="63"/>
      <c r="AG2" s="62"/>
      <c r="AH2" s="62"/>
      <c r="AI2" s="62"/>
      <c r="AJ2" s="63"/>
      <c r="AK2" s="62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02"/>
      <c r="P3" s="8"/>
      <c r="Q3" s="8"/>
      <c r="R3" s="8"/>
      <c r="S3" s="8"/>
      <c r="T3" s="8"/>
      <c r="U3" s="84"/>
      <c r="V3" s="4"/>
      <c r="W3" s="5"/>
      <c r="AF3" s="64"/>
      <c r="AJ3" s="64"/>
    </row>
    <row r="4" spans="2:39" ht="23.25" customHeight="1">
      <c r="B4" s="121" t="s">
        <v>2</v>
      </c>
      <c r="C4" s="121"/>
      <c r="D4" s="83" t="s">
        <v>55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103"/>
      <c r="P4" s="114" t="s">
        <v>56</v>
      </c>
      <c r="Q4" s="114"/>
      <c r="R4" s="114"/>
      <c r="S4" s="114" t="s">
        <v>56</v>
      </c>
      <c r="T4" s="114"/>
      <c r="U4" s="114"/>
      <c r="X4" s="62"/>
      <c r="Y4" s="119" t="s">
        <v>47</v>
      </c>
      <c r="Z4" s="119" t="s">
        <v>8</v>
      </c>
      <c r="AA4" s="119" t="s">
        <v>46</v>
      </c>
      <c r="AB4" s="119" t="s">
        <v>45</v>
      </c>
      <c r="AC4" s="119"/>
      <c r="AD4" s="119"/>
      <c r="AE4" s="119"/>
      <c r="AF4" s="119" t="s">
        <v>44</v>
      </c>
      <c r="AG4" s="119"/>
      <c r="AH4" s="119" t="s">
        <v>42</v>
      </c>
      <c r="AI4" s="119"/>
      <c r="AJ4" s="119" t="s">
        <v>43</v>
      </c>
      <c r="AK4" s="119"/>
      <c r="AL4" s="119" t="s">
        <v>41</v>
      </c>
      <c r="AM4" s="119"/>
    </row>
    <row r="5" spans="2:39" ht="17.25" customHeight="1">
      <c r="B5" s="120" t="s">
        <v>3</v>
      </c>
      <c r="C5" s="120"/>
      <c r="D5" s="9">
        <v>3</v>
      </c>
      <c r="G5" s="113" t="s">
        <v>54</v>
      </c>
      <c r="H5" s="113"/>
      <c r="I5" s="113"/>
      <c r="J5" s="113"/>
      <c r="K5" s="113"/>
      <c r="L5" s="113"/>
      <c r="M5" s="113"/>
      <c r="N5" s="113"/>
      <c r="O5" s="113"/>
      <c r="P5" s="114" t="s">
        <v>57</v>
      </c>
      <c r="Q5" s="114"/>
      <c r="R5" s="114"/>
      <c r="S5" s="114"/>
      <c r="T5" s="114"/>
      <c r="U5" s="114"/>
      <c r="X5" s="62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4"/>
      <c r="P6" s="58"/>
      <c r="Q6" s="3"/>
      <c r="R6" s="3"/>
      <c r="S6" s="3"/>
      <c r="T6" s="3"/>
      <c r="X6" s="62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</row>
    <row r="7" spans="2:39" ht="44.25" customHeight="1">
      <c r="B7" s="122" t="s">
        <v>4</v>
      </c>
      <c r="C7" s="124" t="s">
        <v>5</v>
      </c>
      <c r="D7" s="126" t="s">
        <v>6</v>
      </c>
      <c r="E7" s="127"/>
      <c r="F7" s="122" t="s">
        <v>7</v>
      </c>
      <c r="G7" s="122" t="s">
        <v>8</v>
      </c>
      <c r="H7" s="112" t="s">
        <v>9</v>
      </c>
      <c r="I7" s="112" t="s">
        <v>10</v>
      </c>
      <c r="J7" s="112" t="s">
        <v>11</v>
      </c>
      <c r="K7" s="112" t="s">
        <v>12</v>
      </c>
      <c r="L7" s="111" t="s">
        <v>13</v>
      </c>
      <c r="M7" s="111" t="s">
        <v>14</v>
      </c>
      <c r="N7" s="111" t="s">
        <v>15</v>
      </c>
      <c r="O7" s="145"/>
      <c r="P7" s="111" t="s">
        <v>16</v>
      </c>
      <c r="Q7" s="122" t="s">
        <v>17</v>
      </c>
      <c r="R7" s="111" t="s">
        <v>18</v>
      </c>
      <c r="S7" s="122" t="s">
        <v>19</v>
      </c>
      <c r="T7" s="122" t="s">
        <v>20</v>
      </c>
      <c r="U7" s="133" t="s">
        <v>21</v>
      </c>
      <c r="X7" s="62"/>
      <c r="Y7" s="119"/>
      <c r="Z7" s="119"/>
      <c r="AA7" s="119"/>
      <c r="AB7" s="65" t="s">
        <v>22</v>
      </c>
      <c r="AC7" s="65" t="s">
        <v>23</v>
      </c>
      <c r="AD7" s="65" t="s">
        <v>24</v>
      </c>
      <c r="AE7" s="65" t="s">
        <v>25</v>
      </c>
      <c r="AF7" s="65" t="s">
        <v>26</v>
      </c>
      <c r="AG7" s="65" t="s">
        <v>25</v>
      </c>
      <c r="AH7" s="65" t="s">
        <v>26</v>
      </c>
      <c r="AI7" s="65" t="s">
        <v>25</v>
      </c>
      <c r="AJ7" s="65" t="s">
        <v>26</v>
      </c>
      <c r="AK7" s="65" t="s">
        <v>25</v>
      </c>
      <c r="AL7" s="65" t="s">
        <v>26</v>
      </c>
      <c r="AM7" s="66" t="s">
        <v>25</v>
      </c>
    </row>
    <row r="8" spans="2:39" ht="44.25" customHeight="1">
      <c r="B8" s="123"/>
      <c r="C8" s="125"/>
      <c r="D8" s="128"/>
      <c r="E8" s="129"/>
      <c r="F8" s="123"/>
      <c r="G8" s="123"/>
      <c r="H8" s="112"/>
      <c r="I8" s="112"/>
      <c r="J8" s="112"/>
      <c r="K8" s="112"/>
      <c r="L8" s="111"/>
      <c r="M8" s="111"/>
      <c r="N8" s="111"/>
      <c r="O8" s="145"/>
      <c r="P8" s="111"/>
      <c r="Q8" s="132"/>
      <c r="R8" s="111"/>
      <c r="S8" s="123"/>
      <c r="T8" s="132"/>
      <c r="U8" s="134"/>
      <c r="W8" s="11"/>
      <c r="X8" s="62"/>
      <c r="Y8" s="67" t="str">
        <f>+D4</f>
        <v>Cơ sở điều khiển tự động</v>
      </c>
      <c r="Z8" s="68" t="str">
        <f>+P4</f>
        <v>Nhóm: ELE1304-01</v>
      </c>
      <c r="AA8" s="69">
        <f>+$AJ$8+$AL$8+$AH$8</f>
        <v>64</v>
      </c>
      <c r="AB8" s="63">
        <f>COUNTIF($T$9:$T$133,"Khiển trách")</f>
        <v>0</v>
      </c>
      <c r="AC8" s="63">
        <f>COUNTIF($T$9:$T$133,"Cảnh cáo")</f>
        <v>0</v>
      </c>
      <c r="AD8" s="63">
        <f>COUNTIF($T$9:$T$133,"Đình chỉ thi")</f>
        <v>0</v>
      </c>
      <c r="AE8" s="70">
        <f>+($AB$8+$AC$8+$AD$8)/$AA$8*100%</f>
        <v>0</v>
      </c>
      <c r="AF8" s="63">
        <f>SUM(COUNTIF($T$9:$T$131,"Vắng"),COUNTIF($T$9:$T$131,"Vắng có phép"))</f>
        <v>1</v>
      </c>
      <c r="AG8" s="71">
        <f>+$AF$8/$AA$8</f>
        <v>1.5625E-2</v>
      </c>
      <c r="AH8" s="72">
        <f>COUNTIF($X$9:$X$131,"Thi lại")</f>
        <v>0</v>
      </c>
      <c r="AI8" s="71">
        <f>+$AH$8/$AA$8</f>
        <v>0</v>
      </c>
      <c r="AJ8" s="72">
        <f>COUNTIF($X$9:$X$132,"Học lại")</f>
        <v>12</v>
      </c>
      <c r="AK8" s="71">
        <f>+$AJ$8/$AA$8</f>
        <v>0.1875</v>
      </c>
      <c r="AL8" s="63">
        <f>COUNTIF($X$10:$X$132,"Đạt")</f>
        <v>52</v>
      </c>
      <c r="AM8" s="70">
        <f>+$AL$8/$AA$8</f>
        <v>0.8125</v>
      </c>
    </row>
    <row r="9" spans="2:39" ht="27" customHeight="1">
      <c r="B9" s="136" t="s">
        <v>27</v>
      </c>
      <c r="C9" s="137"/>
      <c r="D9" s="137"/>
      <c r="E9" s="137"/>
      <c r="F9" s="137"/>
      <c r="G9" s="138"/>
      <c r="H9" s="12">
        <v>10</v>
      </c>
      <c r="I9" s="12">
        <v>10</v>
      </c>
      <c r="J9" s="12">
        <v>10</v>
      </c>
      <c r="K9" s="12"/>
      <c r="L9" s="13"/>
      <c r="M9" s="14"/>
      <c r="N9" s="14"/>
      <c r="O9" s="105"/>
      <c r="P9" s="59">
        <f>100-(H9+I9+J9+K9)</f>
        <v>70</v>
      </c>
      <c r="Q9" s="123"/>
      <c r="R9" s="15"/>
      <c r="S9" s="15"/>
      <c r="T9" s="123"/>
      <c r="U9" s="135"/>
      <c r="X9" s="62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</row>
    <row r="10" spans="2:39" ht="35.1" customHeight="1">
      <c r="B10" s="16">
        <v>21</v>
      </c>
      <c r="C10" s="17" t="s">
        <v>317</v>
      </c>
      <c r="D10" s="18" t="s">
        <v>116</v>
      </c>
      <c r="E10" s="19" t="s">
        <v>113</v>
      </c>
      <c r="F10" s="20" t="s">
        <v>318</v>
      </c>
      <c r="G10" s="17" t="s">
        <v>62</v>
      </c>
      <c r="H10" s="21">
        <v>9</v>
      </c>
      <c r="I10" s="21">
        <v>8.5</v>
      </c>
      <c r="J10" s="21">
        <v>5</v>
      </c>
      <c r="K10" s="21" t="s">
        <v>28</v>
      </c>
      <c r="L10" s="98"/>
      <c r="M10" s="98"/>
      <c r="N10" s="98"/>
      <c r="O10" s="106"/>
      <c r="P10" s="100">
        <v>9</v>
      </c>
      <c r="Q10" s="22">
        <f t="shared" ref="Q10:Q41" si="0">ROUND(SUMPRODUCT(H10:P10,$H$9:$P$9)/100,1)</f>
        <v>8.6</v>
      </c>
      <c r="R10" s="23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101" t="str">
        <f t="shared" ref="S10:S41" si="2">IF($Q10&lt;4,"Kém",IF(AND($Q10&gt;=4,$Q10&lt;=5.4),"Trung bình yếu",IF(AND($Q10&gt;=5.5,$Q10&lt;=6.9),"Trung bình",IF(AND($Q10&gt;=7,$Q10&lt;=8.4),"Khá",IF(AND($Q10&gt;=8.5,$Q10&lt;=10),"Giỏi","")))))</f>
        <v>Giỏi</v>
      </c>
      <c r="T10" s="82" t="str">
        <f t="shared" ref="T10:T41" si="3">+IF(OR($H10=0,$I10=0,$J10=0,$K10=0),"Không đủ ĐKDT","")</f>
        <v/>
      </c>
      <c r="U10" s="85" t="s">
        <v>681</v>
      </c>
      <c r="V10" s="3"/>
      <c r="W10" s="24"/>
      <c r="X10" s="74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</row>
    <row r="11" spans="2:39" ht="35.1" customHeight="1">
      <c r="B11" s="25">
        <v>20</v>
      </c>
      <c r="C11" s="26" t="s">
        <v>314</v>
      </c>
      <c r="D11" s="27" t="s">
        <v>315</v>
      </c>
      <c r="E11" s="28" t="s">
        <v>113</v>
      </c>
      <c r="F11" s="29" t="s">
        <v>316</v>
      </c>
      <c r="G11" s="26" t="s">
        <v>66</v>
      </c>
      <c r="H11" s="30">
        <v>9</v>
      </c>
      <c r="I11" s="30">
        <v>5</v>
      </c>
      <c r="J11" s="30">
        <v>4</v>
      </c>
      <c r="K11" s="30" t="s">
        <v>28</v>
      </c>
      <c r="L11" s="37"/>
      <c r="M11" s="37"/>
      <c r="N11" s="37"/>
      <c r="O11" s="107"/>
      <c r="P11" s="32">
        <v>4.5</v>
      </c>
      <c r="Q11" s="33">
        <f t="shared" si="0"/>
        <v>5</v>
      </c>
      <c r="R11" s="34" t="str">
        <f t="shared" si="1"/>
        <v>D+</v>
      </c>
      <c r="S11" s="35" t="str">
        <f t="shared" si="2"/>
        <v>Trung bình yếu</v>
      </c>
      <c r="T11" s="36" t="str">
        <f t="shared" si="3"/>
        <v/>
      </c>
      <c r="U11" s="86" t="s">
        <v>681</v>
      </c>
      <c r="V11" s="3"/>
      <c r="W11" s="24"/>
      <c r="X11" s="74" t="str">
        <f t="shared" si="4"/>
        <v>Đạt</v>
      </c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</row>
    <row r="12" spans="2:39" ht="35.1" customHeight="1">
      <c r="B12" s="25">
        <v>12</v>
      </c>
      <c r="C12" s="26" t="s">
        <v>291</v>
      </c>
      <c r="D12" s="27" t="s">
        <v>275</v>
      </c>
      <c r="E12" s="28" t="s">
        <v>102</v>
      </c>
      <c r="F12" s="29" t="s">
        <v>292</v>
      </c>
      <c r="G12" s="26" t="s">
        <v>62</v>
      </c>
      <c r="H12" s="30">
        <v>10</v>
      </c>
      <c r="I12" s="30">
        <v>8.5</v>
      </c>
      <c r="J12" s="30">
        <v>10</v>
      </c>
      <c r="K12" s="30" t="s">
        <v>28</v>
      </c>
      <c r="L12" s="37"/>
      <c r="M12" s="37"/>
      <c r="N12" s="37"/>
      <c r="O12" s="107"/>
      <c r="P12" s="32">
        <v>9.5</v>
      </c>
      <c r="Q12" s="33">
        <f t="shared" si="0"/>
        <v>9.5</v>
      </c>
      <c r="R12" s="34" t="str">
        <f t="shared" si="1"/>
        <v>A+</v>
      </c>
      <c r="S12" s="35" t="str">
        <f t="shared" si="2"/>
        <v>Giỏi</v>
      </c>
      <c r="T12" s="36" t="str">
        <f t="shared" si="3"/>
        <v/>
      </c>
      <c r="U12" s="86" t="s">
        <v>681</v>
      </c>
      <c r="V12" s="3"/>
      <c r="W12" s="24"/>
      <c r="X12" s="74" t="str">
        <f t="shared" si="4"/>
        <v>Đạt</v>
      </c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</row>
    <row r="13" spans="2:39" ht="35.1" customHeight="1">
      <c r="B13" s="25">
        <v>11</v>
      </c>
      <c r="C13" s="26" t="s">
        <v>287</v>
      </c>
      <c r="D13" s="27" t="s">
        <v>288</v>
      </c>
      <c r="E13" s="28" t="s">
        <v>289</v>
      </c>
      <c r="F13" s="29" t="s">
        <v>290</v>
      </c>
      <c r="G13" s="26" t="s">
        <v>144</v>
      </c>
      <c r="H13" s="30">
        <v>7</v>
      </c>
      <c r="I13" s="30">
        <v>10</v>
      </c>
      <c r="J13" s="30">
        <v>6</v>
      </c>
      <c r="K13" s="30" t="s">
        <v>28</v>
      </c>
      <c r="L13" s="37"/>
      <c r="M13" s="37"/>
      <c r="N13" s="37"/>
      <c r="O13" s="107"/>
      <c r="P13" s="32">
        <v>8</v>
      </c>
      <c r="Q13" s="33">
        <f t="shared" si="0"/>
        <v>7.9</v>
      </c>
      <c r="R13" s="34" t="str">
        <f t="shared" si="1"/>
        <v>B</v>
      </c>
      <c r="S13" s="35" t="str">
        <f t="shared" si="2"/>
        <v>Khá</v>
      </c>
      <c r="T13" s="36" t="str">
        <f t="shared" si="3"/>
        <v/>
      </c>
      <c r="U13" s="86" t="s">
        <v>681</v>
      </c>
      <c r="V13" s="3"/>
      <c r="W13" s="24"/>
      <c r="X13" s="74" t="str">
        <f t="shared" si="4"/>
        <v>Đạt</v>
      </c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</row>
    <row r="14" spans="2:39" ht="35.1" customHeight="1">
      <c r="B14" s="25">
        <v>25</v>
      </c>
      <c r="C14" s="26" t="s">
        <v>330</v>
      </c>
      <c r="D14" s="27" t="s">
        <v>178</v>
      </c>
      <c r="E14" s="28" t="s">
        <v>331</v>
      </c>
      <c r="F14" s="29" t="s">
        <v>332</v>
      </c>
      <c r="G14" s="26" t="s">
        <v>66</v>
      </c>
      <c r="H14" s="30">
        <v>6</v>
      </c>
      <c r="I14" s="30">
        <v>9</v>
      </c>
      <c r="J14" s="30">
        <v>7</v>
      </c>
      <c r="K14" s="30" t="s">
        <v>28</v>
      </c>
      <c r="L14" s="37"/>
      <c r="M14" s="37"/>
      <c r="N14" s="37"/>
      <c r="O14" s="107"/>
      <c r="P14" s="32">
        <v>3.5</v>
      </c>
      <c r="Q14" s="33">
        <f t="shared" si="0"/>
        <v>4.7</v>
      </c>
      <c r="R14" s="34" t="str">
        <f t="shared" si="1"/>
        <v>D</v>
      </c>
      <c r="S14" s="35" t="str">
        <f t="shared" si="2"/>
        <v>Trung bình yếu</v>
      </c>
      <c r="T14" s="36" t="str">
        <f t="shared" si="3"/>
        <v/>
      </c>
      <c r="U14" s="86" t="s">
        <v>681</v>
      </c>
      <c r="V14" s="3"/>
      <c r="W14" s="24"/>
      <c r="X14" s="74" t="str">
        <f t="shared" si="4"/>
        <v>Đạt</v>
      </c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</row>
    <row r="15" spans="2:39" ht="35.1" customHeight="1">
      <c r="B15" s="25">
        <v>31</v>
      </c>
      <c r="C15" s="26" t="s">
        <v>347</v>
      </c>
      <c r="D15" s="27" t="s">
        <v>348</v>
      </c>
      <c r="E15" s="28" t="s">
        <v>147</v>
      </c>
      <c r="F15" s="29" t="s">
        <v>349</v>
      </c>
      <c r="G15" s="26" t="s">
        <v>62</v>
      </c>
      <c r="H15" s="30">
        <v>10</v>
      </c>
      <c r="I15" s="30">
        <v>10</v>
      </c>
      <c r="J15" s="30">
        <v>10</v>
      </c>
      <c r="K15" s="30" t="s">
        <v>28</v>
      </c>
      <c r="L15" s="37"/>
      <c r="M15" s="37"/>
      <c r="N15" s="37"/>
      <c r="O15" s="107"/>
      <c r="P15" s="32">
        <v>10</v>
      </c>
      <c r="Q15" s="33">
        <f t="shared" si="0"/>
        <v>10</v>
      </c>
      <c r="R15" s="34" t="str">
        <f t="shared" si="1"/>
        <v>A+</v>
      </c>
      <c r="S15" s="35" t="str">
        <f t="shared" si="2"/>
        <v>Giỏi</v>
      </c>
      <c r="T15" s="36" t="str">
        <f t="shared" si="3"/>
        <v/>
      </c>
      <c r="U15" s="86" t="s">
        <v>681</v>
      </c>
      <c r="V15" s="3"/>
      <c r="W15" s="24"/>
      <c r="X15" s="74" t="str">
        <f t="shared" si="4"/>
        <v>Đạt</v>
      </c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</row>
    <row r="16" spans="2:39" ht="35.1" customHeight="1">
      <c r="B16" s="25">
        <v>22</v>
      </c>
      <c r="C16" s="26" t="s">
        <v>319</v>
      </c>
      <c r="D16" s="27" t="s">
        <v>320</v>
      </c>
      <c r="E16" s="28" t="s">
        <v>321</v>
      </c>
      <c r="F16" s="29" t="s">
        <v>322</v>
      </c>
      <c r="G16" s="26" t="s">
        <v>66</v>
      </c>
      <c r="H16" s="30">
        <v>9</v>
      </c>
      <c r="I16" s="30">
        <v>8.5</v>
      </c>
      <c r="J16" s="30">
        <v>10</v>
      </c>
      <c r="K16" s="30" t="s">
        <v>28</v>
      </c>
      <c r="L16" s="37"/>
      <c r="M16" s="37"/>
      <c r="N16" s="37"/>
      <c r="O16" s="107"/>
      <c r="P16" s="32">
        <v>8.5</v>
      </c>
      <c r="Q16" s="33">
        <f t="shared" si="0"/>
        <v>8.6999999999999993</v>
      </c>
      <c r="R16" s="34" t="str">
        <f t="shared" si="1"/>
        <v>A</v>
      </c>
      <c r="S16" s="35" t="str">
        <f t="shared" si="2"/>
        <v>Giỏi</v>
      </c>
      <c r="T16" s="36" t="str">
        <f t="shared" si="3"/>
        <v/>
      </c>
      <c r="U16" s="86" t="s">
        <v>681</v>
      </c>
      <c r="V16" s="3"/>
      <c r="W16" s="24"/>
      <c r="X16" s="74" t="str">
        <f t="shared" si="4"/>
        <v>Đạt</v>
      </c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</row>
    <row r="17" spans="2:39" ht="35.1" customHeight="1">
      <c r="B17" s="25">
        <v>32</v>
      </c>
      <c r="C17" s="26" t="s">
        <v>350</v>
      </c>
      <c r="D17" s="27" t="s">
        <v>220</v>
      </c>
      <c r="E17" s="28" t="s">
        <v>351</v>
      </c>
      <c r="F17" s="29" t="s">
        <v>352</v>
      </c>
      <c r="G17" s="26" t="s">
        <v>66</v>
      </c>
      <c r="H17" s="30">
        <v>9</v>
      </c>
      <c r="I17" s="30">
        <v>8</v>
      </c>
      <c r="J17" s="30">
        <v>6</v>
      </c>
      <c r="K17" s="30" t="s">
        <v>28</v>
      </c>
      <c r="L17" s="37"/>
      <c r="M17" s="37"/>
      <c r="N17" s="37"/>
      <c r="O17" s="107"/>
      <c r="P17" s="32">
        <v>5</v>
      </c>
      <c r="Q17" s="33">
        <f t="shared" si="0"/>
        <v>5.8</v>
      </c>
      <c r="R17" s="34" t="str">
        <f t="shared" si="1"/>
        <v>C</v>
      </c>
      <c r="S17" s="35" t="str">
        <f t="shared" si="2"/>
        <v>Trung bình</v>
      </c>
      <c r="T17" s="36" t="str">
        <f t="shared" si="3"/>
        <v/>
      </c>
      <c r="U17" s="86" t="s">
        <v>681</v>
      </c>
      <c r="V17" s="3"/>
      <c r="W17" s="24"/>
      <c r="X17" s="74" t="str">
        <f t="shared" si="4"/>
        <v>Đạt</v>
      </c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</row>
    <row r="18" spans="2:39" ht="35.1" customHeight="1">
      <c r="B18" s="25">
        <v>26</v>
      </c>
      <c r="C18" s="26" t="s">
        <v>333</v>
      </c>
      <c r="D18" s="27" t="s">
        <v>150</v>
      </c>
      <c r="E18" s="28" t="s">
        <v>132</v>
      </c>
      <c r="F18" s="29" t="s">
        <v>334</v>
      </c>
      <c r="G18" s="26" t="s">
        <v>62</v>
      </c>
      <c r="H18" s="30">
        <v>7</v>
      </c>
      <c r="I18" s="30">
        <v>8</v>
      </c>
      <c r="J18" s="30">
        <v>7</v>
      </c>
      <c r="K18" s="30" t="s">
        <v>28</v>
      </c>
      <c r="L18" s="37"/>
      <c r="M18" s="37"/>
      <c r="N18" s="37"/>
      <c r="O18" s="107"/>
      <c r="P18" s="32">
        <v>3</v>
      </c>
      <c r="Q18" s="33">
        <f t="shared" si="0"/>
        <v>4.3</v>
      </c>
      <c r="R18" s="34" t="str">
        <f t="shared" si="1"/>
        <v>D</v>
      </c>
      <c r="S18" s="35" t="str">
        <f t="shared" si="2"/>
        <v>Trung bình yếu</v>
      </c>
      <c r="T18" s="36" t="str">
        <f t="shared" si="3"/>
        <v/>
      </c>
      <c r="U18" s="86" t="s">
        <v>681</v>
      </c>
      <c r="V18" s="3"/>
      <c r="W18" s="24"/>
      <c r="X18" s="74" t="str">
        <f t="shared" si="4"/>
        <v>Đạt</v>
      </c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</row>
    <row r="19" spans="2:39" ht="35.1" customHeight="1">
      <c r="B19" s="25">
        <v>28</v>
      </c>
      <c r="C19" s="26" t="s">
        <v>338</v>
      </c>
      <c r="D19" s="27" t="s">
        <v>339</v>
      </c>
      <c r="E19" s="28" t="s">
        <v>340</v>
      </c>
      <c r="F19" s="29" t="s">
        <v>341</v>
      </c>
      <c r="G19" s="26" t="s">
        <v>62</v>
      </c>
      <c r="H19" s="30">
        <v>9</v>
      </c>
      <c r="I19" s="30">
        <v>7</v>
      </c>
      <c r="J19" s="30">
        <v>6</v>
      </c>
      <c r="K19" s="30" t="s">
        <v>28</v>
      </c>
      <c r="L19" s="37"/>
      <c r="M19" s="37"/>
      <c r="N19" s="37"/>
      <c r="O19" s="107"/>
      <c r="P19" s="32">
        <v>9</v>
      </c>
      <c r="Q19" s="33">
        <f t="shared" si="0"/>
        <v>8.5</v>
      </c>
      <c r="R19" s="34" t="str">
        <f t="shared" si="1"/>
        <v>A</v>
      </c>
      <c r="S19" s="35" t="str">
        <f t="shared" si="2"/>
        <v>Giỏi</v>
      </c>
      <c r="T19" s="36" t="str">
        <f t="shared" si="3"/>
        <v/>
      </c>
      <c r="U19" s="86" t="s">
        <v>681</v>
      </c>
      <c r="V19" s="3"/>
      <c r="W19" s="24"/>
      <c r="X19" s="74" t="str">
        <f t="shared" si="4"/>
        <v>Đạt</v>
      </c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</row>
    <row r="20" spans="2:39" ht="35.1" customHeight="1">
      <c r="B20" s="25">
        <v>29</v>
      </c>
      <c r="C20" s="26" t="s">
        <v>342</v>
      </c>
      <c r="D20" s="27" t="s">
        <v>343</v>
      </c>
      <c r="E20" s="28" t="s">
        <v>139</v>
      </c>
      <c r="F20" s="29" t="s">
        <v>344</v>
      </c>
      <c r="G20" s="26" t="s">
        <v>66</v>
      </c>
      <c r="H20" s="30">
        <v>10</v>
      </c>
      <c r="I20" s="30">
        <v>8</v>
      </c>
      <c r="J20" s="30">
        <v>5</v>
      </c>
      <c r="K20" s="30" t="s">
        <v>28</v>
      </c>
      <c r="L20" s="37"/>
      <c r="M20" s="37"/>
      <c r="N20" s="37"/>
      <c r="O20" s="107"/>
      <c r="P20" s="32">
        <v>10</v>
      </c>
      <c r="Q20" s="33">
        <f t="shared" si="0"/>
        <v>9.3000000000000007</v>
      </c>
      <c r="R20" s="34" t="str">
        <f t="shared" si="1"/>
        <v>A+</v>
      </c>
      <c r="S20" s="35" t="str">
        <f t="shared" si="2"/>
        <v>Giỏi</v>
      </c>
      <c r="T20" s="36" t="str">
        <f t="shared" si="3"/>
        <v/>
      </c>
      <c r="U20" s="86" t="s">
        <v>681</v>
      </c>
      <c r="V20" s="3"/>
      <c r="W20" s="24"/>
      <c r="X20" s="74" t="str">
        <f t="shared" si="4"/>
        <v>Đạt</v>
      </c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</row>
    <row r="21" spans="2:39" ht="35.1" customHeight="1">
      <c r="B21" s="25">
        <v>13</v>
      </c>
      <c r="C21" s="26" t="s">
        <v>293</v>
      </c>
      <c r="D21" s="27" t="s">
        <v>182</v>
      </c>
      <c r="E21" s="28" t="s">
        <v>294</v>
      </c>
      <c r="F21" s="29" t="s">
        <v>295</v>
      </c>
      <c r="G21" s="26" t="s">
        <v>85</v>
      </c>
      <c r="H21" s="30">
        <v>10</v>
      </c>
      <c r="I21" s="30">
        <v>10</v>
      </c>
      <c r="J21" s="30">
        <v>10</v>
      </c>
      <c r="K21" s="30" t="s">
        <v>28</v>
      </c>
      <c r="L21" s="37"/>
      <c r="M21" s="37"/>
      <c r="N21" s="37"/>
      <c r="O21" s="107"/>
      <c r="P21" s="32">
        <v>7.5</v>
      </c>
      <c r="Q21" s="33">
        <f t="shared" si="0"/>
        <v>8.3000000000000007</v>
      </c>
      <c r="R21" s="34" t="str">
        <f t="shared" si="1"/>
        <v>B+</v>
      </c>
      <c r="S21" s="35" t="str">
        <f t="shared" si="2"/>
        <v>Khá</v>
      </c>
      <c r="T21" s="36" t="str">
        <f t="shared" si="3"/>
        <v/>
      </c>
      <c r="U21" s="86" t="s">
        <v>681</v>
      </c>
      <c r="V21" s="3"/>
      <c r="W21" s="24"/>
      <c r="X21" s="74" t="str">
        <f t="shared" si="4"/>
        <v>Đạt</v>
      </c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</row>
    <row r="22" spans="2:39" ht="35.1" customHeight="1">
      <c r="B22" s="25">
        <v>3</v>
      </c>
      <c r="C22" s="26" t="s">
        <v>265</v>
      </c>
      <c r="D22" s="27" t="s">
        <v>168</v>
      </c>
      <c r="E22" s="28" t="s">
        <v>60</v>
      </c>
      <c r="F22" s="29" t="s">
        <v>117</v>
      </c>
      <c r="G22" s="26" t="s">
        <v>85</v>
      </c>
      <c r="H22" s="30">
        <v>9</v>
      </c>
      <c r="I22" s="30">
        <v>9</v>
      </c>
      <c r="J22" s="30">
        <v>10</v>
      </c>
      <c r="K22" s="30" t="s">
        <v>28</v>
      </c>
      <c r="L22" s="37"/>
      <c r="M22" s="37"/>
      <c r="N22" s="37"/>
      <c r="O22" s="107"/>
      <c r="P22" s="32">
        <v>6</v>
      </c>
      <c r="Q22" s="33">
        <f t="shared" si="0"/>
        <v>7</v>
      </c>
      <c r="R22" s="34" t="str">
        <f t="shared" si="1"/>
        <v>B</v>
      </c>
      <c r="S22" s="35" t="str">
        <f t="shared" si="2"/>
        <v>Khá</v>
      </c>
      <c r="T22" s="36" t="str">
        <f t="shared" si="3"/>
        <v/>
      </c>
      <c r="U22" s="86" t="s">
        <v>681</v>
      </c>
      <c r="V22" s="3"/>
      <c r="W22" s="24"/>
      <c r="X22" s="74" t="str">
        <f t="shared" si="4"/>
        <v>Đạt</v>
      </c>
      <c r="Y22" s="75"/>
      <c r="Z22" s="75"/>
      <c r="AA22" s="89"/>
      <c r="AB22" s="64"/>
      <c r="AC22" s="64"/>
      <c r="AD22" s="64"/>
      <c r="AE22" s="76"/>
      <c r="AF22" s="64"/>
      <c r="AG22" s="77"/>
      <c r="AH22" s="78"/>
      <c r="AI22" s="77"/>
      <c r="AJ22" s="78"/>
      <c r="AK22" s="77"/>
      <c r="AL22" s="64"/>
      <c r="AM22" s="76"/>
    </row>
    <row r="23" spans="2:39" ht="35.1" customHeight="1">
      <c r="B23" s="25">
        <v>17</v>
      </c>
      <c r="C23" s="26" t="s">
        <v>304</v>
      </c>
      <c r="D23" s="27" t="s">
        <v>197</v>
      </c>
      <c r="E23" s="28" t="s">
        <v>305</v>
      </c>
      <c r="F23" s="29" t="s">
        <v>306</v>
      </c>
      <c r="G23" s="26" t="s">
        <v>70</v>
      </c>
      <c r="H23" s="30">
        <v>9</v>
      </c>
      <c r="I23" s="30">
        <v>8</v>
      </c>
      <c r="J23" s="30">
        <v>6</v>
      </c>
      <c r="K23" s="30" t="s">
        <v>28</v>
      </c>
      <c r="L23" s="37"/>
      <c r="M23" s="37"/>
      <c r="N23" s="37"/>
      <c r="O23" s="107"/>
      <c r="P23" s="32">
        <v>8.5</v>
      </c>
      <c r="Q23" s="33">
        <f t="shared" si="0"/>
        <v>8.3000000000000007</v>
      </c>
      <c r="R23" s="34" t="str">
        <f t="shared" si="1"/>
        <v>B+</v>
      </c>
      <c r="S23" s="35" t="str">
        <f t="shared" si="2"/>
        <v>Khá</v>
      </c>
      <c r="T23" s="36" t="str">
        <f t="shared" si="3"/>
        <v/>
      </c>
      <c r="U23" s="86" t="s">
        <v>681</v>
      </c>
      <c r="V23" s="3"/>
      <c r="W23" s="24"/>
      <c r="X23" s="74" t="str">
        <f t="shared" si="4"/>
        <v>Đạt</v>
      </c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</row>
    <row r="24" spans="2:39" ht="35.1" customHeight="1">
      <c r="B24" s="25">
        <v>2</v>
      </c>
      <c r="C24" s="26" t="s">
        <v>262</v>
      </c>
      <c r="D24" s="27" t="s">
        <v>263</v>
      </c>
      <c r="E24" s="28" t="s">
        <v>60</v>
      </c>
      <c r="F24" s="29" t="s">
        <v>264</v>
      </c>
      <c r="G24" s="26" t="s">
        <v>144</v>
      </c>
      <c r="H24" s="30">
        <v>7</v>
      </c>
      <c r="I24" s="30">
        <v>8.5</v>
      </c>
      <c r="J24" s="30">
        <v>6</v>
      </c>
      <c r="K24" s="30" t="s">
        <v>28</v>
      </c>
      <c r="L24" s="31"/>
      <c r="M24" s="31"/>
      <c r="N24" s="31"/>
      <c r="O24" s="107"/>
      <c r="P24" s="32">
        <v>6.5</v>
      </c>
      <c r="Q24" s="33">
        <f t="shared" si="0"/>
        <v>6.7</v>
      </c>
      <c r="R24" s="34" t="str">
        <f t="shared" si="1"/>
        <v>C+</v>
      </c>
      <c r="S24" s="35" t="str">
        <f t="shared" si="2"/>
        <v>Trung bình</v>
      </c>
      <c r="T24" s="36" t="str">
        <f t="shared" si="3"/>
        <v/>
      </c>
      <c r="U24" s="86" t="s">
        <v>681</v>
      </c>
      <c r="V24" s="3"/>
      <c r="W24" s="24"/>
      <c r="X24" s="74" t="str">
        <f t="shared" si="4"/>
        <v>Đạt</v>
      </c>
      <c r="Y24" s="73"/>
      <c r="Z24" s="73"/>
      <c r="AA24" s="73"/>
      <c r="AB24" s="65"/>
      <c r="AC24" s="65"/>
      <c r="AD24" s="65"/>
      <c r="AE24" s="65"/>
      <c r="AF24" s="64"/>
      <c r="AG24" s="65"/>
      <c r="AH24" s="65"/>
      <c r="AI24" s="65"/>
      <c r="AJ24" s="65"/>
      <c r="AK24" s="65"/>
      <c r="AL24" s="65"/>
      <c r="AM24" s="66"/>
    </row>
    <row r="25" spans="2:39" ht="35.1" customHeight="1">
      <c r="B25" s="25">
        <v>9</v>
      </c>
      <c r="C25" s="26" t="s">
        <v>281</v>
      </c>
      <c r="D25" s="27" t="s">
        <v>282</v>
      </c>
      <c r="E25" s="28" t="s">
        <v>283</v>
      </c>
      <c r="F25" s="29" t="s">
        <v>284</v>
      </c>
      <c r="G25" s="26" t="s">
        <v>85</v>
      </c>
      <c r="H25" s="30">
        <v>9</v>
      </c>
      <c r="I25" s="30">
        <v>10</v>
      </c>
      <c r="J25" s="30">
        <v>10</v>
      </c>
      <c r="K25" s="30" t="s">
        <v>28</v>
      </c>
      <c r="L25" s="37"/>
      <c r="M25" s="37"/>
      <c r="N25" s="37"/>
      <c r="O25" s="107"/>
      <c r="P25" s="32">
        <v>10</v>
      </c>
      <c r="Q25" s="33">
        <f t="shared" si="0"/>
        <v>9.9</v>
      </c>
      <c r="R25" s="34" t="str">
        <f t="shared" si="1"/>
        <v>A+</v>
      </c>
      <c r="S25" s="35" t="str">
        <f t="shared" si="2"/>
        <v>Giỏi</v>
      </c>
      <c r="T25" s="36" t="str">
        <f t="shared" si="3"/>
        <v/>
      </c>
      <c r="U25" s="86" t="s">
        <v>681</v>
      </c>
      <c r="V25" s="3"/>
      <c r="W25" s="24"/>
      <c r="X25" s="74" t="str">
        <f t="shared" si="4"/>
        <v>Đạt</v>
      </c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</row>
    <row r="26" spans="2:39" ht="35.1" customHeight="1">
      <c r="B26" s="25">
        <v>1</v>
      </c>
      <c r="C26" s="26" t="s">
        <v>259</v>
      </c>
      <c r="D26" s="27" t="s">
        <v>260</v>
      </c>
      <c r="E26" s="28" t="s">
        <v>60</v>
      </c>
      <c r="F26" s="29" t="s">
        <v>261</v>
      </c>
      <c r="G26" s="26" t="s">
        <v>85</v>
      </c>
      <c r="H26" s="30">
        <v>7</v>
      </c>
      <c r="I26" s="30">
        <v>8</v>
      </c>
      <c r="J26" s="30">
        <v>6</v>
      </c>
      <c r="K26" s="30" t="s">
        <v>28</v>
      </c>
      <c r="L26" s="31"/>
      <c r="M26" s="31"/>
      <c r="N26" s="31"/>
      <c r="O26" s="107"/>
      <c r="P26" s="99">
        <v>2.5</v>
      </c>
      <c r="Q26" s="33">
        <f t="shared" si="0"/>
        <v>3.9</v>
      </c>
      <c r="R26" s="34" t="str">
        <f t="shared" si="1"/>
        <v>F</v>
      </c>
      <c r="S26" s="34" t="str">
        <f t="shared" si="2"/>
        <v>Kém</v>
      </c>
      <c r="T26" s="36" t="str">
        <f t="shared" si="3"/>
        <v/>
      </c>
      <c r="U26" s="86" t="s">
        <v>681</v>
      </c>
      <c r="V26" s="3"/>
      <c r="W26" s="24"/>
      <c r="X26" s="74" t="str">
        <f t="shared" si="4"/>
        <v>Học lại</v>
      </c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</row>
    <row r="27" spans="2:39" ht="35.1" customHeight="1">
      <c r="B27" s="25">
        <v>24</v>
      </c>
      <c r="C27" s="26" t="s">
        <v>327</v>
      </c>
      <c r="D27" s="27" t="s">
        <v>328</v>
      </c>
      <c r="E27" s="28" t="s">
        <v>127</v>
      </c>
      <c r="F27" s="29" t="s">
        <v>329</v>
      </c>
      <c r="G27" s="26" t="s">
        <v>62</v>
      </c>
      <c r="H27" s="30">
        <v>9</v>
      </c>
      <c r="I27" s="30">
        <v>8</v>
      </c>
      <c r="J27" s="30">
        <v>6</v>
      </c>
      <c r="K27" s="30" t="s">
        <v>28</v>
      </c>
      <c r="L27" s="37"/>
      <c r="M27" s="37"/>
      <c r="N27" s="37"/>
      <c r="O27" s="107"/>
      <c r="P27" s="32">
        <v>2</v>
      </c>
      <c r="Q27" s="33">
        <f t="shared" si="0"/>
        <v>3.7</v>
      </c>
      <c r="R27" s="34" t="str">
        <f t="shared" si="1"/>
        <v>F</v>
      </c>
      <c r="S27" s="35" t="str">
        <f t="shared" si="2"/>
        <v>Kém</v>
      </c>
      <c r="T27" s="36" t="str">
        <f t="shared" si="3"/>
        <v/>
      </c>
      <c r="U27" s="86" t="s">
        <v>681</v>
      </c>
      <c r="V27" s="3"/>
      <c r="W27" s="24"/>
      <c r="X27" s="74" t="str">
        <f t="shared" si="4"/>
        <v>Học lại</v>
      </c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</row>
    <row r="28" spans="2:39" ht="35.1" customHeight="1">
      <c r="B28" s="25">
        <v>15</v>
      </c>
      <c r="C28" s="26" t="s">
        <v>298</v>
      </c>
      <c r="D28" s="27" t="s">
        <v>299</v>
      </c>
      <c r="E28" s="28" t="s">
        <v>300</v>
      </c>
      <c r="F28" s="29" t="s">
        <v>81</v>
      </c>
      <c r="G28" s="26" t="s">
        <v>66</v>
      </c>
      <c r="H28" s="30">
        <v>10</v>
      </c>
      <c r="I28" s="30">
        <v>8</v>
      </c>
      <c r="J28" s="30">
        <v>4</v>
      </c>
      <c r="K28" s="30" t="s">
        <v>28</v>
      </c>
      <c r="L28" s="37"/>
      <c r="M28" s="37"/>
      <c r="N28" s="37"/>
      <c r="O28" s="107"/>
      <c r="P28" s="32">
        <v>4.5</v>
      </c>
      <c r="Q28" s="33">
        <f t="shared" si="0"/>
        <v>5.4</v>
      </c>
      <c r="R28" s="34" t="str">
        <f t="shared" si="1"/>
        <v>D+</v>
      </c>
      <c r="S28" s="35" t="str">
        <f t="shared" si="2"/>
        <v>Trung bình yếu</v>
      </c>
      <c r="T28" s="36" t="str">
        <f t="shared" si="3"/>
        <v/>
      </c>
      <c r="U28" s="86" t="s">
        <v>681</v>
      </c>
      <c r="V28" s="3"/>
      <c r="W28" s="24"/>
      <c r="X28" s="74" t="str">
        <f t="shared" si="4"/>
        <v>Đạt</v>
      </c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</row>
    <row r="29" spans="2:39" ht="35.1" customHeight="1">
      <c r="B29" s="25">
        <v>23</v>
      </c>
      <c r="C29" s="26" t="s">
        <v>323</v>
      </c>
      <c r="D29" s="27" t="s">
        <v>324</v>
      </c>
      <c r="E29" s="28" t="s">
        <v>325</v>
      </c>
      <c r="F29" s="29" t="s">
        <v>326</v>
      </c>
      <c r="G29" s="26" t="s">
        <v>62</v>
      </c>
      <c r="H29" s="30">
        <v>9</v>
      </c>
      <c r="I29" s="30">
        <v>8</v>
      </c>
      <c r="J29" s="30">
        <v>9</v>
      </c>
      <c r="K29" s="30" t="s">
        <v>28</v>
      </c>
      <c r="L29" s="37"/>
      <c r="M29" s="37"/>
      <c r="N29" s="37"/>
      <c r="O29" s="107"/>
      <c r="P29" s="32">
        <v>4.5</v>
      </c>
      <c r="Q29" s="33">
        <f t="shared" si="0"/>
        <v>5.8</v>
      </c>
      <c r="R29" s="34" t="str">
        <f t="shared" si="1"/>
        <v>C</v>
      </c>
      <c r="S29" s="35" t="str">
        <f t="shared" si="2"/>
        <v>Trung bình</v>
      </c>
      <c r="T29" s="36" t="str">
        <f t="shared" si="3"/>
        <v/>
      </c>
      <c r="U29" s="86" t="s">
        <v>681</v>
      </c>
      <c r="V29" s="3"/>
      <c r="W29" s="24"/>
      <c r="X29" s="74" t="str">
        <f t="shared" si="4"/>
        <v>Đạt</v>
      </c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</row>
    <row r="30" spans="2:39" ht="35.1" customHeight="1">
      <c r="B30" s="25">
        <v>10</v>
      </c>
      <c r="C30" s="26" t="s">
        <v>285</v>
      </c>
      <c r="D30" s="27" t="s">
        <v>68</v>
      </c>
      <c r="E30" s="28" t="s">
        <v>94</v>
      </c>
      <c r="F30" s="29" t="s">
        <v>286</v>
      </c>
      <c r="G30" s="26" t="s">
        <v>62</v>
      </c>
      <c r="H30" s="30">
        <v>6</v>
      </c>
      <c r="I30" s="30">
        <v>8.5</v>
      </c>
      <c r="J30" s="30">
        <v>6</v>
      </c>
      <c r="K30" s="30" t="s">
        <v>28</v>
      </c>
      <c r="L30" s="37"/>
      <c r="M30" s="37"/>
      <c r="N30" s="37"/>
      <c r="O30" s="107"/>
      <c r="P30" s="32">
        <v>4.5</v>
      </c>
      <c r="Q30" s="33">
        <f t="shared" si="0"/>
        <v>5.2</v>
      </c>
      <c r="R30" s="34" t="str">
        <f t="shared" si="1"/>
        <v>D+</v>
      </c>
      <c r="S30" s="35" t="str">
        <f t="shared" si="2"/>
        <v>Trung bình yếu</v>
      </c>
      <c r="T30" s="36" t="str">
        <f t="shared" si="3"/>
        <v/>
      </c>
      <c r="U30" s="86" t="s">
        <v>681</v>
      </c>
      <c r="V30" s="3"/>
      <c r="W30" s="24"/>
      <c r="X30" s="74" t="str">
        <f t="shared" si="4"/>
        <v>Đạt</v>
      </c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</row>
    <row r="31" spans="2:39" ht="35.1" customHeight="1">
      <c r="B31" s="25">
        <v>8</v>
      </c>
      <c r="C31" s="26" t="s">
        <v>279</v>
      </c>
      <c r="D31" s="27" t="s">
        <v>79</v>
      </c>
      <c r="E31" s="28" t="s">
        <v>83</v>
      </c>
      <c r="F31" s="29" t="s">
        <v>280</v>
      </c>
      <c r="G31" s="26" t="s">
        <v>129</v>
      </c>
      <c r="H31" s="30">
        <v>6</v>
      </c>
      <c r="I31" s="30">
        <v>9</v>
      </c>
      <c r="J31" s="30">
        <v>7</v>
      </c>
      <c r="K31" s="30" t="s">
        <v>28</v>
      </c>
      <c r="L31" s="37"/>
      <c r="M31" s="37"/>
      <c r="N31" s="37"/>
      <c r="O31" s="107"/>
      <c r="P31" s="32">
        <v>6</v>
      </c>
      <c r="Q31" s="33">
        <f t="shared" si="0"/>
        <v>6.4</v>
      </c>
      <c r="R31" s="34" t="str">
        <f t="shared" si="1"/>
        <v>C</v>
      </c>
      <c r="S31" s="35" t="str">
        <f t="shared" si="2"/>
        <v>Trung bình</v>
      </c>
      <c r="T31" s="36" t="str">
        <f t="shared" si="3"/>
        <v/>
      </c>
      <c r="U31" s="86" t="s">
        <v>681</v>
      </c>
      <c r="V31" s="3"/>
      <c r="W31" s="24"/>
      <c r="X31" s="74" t="str">
        <f t="shared" si="4"/>
        <v>Đạt</v>
      </c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</row>
    <row r="32" spans="2:39" ht="35.1" customHeight="1">
      <c r="B32" s="25">
        <v>7</v>
      </c>
      <c r="C32" s="26" t="s">
        <v>277</v>
      </c>
      <c r="D32" s="27" t="s">
        <v>75</v>
      </c>
      <c r="E32" s="28" t="s">
        <v>80</v>
      </c>
      <c r="F32" s="29" t="s">
        <v>278</v>
      </c>
      <c r="G32" s="26" t="s">
        <v>70</v>
      </c>
      <c r="H32" s="30">
        <v>9</v>
      </c>
      <c r="I32" s="30">
        <v>8.5</v>
      </c>
      <c r="J32" s="30">
        <v>9</v>
      </c>
      <c r="K32" s="30" t="s">
        <v>28</v>
      </c>
      <c r="L32" s="37"/>
      <c r="M32" s="37"/>
      <c r="N32" s="37"/>
      <c r="O32" s="107"/>
      <c r="P32" s="32">
        <v>6.5</v>
      </c>
      <c r="Q32" s="33">
        <f t="shared" si="0"/>
        <v>7.2</v>
      </c>
      <c r="R32" s="34" t="str">
        <f t="shared" si="1"/>
        <v>B</v>
      </c>
      <c r="S32" s="35" t="str">
        <f t="shared" si="2"/>
        <v>Khá</v>
      </c>
      <c r="T32" s="36" t="str">
        <f t="shared" si="3"/>
        <v/>
      </c>
      <c r="U32" s="86" t="s">
        <v>681</v>
      </c>
      <c r="V32" s="3"/>
      <c r="W32" s="24"/>
      <c r="X32" s="74" t="str">
        <f t="shared" si="4"/>
        <v>Đạt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</row>
    <row r="33" spans="2:39" ht="35.1" customHeight="1">
      <c r="B33" s="25">
        <v>4</v>
      </c>
      <c r="C33" s="26" t="s">
        <v>266</v>
      </c>
      <c r="D33" s="27" t="s">
        <v>267</v>
      </c>
      <c r="E33" s="28" t="s">
        <v>268</v>
      </c>
      <c r="F33" s="29" t="s">
        <v>269</v>
      </c>
      <c r="G33" s="26" t="s">
        <v>85</v>
      </c>
      <c r="H33" s="30">
        <v>7</v>
      </c>
      <c r="I33" s="30">
        <v>8</v>
      </c>
      <c r="J33" s="30">
        <v>6</v>
      </c>
      <c r="K33" s="30" t="s">
        <v>28</v>
      </c>
      <c r="L33" s="37"/>
      <c r="M33" s="37"/>
      <c r="N33" s="37"/>
      <c r="O33" s="107"/>
      <c r="P33" s="32">
        <v>5</v>
      </c>
      <c r="Q33" s="33">
        <f t="shared" si="0"/>
        <v>5.6</v>
      </c>
      <c r="R33" s="34" t="str">
        <f t="shared" si="1"/>
        <v>C</v>
      </c>
      <c r="S33" s="35" t="str">
        <f t="shared" si="2"/>
        <v>Trung bình</v>
      </c>
      <c r="T33" s="36" t="str">
        <f t="shared" si="3"/>
        <v/>
      </c>
      <c r="U33" s="86" t="s">
        <v>681</v>
      </c>
      <c r="V33" s="3"/>
      <c r="W33" s="24"/>
      <c r="X33" s="74" t="str">
        <f t="shared" si="4"/>
        <v>Đạt</v>
      </c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</row>
    <row r="34" spans="2:39" ht="35.1" customHeight="1">
      <c r="B34" s="25">
        <v>18</v>
      </c>
      <c r="C34" s="26" t="s">
        <v>307</v>
      </c>
      <c r="D34" s="27" t="s">
        <v>91</v>
      </c>
      <c r="E34" s="28" t="s">
        <v>308</v>
      </c>
      <c r="F34" s="29" t="s">
        <v>309</v>
      </c>
      <c r="G34" s="26" t="s">
        <v>85</v>
      </c>
      <c r="H34" s="30">
        <v>9</v>
      </c>
      <c r="I34" s="30">
        <v>8</v>
      </c>
      <c r="J34" s="30">
        <v>4</v>
      </c>
      <c r="K34" s="30" t="s">
        <v>28</v>
      </c>
      <c r="L34" s="37"/>
      <c r="M34" s="37"/>
      <c r="N34" s="37"/>
      <c r="O34" s="107"/>
      <c r="P34" s="32">
        <v>3</v>
      </c>
      <c r="Q34" s="33">
        <f t="shared" si="0"/>
        <v>4.2</v>
      </c>
      <c r="R34" s="34" t="str">
        <f t="shared" si="1"/>
        <v>D</v>
      </c>
      <c r="S34" s="35" t="str">
        <f t="shared" si="2"/>
        <v>Trung bình yếu</v>
      </c>
      <c r="T34" s="36" t="str">
        <f t="shared" si="3"/>
        <v/>
      </c>
      <c r="U34" s="86" t="s">
        <v>681</v>
      </c>
      <c r="V34" s="3"/>
      <c r="W34" s="24"/>
      <c r="X34" s="74" t="str">
        <f t="shared" si="4"/>
        <v>Đạt</v>
      </c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</row>
    <row r="35" spans="2:39" ht="35.1" customHeight="1">
      <c r="B35" s="25">
        <v>30</v>
      </c>
      <c r="C35" s="26" t="s">
        <v>345</v>
      </c>
      <c r="D35" s="27" t="s">
        <v>182</v>
      </c>
      <c r="E35" s="28" t="s">
        <v>139</v>
      </c>
      <c r="F35" s="29" t="s">
        <v>346</v>
      </c>
      <c r="G35" s="26" t="s">
        <v>85</v>
      </c>
      <c r="H35" s="30">
        <v>6</v>
      </c>
      <c r="I35" s="30">
        <v>3</v>
      </c>
      <c r="J35" s="30">
        <v>6</v>
      </c>
      <c r="K35" s="30" t="s">
        <v>28</v>
      </c>
      <c r="L35" s="37"/>
      <c r="M35" s="37"/>
      <c r="N35" s="37"/>
      <c r="O35" s="107"/>
      <c r="P35" s="32">
        <v>2</v>
      </c>
      <c r="Q35" s="33">
        <f t="shared" si="0"/>
        <v>2.9</v>
      </c>
      <c r="R35" s="34" t="str">
        <f t="shared" si="1"/>
        <v>F</v>
      </c>
      <c r="S35" s="35" t="str">
        <f t="shared" si="2"/>
        <v>Kém</v>
      </c>
      <c r="T35" s="36" t="str">
        <f t="shared" si="3"/>
        <v/>
      </c>
      <c r="U35" s="86" t="s">
        <v>681</v>
      </c>
      <c r="V35" s="3"/>
      <c r="W35" s="24"/>
      <c r="X35" s="74" t="str">
        <f t="shared" si="4"/>
        <v>Học lại</v>
      </c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</row>
    <row r="36" spans="2:39" ht="35.1" customHeight="1">
      <c r="B36" s="25">
        <v>5</v>
      </c>
      <c r="C36" s="26" t="s">
        <v>270</v>
      </c>
      <c r="D36" s="27" t="s">
        <v>271</v>
      </c>
      <c r="E36" s="28" t="s">
        <v>272</v>
      </c>
      <c r="F36" s="29" t="s">
        <v>273</v>
      </c>
      <c r="G36" s="26" t="s">
        <v>70</v>
      </c>
      <c r="H36" s="30">
        <v>9</v>
      </c>
      <c r="I36" s="30">
        <v>8.5</v>
      </c>
      <c r="J36" s="30">
        <v>9</v>
      </c>
      <c r="K36" s="30" t="s">
        <v>28</v>
      </c>
      <c r="L36" s="37"/>
      <c r="M36" s="37"/>
      <c r="N36" s="37"/>
      <c r="O36" s="107"/>
      <c r="P36" s="32">
        <v>3.5</v>
      </c>
      <c r="Q36" s="33">
        <f t="shared" si="0"/>
        <v>5.0999999999999996</v>
      </c>
      <c r="R36" s="34" t="str">
        <f t="shared" si="1"/>
        <v>D+</v>
      </c>
      <c r="S36" s="35" t="str">
        <f t="shared" si="2"/>
        <v>Trung bình yếu</v>
      </c>
      <c r="T36" s="36" t="str">
        <f t="shared" si="3"/>
        <v/>
      </c>
      <c r="U36" s="86" t="s">
        <v>681</v>
      </c>
      <c r="V36" s="3"/>
      <c r="W36" s="24"/>
      <c r="X36" s="74" t="str">
        <f t="shared" si="4"/>
        <v>Đạt</v>
      </c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</row>
    <row r="37" spans="2:39" ht="35.1" customHeight="1">
      <c r="B37" s="25">
        <v>6</v>
      </c>
      <c r="C37" s="26" t="s">
        <v>274</v>
      </c>
      <c r="D37" s="27" t="s">
        <v>275</v>
      </c>
      <c r="E37" s="28" t="s">
        <v>80</v>
      </c>
      <c r="F37" s="29" t="s">
        <v>276</v>
      </c>
      <c r="G37" s="26" t="s">
        <v>85</v>
      </c>
      <c r="H37" s="30">
        <v>9</v>
      </c>
      <c r="I37" s="30">
        <v>9</v>
      </c>
      <c r="J37" s="30">
        <v>6</v>
      </c>
      <c r="K37" s="30" t="s">
        <v>28</v>
      </c>
      <c r="L37" s="37"/>
      <c r="M37" s="37"/>
      <c r="N37" s="37"/>
      <c r="O37" s="107"/>
      <c r="P37" s="32">
        <v>0</v>
      </c>
      <c r="Q37" s="33">
        <f t="shared" si="0"/>
        <v>2.4</v>
      </c>
      <c r="R37" s="34" t="str">
        <f t="shared" si="1"/>
        <v>F</v>
      </c>
      <c r="S37" s="35" t="str">
        <f t="shared" si="2"/>
        <v>Kém</v>
      </c>
      <c r="T37" s="36" t="str">
        <f t="shared" si="3"/>
        <v/>
      </c>
      <c r="U37" s="86" t="s">
        <v>681</v>
      </c>
      <c r="V37" s="3"/>
      <c r="W37" s="24"/>
      <c r="X37" s="74" t="str">
        <f t="shared" si="4"/>
        <v>Học lại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</row>
    <row r="38" spans="2:39" ht="35.1" customHeight="1">
      <c r="B38" s="25">
        <v>14</v>
      </c>
      <c r="C38" s="26" t="s">
        <v>296</v>
      </c>
      <c r="D38" s="27" t="s">
        <v>150</v>
      </c>
      <c r="E38" s="28" t="s">
        <v>106</v>
      </c>
      <c r="F38" s="29" t="s">
        <v>297</v>
      </c>
      <c r="G38" s="26" t="s">
        <v>66</v>
      </c>
      <c r="H38" s="30">
        <v>9</v>
      </c>
      <c r="I38" s="30">
        <v>5</v>
      </c>
      <c r="J38" s="30">
        <v>5</v>
      </c>
      <c r="K38" s="30" t="s">
        <v>28</v>
      </c>
      <c r="L38" s="37"/>
      <c r="M38" s="37"/>
      <c r="N38" s="37"/>
      <c r="O38" s="107"/>
      <c r="P38" s="32">
        <v>2</v>
      </c>
      <c r="Q38" s="33">
        <f t="shared" si="0"/>
        <v>3.3</v>
      </c>
      <c r="R38" s="34" t="str">
        <f t="shared" si="1"/>
        <v>F</v>
      </c>
      <c r="S38" s="35" t="str">
        <f t="shared" si="2"/>
        <v>Kém</v>
      </c>
      <c r="T38" s="36" t="str">
        <f t="shared" si="3"/>
        <v/>
      </c>
      <c r="U38" s="86" t="s">
        <v>681</v>
      </c>
      <c r="V38" s="3"/>
      <c r="W38" s="24"/>
      <c r="X38" s="74" t="str">
        <f t="shared" si="4"/>
        <v>Học lại</v>
      </c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</row>
    <row r="39" spans="2:39" ht="35.1" customHeight="1">
      <c r="B39" s="25">
        <v>57</v>
      </c>
      <c r="C39" s="26" t="s">
        <v>430</v>
      </c>
      <c r="D39" s="27" t="s">
        <v>431</v>
      </c>
      <c r="E39" s="28" t="s">
        <v>432</v>
      </c>
      <c r="F39" s="29" t="s">
        <v>433</v>
      </c>
      <c r="G39" s="26" t="s">
        <v>62</v>
      </c>
      <c r="H39" s="30">
        <v>9</v>
      </c>
      <c r="I39" s="30">
        <v>8</v>
      </c>
      <c r="J39" s="30">
        <v>5</v>
      </c>
      <c r="K39" s="30" t="s">
        <v>28</v>
      </c>
      <c r="L39" s="37"/>
      <c r="M39" s="37"/>
      <c r="N39" s="37"/>
      <c r="O39" s="107"/>
      <c r="P39" s="32">
        <v>3</v>
      </c>
      <c r="Q39" s="33">
        <f t="shared" si="0"/>
        <v>4.3</v>
      </c>
      <c r="R39" s="34" t="str">
        <f t="shared" si="1"/>
        <v>D</v>
      </c>
      <c r="S39" s="35" t="str">
        <f t="shared" si="2"/>
        <v>Trung bình yếu</v>
      </c>
      <c r="T39" s="36" t="str">
        <f t="shared" si="3"/>
        <v/>
      </c>
      <c r="U39" s="86" t="s">
        <v>682</v>
      </c>
      <c r="V39" s="3"/>
      <c r="W39" s="24"/>
      <c r="X39" s="74" t="str">
        <f t="shared" si="4"/>
        <v>Đạt</v>
      </c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</row>
    <row r="40" spans="2:39" ht="35.1" customHeight="1">
      <c r="B40" s="25">
        <v>53</v>
      </c>
      <c r="C40" s="26" t="s">
        <v>418</v>
      </c>
      <c r="D40" s="27" t="s">
        <v>165</v>
      </c>
      <c r="E40" s="28" t="s">
        <v>228</v>
      </c>
      <c r="F40" s="29" t="s">
        <v>419</v>
      </c>
      <c r="G40" s="26" t="s">
        <v>70</v>
      </c>
      <c r="H40" s="30">
        <v>9</v>
      </c>
      <c r="I40" s="30">
        <v>8.5</v>
      </c>
      <c r="J40" s="30">
        <v>4</v>
      </c>
      <c r="K40" s="30" t="s">
        <v>28</v>
      </c>
      <c r="L40" s="37"/>
      <c r="M40" s="37"/>
      <c r="N40" s="37"/>
      <c r="O40" s="107"/>
      <c r="P40" s="32">
        <v>4</v>
      </c>
      <c r="Q40" s="33">
        <f t="shared" si="0"/>
        <v>5</v>
      </c>
      <c r="R40" s="34" t="str">
        <f t="shared" si="1"/>
        <v>D+</v>
      </c>
      <c r="S40" s="35" t="str">
        <f t="shared" si="2"/>
        <v>Trung bình yếu</v>
      </c>
      <c r="T40" s="36" t="str">
        <f t="shared" si="3"/>
        <v/>
      </c>
      <c r="U40" s="86" t="s">
        <v>682</v>
      </c>
      <c r="V40" s="3"/>
      <c r="W40" s="24"/>
      <c r="X40" s="74" t="str">
        <f t="shared" si="4"/>
        <v>Đạt</v>
      </c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</row>
    <row r="41" spans="2:39" ht="35.1" customHeight="1">
      <c r="B41" s="25">
        <v>63</v>
      </c>
      <c r="C41" s="26" t="s">
        <v>448</v>
      </c>
      <c r="D41" s="27" t="s">
        <v>449</v>
      </c>
      <c r="E41" s="28" t="s">
        <v>450</v>
      </c>
      <c r="F41" s="29" t="s">
        <v>451</v>
      </c>
      <c r="G41" s="26" t="s">
        <v>70</v>
      </c>
      <c r="H41" s="30">
        <v>10</v>
      </c>
      <c r="I41" s="30">
        <v>8</v>
      </c>
      <c r="J41" s="30">
        <v>5</v>
      </c>
      <c r="K41" s="30" t="s">
        <v>28</v>
      </c>
      <c r="L41" s="37"/>
      <c r="M41" s="37"/>
      <c r="N41" s="37"/>
      <c r="O41" s="107"/>
      <c r="P41" s="32">
        <v>2.5</v>
      </c>
      <c r="Q41" s="33">
        <f t="shared" si="0"/>
        <v>4.0999999999999996</v>
      </c>
      <c r="R41" s="34" t="str">
        <f t="shared" si="1"/>
        <v>D</v>
      </c>
      <c r="S41" s="35" t="str">
        <f t="shared" si="2"/>
        <v>Trung bình yếu</v>
      </c>
      <c r="T41" s="36" t="str">
        <f t="shared" si="3"/>
        <v/>
      </c>
      <c r="U41" s="86" t="s">
        <v>682</v>
      </c>
      <c r="V41" s="3"/>
      <c r="W41" s="24"/>
      <c r="X41" s="74" t="str">
        <f t="shared" si="4"/>
        <v>Đạt</v>
      </c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</row>
    <row r="42" spans="2:39" ht="35.1" customHeight="1">
      <c r="B42" s="25">
        <v>33</v>
      </c>
      <c r="C42" s="26" t="s">
        <v>353</v>
      </c>
      <c r="D42" s="27" t="s">
        <v>354</v>
      </c>
      <c r="E42" s="28" t="s">
        <v>355</v>
      </c>
      <c r="F42" s="29" t="s">
        <v>114</v>
      </c>
      <c r="G42" s="26" t="s">
        <v>62</v>
      </c>
      <c r="H42" s="30">
        <v>10</v>
      </c>
      <c r="I42" s="30">
        <v>8</v>
      </c>
      <c r="J42" s="30">
        <v>8</v>
      </c>
      <c r="K42" s="30" t="s">
        <v>28</v>
      </c>
      <c r="L42" s="37"/>
      <c r="M42" s="37"/>
      <c r="N42" s="37"/>
      <c r="O42" s="107"/>
      <c r="P42" s="32">
        <v>5.5</v>
      </c>
      <c r="Q42" s="33">
        <f t="shared" ref="Q42:Q73" si="5">ROUND(SUMPRODUCT(H42:P42,$H$9:$P$9)/100,1)</f>
        <v>6.5</v>
      </c>
      <c r="R42" s="34" t="str">
        <f t="shared" ref="R42:R73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C+</v>
      </c>
      <c r="S42" s="35" t="str">
        <f t="shared" ref="S42:S73" si="7">IF($Q42&lt;4,"Kém",IF(AND($Q42&gt;=4,$Q42&lt;=5.4),"Trung bình yếu",IF(AND($Q42&gt;=5.5,$Q42&lt;=6.9),"Trung bình",IF(AND($Q42&gt;=7,$Q42&lt;=8.4),"Khá",IF(AND($Q42&gt;=8.5,$Q42&lt;=10),"Giỏi","")))))</f>
        <v>Trung bình</v>
      </c>
      <c r="T42" s="36" t="str">
        <f t="shared" ref="T42:T69" si="8">+IF(OR($H42=0,$I42=0,$J42=0,$K42=0),"Không đủ ĐKDT","")</f>
        <v/>
      </c>
      <c r="U42" s="86" t="s">
        <v>682</v>
      </c>
      <c r="V42" s="3"/>
      <c r="W42" s="24"/>
      <c r="X42" s="74" t="str">
        <f t="shared" ref="X42:X73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</row>
    <row r="43" spans="2:39" ht="35.1" customHeight="1">
      <c r="B43" s="25">
        <v>59</v>
      </c>
      <c r="C43" s="26" t="s">
        <v>436</v>
      </c>
      <c r="D43" s="27" t="s">
        <v>437</v>
      </c>
      <c r="E43" s="28" t="s">
        <v>242</v>
      </c>
      <c r="F43" s="29" t="s">
        <v>438</v>
      </c>
      <c r="G43" s="26" t="s">
        <v>70</v>
      </c>
      <c r="H43" s="30">
        <v>10</v>
      </c>
      <c r="I43" s="30">
        <v>8.5</v>
      </c>
      <c r="J43" s="30">
        <v>6</v>
      </c>
      <c r="K43" s="30" t="s">
        <v>28</v>
      </c>
      <c r="L43" s="37"/>
      <c r="M43" s="37"/>
      <c r="N43" s="37"/>
      <c r="O43" s="107"/>
      <c r="P43" s="32">
        <v>3</v>
      </c>
      <c r="Q43" s="33">
        <f t="shared" si="5"/>
        <v>4.5999999999999996</v>
      </c>
      <c r="R43" s="34" t="str">
        <f t="shared" si="6"/>
        <v>D</v>
      </c>
      <c r="S43" s="35" t="str">
        <f t="shared" si="7"/>
        <v>Trung bình yếu</v>
      </c>
      <c r="T43" s="36" t="str">
        <f t="shared" si="8"/>
        <v/>
      </c>
      <c r="U43" s="86" t="s">
        <v>682</v>
      </c>
      <c r="V43" s="3"/>
      <c r="W43" s="24"/>
      <c r="X43" s="74" t="str">
        <f t="shared" si="9"/>
        <v>Đạt</v>
      </c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</row>
    <row r="44" spans="2:39" ht="35.1" customHeight="1">
      <c r="B44" s="25">
        <v>52</v>
      </c>
      <c r="C44" s="26" t="s">
        <v>415</v>
      </c>
      <c r="D44" s="27" t="s">
        <v>416</v>
      </c>
      <c r="E44" s="28" t="s">
        <v>413</v>
      </c>
      <c r="F44" s="29" t="s">
        <v>417</v>
      </c>
      <c r="G44" s="26" t="s">
        <v>62</v>
      </c>
      <c r="H44" s="30">
        <v>7</v>
      </c>
      <c r="I44" s="30">
        <v>8</v>
      </c>
      <c r="J44" s="30">
        <v>5</v>
      </c>
      <c r="K44" s="30" t="s">
        <v>28</v>
      </c>
      <c r="L44" s="37"/>
      <c r="M44" s="37"/>
      <c r="N44" s="37"/>
      <c r="O44" s="107"/>
      <c r="P44" s="32">
        <v>3.5</v>
      </c>
      <c r="Q44" s="33">
        <f t="shared" si="5"/>
        <v>4.5</v>
      </c>
      <c r="R44" s="34" t="str">
        <f t="shared" si="6"/>
        <v>D</v>
      </c>
      <c r="S44" s="35" t="str">
        <f t="shared" si="7"/>
        <v>Trung bình yếu</v>
      </c>
      <c r="T44" s="36" t="str">
        <f t="shared" si="8"/>
        <v/>
      </c>
      <c r="U44" s="86" t="s">
        <v>682</v>
      </c>
      <c r="V44" s="3"/>
      <c r="W44" s="24"/>
      <c r="X44" s="74" t="str">
        <f t="shared" si="9"/>
        <v>Đạt</v>
      </c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</row>
    <row r="45" spans="2:39" ht="35.1" customHeight="1">
      <c r="B45" s="25">
        <v>41</v>
      </c>
      <c r="C45" s="26" t="s">
        <v>378</v>
      </c>
      <c r="D45" s="27" t="s">
        <v>379</v>
      </c>
      <c r="E45" s="28" t="s">
        <v>380</v>
      </c>
      <c r="F45" s="29" t="s">
        <v>381</v>
      </c>
      <c r="G45" s="26" t="s">
        <v>70</v>
      </c>
      <c r="H45" s="30">
        <v>7</v>
      </c>
      <c r="I45" s="30">
        <v>8.5</v>
      </c>
      <c r="J45" s="30">
        <v>5</v>
      </c>
      <c r="K45" s="30" t="s">
        <v>28</v>
      </c>
      <c r="L45" s="37"/>
      <c r="M45" s="37"/>
      <c r="N45" s="37"/>
      <c r="O45" s="107"/>
      <c r="P45" s="32">
        <v>3.5</v>
      </c>
      <c r="Q45" s="33">
        <f t="shared" si="5"/>
        <v>4.5</v>
      </c>
      <c r="R45" s="34" t="str">
        <f t="shared" si="6"/>
        <v>D</v>
      </c>
      <c r="S45" s="35" t="str">
        <f t="shared" si="7"/>
        <v>Trung bình yếu</v>
      </c>
      <c r="T45" s="36" t="str">
        <f t="shared" si="8"/>
        <v/>
      </c>
      <c r="U45" s="86" t="s">
        <v>682</v>
      </c>
      <c r="V45" s="3"/>
      <c r="W45" s="24"/>
      <c r="X45" s="74" t="str">
        <f t="shared" si="9"/>
        <v>Đạt</v>
      </c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</row>
    <row r="46" spans="2:39" ht="35.1" customHeight="1">
      <c r="B46" s="25">
        <v>56</v>
      </c>
      <c r="C46" s="26" t="s">
        <v>427</v>
      </c>
      <c r="D46" s="27" t="s">
        <v>428</v>
      </c>
      <c r="E46" s="28" t="s">
        <v>429</v>
      </c>
      <c r="F46" s="29" t="s">
        <v>414</v>
      </c>
      <c r="G46" s="26" t="s">
        <v>85</v>
      </c>
      <c r="H46" s="30">
        <v>9</v>
      </c>
      <c r="I46" s="30">
        <v>8</v>
      </c>
      <c r="J46" s="30">
        <v>8</v>
      </c>
      <c r="K46" s="30" t="s">
        <v>28</v>
      </c>
      <c r="L46" s="37"/>
      <c r="M46" s="37"/>
      <c r="N46" s="37"/>
      <c r="O46" s="107"/>
      <c r="P46" s="32">
        <v>1.5</v>
      </c>
      <c r="Q46" s="33">
        <f t="shared" si="5"/>
        <v>3.6</v>
      </c>
      <c r="R46" s="34" t="str">
        <f t="shared" si="6"/>
        <v>F</v>
      </c>
      <c r="S46" s="35" t="str">
        <f t="shared" si="7"/>
        <v>Kém</v>
      </c>
      <c r="T46" s="36" t="str">
        <f t="shared" si="8"/>
        <v/>
      </c>
      <c r="U46" s="86" t="s">
        <v>682</v>
      </c>
      <c r="V46" s="3"/>
      <c r="W46" s="24"/>
      <c r="X46" s="74" t="str">
        <f t="shared" si="9"/>
        <v>Học lại</v>
      </c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</row>
    <row r="47" spans="2:39" ht="35.1" customHeight="1">
      <c r="B47" s="25">
        <v>54</v>
      </c>
      <c r="C47" s="26" t="s">
        <v>420</v>
      </c>
      <c r="D47" s="27" t="s">
        <v>421</v>
      </c>
      <c r="E47" s="28" t="s">
        <v>422</v>
      </c>
      <c r="F47" s="29" t="s">
        <v>423</v>
      </c>
      <c r="G47" s="26" t="s">
        <v>70</v>
      </c>
      <c r="H47" s="30">
        <v>8</v>
      </c>
      <c r="I47" s="30">
        <v>8</v>
      </c>
      <c r="J47" s="30">
        <v>6</v>
      </c>
      <c r="K47" s="30" t="s">
        <v>28</v>
      </c>
      <c r="L47" s="37"/>
      <c r="M47" s="37"/>
      <c r="N47" s="37"/>
      <c r="O47" s="107"/>
      <c r="P47" s="32">
        <v>3.5</v>
      </c>
      <c r="Q47" s="33">
        <f t="shared" si="5"/>
        <v>4.7</v>
      </c>
      <c r="R47" s="34" t="str">
        <f t="shared" si="6"/>
        <v>D</v>
      </c>
      <c r="S47" s="35" t="str">
        <f t="shared" si="7"/>
        <v>Trung bình yếu</v>
      </c>
      <c r="T47" s="36" t="str">
        <f t="shared" si="8"/>
        <v/>
      </c>
      <c r="U47" s="86" t="s">
        <v>682</v>
      </c>
      <c r="V47" s="3"/>
      <c r="W47" s="24"/>
      <c r="X47" s="74" t="str">
        <f t="shared" si="9"/>
        <v>Đạt</v>
      </c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</row>
    <row r="48" spans="2:39" ht="35.1" customHeight="1">
      <c r="B48" s="25">
        <v>45</v>
      </c>
      <c r="C48" s="26" t="s">
        <v>392</v>
      </c>
      <c r="D48" s="27" t="s">
        <v>393</v>
      </c>
      <c r="E48" s="28" t="s">
        <v>394</v>
      </c>
      <c r="F48" s="29" t="s">
        <v>395</v>
      </c>
      <c r="G48" s="26" t="s">
        <v>85</v>
      </c>
      <c r="H48" s="30">
        <v>9</v>
      </c>
      <c r="I48" s="30">
        <v>8</v>
      </c>
      <c r="J48" s="30">
        <v>6</v>
      </c>
      <c r="K48" s="30" t="s">
        <v>28</v>
      </c>
      <c r="L48" s="37"/>
      <c r="M48" s="37"/>
      <c r="N48" s="37"/>
      <c r="O48" s="107"/>
      <c r="P48" s="32">
        <v>4.5</v>
      </c>
      <c r="Q48" s="33">
        <f t="shared" si="5"/>
        <v>5.5</v>
      </c>
      <c r="R48" s="34" t="str">
        <f t="shared" si="6"/>
        <v>C</v>
      </c>
      <c r="S48" s="35" t="str">
        <f t="shared" si="7"/>
        <v>Trung bình</v>
      </c>
      <c r="T48" s="36" t="str">
        <f t="shared" si="8"/>
        <v/>
      </c>
      <c r="U48" s="86" t="s">
        <v>682</v>
      </c>
      <c r="V48" s="3"/>
      <c r="W48" s="24"/>
      <c r="X48" s="74" t="str">
        <f t="shared" si="9"/>
        <v>Đạt</v>
      </c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</row>
    <row r="49" spans="2:39" ht="35.1" customHeight="1">
      <c r="B49" s="25">
        <v>55</v>
      </c>
      <c r="C49" s="26" t="s">
        <v>424</v>
      </c>
      <c r="D49" s="27" t="s">
        <v>425</v>
      </c>
      <c r="E49" s="28" t="s">
        <v>426</v>
      </c>
      <c r="F49" s="29" t="s">
        <v>184</v>
      </c>
      <c r="G49" s="26" t="s">
        <v>85</v>
      </c>
      <c r="H49" s="30">
        <v>9</v>
      </c>
      <c r="I49" s="30">
        <v>9</v>
      </c>
      <c r="J49" s="30">
        <v>5</v>
      </c>
      <c r="K49" s="30" t="s">
        <v>28</v>
      </c>
      <c r="L49" s="37"/>
      <c r="M49" s="37"/>
      <c r="N49" s="37"/>
      <c r="O49" s="107"/>
      <c r="P49" s="32">
        <v>2.5</v>
      </c>
      <c r="Q49" s="33">
        <f t="shared" si="5"/>
        <v>4.0999999999999996</v>
      </c>
      <c r="R49" s="34" t="str">
        <f t="shared" si="6"/>
        <v>D</v>
      </c>
      <c r="S49" s="35" t="str">
        <f t="shared" si="7"/>
        <v>Trung bình yếu</v>
      </c>
      <c r="T49" s="36" t="str">
        <f t="shared" si="8"/>
        <v/>
      </c>
      <c r="U49" s="86" t="s">
        <v>682</v>
      </c>
      <c r="V49" s="3"/>
      <c r="W49" s="24"/>
      <c r="X49" s="74" t="str">
        <f t="shared" si="9"/>
        <v>Đạt</v>
      </c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</row>
    <row r="50" spans="2:39" ht="35.1" customHeight="1">
      <c r="B50" s="25">
        <v>34</v>
      </c>
      <c r="C50" s="26" t="s">
        <v>356</v>
      </c>
      <c r="D50" s="27" t="s">
        <v>357</v>
      </c>
      <c r="E50" s="28" t="s">
        <v>358</v>
      </c>
      <c r="F50" s="29" t="s">
        <v>359</v>
      </c>
      <c r="G50" s="26" t="s">
        <v>85</v>
      </c>
      <c r="H50" s="30">
        <v>9</v>
      </c>
      <c r="I50" s="30">
        <v>3</v>
      </c>
      <c r="J50" s="30">
        <v>4</v>
      </c>
      <c r="K50" s="30" t="s">
        <v>28</v>
      </c>
      <c r="L50" s="37"/>
      <c r="M50" s="37"/>
      <c r="N50" s="37"/>
      <c r="O50" s="107"/>
      <c r="P50" s="32">
        <v>1.5</v>
      </c>
      <c r="Q50" s="33">
        <f t="shared" si="5"/>
        <v>2.7</v>
      </c>
      <c r="R50" s="34" t="str">
        <f t="shared" si="6"/>
        <v>F</v>
      </c>
      <c r="S50" s="35" t="str">
        <f t="shared" si="7"/>
        <v>Kém</v>
      </c>
      <c r="T50" s="36" t="str">
        <f t="shared" si="8"/>
        <v/>
      </c>
      <c r="U50" s="86" t="s">
        <v>682</v>
      </c>
      <c r="V50" s="3"/>
      <c r="W50" s="24"/>
      <c r="X50" s="74" t="str">
        <f t="shared" si="9"/>
        <v>Học lại</v>
      </c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</row>
    <row r="51" spans="2:39" ht="35.1" customHeight="1">
      <c r="B51" s="25">
        <v>39</v>
      </c>
      <c r="C51" s="26" t="s">
        <v>371</v>
      </c>
      <c r="D51" s="27" t="s">
        <v>248</v>
      </c>
      <c r="E51" s="28" t="s">
        <v>372</v>
      </c>
      <c r="F51" s="29" t="s">
        <v>373</v>
      </c>
      <c r="G51" s="26" t="s">
        <v>62</v>
      </c>
      <c r="H51" s="30">
        <v>7</v>
      </c>
      <c r="I51" s="30">
        <v>9</v>
      </c>
      <c r="J51" s="30">
        <v>3</v>
      </c>
      <c r="K51" s="30" t="s">
        <v>28</v>
      </c>
      <c r="L51" s="37"/>
      <c r="M51" s="37"/>
      <c r="N51" s="37"/>
      <c r="O51" s="107"/>
      <c r="P51" s="32">
        <v>5</v>
      </c>
      <c r="Q51" s="33">
        <f t="shared" si="5"/>
        <v>5.4</v>
      </c>
      <c r="R51" s="34" t="str">
        <f t="shared" si="6"/>
        <v>D+</v>
      </c>
      <c r="S51" s="35" t="str">
        <f t="shared" si="7"/>
        <v>Trung bình yếu</v>
      </c>
      <c r="T51" s="36" t="str">
        <f t="shared" si="8"/>
        <v/>
      </c>
      <c r="U51" s="86" t="s">
        <v>682</v>
      </c>
      <c r="V51" s="3"/>
      <c r="W51" s="24"/>
      <c r="X51" s="74" t="str">
        <f t="shared" si="9"/>
        <v>Đạt</v>
      </c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</row>
    <row r="52" spans="2:39" ht="35.1" customHeight="1">
      <c r="B52" s="25">
        <v>38</v>
      </c>
      <c r="C52" s="26" t="s">
        <v>367</v>
      </c>
      <c r="D52" s="27" t="s">
        <v>368</v>
      </c>
      <c r="E52" s="28" t="s">
        <v>369</v>
      </c>
      <c r="F52" s="29" t="s">
        <v>370</v>
      </c>
      <c r="G52" s="26" t="s">
        <v>62</v>
      </c>
      <c r="H52" s="30">
        <v>10</v>
      </c>
      <c r="I52" s="30">
        <v>8</v>
      </c>
      <c r="J52" s="30">
        <v>10</v>
      </c>
      <c r="K52" s="30" t="s">
        <v>28</v>
      </c>
      <c r="L52" s="37"/>
      <c r="M52" s="37"/>
      <c r="N52" s="37"/>
      <c r="O52" s="107"/>
      <c r="P52" s="32">
        <v>7</v>
      </c>
      <c r="Q52" s="33">
        <f t="shared" si="5"/>
        <v>7.7</v>
      </c>
      <c r="R52" s="34" t="str">
        <f t="shared" si="6"/>
        <v>B</v>
      </c>
      <c r="S52" s="35" t="str">
        <f t="shared" si="7"/>
        <v>Khá</v>
      </c>
      <c r="T52" s="36" t="str">
        <f t="shared" si="8"/>
        <v/>
      </c>
      <c r="U52" s="86" t="s">
        <v>682</v>
      </c>
      <c r="V52" s="3"/>
      <c r="W52" s="24"/>
      <c r="X52" s="74" t="str">
        <f t="shared" si="9"/>
        <v>Đạt</v>
      </c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</row>
    <row r="53" spans="2:39" ht="35.1" customHeight="1">
      <c r="B53" s="25">
        <v>62</v>
      </c>
      <c r="C53" s="26" t="s">
        <v>444</v>
      </c>
      <c r="D53" s="27" t="s">
        <v>445</v>
      </c>
      <c r="E53" s="28" t="s">
        <v>446</v>
      </c>
      <c r="F53" s="29" t="s">
        <v>447</v>
      </c>
      <c r="G53" s="26" t="s">
        <v>62</v>
      </c>
      <c r="H53" s="30">
        <v>9</v>
      </c>
      <c r="I53" s="30">
        <v>8.5</v>
      </c>
      <c r="J53" s="30">
        <v>8</v>
      </c>
      <c r="K53" s="30" t="s">
        <v>28</v>
      </c>
      <c r="L53" s="37"/>
      <c r="M53" s="37"/>
      <c r="N53" s="37"/>
      <c r="O53" s="107"/>
      <c r="P53" s="32">
        <v>5</v>
      </c>
      <c r="Q53" s="33">
        <f t="shared" si="5"/>
        <v>6.1</v>
      </c>
      <c r="R53" s="34" t="str">
        <f t="shared" si="6"/>
        <v>C</v>
      </c>
      <c r="S53" s="35" t="str">
        <f t="shared" si="7"/>
        <v>Trung bình</v>
      </c>
      <c r="T53" s="36" t="str">
        <f t="shared" si="8"/>
        <v/>
      </c>
      <c r="U53" s="86" t="s">
        <v>682</v>
      </c>
      <c r="V53" s="3"/>
      <c r="W53" s="24"/>
      <c r="X53" s="74" t="str">
        <f t="shared" si="9"/>
        <v>Đạt</v>
      </c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</row>
    <row r="54" spans="2:39" ht="35.1" customHeight="1">
      <c r="B54" s="25">
        <v>37</v>
      </c>
      <c r="C54" s="26" t="s">
        <v>365</v>
      </c>
      <c r="D54" s="27" t="s">
        <v>197</v>
      </c>
      <c r="E54" s="28" t="s">
        <v>363</v>
      </c>
      <c r="F54" s="29" t="s">
        <v>366</v>
      </c>
      <c r="G54" s="26" t="s">
        <v>62</v>
      </c>
      <c r="H54" s="30">
        <v>10</v>
      </c>
      <c r="I54" s="30">
        <v>8</v>
      </c>
      <c r="J54" s="30">
        <v>6</v>
      </c>
      <c r="K54" s="30" t="s">
        <v>28</v>
      </c>
      <c r="L54" s="37"/>
      <c r="M54" s="37"/>
      <c r="N54" s="37"/>
      <c r="O54" s="107"/>
      <c r="P54" s="32">
        <v>5.5</v>
      </c>
      <c r="Q54" s="33">
        <f t="shared" si="5"/>
        <v>6.3</v>
      </c>
      <c r="R54" s="34" t="str">
        <f t="shared" si="6"/>
        <v>C</v>
      </c>
      <c r="S54" s="35" t="str">
        <f t="shared" si="7"/>
        <v>Trung bình</v>
      </c>
      <c r="T54" s="36" t="str">
        <f t="shared" si="8"/>
        <v/>
      </c>
      <c r="U54" s="86" t="s">
        <v>682</v>
      </c>
      <c r="V54" s="3"/>
      <c r="W54" s="24"/>
      <c r="X54" s="74" t="str">
        <f t="shared" si="9"/>
        <v>Đạt</v>
      </c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</row>
    <row r="55" spans="2:39" ht="35.1" customHeight="1">
      <c r="B55" s="25">
        <v>43</v>
      </c>
      <c r="C55" s="26" t="s">
        <v>385</v>
      </c>
      <c r="D55" s="27" t="s">
        <v>386</v>
      </c>
      <c r="E55" s="28" t="s">
        <v>387</v>
      </c>
      <c r="F55" s="29" t="s">
        <v>388</v>
      </c>
      <c r="G55" s="26" t="s">
        <v>70</v>
      </c>
      <c r="H55" s="30">
        <v>9</v>
      </c>
      <c r="I55" s="30">
        <v>8.5</v>
      </c>
      <c r="J55" s="30">
        <v>9</v>
      </c>
      <c r="K55" s="30" t="s">
        <v>28</v>
      </c>
      <c r="L55" s="37"/>
      <c r="M55" s="37"/>
      <c r="N55" s="37"/>
      <c r="O55" s="107"/>
      <c r="P55" s="32">
        <v>8</v>
      </c>
      <c r="Q55" s="33">
        <f t="shared" si="5"/>
        <v>8.3000000000000007</v>
      </c>
      <c r="R55" s="34" t="str">
        <f t="shared" si="6"/>
        <v>B+</v>
      </c>
      <c r="S55" s="35" t="str">
        <f t="shared" si="7"/>
        <v>Khá</v>
      </c>
      <c r="T55" s="36" t="str">
        <f t="shared" si="8"/>
        <v/>
      </c>
      <c r="U55" s="86" t="s">
        <v>682</v>
      </c>
      <c r="V55" s="3"/>
      <c r="W55" s="24"/>
      <c r="X55" s="74" t="str">
        <f t="shared" si="9"/>
        <v>Đạt</v>
      </c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</row>
    <row r="56" spans="2:39" ht="35.1" customHeight="1">
      <c r="B56" s="25">
        <v>46</v>
      </c>
      <c r="C56" s="26" t="s">
        <v>396</v>
      </c>
      <c r="D56" s="27" t="s">
        <v>245</v>
      </c>
      <c r="E56" s="28" t="s">
        <v>397</v>
      </c>
      <c r="F56" s="29" t="s">
        <v>398</v>
      </c>
      <c r="G56" s="26" t="s">
        <v>62</v>
      </c>
      <c r="H56" s="30">
        <v>9</v>
      </c>
      <c r="I56" s="30">
        <v>7</v>
      </c>
      <c r="J56" s="30">
        <v>6</v>
      </c>
      <c r="K56" s="30" t="s">
        <v>28</v>
      </c>
      <c r="L56" s="37"/>
      <c r="M56" s="37"/>
      <c r="N56" s="37"/>
      <c r="O56" s="107"/>
      <c r="P56" s="32">
        <v>7</v>
      </c>
      <c r="Q56" s="33">
        <f t="shared" si="5"/>
        <v>7.1</v>
      </c>
      <c r="R56" s="34" t="str">
        <f t="shared" si="6"/>
        <v>B</v>
      </c>
      <c r="S56" s="35" t="str">
        <f t="shared" si="7"/>
        <v>Khá</v>
      </c>
      <c r="T56" s="36" t="str">
        <f t="shared" si="8"/>
        <v/>
      </c>
      <c r="U56" s="86" t="s">
        <v>682</v>
      </c>
      <c r="V56" s="3"/>
      <c r="W56" s="24"/>
      <c r="X56" s="74" t="str">
        <f t="shared" si="9"/>
        <v>Đạt</v>
      </c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</row>
    <row r="57" spans="2:39" ht="35.1" customHeight="1">
      <c r="B57" s="25">
        <v>60</v>
      </c>
      <c r="C57" s="26" t="s">
        <v>439</v>
      </c>
      <c r="D57" s="27" t="s">
        <v>231</v>
      </c>
      <c r="E57" s="28" t="s">
        <v>249</v>
      </c>
      <c r="F57" s="29" t="s">
        <v>440</v>
      </c>
      <c r="G57" s="26" t="s">
        <v>62</v>
      </c>
      <c r="H57" s="30">
        <v>10</v>
      </c>
      <c r="I57" s="30">
        <v>10</v>
      </c>
      <c r="J57" s="30">
        <v>10</v>
      </c>
      <c r="K57" s="30" t="s">
        <v>28</v>
      </c>
      <c r="L57" s="37"/>
      <c r="M57" s="37"/>
      <c r="N57" s="37"/>
      <c r="O57" s="107"/>
      <c r="P57" s="32">
        <v>10</v>
      </c>
      <c r="Q57" s="33">
        <f t="shared" si="5"/>
        <v>10</v>
      </c>
      <c r="R57" s="34" t="str">
        <f t="shared" si="6"/>
        <v>A+</v>
      </c>
      <c r="S57" s="35" t="str">
        <f t="shared" si="7"/>
        <v>Giỏi</v>
      </c>
      <c r="T57" s="36" t="str">
        <f t="shared" si="8"/>
        <v/>
      </c>
      <c r="U57" s="86" t="s">
        <v>682</v>
      </c>
      <c r="V57" s="3"/>
      <c r="W57" s="24"/>
      <c r="X57" s="74" t="str">
        <f t="shared" si="9"/>
        <v>Đạt</v>
      </c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</row>
    <row r="58" spans="2:39" ht="35.1" customHeight="1">
      <c r="B58" s="25">
        <v>58</v>
      </c>
      <c r="C58" s="26" t="s">
        <v>434</v>
      </c>
      <c r="D58" s="27" t="s">
        <v>75</v>
      </c>
      <c r="E58" s="28" t="s">
        <v>432</v>
      </c>
      <c r="F58" s="29" t="s">
        <v>435</v>
      </c>
      <c r="G58" s="26" t="s">
        <v>66</v>
      </c>
      <c r="H58" s="30">
        <v>9</v>
      </c>
      <c r="I58" s="30">
        <v>9</v>
      </c>
      <c r="J58" s="30">
        <v>7</v>
      </c>
      <c r="K58" s="30" t="s">
        <v>28</v>
      </c>
      <c r="L58" s="37"/>
      <c r="M58" s="37"/>
      <c r="N58" s="37"/>
      <c r="O58" s="107"/>
      <c r="P58" s="32">
        <v>6</v>
      </c>
      <c r="Q58" s="33">
        <f t="shared" si="5"/>
        <v>6.7</v>
      </c>
      <c r="R58" s="34" t="str">
        <f t="shared" si="6"/>
        <v>C+</v>
      </c>
      <c r="S58" s="35" t="str">
        <f t="shared" si="7"/>
        <v>Trung bình</v>
      </c>
      <c r="T58" s="36" t="str">
        <f t="shared" si="8"/>
        <v/>
      </c>
      <c r="U58" s="86" t="s">
        <v>682</v>
      </c>
      <c r="V58" s="3"/>
      <c r="W58" s="24"/>
      <c r="X58" s="74" t="str">
        <f t="shared" si="9"/>
        <v>Đạt</v>
      </c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</row>
    <row r="59" spans="2:39" ht="35.1" customHeight="1">
      <c r="B59" s="25">
        <v>36</v>
      </c>
      <c r="C59" s="26" t="s">
        <v>362</v>
      </c>
      <c r="D59" s="27" t="s">
        <v>119</v>
      </c>
      <c r="E59" s="28" t="s">
        <v>363</v>
      </c>
      <c r="F59" s="29" t="s">
        <v>364</v>
      </c>
      <c r="G59" s="26" t="s">
        <v>70</v>
      </c>
      <c r="H59" s="30">
        <v>10</v>
      </c>
      <c r="I59" s="30">
        <v>8.5</v>
      </c>
      <c r="J59" s="30">
        <v>10</v>
      </c>
      <c r="K59" s="30" t="s">
        <v>28</v>
      </c>
      <c r="L59" s="37"/>
      <c r="M59" s="37"/>
      <c r="N59" s="37"/>
      <c r="O59" s="107"/>
      <c r="P59" s="32">
        <v>9.5</v>
      </c>
      <c r="Q59" s="33">
        <f t="shared" si="5"/>
        <v>9.5</v>
      </c>
      <c r="R59" s="34" t="str">
        <f t="shared" si="6"/>
        <v>A+</v>
      </c>
      <c r="S59" s="35" t="str">
        <f t="shared" si="7"/>
        <v>Giỏi</v>
      </c>
      <c r="T59" s="36" t="str">
        <f t="shared" si="8"/>
        <v/>
      </c>
      <c r="U59" s="86" t="s">
        <v>682</v>
      </c>
      <c r="V59" s="3"/>
      <c r="W59" s="24"/>
      <c r="X59" s="74" t="str">
        <f t="shared" si="9"/>
        <v>Đạt</v>
      </c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</row>
    <row r="60" spans="2:39" ht="35.1" customHeight="1">
      <c r="B60" s="25">
        <v>35</v>
      </c>
      <c r="C60" s="26" t="s">
        <v>360</v>
      </c>
      <c r="D60" s="27" t="s">
        <v>361</v>
      </c>
      <c r="E60" s="28" t="s">
        <v>155</v>
      </c>
      <c r="F60" s="29" t="s">
        <v>254</v>
      </c>
      <c r="G60" s="26" t="s">
        <v>66</v>
      </c>
      <c r="H60" s="30">
        <v>6</v>
      </c>
      <c r="I60" s="30">
        <v>3</v>
      </c>
      <c r="J60" s="30">
        <v>6</v>
      </c>
      <c r="K60" s="30" t="s">
        <v>28</v>
      </c>
      <c r="L60" s="37"/>
      <c r="M60" s="37"/>
      <c r="N60" s="37"/>
      <c r="O60" s="107"/>
      <c r="P60" s="32">
        <v>3.5</v>
      </c>
      <c r="Q60" s="33">
        <f t="shared" si="5"/>
        <v>4</v>
      </c>
      <c r="R60" s="34" t="str">
        <f t="shared" si="6"/>
        <v>D</v>
      </c>
      <c r="S60" s="35" t="str">
        <f t="shared" si="7"/>
        <v>Trung bình yếu</v>
      </c>
      <c r="T60" s="36" t="str">
        <f t="shared" si="8"/>
        <v/>
      </c>
      <c r="U60" s="86" t="s">
        <v>682</v>
      </c>
      <c r="V60" s="3"/>
      <c r="W60" s="24"/>
      <c r="X60" s="74" t="str">
        <f t="shared" si="9"/>
        <v>Đạt</v>
      </c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</row>
    <row r="61" spans="2:39" ht="35.1" customHeight="1">
      <c r="B61" s="25">
        <v>51</v>
      </c>
      <c r="C61" s="26" t="s">
        <v>411</v>
      </c>
      <c r="D61" s="27" t="s">
        <v>412</v>
      </c>
      <c r="E61" s="28" t="s">
        <v>413</v>
      </c>
      <c r="F61" s="29" t="s">
        <v>414</v>
      </c>
      <c r="G61" s="26" t="s">
        <v>70</v>
      </c>
      <c r="H61" s="30">
        <v>10</v>
      </c>
      <c r="I61" s="30">
        <v>9</v>
      </c>
      <c r="J61" s="30">
        <v>10</v>
      </c>
      <c r="K61" s="30" t="s">
        <v>28</v>
      </c>
      <c r="L61" s="37"/>
      <c r="M61" s="37"/>
      <c r="N61" s="37"/>
      <c r="O61" s="107"/>
      <c r="P61" s="32">
        <v>9</v>
      </c>
      <c r="Q61" s="33">
        <f t="shared" si="5"/>
        <v>9.1999999999999993</v>
      </c>
      <c r="R61" s="34" t="str">
        <f t="shared" si="6"/>
        <v>A+</v>
      </c>
      <c r="S61" s="35" t="str">
        <f t="shared" si="7"/>
        <v>Giỏi</v>
      </c>
      <c r="T61" s="36" t="str">
        <f t="shared" si="8"/>
        <v/>
      </c>
      <c r="U61" s="86" t="s">
        <v>682</v>
      </c>
      <c r="V61" s="3"/>
      <c r="W61" s="24"/>
      <c r="X61" s="74" t="str">
        <f t="shared" si="9"/>
        <v>Đạt</v>
      </c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</row>
    <row r="62" spans="2:39" ht="35.1" customHeight="1">
      <c r="B62" s="25">
        <v>50</v>
      </c>
      <c r="C62" s="26" t="s">
        <v>408</v>
      </c>
      <c r="D62" s="27" t="s">
        <v>409</v>
      </c>
      <c r="E62" s="28" t="s">
        <v>410</v>
      </c>
      <c r="F62" s="29" t="s">
        <v>229</v>
      </c>
      <c r="G62" s="26" t="s">
        <v>85</v>
      </c>
      <c r="H62" s="30">
        <v>9</v>
      </c>
      <c r="I62" s="30">
        <v>8.5</v>
      </c>
      <c r="J62" s="30">
        <v>6</v>
      </c>
      <c r="K62" s="30" t="s">
        <v>28</v>
      </c>
      <c r="L62" s="37"/>
      <c r="M62" s="37"/>
      <c r="N62" s="37"/>
      <c r="O62" s="107"/>
      <c r="P62" s="32">
        <v>7</v>
      </c>
      <c r="Q62" s="33">
        <f t="shared" si="5"/>
        <v>7.3</v>
      </c>
      <c r="R62" s="34" t="str">
        <f t="shared" si="6"/>
        <v>B</v>
      </c>
      <c r="S62" s="35" t="str">
        <f t="shared" si="7"/>
        <v>Khá</v>
      </c>
      <c r="T62" s="36" t="str">
        <f t="shared" si="8"/>
        <v/>
      </c>
      <c r="U62" s="86" t="s">
        <v>682</v>
      </c>
      <c r="V62" s="3"/>
      <c r="W62" s="24"/>
      <c r="X62" s="74" t="str">
        <f t="shared" si="9"/>
        <v>Đạt</v>
      </c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</row>
    <row r="63" spans="2:39" ht="35.1" customHeight="1">
      <c r="B63" s="25">
        <v>64</v>
      </c>
      <c r="C63" s="26" t="s">
        <v>452</v>
      </c>
      <c r="D63" s="27" t="s">
        <v>197</v>
      </c>
      <c r="E63" s="28" t="s">
        <v>453</v>
      </c>
      <c r="F63" s="29" t="s">
        <v>454</v>
      </c>
      <c r="G63" s="26" t="s">
        <v>85</v>
      </c>
      <c r="H63" s="30">
        <v>9</v>
      </c>
      <c r="I63" s="30">
        <v>9</v>
      </c>
      <c r="J63" s="30">
        <v>8</v>
      </c>
      <c r="K63" s="30" t="s">
        <v>28</v>
      </c>
      <c r="L63" s="37"/>
      <c r="M63" s="37"/>
      <c r="N63" s="37"/>
      <c r="O63" s="107"/>
      <c r="P63" s="32">
        <v>10</v>
      </c>
      <c r="Q63" s="33">
        <f t="shared" si="5"/>
        <v>9.6</v>
      </c>
      <c r="R63" s="34" t="str">
        <f t="shared" si="6"/>
        <v>A+</v>
      </c>
      <c r="S63" s="35" t="str">
        <f t="shared" si="7"/>
        <v>Giỏi</v>
      </c>
      <c r="T63" s="36" t="str">
        <f t="shared" si="8"/>
        <v/>
      </c>
      <c r="U63" s="86" t="s">
        <v>682</v>
      </c>
      <c r="V63" s="3"/>
      <c r="W63" s="24"/>
      <c r="X63" s="74" t="str">
        <f t="shared" si="9"/>
        <v>Đạt</v>
      </c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</row>
    <row r="64" spans="2:39" ht="35.1" customHeight="1">
      <c r="B64" s="25">
        <v>44</v>
      </c>
      <c r="C64" s="26" t="s">
        <v>389</v>
      </c>
      <c r="D64" s="27" t="s">
        <v>91</v>
      </c>
      <c r="E64" s="28" t="s">
        <v>390</v>
      </c>
      <c r="F64" s="29" t="s">
        <v>391</v>
      </c>
      <c r="G64" s="26" t="s">
        <v>85</v>
      </c>
      <c r="H64" s="30">
        <v>9</v>
      </c>
      <c r="I64" s="30">
        <v>9</v>
      </c>
      <c r="J64" s="30">
        <v>8</v>
      </c>
      <c r="K64" s="30" t="s">
        <v>28</v>
      </c>
      <c r="L64" s="37"/>
      <c r="M64" s="37"/>
      <c r="N64" s="37"/>
      <c r="O64" s="107"/>
      <c r="P64" s="32">
        <v>7.5</v>
      </c>
      <c r="Q64" s="33">
        <f t="shared" si="5"/>
        <v>7.9</v>
      </c>
      <c r="R64" s="34" t="str">
        <f t="shared" si="6"/>
        <v>B</v>
      </c>
      <c r="S64" s="35" t="str">
        <f t="shared" si="7"/>
        <v>Khá</v>
      </c>
      <c r="T64" s="36" t="str">
        <f t="shared" si="8"/>
        <v/>
      </c>
      <c r="U64" s="86" t="s">
        <v>682</v>
      </c>
      <c r="V64" s="3"/>
      <c r="W64" s="24"/>
      <c r="X64" s="74" t="str">
        <f t="shared" si="9"/>
        <v>Đạt</v>
      </c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</row>
    <row r="65" spans="1:39" ht="35.1" customHeight="1">
      <c r="B65" s="25">
        <v>47</v>
      </c>
      <c r="C65" s="26" t="s">
        <v>399</v>
      </c>
      <c r="D65" s="27" t="s">
        <v>400</v>
      </c>
      <c r="E65" s="28" t="s">
        <v>198</v>
      </c>
      <c r="F65" s="29" t="s">
        <v>401</v>
      </c>
      <c r="G65" s="26" t="s">
        <v>85</v>
      </c>
      <c r="H65" s="30">
        <v>9</v>
      </c>
      <c r="I65" s="30">
        <v>8</v>
      </c>
      <c r="J65" s="30">
        <v>10</v>
      </c>
      <c r="K65" s="30" t="s">
        <v>28</v>
      </c>
      <c r="L65" s="37"/>
      <c r="M65" s="37"/>
      <c r="N65" s="37"/>
      <c r="O65" s="107"/>
      <c r="P65" s="32">
        <v>9</v>
      </c>
      <c r="Q65" s="33">
        <f t="shared" si="5"/>
        <v>9</v>
      </c>
      <c r="R65" s="34" t="str">
        <f t="shared" si="6"/>
        <v>A+</v>
      </c>
      <c r="S65" s="35" t="str">
        <f t="shared" si="7"/>
        <v>Giỏi</v>
      </c>
      <c r="T65" s="36" t="str">
        <f t="shared" si="8"/>
        <v/>
      </c>
      <c r="U65" s="86" t="s">
        <v>682</v>
      </c>
      <c r="V65" s="3"/>
      <c r="W65" s="24"/>
      <c r="X65" s="74" t="str">
        <f t="shared" si="9"/>
        <v>Đạt</v>
      </c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</row>
    <row r="66" spans="1:39" ht="35.1" customHeight="1">
      <c r="B66" s="25">
        <v>48</v>
      </c>
      <c r="C66" s="26" t="s">
        <v>402</v>
      </c>
      <c r="D66" s="27" t="s">
        <v>403</v>
      </c>
      <c r="E66" s="28" t="s">
        <v>404</v>
      </c>
      <c r="F66" s="29" t="s">
        <v>405</v>
      </c>
      <c r="G66" s="26" t="s">
        <v>85</v>
      </c>
      <c r="H66" s="30">
        <v>9</v>
      </c>
      <c r="I66" s="30">
        <v>8</v>
      </c>
      <c r="J66" s="30">
        <v>8</v>
      </c>
      <c r="K66" s="30" t="s">
        <v>28</v>
      </c>
      <c r="L66" s="37"/>
      <c r="M66" s="37"/>
      <c r="N66" s="37"/>
      <c r="O66" s="107"/>
      <c r="P66" s="32">
        <v>4.5</v>
      </c>
      <c r="Q66" s="33">
        <f t="shared" si="5"/>
        <v>5.7</v>
      </c>
      <c r="R66" s="34" t="str">
        <f t="shared" si="6"/>
        <v>C</v>
      </c>
      <c r="S66" s="35" t="str">
        <f t="shared" si="7"/>
        <v>Trung bình</v>
      </c>
      <c r="T66" s="36" t="str">
        <f t="shared" si="8"/>
        <v/>
      </c>
      <c r="U66" s="86" t="s">
        <v>682</v>
      </c>
      <c r="V66" s="3"/>
      <c r="W66" s="24"/>
      <c r="X66" s="74" t="str">
        <f t="shared" si="9"/>
        <v>Đạt</v>
      </c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</row>
    <row r="67" spans="1:39" ht="35.1" customHeight="1">
      <c r="B67" s="25">
        <v>61</v>
      </c>
      <c r="C67" s="26" t="s">
        <v>441</v>
      </c>
      <c r="D67" s="27" t="s">
        <v>75</v>
      </c>
      <c r="E67" s="28" t="s">
        <v>442</v>
      </c>
      <c r="F67" s="29" t="s">
        <v>443</v>
      </c>
      <c r="G67" s="26" t="s">
        <v>85</v>
      </c>
      <c r="H67" s="30">
        <v>9</v>
      </c>
      <c r="I67" s="30">
        <v>9</v>
      </c>
      <c r="J67" s="30">
        <v>6</v>
      </c>
      <c r="K67" s="30" t="s">
        <v>28</v>
      </c>
      <c r="L67" s="37"/>
      <c r="M67" s="37"/>
      <c r="N67" s="37"/>
      <c r="O67" s="107"/>
      <c r="P67" s="32">
        <v>8</v>
      </c>
      <c r="Q67" s="33">
        <f t="shared" si="5"/>
        <v>8</v>
      </c>
      <c r="R67" s="34" t="str">
        <f t="shared" si="6"/>
        <v>B+</v>
      </c>
      <c r="S67" s="35" t="str">
        <f t="shared" si="7"/>
        <v>Khá</v>
      </c>
      <c r="T67" s="36" t="str">
        <f t="shared" si="8"/>
        <v/>
      </c>
      <c r="U67" s="86" t="s">
        <v>682</v>
      </c>
      <c r="V67" s="3"/>
      <c r="W67" s="24"/>
      <c r="X67" s="74" t="str">
        <f t="shared" si="9"/>
        <v>Đạt</v>
      </c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</row>
    <row r="68" spans="1:39" ht="35.1" customHeight="1">
      <c r="B68" s="25">
        <v>40</v>
      </c>
      <c r="C68" s="26" t="s">
        <v>374</v>
      </c>
      <c r="D68" s="27" t="s">
        <v>375</v>
      </c>
      <c r="E68" s="28" t="s">
        <v>376</v>
      </c>
      <c r="F68" s="29" t="s">
        <v>377</v>
      </c>
      <c r="G68" s="26" t="s">
        <v>129</v>
      </c>
      <c r="H68" s="30">
        <v>8</v>
      </c>
      <c r="I68" s="30">
        <v>8.5</v>
      </c>
      <c r="J68" s="30">
        <v>8</v>
      </c>
      <c r="K68" s="30" t="s">
        <v>28</v>
      </c>
      <c r="L68" s="37"/>
      <c r="M68" s="37"/>
      <c r="N68" s="37"/>
      <c r="O68" s="107"/>
      <c r="P68" s="32">
        <v>9</v>
      </c>
      <c r="Q68" s="33">
        <f t="shared" si="5"/>
        <v>8.8000000000000007</v>
      </c>
      <c r="R68" s="34" t="str">
        <f t="shared" si="6"/>
        <v>A</v>
      </c>
      <c r="S68" s="35" t="str">
        <f t="shared" si="7"/>
        <v>Giỏi</v>
      </c>
      <c r="T68" s="36" t="str">
        <f t="shared" si="8"/>
        <v/>
      </c>
      <c r="U68" s="86" t="s">
        <v>682</v>
      </c>
      <c r="V68" s="3"/>
      <c r="W68" s="24"/>
      <c r="X68" s="74" t="str">
        <f t="shared" si="9"/>
        <v>Đạt</v>
      </c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</row>
    <row r="69" spans="1:39" ht="35.1" customHeight="1">
      <c r="B69" s="25">
        <v>16</v>
      </c>
      <c r="C69" s="26" t="s">
        <v>301</v>
      </c>
      <c r="D69" s="27" t="s">
        <v>302</v>
      </c>
      <c r="E69" s="28" t="s">
        <v>300</v>
      </c>
      <c r="F69" s="29" t="s">
        <v>303</v>
      </c>
      <c r="G69" s="26" t="s">
        <v>85</v>
      </c>
      <c r="H69" s="30">
        <v>0</v>
      </c>
      <c r="I69" s="30">
        <v>0</v>
      </c>
      <c r="J69" s="30">
        <v>0</v>
      </c>
      <c r="K69" s="30" t="s">
        <v>28</v>
      </c>
      <c r="L69" s="37"/>
      <c r="M69" s="37"/>
      <c r="N69" s="37"/>
      <c r="O69" s="107"/>
      <c r="P69" s="32" t="s">
        <v>687</v>
      </c>
      <c r="Q69" s="33">
        <f t="shared" si="5"/>
        <v>0</v>
      </c>
      <c r="R69" s="34" t="str">
        <f t="shared" si="6"/>
        <v>F</v>
      </c>
      <c r="S69" s="35" t="str">
        <f t="shared" si="7"/>
        <v>Kém</v>
      </c>
      <c r="T69" s="36" t="str">
        <f t="shared" si="8"/>
        <v>Không đủ ĐKDT</v>
      </c>
      <c r="U69" s="86" t="s">
        <v>681</v>
      </c>
      <c r="V69" s="3"/>
      <c r="W69" s="24"/>
      <c r="X69" s="74" t="str">
        <f t="shared" si="9"/>
        <v>Học lại</v>
      </c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</row>
    <row r="70" spans="1:39" ht="35.1" customHeight="1">
      <c r="B70" s="25">
        <v>19</v>
      </c>
      <c r="C70" s="26" t="s">
        <v>310</v>
      </c>
      <c r="D70" s="27" t="s">
        <v>311</v>
      </c>
      <c r="E70" s="28" t="s">
        <v>312</v>
      </c>
      <c r="F70" s="29" t="s">
        <v>313</v>
      </c>
      <c r="G70" s="26" t="s">
        <v>144</v>
      </c>
      <c r="H70" s="30">
        <v>6</v>
      </c>
      <c r="I70" s="30">
        <v>5.5</v>
      </c>
      <c r="J70" s="30">
        <v>6</v>
      </c>
      <c r="K70" s="30" t="s">
        <v>28</v>
      </c>
      <c r="L70" s="37"/>
      <c r="M70" s="37"/>
      <c r="N70" s="37"/>
      <c r="O70" s="107"/>
      <c r="P70" s="32" t="s">
        <v>688</v>
      </c>
      <c r="Q70" s="33">
        <f t="shared" si="5"/>
        <v>1.8</v>
      </c>
      <c r="R70" s="34" t="str">
        <f t="shared" si="6"/>
        <v>F</v>
      </c>
      <c r="S70" s="35" t="str">
        <f t="shared" si="7"/>
        <v>Kém</v>
      </c>
      <c r="T70" s="36" t="s">
        <v>689</v>
      </c>
      <c r="U70" s="86" t="s">
        <v>681</v>
      </c>
      <c r="V70" s="3"/>
      <c r="W70" s="24"/>
      <c r="X70" s="74" t="str">
        <f t="shared" si="9"/>
        <v>Học lại</v>
      </c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</row>
    <row r="71" spans="1:39" ht="35.1" customHeight="1">
      <c r="B71" s="25">
        <v>27</v>
      </c>
      <c r="C71" s="26" t="s">
        <v>335</v>
      </c>
      <c r="D71" s="27" t="s">
        <v>336</v>
      </c>
      <c r="E71" s="28" t="s">
        <v>132</v>
      </c>
      <c r="F71" s="29" t="s">
        <v>337</v>
      </c>
      <c r="G71" s="26" t="s">
        <v>85</v>
      </c>
      <c r="H71" s="30">
        <v>0</v>
      </c>
      <c r="I71" s="30">
        <v>0</v>
      </c>
      <c r="J71" s="30">
        <v>0</v>
      </c>
      <c r="K71" s="30" t="s">
        <v>28</v>
      </c>
      <c r="L71" s="37"/>
      <c r="M71" s="37"/>
      <c r="N71" s="37"/>
      <c r="O71" s="107"/>
      <c r="P71" s="32" t="s">
        <v>687</v>
      </c>
      <c r="Q71" s="33">
        <f t="shared" si="5"/>
        <v>0</v>
      </c>
      <c r="R71" s="34" t="str">
        <f t="shared" si="6"/>
        <v>F</v>
      </c>
      <c r="S71" s="35" t="str">
        <f t="shared" si="7"/>
        <v>Kém</v>
      </c>
      <c r="T71" s="36" t="str">
        <f>+IF(OR($H71=0,$I71=0,$J71=0,$K71=0),"Không đủ ĐKDT","")</f>
        <v>Không đủ ĐKDT</v>
      </c>
      <c r="U71" s="86" t="s">
        <v>681</v>
      </c>
      <c r="V71" s="3"/>
      <c r="W71" s="24"/>
      <c r="X71" s="74" t="str">
        <f t="shared" si="9"/>
        <v>Học lại</v>
      </c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</row>
    <row r="72" spans="1:39" ht="35.1" customHeight="1">
      <c r="B72" s="25">
        <v>42</v>
      </c>
      <c r="C72" s="26" t="s">
        <v>382</v>
      </c>
      <c r="D72" s="27" t="s">
        <v>182</v>
      </c>
      <c r="E72" s="28" t="s">
        <v>383</v>
      </c>
      <c r="F72" s="29" t="s">
        <v>384</v>
      </c>
      <c r="G72" s="26" t="s">
        <v>66</v>
      </c>
      <c r="H72" s="30">
        <v>0</v>
      </c>
      <c r="I72" s="30">
        <v>0</v>
      </c>
      <c r="J72" s="30">
        <v>0</v>
      </c>
      <c r="K72" s="30" t="s">
        <v>28</v>
      </c>
      <c r="L72" s="37"/>
      <c r="M72" s="37"/>
      <c r="N72" s="37"/>
      <c r="O72" s="107"/>
      <c r="P72" s="32" t="s">
        <v>687</v>
      </c>
      <c r="Q72" s="33">
        <f t="shared" si="5"/>
        <v>0</v>
      </c>
      <c r="R72" s="34" t="str">
        <f t="shared" si="6"/>
        <v>F</v>
      </c>
      <c r="S72" s="35" t="str">
        <f t="shared" si="7"/>
        <v>Kém</v>
      </c>
      <c r="T72" s="36" t="str">
        <f>+IF(OR($H72=0,$I72=0,$J72=0,$K72=0),"Không đủ ĐKDT","")</f>
        <v>Không đủ ĐKDT</v>
      </c>
      <c r="U72" s="86" t="s">
        <v>682</v>
      </c>
      <c r="V72" s="3"/>
      <c r="W72" s="24"/>
      <c r="X72" s="74" t="str">
        <f t="shared" si="9"/>
        <v>Học lại</v>
      </c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</row>
    <row r="73" spans="1:39" ht="35.1" customHeight="1">
      <c r="B73" s="25">
        <v>49</v>
      </c>
      <c r="C73" s="26" t="s">
        <v>406</v>
      </c>
      <c r="D73" s="27" t="s">
        <v>275</v>
      </c>
      <c r="E73" s="28" t="s">
        <v>214</v>
      </c>
      <c r="F73" s="29" t="s">
        <v>407</v>
      </c>
      <c r="G73" s="26" t="s">
        <v>85</v>
      </c>
      <c r="H73" s="30">
        <v>0</v>
      </c>
      <c r="I73" s="30">
        <v>0</v>
      </c>
      <c r="J73" s="30">
        <v>0</v>
      </c>
      <c r="K73" s="30" t="s">
        <v>28</v>
      </c>
      <c r="L73" s="37"/>
      <c r="M73" s="37"/>
      <c r="N73" s="37"/>
      <c r="O73" s="107"/>
      <c r="P73" s="32" t="s">
        <v>687</v>
      </c>
      <c r="Q73" s="33">
        <f t="shared" si="5"/>
        <v>0</v>
      </c>
      <c r="R73" s="34" t="str">
        <f t="shared" si="6"/>
        <v>F</v>
      </c>
      <c r="S73" s="35" t="str">
        <f t="shared" si="7"/>
        <v>Kém</v>
      </c>
      <c r="T73" s="36" t="str">
        <f>+IF(OR($H73=0,$I73=0,$J73=0,$K73=0),"Không đủ ĐKDT","")</f>
        <v>Không đủ ĐKDT</v>
      </c>
      <c r="U73" s="86" t="s">
        <v>682</v>
      </c>
      <c r="V73" s="3"/>
      <c r="W73" s="24"/>
      <c r="X73" s="74" t="str">
        <f t="shared" si="9"/>
        <v>Học lại</v>
      </c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</row>
    <row r="74" spans="1:39" ht="9" customHeight="1">
      <c r="A74" s="2"/>
      <c r="B74" s="38"/>
      <c r="C74" s="39"/>
      <c r="D74" s="39"/>
      <c r="E74" s="40"/>
      <c r="F74" s="40"/>
      <c r="G74" s="40"/>
      <c r="H74" s="41"/>
      <c r="I74" s="42"/>
      <c r="J74" s="42"/>
      <c r="K74" s="43"/>
      <c r="L74" s="43"/>
      <c r="M74" s="43"/>
      <c r="N74" s="43"/>
      <c r="O74" s="108"/>
      <c r="P74" s="43"/>
      <c r="Q74" s="43"/>
      <c r="R74" s="43"/>
      <c r="S74" s="43"/>
      <c r="T74" s="43"/>
      <c r="U74" s="2"/>
      <c r="V74" s="3"/>
    </row>
    <row r="75" spans="1:39" hidden="1">
      <c r="A75" s="2"/>
      <c r="B75" s="139" t="s">
        <v>29</v>
      </c>
      <c r="C75" s="139"/>
      <c r="D75" s="39"/>
      <c r="E75" s="40"/>
      <c r="F75" s="40"/>
      <c r="G75" s="40"/>
      <c r="H75" s="41"/>
      <c r="I75" s="42"/>
      <c r="J75" s="42"/>
      <c r="K75" s="43"/>
      <c r="L75" s="43"/>
      <c r="M75" s="43"/>
      <c r="N75" s="43"/>
      <c r="O75" s="108"/>
      <c r="P75" s="43"/>
      <c r="Q75" s="43"/>
      <c r="R75" s="43"/>
      <c r="S75" s="43"/>
      <c r="T75" s="43"/>
      <c r="U75" s="2"/>
      <c r="V75" s="3"/>
    </row>
    <row r="76" spans="1:39" ht="16.5" hidden="1" customHeight="1">
      <c r="A76" s="2"/>
      <c r="B76" s="44" t="s">
        <v>30</v>
      </c>
      <c r="C76" s="44"/>
      <c r="D76" s="45">
        <f>+$AA$8</f>
        <v>64</v>
      </c>
      <c r="E76" s="46" t="s">
        <v>31</v>
      </c>
      <c r="F76" s="110" t="s">
        <v>32</v>
      </c>
      <c r="G76" s="110"/>
      <c r="H76" s="110"/>
      <c r="I76" s="110"/>
      <c r="J76" s="110"/>
      <c r="K76" s="110"/>
      <c r="L76" s="110"/>
      <c r="M76" s="110"/>
      <c r="N76" s="110"/>
      <c r="O76" s="110"/>
      <c r="P76" s="47">
        <f>$AA$8 -COUNTIF($T$9:$T$263,"Vắng") -COUNTIF($T$9:$T$263,"Vắng có phép") - COUNTIF($T$9:$T$263,"Đình chỉ thi") - COUNTIF($T$9:$T$263,"Không đủ ĐKDT")</f>
        <v>59</v>
      </c>
      <c r="Q76" s="47"/>
      <c r="R76" s="47"/>
      <c r="S76" s="48"/>
      <c r="T76" s="49" t="s">
        <v>31</v>
      </c>
      <c r="U76" s="87"/>
      <c r="V76" s="3"/>
    </row>
    <row r="77" spans="1:39" ht="16.5" hidden="1" customHeight="1">
      <c r="A77" s="2"/>
      <c r="B77" s="44" t="s">
        <v>33</v>
      </c>
      <c r="C77" s="44"/>
      <c r="D77" s="45">
        <f>+$AL$8</f>
        <v>52</v>
      </c>
      <c r="E77" s="46" t="s">
        <v>31</v>
      </c>
      <c r="F77" s="110" t="s">
        <v>34</v>
      </c>
      <c r="G77" s="110"/>
      <c r="H77" s="110"/>
      <c r="I77" s="110"/>
      <c r="J77" s="110"/>
      <c r="K77" s="110"/>
      <c r="L77" s="110"/>
      <c r="M77" s="110"/>
      <c r="N77" s="110"/>
      <c r="O77" s="110"/>
      <c r="P77" s="50">
        <f>COUNTIF($T$9:$T$139,"Vắng")</f>
        <v>1</v>
      </c>
      <c r="Q77" s="50"/>
      <c r="R77" s="50"/>
      <c r="S77" s="51"/>
      <c r="T77" s="49" t="s">
        <v>31</v>
      </c>
      <c r="U77" s="88"/>
      <c r="V77" s="3"/>
    </row>
    <row r="78" spans="1:39" ht="16.5" hidden="1" customHeight="1">
      <c r="A78" s="2"/>
      <c r="B78" s="44" t="s">
        <v>48</v>
      </c>
      <c r="C78" s="44"/>
      <c r="D78" s="60">
        <f>COUNTIF(X10:X73,"Học lại")</f>
        <v>12</v>
      </c>
      <c r="E78" s="46" t="s">
        <v>31</v>
      </c>
      <c r="F78" s="110" t="s">
        <v>49</v>
      </c>
      <c r="G78" s="110"/>
      <c r="H78" s="110"/>
      <c r="I78" s="110"/>
      <c r="J78" s="110"/>
      <c r="K78" s="110"/>
      <c r="L78" s="110"/>
      <c r="M78" s="110"/>
      <c r="N78" s="110"/>
      <c r="O78" s="110"/>
      <c r="P78" s="47">
        <f>COUNTIF($T$9:$T$139,"Vắng có phép")</f>
        <v>0</v>
      </c>
      <c r="Q78" s="47"/>
      <c r="R78" s="47"/>
      <c r="S78" s="48"/>
      <c r="T78" s="49" t="s">
        <v>31</v>
      </c>
      <c r="U78" s="87"/>
      <c r="V78" s="3"/>
    </row>
    <row r="79" spans="1:39" ht="3" hidden="1" customHeight="1">
      <c r="A79" s="2"/>
      <c r="B79" s="38"/>
      <c r="C79" s="39"/>
      <c r="D79" s="39"/>
      <c r="E79" s="40"/>
      <c r="F79" s="40"/>
      <c r="G79" s="40"/>
      <c r="H79" s="41"/>
      <c r="I79" s="42"/>
      <c r="J79" s="42"/>
      <c r="K79" s="43"/>
      <c r="L79" s="43"/>
      <c r="M79" s="43"/>
      <c r="N79" s="43"/>
      <c r="O79" s="108"/>
      <c r="P79" s="43"/>
      <c r="Q79" s="43"/>
      <c r="R79" s="43"/>
      <c r="S79" s="43"/>
      <c r="T79" s="43"/>
      <c r="U79" s="2"/>
      <c r="V79" s="3"/>
    </row>
    <row r="80" spans="1:39" ht="15.75" hidden="1">
      <c r="B80" s="79" t="s">
        <v>50</v>
      </c>
      <c r="C80" s="79"/>
      <c r="D80" s="80">
        <f>COUNTIF(X10:X73,"Thi lại")</f>
        <v>0</v>
      </c>
      <c r="E80" s="81" t="s">
        <v>31</v>
      </c>
      <c r="F80" s="3"/>
      <c r="G80" s="3"/>
      <c r="H80" s="3"/>
      <c r="I80" s="3"/>
      <c r="J80" s="141"/>
      <c r="K80" s="141"/>
      <c r="L80" s="141"/>
      <c r="M80" s="141"/>
      <c r="N80" s="141"/>
      <c r="O80" s="141"/>
      <c r="P80" s="141"/>
      <c r="Q80" s="141"/>
      <c r="R80" s="141"/>
      <c r="S80" s="141"/>
      <c r="T80" s="141"/>
      <c r="U80" s="141"/>
      <c r="V80" s="3"/>
    </row>
    <row r="81" spans="1:39" ht="24.75" hidden="1" customHeight="1">
      <c r="B81" s="79"/>
      <c r="C81" s="79"/>
      <c r="D81" s="80"/>
      <c r="E81" s="81"/>
      <c r="F81" s="3"/>
      <c r="G81" s="3"/>
      <c r="H81" s="3"/>
      <c r="I81" s="3"/>
      <c r="J81" s="141" t="s">
        <v>51</v>
      </c>
      <c r="K81" s="141"/>
      <c r="L81" s="141"/>
      <c r="M81" s="141"/>
      <c r="N81" s="141"/>
      <c r="O81" s="141"/>
      <c r="P81" s="141"/>
      <c r="Q81" s="141"/>
      <c r="R81" s="141"/>
      <c r="S81" s="141"/>
      <c r="T81" s="141"/>
      <c r="U81" s="141"/>
      <c r="V81" s="3"/>
    </row>
    <row r="82" spans="1:39" ht="15.75" hidden="1">
      <c r="A82" s="52"/>
      <c r="B82" s="130" t="s">
        <v>35</v>
      </c>
      <c r="C82" s="130"/>
      <c r="D82" s="130"/>
      <c r="E82" s="130"/>
      <c r="F82" s="130"/>
      <c r="G82" s="130"/>
      <c r="H82" s="130"/>
      <c r="I82" s="53"/>
      <c r="J82" s="142" t="s">
        <v>36</v>
      </c>
      <c r="K82" s="142"/>
      <c r="L82" s="142"/>
      <c r="M82" s="142"/>
      <c r="N82" s="142"/>
      <c r="O82" s="142"/>
      <c r="P82" s="142"/>
      <c r="Q82" s="142"/>
      <c r="R82" s="142"/>
      <c r="S82" s="142"/>
      <c r="T82" s="142"/>
      <c r="U82" s="142"/>
      <c r="V82" s="3"/>
    </row>
    <row r="83" spans="1:39" ht="4.5" hidden="1" customHeight="1">
      <c r="A83" s="2"/>
      <c r="B83" s="38"/>
      <c r="C83" s="54"/>
      <c r="D83" s="54"/>
      <c r="E83" s="55"/>
      <c r="F83" s="55"/>
      <c r="G83" s="55"/>
      <c r="H83" s="56"/>
      <c r="I83" s="57"/>
      <c r="J83" s="57"/>
      <c r="K83" s="3"/>
      <c r="L83" s="3"/>
      <c r="M83" s="3"/>
      <c r="N83" s="3"/>
      <c r="P83" s="3"/>
      <c r="Q83" s="3"/>
      <c r="R83" s="3"/>
      <c r="S83" s="3"/>
      <c r="T83" s="3"/>
      <c r="V83" s="3"/>
    </row>
    <row r="84" spans="1:39" s="2" customFormat="1" hidden="1">
      <c r="B84" s="130" t="s">
        <v>37</v>
      </c>
      <c r="C84" s="130"/>
      <c r="D84" s="131" t="s">
        <v>38</v>
      </c>
      <c r="E84" s="131"/>
      <c r="F84" s="131"/>
      <c r="G84" s="131"/>
      <c r="H84" s="131"/>
      <c r="I84" s="57"/>
      <c r="J84" s="57"/>
      <c r="K84" s="43"/>
      <c r="L84" s="43"/>
      <c r="M84" s="43"/>
      <c r="N84" s="43"/>
      <c r="O84" s="108"/>
      <c r="P84" s="43"/>
      <c r="Q84" s="43"/>
      <c r="R84" s="43"/>
      <c r="S84" s="43"/>
      <c r="T84" s="43"/>
      <c r="V84" s="3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109"/>
      <c r="P85" s="3"/>
      <c r="Q85" s="3"/>
      <c r="R85" s="3"/>
      <c r="S85" s="3"/>
      <c r="T85" s="3"/>
      <c r="U85" s="1"/>
      <c r="V85" s="3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09"/>
      <c r="P86" s="3"/>
      <c r="Q86" s="3"/>
      <c r="R86" s="3"/>
      <c r="S86" s="3"/>
      <c r="T86" s="3"/>
      <c r="U86" s="1"/>
      <c r="V86" s="3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09"/>
      <c r="P87" s="3"/>
      <c r="Q87" s="3"/>
      <c r="R87" s="3"/>
      <c r="S87" s="3"/>
      <c r="T87" s="3"/>
      <c r="U87" s="1"/>
      <c r="V87" s="3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</row>
    <row r="88" spans="1:39" s="2" customFormat="1" ht="9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09"/>
      <c r="P88" s="3"/>
      <c r="Q88" s="3"/>
      <c r="R88" s="3"/>
      <c r="S88" s="3"/>
      <c r="T88" s="3"/>
      <c r="U88" s="1"/>
      <c r="V88" s="3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</row>
    <row r="89" spans="1:39" s="2" customFormat="1" ht="3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09"/>
      <c r="P89" s="3"/>
      <c r="Q89" s="3"/>
      <c r="R89" s="3"/>
      <c r="S89" s="3"/>
      <c r="T89" s="3"/>
      <c r="U89" s="1"/>
      <c r="V89" s="3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</row>
    <row r="90" spans="1:39" s="2" customFormat="1" ht="18" hidden="1" customHeight="1">
      <c r="A90" s="1"/>
      <c r="B90" s="144" t="s">
        <v>39</v>
      </c>
      <c r="C90" s="144"/>
      <c r="D90" s="144" t="s">
        <v>52</v>
      </c>
      <c r="E90" s="144"/>
      <c r="F90" s="144"/>
      <c r="G90" s="144"/>
      <c r="H90" s="144"/>
      <c r="I90" s="144"/>
      <c r="J90" s="144" t="s">
        <v>40</v>
      </c>
      <c r="K90" s="144"/>
      <c r="L90" s="144"/>
      <c r="M90" s="144"/>
      <c r="N90" s="144"/>
      <c r="O90" s="144"/>
      <c r="P90" s="144"/>
      <c r="Q90" s="144"/>
      <c r="R90" s="144"/>
      <c r="S90" s="144"/>
      <c r="T90" s="144"/>
      <c r="U90" s="144"/>
      <c r="V90" s="3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</row>
    <row r="91" spans="1:39" s="2" customFormat="1" ht="4.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09"/>
      <c r="P91" s="3"/>
      <c r="Q91" s="3"/>
      <c r="R91" s="3"/>
      <c r="S91" s="3"/>
      <c r="T91" s="3"/>
      <c r="U91" s="1"/>
      <c r="V91" s="3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</row>
    <row r="92" spans="1:39" s="2" customFormat="1" ht="36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09"/>
      <c r="P92" s="3"/>
      <c r="Q92" s="3"/>
      <c r="R92" s="3"/>
      <c r="S92" s="3"/>
      <c r="T92" s="3"/>
      <c r="U92" s="1"/>
      <c r="V92" s="3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</row>
    <row r="93" spans="1:39" s="2" customFormat="1" ht="21.75" customHeight="1">
      <c r="A93" s="1"/>
      <c r="B93" s="130"/>
      <c r="C93" s="130"/>
      <c r="D93" s="130"/>
      <c r="E93" s="130"/>
      <c r="F93" s="130"/>
      <c r="G93" s="130"/>
      <c r="H93" s="130"/>
      <c r="I93" s="53"/>
      <c r="J93" s="142"/>
      <c r="K93" s="142"/>
      <c r="L93" s="142"/>
      <c r="M93" s="142"/>
      <c r="N93" s="142"/>
      <c r="O93" s="142"/>
      <c r="P93" s="142"/>
      <c r="Q93" s="142"/>
      <c r="R93" s="142"/>
      <c r="S93" s="142"/>
      <c r="T93" s="142"/>
      <c r="U93" s="142"/>
      <c r="V93" s="3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</row>
    <row r="94" spans="1:39" s="2" customFormat="1" ht="15.75">
      <c r="A94" s="1"/>
      <c r="B94" s="38"/>
      <c r="C94" s="54"/>
      <c r="D94" s="54"/>
      <c r="E94" s="55"/>
      <c r="F94" s="55"/>
      <c r="G94" s="55"/>
      <c r="H94" s="56"/>
      <c r="I94" s="57"/>
      <c r="J94" s="142"/>
      <c r="K94" s="142"/>
      <c r="L94" s="142"/>
      <c r="M94" s="142"/>
      <c r="N94" s="142"/>
      <c r="O94" s="142"/>
      <c r="P94" s="142"/>
      <c r="Q94" s="142"/>
      <c r="R94" s="142"/>
      <c r="S94" s="142"/>
      <c r="T94" s="142"/>
      <c r="U94" s="142"/>
      <c r="V94" s="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  <c r="AM94" s="61"/>
    </row>
    <row r="95" spans="1:39" s="2" customFormat="1">
      <c r="A95" s="1"/>
      <c r="B95" s="130"/>
      <c r="C95" s="130"/>
      <c r="D95" s="131"/>
      <c r="E95" s="131"/>
      <c r="F95" s="131"/>
      <c r="G95" s="131"/>
      <c r="H95" s="131"/>
      <c r="I95" s="57"/>
      <c r="J95" s="57"/>
      <c r="K95" s="43"/>
      <c r="L95" s="43"/>
      <c r="M95" s="43"/>
      <c r="N95" s="43"/>
      <c r="O95" s="108"/>
      <c r="P95" s="43"/>
      <c r="Q95" s="43"/>
      <c r="R95" s="43"/>
      <c r="S95" s="43"/>
      <c r="T95" s="43"/>
      <c r="V95" s="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  <c r="AM95" s="61"/>
    </row>
    <row r="96" spans="1:39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109"/>
      <c r="P96" s="3"/>
      <c r="Q96" s="3"/>
      <c r="R96" s="3"/>
      <c r="S96" s="3"/>
      <c r="T96" s="3"/>
      <c r="U96" s="1"/>
      <c r="V96" s="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  <c r="AM96" s="61"/>
    </row>
    <row r="100" spans="2:21" ht="15.75">
      <c r="B100" s="143"/>
      <c r="C100" s="143"/>
      <c r="D100" s="143"/>
      <c r="E100" s="143"/>
      <c r="F100" s="143"/>
      <c r="G100" s="143"/>
      <c r="H100" s="143"/>
      <c r="I100" s="143"/>
      <c r="J100" s="143"/>
      <c r="K100" s="143"/>
      <c r="L100" s="143"/>
      <c r="M100" s="143"/>
      <c r="N100" s="143"/>
      <c r="O100" s="143"/>
      <c r="P100" s="143"/>
      <c r="Q100" s="143"/>
      <c r="R100" s="143"/>
      <c r="S100" s="143"/>
      <c r="T100" s="143"/>
      <c r="U100" s="143"/>
    </row>
  </sheetData>
  <sheetProtection formatCells="0" formatColumns="0" formatRows="0" insertColumns="0" insertRows="0" insertHyperlinks="0" deleteColumns="0" deleteRows="0" sort="0" autoFilter="0" pivotTables="0"/>
  <autoFilter ref="A8:AM73">
    <filterColumn colId="3" showButton="0"/>
  </autoFilter>
  <sortState ref="A10:AM73">
    <sortCondition ref="O10:O73"/>
  </sortState>
  <mergeCells count="59">
    <mergeCell ref="F77:O77"/>
    <mergeCell ref="B95:C95"/>
    <mergeCell ref="D95:H95"/>
    <mergeCell ref="B100:C100"/>
    <mergeCell ref="D100:I100"/>
    <mergeCell ref="J100:U100"/>
    <mergeCell ref="J94:U94"/>
    <mergeCell ref="F78:O78"/>
    <mergeCell ref="J80:U80"/>
    <mergeCell ref="J81:U81"/>
    <mergeCell ref="B82:H82"/>
    <mergeCell ref="J82:U82"/>
    <mergeCell ref="B84:C84"/>
    <mergeCell ref="D84:H84"/>
    <mergeCell ref="B90:C90"/>
    <mergeCell ref="D90:I90"/>
    <mergeCell ref="J90:U90"/>
    <mergeCell ref="B93:H93"/>
    <mergeCell ref="J93:U93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75:C75"/>
    <mergeCell ref="F76:O76"/>
    <mergeCell ref="N7:N8"/>
    <mergeCell ref="O7:O8"/>
    <mergeCell ref="C7:C8"/>
    <mergeCell ref="D7:E8"/>
    <mergeCell ref="AJ4:AK6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B1:G1"/>
    <mergeCell ref="H1:U1"/>
    <mergeCell ref="B2:G2"/>
    <mergeCell ref="H2:U2"/>
    <mergeCell ref="B4:C4"/>
    <mergeCell ref="P4:R4"/>
    <mergeCell ref="S4:U4"/>
  </mergeCells>
  <conditionalFormatting sqref="H10:N73 P10:P73">
    <cfRule type="cellIs" dxfId="6" priority="4" operator="greaterThan">
      <formula>10</formula>
    </cfRule>
  </conditionalFormatting>
  <conditionalFormatting sqref="O95:O1048576 O1:O93">
    <cfRule type="duplicateValues" dxfId="5" priority="3"/>
  </conditionalFormatting>
  <conditionalFormatting sqref="C1:C1048576">
    <cfRule type="duplicateValues" dxfId="4" priority="2"/>
  </conditionalFormatting>
  <conditionalFormatting sqref="O1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78 Y2:AM8 X10:X73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M121"/>
  <sheetViews>
    <sheetView topLeftCell="B1" workbookViewId="0">
      <pane ySplit="3" topLeftCell="A109" activePane="bottomLeft" state="frozen"/>
      <selection activeCell="A6" sqref="A6:XFD6"/>
      <selection pane="bottomLeft" activeCell="B102" sqref="A102:XFD121"/>
    </sheetView>
  </sheetViews>
  <sheetFormatPr defaultColWidth="9" defaultRowHeight="22.5"/>
  <cols>
    <col min="1" max="1" width="0.625" style="1" hidden="1" customWidth="1"/>
    <col min="2" max="2" width="6.125" style="1" customWidth="1"/>
    <col min="3" max="3" width="11.875" style="1" customWidth="1"/>
    <col min="4" max="4" width="12.75" style="1" customWidth="1"/>
    <col min="5" max="5" width="7.25" style="1" customWidth="1"/>
    <col min="6" max="6" width="9.375" style="1" hidden="1" customWidth="1"/>
    <col min="7" max="7" width="11.5" style="1" customWidth="1"/>
    <col min="8" max="10" width="5.375" style="1" customWidth="1"/>
    <col min="11" max="11" width="4.375" style="1" hidden="1" customWidth="1"/>
    <col min="12" max="12" width="4.75" style="1" hidden="1" customWidth="1"/>
    <col min="13" max="13" width="4.625" style="1" hidden="1" customWidth="1"/>
    <col min="14" max="14" width="9" style="1" hidden="1" customWidth="1"/>
    <col min="15" max="15" width="16" style="97" hidden="1" customWidth="1"/>
    <col min="16" max="16" width="7.25" style="1" customWidth="1"/>
    <col min="17" max="18" width="6.5" style="1" customWidth="1"/>
    <col min="19" max="19" width="11.875" style="1" customWidth="1"/>
    <col min="20" max="20" width="13.625" style="1" customWidth="1"/>
    <col min="21" max="21" width="6.375" style="1" customWidth="1"/>
    <col min="22" max="22" width="6.5" style="1" customWidth="1"/>
    <col min="23" max="23" width="6.5" style="2" customWidth="1"/>
    <col min="24" max="24" width="9" style="61"/>
    <col min="25" max="25" width="9.125" style="61" bestFit="1" customWidth="1"/>
    <col min="26" max="26" width="9" style="61"/>
    <col min="27" max="27" width="10.375" style="61" bestFit="1" customWidth="1"/>
    <col min="28" max="28" width="9.125" style="61" bestFit="1" customWidth="1"/>
    <col min="29" max="39" width="9" style="61"/>
    <col min="40" max="16384" width="9" style="1"/>
  </cols>
  <sheetData>
    <row r="1" spans="2:39" ht="27.75" customHeight="1">
      <c r="B1" s="115" t="s">
        <v>0</v>
      </c>
      <c r="C1" s="115"/>
      <c r="D1" s="115"/>
      <c r="E1" s="115"/>
      <c r="F1" s="115"/>
      <c r="G1" s="115"/>
      <c r="H1" s="116" t="s">
        <v>686</v>
      </c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3"/>
    </row>
    <row r="2" spans="2:39" ht="25.5" customHeight="1">
      <c r="B2" s="117" t="s">
        <v>1</v>
      </c>
      <c r="C2" s="117"/>
      <c r="D2" s="117"/>
      <c r="E2" s="117"/>
      <c r="F2" s="117"/>
      <c r="G2" s="117"/>
      <c r="H2" s="118" t="s">
        <v>53</v>
      </c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4"/>
      <c r="W2" s="5"/>
      <c r="AE2" s="62"/>
      <c r="AF2" s="63"/>
      <c r="AG2" s="62"/>
      <c r="AH2" s="62"/>
      <c r="AI2" s="62"/>
      <c r="AJ2" s="63"/>
      <c r="AK2" s="62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0"/>
      <c r="P3" s="8"/>
      <c r="Q3" s="8"/>
      <c r="R3" s="8"/>
      <c r="S3" s="8"/>
      <c r="T3" s="8"/>
      <c r="U3" s="84"/>
      <c r="V3" s="4"/>
      <c r="W3" s="5"/>
      <c r="AF3" s="64"/>
      <c r="AJ3" s="64"/>
    </row>
    <row r="4" spans="2:39" ht="23.25" customHeight="1">
      <c r="B4" s="121" t="s">
        <v>2</v>
      </c>
      <c r="C4" s="121"/>
      <c r="D4" s="83" t="s">
        <v>55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91"/>
      <c r="P4" s="114" t="s">
        <v>56</v>
      </c>
      <c r="Q4" s="114"/>
      <c r="R4" s="114"/>
      <c r="S4" s="114" t="s">
        <v>56</v>
      </c>
      <c r="T4" s="114"/>
      <c r="U4" s="114"/>
      <c r="X4" s="62"/>
      <c r="Y4" s="119" t="s">
        <v>47</v>
      </c>
      <c r="Z4" s="119" t="s">
        <v>8</v>
      </c>
      <c r="AA4" s="119" t="s">
        <v>46</v>
      </c>
      <c r="AB4" s="119" t="s">
        <v>45</v>
      </c>
      <c r="AC4" s="119"/>
      <c r="AD4" s="119"/>
      <c r="AE4" s="119"/>
      <c r="AF4" s="119" t="s">
        <v>44</v>
      </c>
      <c r="AG4" s="119"/>
      <c r="AH4" s="119" t="s">
        <v>42</v>
      </c>
      <c r="AI4" s="119"/>
      <c r="AJ4" s="119" t="s">
        <v>43</v>
      </c>
      <c r="AK4" s="119"/>
      <c r="AL4" s="119" t="s">
        <v>41</v>
      </c>
      <c r="AM4" s="119"/>
    </row>
    <row r="5" spans="2:39" ht="17.25" customHeight="1">
      <c r="B5" s="120" t="s">
        <v>3</v>
      </c>
      <c r="C5" s="120"/>
      <c r="D5" s="9">
        <v>3</v>
      </c>
      <c r="G5" s="113" t="s">
        <v>54</v>
      </c>
      <c r="H5" s="113"/>
      <c r="I5" s="113"/>
      <c r="J5" s="113"/>
      <c r="K5" s="113"/>
      <c r="L5" s="113"/>
      <c r="M5" s="113"/>
      <c r="N5" s="113"/>
      <c r="O5" s="113"/>
      <c r="P5" s="114" t="s">
        <v>57</v>
      </c>
      <c r="Q5" s="114"/>
      <c r="R5" s="114"/>
      <c r="S5" s="114"/>
      <c r="T5" s="114"/>
      <c r="U5" s="114"/>
      <c r="X5" s="62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2"/>
      <c r="P6" s="58"/>
      <c r="Q6" s="3"/>
      <c r="R6" s="3"/>
      <c r="S6" s="3"/>
      <c r="T6" s="3"/>
      <c r="X6" s="62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</row>
    <row r="7" spans="2:39" ht="44.25" customHeight="1">
      <c r="B7" s="122" t="s">
        <v>4</v>
      </c>
      <c r="C7" s="124" t="s">
        <v>5</v>
      </c>
      <c r="D7" s="126" t="s">
        <v>6</v>
      </c>
      <c r="E7" s="127"/>
      <c r="F7" s="122" t="s">
        <v>7</v>
      </c>
      <c r="G7" s="122" t="s">
        <v>8</v>
      </c>
      <c r="H7" s="112" t="s">
        <v>9</v>
      </c>
      <c r="I7" s="112" t="s">
        <v>10</v>
      </c>
      <c r="J7" s="112" t="s">
        <v>11</v>
      </c>
      <c r="K7" s="112" t="s">
        <v>12</v>
      </c>
      <c r="L7" s="111" t="s">
        <v>13</v>
      </c>
      <c r="M7" s="111" t="s">
        <v>14</v>
      </c>
      <c r="N7" s="111" t="s">
        <v>15</v>
      </c>
      <c r="O7" s="140"/>
      <c r="P7" s="111" t="s">
        <v>16</v>
      </c>
      <c r="Q7" s="122" t="s">
        <v>17</v>
      </c>
      <c r="R7" s="111" t="s">
        <v>18</v>
      </c>
      <c r="S7" s="122" t="s">
        <v>19</v>
      </c>
      <c r="T7" s="122" t="s">
        <v>20</v>
      </c>
      <c r="U7" s="133" t="s">
        <v>21</v>
      </c>
      <c r="X7" s="62"/>
      <c r="Y7" s="119"/>
      <c r="Z7" s="119"/>
      <c r="AA7" s="119"/>
      <c r="AB7" s="65" t="s">
        <v>22</v>
      </c>
      <c r="AC7" s="65" t="s">
        <v>23</v>
      </c>
      <c r="AD7" s="65" t="s">
        <v>24</v>
      </c>
      <c r="AE7" s="65" t="s">
        <v>25</v>
      </c>
      <c r="AF7" s="65" t="s">
        <v>26</v>
      </c>
      <c r="AG7" s="65" t="s">
        <v>25</v>
      </c>
      <c r="AH7" s="65" t="s">
        <v>26</v>
      </c>
      <c r="AI7" s="65" t="s">
        <v>25</v>
      </c>
      <c r="AJ7" s="65" t="s">
        <v>26</v>
      </c>
      <c r="AK7" s="65" t="s">
        <v>25</v>
      </c>
      <c r="AL7" s="65" t="s">
        <v>26</v>
      </c>
      <c r="AM7" s="66" t="s">
        <v>25</v>
      </c>
    </row>
    <row r="8" spans="2:39" ht="44.25" customHeight="1">
      <c r="B8" s="123"/>
      <c r="C8" s="125"/>
      <c r="D8" s="128"/>
      <c r="E8" s="129"/>
      <c r="F8" s="123"/>
      <c r="G8" s="123"/>
      <c r="H8" s="112"/>
      <c r="I8" s="112"/>
      <c r="J8" s="112"/>
      <c r="K8" s="112"/>
      <c r="L8" s="111"/>
      <c r="M8" s="111"/>
      <c r="N8" s="111"/>
      <c r="O8" s="140"/>
      <c r="P8" s="111"/>
      <c r="Q8" s="132"/>
      <c r="R8" s="111"/>
      <c r="S8" s="123"/>
      <c r="T8" s="132"/>
      <c r="U8" s="134"/>
      <c r="W8" s="11"/>
      <c r="X8" s="62"/>
      <c r="Y8" s="67" t="str">
        <f>+D4</f>
        <v>Cơ sở điều khiển tự động</v>
      </c>
      <c r="Z8" s="68" t="str">
        <f>+P4</f>
        <v>Nhóm: ELE1304-01</v>
      </c>
      <c r="AA8" s="69">
        <f>+$AJ$8+$AL$8+$AH$8</f>
        <v>85</v>
      </c>
      <c r="AB8" s="63">
        <f>COUNTIF($T$9:$T$154,"Khiển trách")</f>
        <v>0</v>
      </c>
      <c r="AC8" s="63">
        <f>COUNTIF($T$9:$T$154,"Cảnh cáo")</f>
        <v>0</v>
      </c>
      <c r="AD8" s="63">
        <f>COUNTIF($T$9:$T$154,"Đình chỉ thi")</f>
        <v>0</v>
      </c>
      <c r="AE8" s="70">
        <f>+($AB$8+$AC$8+$AD$8)/$AA$8*100%</f>
        <v>0</v>
      </c>
      <c r="AF8" s="63">
        <f>SUM(COUNTIF($T$9:$T$152,"Vắng"),COUNTIF($T$9:$T$152,"Vắng có phép"))</f>
        <v>1</v>
      </c>
      <c r="AG8" s="71">
        <f>+$AF$8/$AA$8</f>
        <v>1.1764705882352941E-2</v>
      </c>
      <c r="AH8" s="72">
        <f>COUNTIF($X$9:$X$152,"Thi lại")</f>
        <v>0</v>
      </c>
      <c r="AI8" s="71">
        <f>+$AH$8/$AA$8</f>
        <v>0</v>
      </c>
      <c r="AJ8" s="72">
        <f>COUNTIF($X$9:$X$153,"Học lại")</f>
        <v>19</v>
      </c>
      <c r="AK8" s="71">
        <f>+$AJ$8/$AA$8</f>
        <v>0.22352941176470589</v>
      </c>
      <c r="AL8" s="63">
        <f>COUNTIF($X$10:$X$153,"Đạt")</f>
        <v>66</v>
      </c>
      <c r="AM8" s="70">
        <f>+$AL$8/$AA$8</f>
        <v>0.77647058823529413</v>
      </c>
    </row>
    <row r="9" spans="2:39" ht="27" customHeight="1">
      <c r="B9" s="136" t="s">
        <v>27</v>
      </c>
      <c r="C9" s="137"/>
      <c r="D9" s="137"/>
      <c r="E9" s="137"/>
      <c r="F9" s="137"/>
      <c r="G9" s="138"/>
      <c r="H9" s="12">
        <v>10</v>
      </c>
      <c r="I9" s="12">
        <v>10</v>
      </c>
      <c r="J9" s="12">
        <v>10</v>
      </c>
      <c r="K9" s="12"/>
      <c r="L9" s="13"/>
      <c r="M9" s="14"/>
      <c r="N9" s="14"/>
      <c r="O9" s="93"/>
      <c r="P9" s="59">
        <f>100-(H9+I9+J9+K9)</f>
        <v>70</v>
      </c>
      <c r="Q9" s="123"/>
      <c r="R9" s="15"/>
      <c r="S9" s="15"/>
      <c r="T9" s="123"/>
      <c r="U9" s="135"/>
      <c r="X9" s="62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</row>
    <row r="10" spans="2:39" ht="35.1" customHeight="1">
      <c r="B10" s="16">
        <v>85</v>
      </c>
      <c r="C10" s="17" t="s">
        <v>675</v>
      </c>
      <c r="D10" s="18" t="s">
        <v>676</v>
      </c>
      <c r="E10" s="19" t="s">
        <v>677</v>
      </c>
      <c r="F10" s="20" t="s">
        <v>678</v>
      </c>
      <c r="G10" s="17" t="s">
        <v>62</v>
      </c>
      <c r="H10" s="21">
        <v>7</v>
      </c>
      <c r="I10" s="21">
        <v>7</v>
      </c>
      <c r="J10" s="21">
        <v>8</v>
      </c>
      <c r="K10" s="21" t="s">
        <v>28</v>
      </c>
      <c r="L10" s="98"/>
      <c r="M10" s="98"/>
      <c r="N10" s="98"/>
      <c r="O10" s="94"/>
      <c r="P10" s="100">
        <v>2</v>
      </c>
      <c r="Q10" s="22">
        <f t="shared" ref="Q10:Q41" si="0">ROUND(SUMPRODUCT(H10:P10,$H$9:$P$9)/100,1)</f>
        <v>3.6</v>
      </c>
      <c r="R10" s="23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101" t="str">
        <f t="shared" ref="S10:S41" si="2">IF($Q10&lt;4,"Kém",IF(AND($Q10&gt;=4,$Q10&lt;=5.4),"Trung bình yếu",IF(AND($Q10&gt;=5.5,$Q10&lt;=6.9),"Trung bình",IF(AND($Q10&gt;=7,$Q10&lt;=8.4),"Khá",IF(AND($Q10&gt;=8.5,$Q10&lt;=10),"Giỏi","")))))</f>
        <v>Kém</v>
      </c>
      <c r="T10" s="82" t="str">
        <f t="shared" ref="T10:T41" si="3">+IF(OR($H10=0,$I10=0,$J10=0,$K10=0),"Không đủ ĐKDT","")</f>
        <v/>
      </c>
      <c r="U10" s="85" t="s">
        <v>685</v>
      </c>
      <c r="V10" s="3"/>
      <c r="W10" s="24"/>
      <c r="X10" s="74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</row>
    <row r="11" spans="2:39" ht="35.1" customHeight="1">
      <c r="B11" s="25">
        <v>80</v>
      </c>
      <c r="C11" s="26" t="s">
        <v>661</v>
      </c>
      <c r="D11" s="27" t="s">
        <v>579</v>
      </c>
      <c r="E11" s="28" t="s">
        <v>249</v>
      </c>
      <c r="F11" s="29" t="s">
        <v>461</v>
      </c>
      <c r="G11" s="26" t="s">
        <v>70</v>
      </c>
      <c r="H11" s="30">
        <v>6</v>
      </c>
      <c r="I11" s="30">
        <v>8</v>
      </c>
      <c r="J11" s="30">
        <v>9</v>
      </c>
      <c r="K11" s="30" t="s">
        <v>28</v>
      </c>
      <c r="L11" s="37"/>
      <c r="M11" s="37"/>
      <c r="N11" s="37"/>
      <c r="O11" s="95"/>
      <c r="P11" s="32">
        <v>0</v>
      </c>
      <c r="Q11" s="33">
        <f t="shared" si="0"/>
        <v>2.2999999999999998</v>
      </c>
      <c r="R11" s="34" t="str">
        <f t="shared" si="1"/>
        <v>F</v>
      </c>
      <c r="S11" s="35" t="str">
        <f t="shared" si="2"/>
        <v>Kém</v>
      </c>
      <c r="T11" s="36" t="str">
        <f t="shared" si="3"/>
        <v/>
      </c>
      <c r="U11" s="86" t="s">
        <v>685</v>
      </c>
      <c r="V11" s="3"/>
      <c r="W11" s="24"/>
      <c r="X11" s="74" t="str">
        <f t="shared" si="4"/>
        <v>Học lại</v>
      </c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</row>
    <row r="12" spans="2:39" ht="35.1" customHeight="1">
      <c r="B12" s="25">
        <v>79</v>
      </c>
      <c r="C12" s="26" t="s">
        <v>659</v>
      </c>
      <c r="D12" s="27" t="s">
        <v>486</v>
      </c>
      <c r="E12" s="28" t="s">
        <v>242</v>
      </c>
      <c r="F12" s="29" t="s">
        <v>660</v>
      </c>
      <c r="G12" s="26" t="s">
        <v>478</v>
      </c>
      <c r="H12" s="30">
        <v>7</v>
      </c>
      <c r="I12" s="30">
        <v>8</v>
      </c>
      <c r="J12" s="30">
        <v>7</v>
      </c>
      <c r="K12" s="30" t="s">
        <v>28</v>
      </c>
      <c r="L12" s="37"/>
      <c r="M12" s="37"/>
      <c r="N12" s="37"/>
      <c r="O12" s="95"/>
      <c r="P12" s="32">
        <v>2</v>
      </c>
      <c r="Q12" s="33">
        <f t="shared" si="0"/>
        <v>3.6</v>
      </c>
      <c r="R12" s="34" t="str">
        <f t="shared" si="1"/>
        <v>F</v>
      </c>
      <c r="S12" s="35" t="str">
        <f t="shared" si="2"/>
        <v>Kém</v>
      </c>
      <c r="T12" s="36" t="str">
        <f t="shared" si="3"/>
        <v/>
      </c>
      <c r="U12" s="86" t="s">
        <v>685</v>
      </c>
      <c r="V12" s="3"/>
      <c r="W12" s="24"/>
      <c r="X12" s="74" t="str">
        <f t="shared" si="4"/>
        <v>Học lại</v>
      </c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</row>
    <row r="13" spans="2:39" ht="35.1" customHeight="1">
      <c r="B13" s="25">
        <v>82</v>
      </c>
      <c r="C13" s="26" t="s">
        <v>665</v>
      </c>
      <c r="D13" s="27" t="s">
        <v>275</v>
      </c>
      <c r="E13" s="28" t="s">
        <v>666</v>
      </c>
      <c r="F13" s="29" t="s">
        <v>667</v>
      </c>
      <c r="G13" s="26" t="s">
        <v>66</v>
      </c>
      <c r="H13" s="30">
        <v>6</v>
      </c>
      <c r="I13" s="30">
        <v>8</v>
      </c>
      <c r="J13" s="30">
        <v>9.5</v>
      </c>
      <c r="K13" s="30" t="s">
        <v>28</v>
      </c>
      <c r="L13" s="37"/>
      <c r="M13" s="37"/>
      <c r="N13" s="37"/>
      <c r="O13" s="95"/>
      <c r="P13" s="32">
        <v>2</v>
      </c>
      <c r="Q13" s="33">
        <f t="shared" si="0"/>
        <v>3.8</v>
      </c>
      <c r="R13" s="34" t="str">
        <f t="shared" si="1"/>
        <v>F</v>
      </c>
      <c r="S13" s="35" t="str">
        <f t="shared" si="2"/>
        <v>Kém</v>
      </c>
      <c r="T13" s="36" t="str">
        <f t="shared" si="3"/>
        <v/>
      </c>
      <c r="U13" s="86" t="s">
        <v>685</v>
      </c>
      <c r="V13" s="3"/>
      <c r="W13" s="24"/>
      <c r="X13" s="74" t="str">
        <f t="shared" si="4"/>
        <v>Học lại</v>
      </c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</row>
    <row r="14" spans="2:39" ht="35.1" customHeight="1">
      <c r="B14" s="25">
        <v>60</v>
      </c>
      <c r="C14" s="26" t="s">
        <v>615</v>
      </c>
      <c r="D14" s="27" t="s">
        <v>616</v>
      </c>
      <c r="E14" s="28" t="s">
        <v>394</v>
      </c>
      <c r="F14" s="29" t="s">
        <v>364</v>
      </c>
      <c r="G14" s="26" t="s">
        <v>66</v>
      </c>
      <c r="H14" s="30">
        <v>9</v>
      </c>
      <c r="I14" s="30">
        <v>8</v>
      </c>
      <c r="J14" s="30">
        <v>9.5</v>
      </c>
      <c r="K14" s="30" t="s">
        <v>28</v>
      </c>
      <c r="L14" s="37"/>
      <c r="M14" s="37"/>
      <c r="N14" s="37"/>
      <c r="O14" s="95"/>
      <c r="P14" s="32">
        <v>2</v>
      </c>
      <c r="Q14" s="33">
        <f t="shared" si="0"/>
        <v>4.0999999999999996</v>
      </c>
      <c r="R14" s="34" t="str">
        <f t="shared" si="1"/>
        <v>D</v>
      </c>
      <c r="S14" s="35" t="str">
        <f t="shared" si="2"/>
        <v>Trung bình yếu</v>
      </c>
      <c r="T14" s="36" t="str">
        <f t="shared" si="3"/>
        <v/>
      </c>
      <c r="U14" s="86" t="s">
        <v>685</v>
      </c>
      <c r="V14" s="3"/>
      <c r="W14" s="24"/>
      <c r="X14" s="74" t="str">
        <f t="shared" si="4"/>
        <v>Đạt</v>
      </c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</row>
    <row r="15" spans="2:39" ht="35.1" customHeight="1">
      <c r="B15" s="25">
        <v>59</v>
      </c>
      <c r="C15" s="26" t="s">
        <v>613</v>
      </c>
      <c r="D15" s="27" t="s">
        <v>336</v>
      </c>
      <c r="E15" s="28" t="s">
        <v>614</v>
      </c>
      <c r="F15" s="29" t="s">
        <v>461</v>
      </c>
      <c r="G15" s="26" t="s">
        <v>66</v>
      </c>
      <c r="H15" s="30">
        <v>9</v>
      </c>
      <c r="I15" s="30">
        <v>8</v>
      </c>
      <c r="J15" s="30">
        <v>9</v>
      </c>
      <c r="K15" s="30" t="s">
        <v>28</v>
      </c>
      <c r="L15" s="37"/>
      <c r="M15" s="37"/>
      <c r="N15" s="37"/>
      <c r="O15" s="95"/>
      <c r="P15" s="32">
        <v>3.5</v>
      </c>
      <c r="Q15" s="33">
        <f t="shared" si="0"/>
        <v>5.0999999999999996</v>
      </c>
      <c r="R15" s="34" t="str">
        <f t="shared" si="1"/>
        <v>D+</v>
      </c>
      <c r="S15" s="35" t="str">
        <f t="shared" si="2"/>
        <v>Trung bình yếu</v>
      </c>
      <c r="T15" s="36" t="str">
        <f t="shared" si="3"/>
        <v/>
      </c>
      <c r="U15" s="86" t="s">
        <v>685</v>
      </c>
      <c r="V15" s="3"/>
      <c r="W15" s="24"/>
      <c r="X15" s="74" t="str">
        <f t="shared" si="4"/>
        <v>Đạt</v>
      </c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</row>
    <row r="16" spans="2:39" ht="35.1" customHeight="1">
      <c r="B16" s="25">
        <v>61</v>
      </c>
      <c r="C16" s="26" t="s">
        <v>617</v>
      </c>
      <c r="D16" s="27" t="s">
        <v>618</v>
      </c>
      <c r="E16" s="28" t="s">
        <v>397</v>
      </c>
      <c r="F16" s="29" t="s">
        <v>619</v>
      </c>
      <c r="G16" s="26" t="s">
        <v>70</v>
      </c>
      <c r="H16" s="30">
        <v>7</v>
      </c>
      <c r="I16" s="30">
        <v>8</v>
      </c>
      <c r="J16" s="30">
        <v>9</v>
      </c>
      <c r="K16" s="30" t="s">
        <v>28</v>
      </c>
      <c r="L16" s="37"/>
      <c r="M16" s="37"/>
      <c r="N16" s="37"/>
      <c r="O16" s="95"/>
      <c r="P16" s="32">
        <v>3.5</v>
      </c>
      <c r="Q16" s="33">
        <f t="shared" si="0"/>
        <v>4.9000000000000004</v>
      </c>
      <c r="R16" s="34" t="str">
        <f t="shared" si="1"/>
        <v>D</v>
      </c>
      <c r="S16" s="35" t="str">
        <f t="shared" si="2"/>
        <v>Trung bình yếu</v>
      </c>
      <c r="T16" s="36" t="str">
        <f t="shared" si="3"/>
        <v/>
      </c>
      <c r="U16" s="86" t="s">
        <v>685</v>
      </c>
      <c r="V16" s="3"/>
      <c r="W16" s="24"/>
      <c r="X16" s="74" t="str">
        <f t="shared" si="4"/>
        <v>Đạt</v>
      </c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</row>
    <row r="17" spans="2:39" ht="35.1" customHeight="1">
      <c r="B17" s="25">
        <v>65</v>
      </c>
      <c r="C17" s="26" t="s">
        <v>626</v>
      </c>
      <c r="D17" s="27" t="s">
        <v>627</v>
      </c>
      <c r="E17" s="28" t="s">
        <v>202</v>
      </c>
      <c r="F17" s="29" t="s">
        <v>628</v>
      </c>
      <c r="G17" s="26" t="s">
        <v>66</v>
      </c>
      <c r="H17" s="30">
        <v>9</v>
      </c>
      <c r="I17" s="30">
        <v>8</v>
      </c>
      <c r="J17" s="30">
        <v>9.5</v>
      </c>
      <c r="K17" s="30" t="s">
        <v>28</v>
      </c>
      <c r="L17" s="37"/>
      <c r="M17" s="37"/>
      <c r="N17" s="37"/>
      <c r="O17" s="95"/>
      <c r="P17" s="32">
        <v>3.5</v>
      </c>
      <c r="Q17" s="33">
        <f t="shared" si="0"/>
        <v>5.0999999999999996</v>
      </c>
      <c r="R17" s="34" t="str">
        <f t="shared" si="1"/>
        <v>D+</v>
      </c>
      <c r="S17" s="35" t="str">
        <f t="shared" si="2"/>
        <v>Trung bình yếu</v>
      </c>
      <c r="T17" s="36" t="str">
        <f t="shared" si="3"/>
        <v/>
      </c>
      <c r="U17" s="86" t="s">
        <v>685</v>
      </c>
      <c r="V17" s="3"/>
      <c r="W17" s="24"/>
      <c r="X17" s="74" t="str">
        <f t="shared" si="4"/>
        <v>Đạt</v>
      </c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</row>
    <row r="18" spans="2:39" ht="35.1" customHeight="1">
      <c r="B18" s="25">
        <v>84</v>
      </c>
      <c r="C18" s="26" t="s">
        <v>672</v>
      </c>
      <c r="D18" s="27" t="s">
        <v>673</v>
      </c>
      <c r="E18" s="28" t="s">
        <v>257</v>
      </c>
      <c r="F18" s="29" t="s">
        <v>674</v>
      </c>
      <c r="G18" s="26" t="s">
        <v>85</v>
      </c>
      <c r="H18" s="30">
        <v>9</v>
      </c>
      <c r="I18" s="30">
        <v>8</v>
      </c>
      <c r="J18" s="30">
        <v>4</v>
      </c>
      <c r="K18" s="30" t="s">
        <v>28</v>
      </c>
      <c r="L18" s="37"/>
      <c r="M18" s="37"/>
      <c r="N18" s="37"/>
      <c r="O18" s="95"/>
      <c r="P18" s="32">
        <v>3.5</v>
      </c>
      <c r="Q18" s="33">
        <f t="shared" si="0"/>
        <v>4.5999999999999996</v>
      </c>
      <c r="R18" s="34" t="str">
        <f t="shared" si="1"/>
        <v>D</v>
      </c>
      <c r="S18" s="35" t="str">
        <f t="shared" si="2"/>
        <v>Trung bình yếu</v>
      </c>
      <c r="T18" s="36" t="str">
        <f t="shared" si="3"/>
        <v/>
      </c>
      <c r="U18" s="86" t="s">
        <v>685</v>
      </c>
      <c r="V18" s="3"/>
      <c r="W18" s="24"/>
      <c r="X18" s="74" t="str">
        <f t="shared" si="4"/>
        <v>Đạt</v>
      </c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</row>
    <row r="19" spans="2:39" ht="35.1" customHeight="1">
      <c r="B19" s="25">
        <v>64</v>
      </c>
      <c r="C19" s="26" t="s">
        <v>624</v>
      </c>
      <c r="D19" s="27" t="s">
        <v>75</v>
      </c>
      <c r="E19" s="28" t="s">
        <v>623</v>
      </c>
      <c r="F19" s="29" t="s">
        <v>625</v>
      </c>
      <c r="G19" s="26" t="s">
        <v>62</v>
      </c>
      <c r="H19" s="30">
        <v>7</v>
      </c>
      <c r="I19" s="30">
        <v>8</v>
      </c>
      <c r="J19" s="30">
        <v>9</v>
      </c>
      <c r="K19" s="30" t="s">
        <v>28</v>
      </c>
      <c r="L19" s="37"/>
      <c r="M19" s="37"/>
      <c r="N19" s="37"/>
      <c r="O19" s="95"/>
      <c r="P19" s="32">
        <v>4.5</v>
      </c>
      <c r="Q19" s="33">
        <f t="shared" si="0"/>
        <v>5.6</v>
      </c>
      <c r="R19" s="34" t="str">
        <f t="shared" si="1"/>
        <v>C</v>
      </c>
      <c r="S19" s="35" t="str">
        <f t="shared" si="2"/>
        <v>Trung bình</v>
      </c>
      <c r="T19" s="36" t="str">
        <f t="shared" si="3"/>
        <v/>
      </c>
      <c r="U19" s="86" t="s">
        <v>685</v>
      </c>
      <c r="V19" s="3"/>
      <c r="W19" s="24"/>
      <c r="X19" s="74" t="str">
        <f t="shared" si="4"/>
        <v>Đạt</v>
      </c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</row>
    <row r="20" spans="2:39" ht="35.1" customHeight="1">
      <c r="B20" s="25">
        <v>71</v>
      </c>
      <c r="C20" s="26" t="s">
        <v>641</v>
      </c>
      <c r="D20" s="27" t="s">
        <v>491</v>
      </c>
      <c r="E20" s="28" t="s">
        <v>214</v>
      </c>
      <c r="F20" s="29" t="s">
        <v>642</v>
      </c>
      <c r="G20" s="26" t="s">
        <v>70</v>
      </c>
      <c r="H20" s="30">
        <v>6</v>
      </c>
      <c r="I20" s="30">
        <v>8</v>
      </c>
      <c r="J20" s="30">
        <v>9</v>
      </c>
      <c r="K20" s="30" t="s">
        <v>28</v>
      </c>
      <c r="L20" s="37"/>
      <c r="M20" s="37"/>
      <c r="N20" s="37"/>
      <c r="O20" s="95"/>
      <c r="P20" s="32">
        <v>0</v>
      </c>
      <c r="Q20" s="33">
        <f t="shared" si="0"/>
        <v>2.2999999999999998</v>
      </c>
      <c r="R20" s="34" t="str">
        <f t="shared" si="1"/>
        <v>F</v>
      </c>
      <c r="S20" s="35" t="str">
        <f t="shared" si="2"/>
        <v>Kém</v>
      </c>
      <c r="T20" s="36" t="str">
        <f t="shared" si="3"/>
        <v/>
      </c>
      <c r="U20" s="86" t="s">
        <v>685</v>
      </c>
      <c r="V20" s="3"/>
      <c r="W20" s="24"/>
      <c r="X20" s="74" t="str">
        <f t="shared" si="4"/>
        <v>Học lại</v>
      </c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</row>
    <row r="21" spans="2:39" ht="35.1" customHeight="1">
      <c r="B21" s="25">
        <v>63</v>
      </c>
      <c r="C21" s="26" t="s">
        <v>622</v>
      </c>
      <c r="D21" s="27" t="s">
        <v>75</v>
      </c>
      <c r="E21" s="28" t="s">
        <v>623</v>
      </c>
      <c r="F21" s="29" t="s">
        <v>551</v>
      </c>
      <c r="G21" s="26" t="s">
        <v>70</v>
      </c>
      <c r="H21" s="30">
        <v>9</v>
      </c>
      <c r="I21" s="30">
        <v>8</v>
      </c>
      <c r="J21" s="30">
        <v>7</v>
      </c>
      <c r="K21" s="30" t="s">
        <v>28</v>
      </c>
      <c r="L21" s="37"/>
      <c r="M21" s="37"/>
      <c r="N21" s="37"/>
      <c r="O21" s="95"/>
      <c r="P21" s="32">
        <v>3</v>
      </c>
      <c r="Q21" s="33">
        <f t="shared" si="0"/>
        <v>4.5</v>
      </c>
      <c r="R21" s="34" t="str">
        <f t="shared" si="1"/>
        <v>D</v>
      </c>
      <c r="S21" s="35" t="str">
        <f t="shared" si="2"/>
        <v>Trung bình yếu</v>
      </c>
      <c r="T21" s="36" t="str">
        <f t="shared" si="3"/>
        <v/>
      </c>
      <c r="U21" s="86" t="s">
        <v>685</v>
      </c>
      <c r="V21" s="3"/>
      <c r="W21" s="24"/>
      <c r="X21" s="74" t="str">
        <f t="shared" si="4"/>
        <v>Đạt</v>
      </c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</row>
    <row r="22" spans="2:39" ht="35.1" customHeight="1">
      <c r="B22" s="25">
        <v>72</v>
      </c>
      <c r="C22" s="26" t="s">
        <v>643</v>
      </c>
      <c r="D22" s="27" t="s">
        <v>75</v>
      </c>
      <c r="E22" s="28" t="s">
        <v>413</v>
      </c>
      <c r="F22" s="29" t="s">
        <v>644</v>
      </c>
      <c r="G22" s="26" t="s">
        <v>66</v>
      </c>
      <c r="H22" s="30">
        <v>9</v>
      </c>
      <c r="I22" s="30">
        <v>8</v>
      </c>
      <c r="J22" s="30">
        <v>9</v>
      </c>
      <c r="K22" s="30" t="s">
        <v>28</v>
      </c>
      <c r="L22" s="37"/>
      <c r="M22" s="37"/>
      <c r="N22" s="37"/>
      <c r="O22" s="95"/>
      <c r="P22" s="32">
        <v>2</v>
      </c>
      <c r="Q22" s="33">
        <f t="shared" si="0"/>
        <v>4</v>
      </c>
      <c r="R22" s="34" t="str">
        <f t="shared" si="1"/>
        <v>D</v>
      </c>
      <c r="S22" s="35" t="str">
        <f t="shared" si="2"/>
        <v>Trung bình yếu</v>
      </c>
      <c r="T22" s="36" t="str">
        <f t="shared" si="3"/>
        <v/>
      </c>
      <c r="U22" s="86" t="s">
        <v>685</v>
      </c>
      <c r="V22" s="3"/>
      <c r="W22" s="24"/>
      <c r="X22" s="74" t="str">
        <f t="shared" si="4"/>
        <v>Đạt</v>
      </c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</row>
    <row r="23" spans="2:39" ht="35.1" customHeight="1">
      <c r="B23" s="25">
        <v>83</v>
      </c>
      <c r="C23" s="26" t="s">
        <v>668</v>
      </c>
      <c r="D23" s="27" t="s">
        <v>669</v>
      </c>
      <c r="E23" s="28" t="s">
        <v>670</v>
      </c>
      <c r="F23" s="29" t="s">
        <v>671</v>
      </c>
      <c r="G23" s="26" t="s">
        <v>66</v>
      </c>
      <c r="H23" s="30">
        <v>9</v>
      </c>
      <c r="I23" s="30">
        <v>8.5</v>
      </c>
      <c r="J23" s="30">
        <v>3</v>
      </c>
      <c r="K23" s="30" t="s">
        <v>28</v>
      </c>
      <c r="L23" s="37"/>
      <c r="M23" s="37"/>
      <c r="N23" s="37"/>
      <c r="O23" s="95"/>
      <c r="P23" s="32">
        <v>3</v>
      </c>
      <c r="Q23" s="33">
        <f t="shared" si="0"/>
        <v>4.2</v>
      </c>
      <c r="R23" s="34" t="str">
        <f t="shared" si="1"/>
        <v>D</v>
      </c>
      <c r="S23" s="35" t="str">
        <f t="shared" si="2"/>
        <v>Trung bình yếu</v>
      </c>
      <c r="T23" s="36" t="str">
        <f t="shared" si="3"/>
        <v/>
      </c>
      <c r="U23" s="86" t="s">
        <v>685</v>
      </c>
      <c r="V23" s="3"/>
      <c r="W23" s="24"/>
      <c r="X23" s="74" t="str">
        <f t="shared" si="4"/>
        <v>Đạt</v>
      </c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</row>
    <row r="24" spans="2:39" ht="35.1" customHeight="1">
      <c r="B24" s="25">
        <v>66</v>
      </c>
      <c r="C24" s="26" t="s">
        <v>629</v>
      </c>
      <c r="D24" s="27" t="s">
        <v>597</v>
      </c>
      <c r="E24" s="28" t="s">
        <v>202</v>
      </c>
      <c r="F24" s="29" t="s">
        <v>630</v>
      </c>
      <c r="G24" s="26" t="s">
        <v>70</v>
      </c>
      <c r="H24" s="30">
        <v>7</v>
      </c>
      <c r="I24" s="30">
        <v>5</v>
      </c>
      <c r="J24" s="30">
        <v>9</v>
      </c>
      <c r="K24" s="30" t="s">
        <v>28</v>
      </c>
      <c r="L24" s="37"/>
      <c r="M24" s="37"/>
      <c r="N24" s="37"/>
      <c r="O24" s="95"/>
      <c r="P24" s="32">
        <v>0</v>
      </c>
      <c r="Q24" s="33">
        <f t="shared" si="0"/>
        <v>2.1</v>
      </c>
      <c r="R24" s="34" t="str">
        <f t="shared" si="1"/>
        <v>F</v>
      </c>
      <c r="S24" s="35" t="str">
        <f t="shared" si="2"/>
        <v>Kém</v>
      </c>
      <c r="T24" s="36" t="str">
        <f t="shared" si="3"/>
        <v/>
      </c>
      <c r="U24" s="86" t="s">
        <v>685</v>
      </c>
      <c r="V24" s="3"/>
      <c r="W24" s="24"/>
      <c r="X24" s="74" t="str">
        <f t="shared" si="4"/>
        <v>Học lại</v>
      </c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</row>
    <row r="25" spans="2:39" ht="35.1" customHeight="1">
      <c r="B25" s="25">
        <v>68</v>
      </c>
      <c r="C25" s="26" t="s">
        <v>634</v>
      </c>
      <c r="D25" s="27" t="s">
        <v>460</v>
      </c>
      <c r="E25" s="28" t="s">
        <v>404</v>
      </c>
      <c r="F25" s="29" t="s">
        <v>635</v>
      </c>
      <c r="G25" s="26" t="s">
        <v>70</v>
      </c>
      <c r="H25" s="30">
        <v>7</v>
      </c>
      <c r="I25" s="30">
        <v>8</v>
      </c>
      <c r="J25" s="30">
        <v>9</v>
      </c>
      <c r="K25" s="30" t="s">
        <v>28</v>
      </c>
      <c r="L25" s="37"/>
      <c r="M25" s="37"/>
      <c r="N25" s="37"/>
      <c r="O25" s="95"/>
      <c r="P25" s="32">
        <v>0.5</v>
      </c>
      <c r="Q25" s="33">
        <f t="shared" si="0"/>
        <v>2.8</v>
      </c>
      <c r="R25" s="34" t="str">
        <f t="shared" si="1"/>
        <v>F</v>
      </c>
      <c r="S25" s="35" t="str">
        <f t="shared" si="2"/>
        <v>Kém</v>
      </c>
      <c r="T25" s="36" t="str">
        <f t="shared" si="3"/>
        <v/>
      </c>
      <c r="U25" s="86" t="s">
        <v>685</v>
      </c>
      <c r="V25" s="3"/>
      <c r="W25" s="24"/>
      <c r="X25" s="74" t="str">
        <f t="shared" si="4"/>
        <v>Học lại</v>
      </c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</row>
    <row r="26" spans="2:39" ht="35.1" customHeight="1">
      <c r="B26" s="25">
        <v>77</v>
      </c>
      <c r="C26" s="26" t="s">
        <v>654</v>
      </c>
      <c r="D26" s="27" t="s">
        <v>655</v>
      </c>
      <c r="E26" s="28" t="s">
        <v>429</v>
      </c>
      <c r="F26" s="29" t="s">
        <v>656</v>
      </c>
      <c r="G26" s="26" t="s">
        <v>66</v>
      </c>
      <c r="H26" s="30">
        <v>9</v>
      </c>
      <c r="I26" s="30">
        <v>8</v>
      </c>
      <c r="J26" s="30">
        <v>9.5</v>
      </c>
      <c r="K26" s="30" t="s">
        <v>28</v>
      </c>
      <c r="L26" s="37"/>
      <c r="M26" s="37"/>
      <c r="N26" s="37"/>
      <c r="O26" s="95"/>
      <c r="P26" s="32">
        <v>5.5</v>
      </c>
      <c r="Q26" s="33">
        <f t="shared" si="0"/>
        <v>6.5</v>
      </c>
      <c r="R26" s="34" t="str">
        <f t="shared" si="1"/>
        <v>C+</v>
      </c>
      <c r="S26" s="35" t="str">
        <f t="shared" si="2"/>
        <v>Trung bình</v>
      </c>
      <c r="T26" s="36" t="str">
        <f t="shared" si="3"/>
        <v/>
      </c>
      <c r="U26" s="86" t="s">
        <v>685</v>
      </c>
      <c r="V26" s="3"/>
      <c r="W26" s="24"/>
      <c r="X26" s="74" t="str">
        <f t="shared" si="4"/>
        <v>Đạt</v>
      </c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</row>
    <row r="27" spans="2:39" ht="35.1" customHeight="1">
      <c r="B27" s="25">
        <v>78</v>
      </c>
      <c r="C27" s="26" t="s">
        <v>657</v>
      </c>
      <c r="D27" s="27" t="s">
        <v>324</v>
      </c>
      <c r="E27" s="28" t="s">
        <v>429</v>
      </c>
      <c r="F27" s="29" t="s">
        <v>658</v>
      </c>
      <c r="G27" s="26" t="s">
        <v>70</v>
      </c>
      <c r="H27" s="30">
        <v>10</v>
      </c>
      <c r="I27" s="30">
        <v>9</v>
      </c>
      <c r="J27" s="30">
        <v>9.5</v>
      </c>
      <c r="K27" s="30" t="s">
        <v>28</v>
      </c>
      <c r="L27" s="37"/>
      <c r="M27" s="37"/>
      <c r="N27" s="37"/>
      <c r="O27" s="95"/>
      <c r="P27" s="32">
        <v>6.5</v>
      </c>
      <c r="Q27" s="33">
        <f t="shared" si="0"/>
        <v>7.4</v>
      </c>
      <c r="R27" s="34" t="str">
        <f t="shared" si="1"/>
        <v>B</v>
      </c>
      <c r="S27" s="35" t="str">
        <f t="shared" si="2"/>
        <v>Khá</v>
      </c>
      <c r="T27" s="36" t="str">
        <f t="shared" si="3"/>
        <v/>
      </c>
      <c r="U27" s="86" t="s">
        <v>685</v>
      </c>
      <c r="V27" s="3"/>
      <c r="W27" s="24"/>
      <c r="X27" s="74" t="str">
        <f t="shared" si="4"/>
        <v>Đạt</v>
      </c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</row>
    <row r="28" spans="2:39" ht="35.1" customHeight="1">
      <c r="B28" s="25">
        <v>75</v>
      </c>
      <c r="C28" s="26" t="s">
        <v>649</v>
      </c>
      <c r="D28" s="27" t="s">
        <v>486</v>
      </c>
      <c r="E28" s="28" t="s">
        <v>426</v>
      </c>
      <c r="F28" s="29" t="s">
        <v>650</v>
      </c>
      <c r="G28" s="26" t="s">
        <v>70</v>
      </c>
      <c r="H28" s="30">
        <v>9</v>
      </c>
      <c r="I28" s="30">
        <v>9.5</v>
      </c>
      <c r="J28" s="30">
        <v>10</v>
      </c>
      <c r="K28" s="30" t="s">
        <v>28</v>
      </c>
      <c r="L28" s="37"/>
      <c r="M28" s="37"/>
      <c r="N28" s="37"/>
      <c r="O28" s="95"/>
      <c r="P28" s="32">
        <v>7.5</v>
      </c>
      <c r="Q28" s="33">
        <f t="shared" si="0"/>
        <v>8.1</v>
      </c>
      <c r="R28" s="34" t="str">
        <f t="shared" si="1"/>
        <v>B+</v>
      </c>
      <c r="S28" s="35" t="str">
        <f t="shared" si="2"/>
        <v>Khá</v>
      </c>
      <c r="T28" s="36" t="str">
        <f t="shared" si="3"/>
        <v/>
      </c>
      <c r="U28" s="86" t="s">
        <v>685</v>
      </c>
      <c r="V28" s="3"/>
      <c r="W28" s="24"/>
      <c r="X28" s="74" t="str">
        <f t="shared" si="4"/>
        <v>Đạt</v>
      </c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</row>
    <row r="29" spans="2:39" ht="35.1" customHeight="1">
      <c r="B29" s="25">
        <v>81</v>
      </c>
      <c r="C29" s="26" t="s">
        <v>662</v>
      </c>
      <c r="D29" s="27" t="s">
        <v>663</v>
      </c>
      <c r="E29" s="28" t="s">
        <v>442</v>
      </c>
      <c r="F29" s="29" t="s">
        <v>664</v>
      </c>
      <c r="G29" s="26" t="s">
        <v>66</v>
      </c>
      <c r="H29" s="30">
        <v>10</v>
      </c>
      <c r="I29" s="30">
        <v>8.5</v>
      </c>
      <c r="J29" s="30">
        <v>9.5</v>
      </c>
      <c r="K29" s="30" t="s">
        <v>28</v>
      </c>
      <c r="L29" s="37"/>
      <c r="M29" s="37"/>
      <c r="N29" s="37"/>
      <c r="O29" s="95"/>
      <c r="P29" s="32">
        <v>7</v>
      </c>
      <c r="Q29" s="33">
        <f t="shared" si="0"/>
        <v>7.7</v>
      </c>
      <c r="R29" s="34" t="str">
        <f t="shared" si="1"/>
        <v>B</v>
      </c>
      <c r="S29" s="35" t="str">
        <f t="shared" si="2"/>
        <v>Khá</v>
      </c>
      <c r="T29" s="36" t="str">
        <f t="shared" si="3"/>
        <v/>
      </c>
      <c r="U29" s="86" t="s">
        <v>685</v>
      </c>
      <c r="V29" s="3"/>
      <c r="W29" s="24"/>
      <c r="X29" s="74" t="str">
        <f t="shared" si="4"/>
        <v>Đạt</v>
      </c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</row>
    <row r="30" spans="2:39" ht="35.1" customHeight="1">
      <c r="B30" s="25">
        <v>62</v>
      </c>
      <c r="C30" s="26" t="s">
        <v>620</v>
      </c>
      <c r="D30" s="27" t="s">
        <v>465</v>
      </c>
      <c r="E30" s="28" t="s">
        <v>198</v>
      </c>
      <c r="F30" s="29" t="s">
        <v>621</v>
      </c>
      <c r="G30" s="26" t="s">
        <v>478</v>
      </c>
      <c r="H30" s="30">
        <v>7</v>
      </c>
      <c r="I30" s="30">
        <v>8</v>
      </c>
      <c r="J30" s="30">
        <v>7</v>
      </c>
      <c r="K30" s="30" t="s">
        <v>28</v>
      </c>
      <c r="L30" s="37"/>
      <c r="M30" s="37"/>
      <c r="N30" s="37"/>
      <c r="O30" s="95"/>
      <c r="P30" s="32">
        <v>7</v>
      </c>
      <c r="Q30" s="33">
        <f t="shared" si="0"/>
        <v>7.1</v>
      </c>
      <c r="R30" s="34" t="str">
        <f t="shared" si="1"/>
        <v>B</v>
      </c>
      <c r="S30" s="35" t="str">
        <f t="shared" si="2"/>
        <v>Khá</v>
      </c>
      <c r="T30" s="36" t="str">
        <f t="shared" si="3"/>
        <v/>
      </c>
      <c r="U30" s="86" t="s">
        <v>685</v>
      </c>
      <c r="V30" s="3"/>
      <c r="W30" s="24"/>
      <c r="X30" s="74" t="str">
        <f t="shared" si="4"/>
        <v>Đạt</v>
      </c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</row>
    <row r="31" spans="2:39" ht="35.1" customHeight="1">
      <c r="B31" s="25">
        <v>69</v>
      </c>
      <c r="C31" s="26" t="s">
        <v>636</v>
      </c>
      <c r="D31" s="27" t="s">
        <v>637</v>
      </c>
      <c r="E31" s="28" t="s">
        <v>638</v>
      </c>
      <c r="F31" s="29" t="s">
        <v>103</v>
      </c>
      <c r="G31" s="26" t="s">
        <v>70</v>
      </c>
      <c r="H31" s="30">
        <v>10</v>
      </c>
      <c r="I31" s="30">
        <v>9</v>
      </c>
      <c r="J31" s="30">
        <v>10</v>
      </c>
      <c r="K31" s="30" t="s">
        <v>28</v>
      </c>
      <c r="L31" s="37"/>
      <c r="M31" s="37"/>
      <c r="N31" s="37"/>
      <c r="O31" s="95"/>
      <c r="P31" s="32">
        <v>8</v>
      </c>
      <c r="Q31" s="33">
        <f t="shared" si="0"/>
        <v>8.5</v>
      </c>
      <c r="R31" s="34" t="str">
        <f t="shared" si="1"/>
        <v>A</v>
      </c>
      <c r="S31" s="35" t="str">
        <f t="shared" si="2"/>
        <v>Giỏi</v>
      </c>
      <c r="T31" s="36" t="str">
        <f t="shared" si="3"/>
        <v/>
      </c>
      <c r="U31" s="86" t="s">
        <v>685</v>
      </c>
      <c r="V31" s="3"/>
      <c r="W31" s="24"/>
      <c r="X31" s="74" t="str">
        <f t="shared" si="4"/>
        <v>Đạt</v>
      </c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</row>
    <row r="32" spans="2:39" ht="35.1" customHeight="1">
      <c r="B32" s="25">
        <v>70</v>
      </c>
      <c r="C32" s="26" t="s">
        <v>639</v>
      </c>
      <c r="D32" s="27" t="s">
        <v>275</v>
      </c>
      <c r="E32" s="28" t="s">
        <v>638</v>
      </c>
      <c r="F32" s="29" t="s">
        <v>640</v>
      </c>
      <c r="G32" s="26" t="s">
        <v>62</v>
      </c>
      <c r="H32" s="30">
        <v>9</v>
      </c>
      <c r="I32" s="30">
        <v>8</v>
      </c>
      <c r="J32" s="30">
        <v>10</v>
      </c>
      <c r="K32" s="30" t="s">
        <v>28</v>
      </c>
      <c r="L32" s="37"/>
      <c r="M32" s="37"/>
      <c r="N32" s="37"/>
      <c r="O32" s="95"/>
      <c r="P32" s="32">
        <v>6</v>
      </c>
      <c r="Q32" s="33">
        <f t="shared" si="0"/>
        <v>6.9</v>
      </c>
      <c r="R32" s="34" t="str">
        <f t="shared" si="1"/>
        <v>C+</v>
      </c>
      <c r="S32" s="35" t="str">
        <f t="shared" si="2"/>
        <v>Trung bình</v>
      </c>
      <c r="T32" s="36" t="str">
        <f t="shared" si="3"/>
        <v/>
      </c>
      <c r="U32" s="86" t="s">
        <v>685</v>
      </c>
      <c r="V32" s="3"/>
      <c r="W32" s="24"/>
      <c r="X32" s="74" t="str">
        <f t="shared" si="4"/>
        <v>Đạt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</row>
    <row r="33" spans="2:39" ht="35.1" customHeight="1">
      <c r="B33" s="25">
        <v>73</v>
      </c>
      <c r="C33" s="26" t="s">
        <v>645</v>
      </c>
      <c r="D33" s="27" t="s">
        <v>217</v>
      </c>
      <c r="E33" s="28" t="s">
        <v>228</v>
      </c>
      <c r="F33" s="29" t="s">
        <v>603</v>
      </c>
      <c r="G33" s="26" t="s">
        <v>66</v>
      </c>
      <c r="H33" s="30">
        <v>9</v>
      </c>
      <c r="I33" s="30">
        <v>8</v>
      </c>
      <c r="J33" s="30">
        <v>9</v>
      </c>
      <c r="K33" s="30" t="s">
        <v>28</v>
      </c>
      <c r="L33" s="37"/>
      <c r="M33" s="37"/>
      <c r="N33" s="37"/>
      <c r="O33" s="95"/>
      <c r="P33" s="32">
        <v>7</v>
      </c>
      <c r="Q33" s="33">
        <f t="shared" si="0"/>
        <v>7.5</v>
      </c>
      <c r="R33" s="34" t="str">
        <f t="shared" si="1"/>
        <v>B</v>
      </c>
      <c r="S33" s="35" t="str">
        <f t="shared" si="2"/>
        <v>Khá</v>
      </c>
      <c r="T33" s="36" t="str">
        <f t="shared" si="3"/>
        <v/>
      </c>
      <c r="U33" s="86" t="s">
        <v>685</v>
      </c>
      <c r="V33" s="3"/>
      <c r="W33" s="24"/>
      <c r="X33" s="74" t="str">
        <f t="shared" si="4"/>
        <v>Đạt</v>
      </c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</row>
    <row r="34" spans="2:39" ht="35.1" customHeight="1">
      <c r="B34" s="25">
        <v>67</v>
      </c>
      <c r="C34" s="26" t="s">
        <v>631</v>
      </c>
      <c r="D34" s="27" t="s">
        <v>632</v>
      </c>
      <c r="E34" s="28" t="s">
        <v>202</v>
      </c>
      <c r="F34" s="29" t="s">
        <v>633</v>
      </c>
      <c r="G34" s="26" t="s">
        <v>66</v>
      </c>
      <c r="H34" s="30">
        <v>10</v>
      </c>
      <c r="I34" s="30">
        <v>9</v>
      </c>
      <c r="J34" s="30">
        <v>9</v>
      </c>
      <c r="K34" s="30" t="s">
        <v>28</v>
      </c>
      <c r="L34" s="37"/>
      <c r="M34" s="37"/>
      <c r="N34" s="37"/>
      <c r="O34" s="95"/>
      <c r="P34" s="32">
        <v>6.5</v>
      </c>
      <c r="Q34" s="33">
        <f t="shared" si="0"/>
        <v>7.4</v>
      </c>
      <c r="R34" s="34" t="str">
        <f t="shared" si="1"/>
        <v>B</v>
      </c>
      <c r="S34" s="35" t="str">
        <f t="shared" si="2"/>
        <v>Khá</v>
      </c>
      <c r="T34" s="36" t="str">
        <f t="shared" si="3"/>
        <v/>
      </c>
      <c r="U34" s="86" t="s">
        <v>685</v>
      </c>
      <c r="V34" s="3"/>
      <c r="W34" s="24"/>
      <c r="X34" s="74" t="str">
        <f t="shared" si="4"/>
        <v>Đạt</v>
      </c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</row>
    <row r="35" spans="2:39" ht="35.1" customHeight="1">
      <c r="B35" s="25">
        <v>74</v>
      </c>
      <c r="C35" s="26" t="s">
        <v>646</v>
      </c>
      <c r="D35" s="27" t="s">
        <v>647</v>
      </c>
      <c r="E35" s="28" t="s">
        <v>235</v>
      </c>
      <c r="F35" s="29" t="s">
        <v>648</v>
      </c>
      <c r="G35" s="26" t="s">
        <v>66</v>
      </c>
      <c r="H35" s="30">
        <v>9</v>
      </c>
      <c r="I35" s="30">
        <v>9</v>
      </c>
      <c r="J35" s="30">
        <v>10</v>
      </c>
      <c r="K35" s="30" t="s">
        <v>28</v>
      </c>
      <c r="L35" s="37"/>
      <c r="M35" s="37"/>
      <c r="N35" s="37"/>
      <c r="O35" s="95"/>
      <c r="P35" s="32">
        <v>8.5</v>
      </c>
      <c r="Q35" s="33">
        <f t="shared" si="0"/>
        <v>8.8000000000000007</v>
      </c>
      <c r="R35" s="34" t="str">
        <f t="shared" si="1"/>
        <v>A</v>
      </c>
      <c r="S35" s="35" t="str">
        <f t="shared" si="2"/>
        <v>Giỏi</v>
      </c>
      <c r="T35" s="36" t="str">
        <f t="shared" si="3"/>
        <v/>
      </c>
      <c r="U35" s="86" t="s">
        <v>685</v>
      </c>
      <c r="V35" s="3"/>
      <c r="W35" s="24"/>
      <c r="X35" s="74" t="str">
        <f t="shared" si="4"/>
        <v>Đạt</v>
      </c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</row>
    <row r="36" spans="2:39" ht="35.1" customHeight="1">
      <c r="B36" s="25">
        <v>49</v>
      </c>
      <c r="C36" s="26" t="s">
        <v>586</v>
      </c>
      <c r="D36" s="27" t="s">
        <v>587</v>
      </c>
      <c r="E36" s="28" t="s">
        <v>162</v>
      </c>
      <c r="F36" s="29" t="s">
        <v>588</v>
      </c>
      <c r="G36" s="26" t="s">
        <v>66</v>
      </c>
      <c r="H36" s="30">
        <v>10</v>
      </c>
      <c r="I36" s="30">
        <v>10</v>
      </c>
      <c r="J36" s="30">
        <v>10</v>
      </c>
      <c r="K36" s="30" t="s">
        <v>28</v>
      </c>
      <c r="L36" s="37"/>
      <c r="M36" s="37"/>
      <c r="N36" s="37"/>
      <c r="O36" s="95"/>
      <c r="P36" s="32">
        <v>8.5</v>
      </c>
      <c r="Q36" s="33">
        <f t="shared" si="0"/>
        <v>9</v>
      </c>
      <c r="R36" s="34" t="str">
        <f t="shared" si="1"/>
        <v>A+</v>
      </c>
      <c r="S36" s="35" t="str">
        <f t="shared" si="2"/>
        <v>Giỏi</v>
      </c>
      <c r="T36" s="36" t="str">
        <f t="shared" si="3"/>
        <v/>
      </c>
      <c r="U36" s="86" t="s">
        <v>684</v>
      </c>
      <c r="V36" s="3"/>
      <c r="W36" s="24"/>
      <c r="X36" s="74" t="str">
        <f t="shared" si="4"/>
        <v>Đạt</v>
      </c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</row>
    <row r="37" spans="2:39" ht="35.1" customHeight="1">
      <c r="B37" s="25">
        <v>30</v>
      </c>
      <c r="C37" s="26" t="s">
        <v>529</v>
      </c>
      <c r="D37" s="27" t="s">
        <v>530</v>
      </c>
      <c r="E37" s="28" t="s">
        <v>127</v>
      </c>
      <c r="F37" s="29" t="s">
        <v>531</v>
      </c>
      <c r="G37" s="26" t="s">
        <v>70</v>
      </c>
      <c r="H37" s="30">
        <v>8</v>
      </c>
      <c r="I37" s="30">
        <v>7.5</v>
      </c>
      <c r="J37" s="30">
        <v>8</v>
      </c>
      <c r="K37" s="30" t="s">
        <v>28</v>
      </c>
      <c r="L37" s="37"/>
      <c r="M37" s="37"/>
      <c r="N37" s="37"/>
      <c r="O37" s="95"/>
      <c r="P37" s="32">
        <v>5</v>
      </c>
      <c r="Q37" s="33">
        <f t="shared" si="0"/>
        <v>5.9</v>
      </c>
      <c r="R37" s="34" t="str">
        <f t="shared" si="1"/>
        <v>C</v>
      </c>
      <c r="S37" s="35" t="str">
        <f t="shared" si="2"/>
        <v>Trung bình</v>
      </c>
      <c r="T37" s="36" t="str">
        <f t="shared" si="3"/>
        <v/>
      </c>
      <c r="U37" s="86" t="s">
        <v>684</v>
      </c>
      <c r="V37" s="3"/>
      <c r="W37" s="24"/>
      <c r="X37" s="74" t="str">
        <f t="shared" si="4"/>
        <v>Đạt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</row>
    <row r="38" spans="2:39" ht="35.1" customHeight="1">
      <c r="B38" s="25">
        <v>57</v>
      </c>
      <c r="C38" s="26" t="s">
        <v>609</v>
      </c>
      <c r="D38" s="27" t="s">
        <v>75</v>
      </c>
      <c r="E38" s="28" t="s">
        <v>390</v>
      </c>
      <c r="F38" s="29" t="s">
        <v>561</v>
      </c>
      <c r="G38" s="26" t="s">
        <v>66</v>
      </c>
      <c r="H38" s="30">
        <v>8</v>
      </c>
      <c r="I38" s="30">
        <v>8</v>
      </c>
      <c r="J38" s="30">
        <v>8</v>
      </c>
      <c r="K38" s="30" t="s">
        <v>28</v>
      </c>
      <c r="L38" s="37"/>
      <c r="M38" s="37"/>
      <c r="N38" s="37"/>
      <c r="O38" s="95"/>
      <c r="P38" s="32">
        <v>3.5</v>
      </c>
      <c r="Q38" s="33">
        <f t="shared" si="0"/>
        <v>4.9000000000000004</v>
      </c>
      <c r="R38" s="34" t="str">
        <f t="shared" si="1"/>
        <v>D</v>
      </c>
      <c r="S38" s="35" t="str">
        <f t="shared" si="2"/>
        <v>Trung bình yếu</v>
      </c>
      <c r="T38" s="36" t="str">
        <f t="shared" si="3"/>
        <v/>
      </c>
      <c r="U38" s="86" t="s">
        <v>684</v>
      </c>
      <c r="V38" s="3"/>
      <c r="W38" s="24"/>
      <c r="X38" s="74" t="str">
        <f t="shared" si="4"/>
        <v>Đạt</v>
      </c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</row>
    <row r="39" spans="2:39" ht="35.1" customHeight="1">
      <c r="B39" s="25">
        <v>45</v>
      </c>
      <c r="C39" s="26" t="s">
        <v>572</v>
      </c>
      <c r="D39" s="27" t="s">
        <v>573</v>
      </c>
      <c r="E39" s="28" t="s">
        <v>355</v>
      </c>
      <c r="F39" s="29" t="s">
        <v>574</v>
      </c>
      <c r="G39" s="26" t="s">
        <v>70</v>
      </c>
      <c r="H39" s="30">
        <v>10</v>
      </c>
      <c r="I39" s="30">
        <v>10</v>
      </c>
      <c r="J39" s="30">
        <v>10</v>
      </c>
      <c r="K39" s="30" t="s">
        <v>28</v>
      </c>
      <c r="L39" s="37"/>
      <c r="M39" s="37"/>
      <c r="N39" s="37"/>
      <c r="O39" s="95"/>
      <c r="P39" s="32">
        <v>8.5</v>
      </c>
      <c r="Q39" s="33">
        <f t="shared" si="0"/>
        <v>9</v>
      </c>
      <c r="R39" s="34" t="str">
        <f t="shared" si="1"/>
        <v>A+</v>
      </c>
      <c r="S39" s="35" t="str">
        <f t="shared" si="2"/>
        <v>Giỏi</v>
      </c>
      <c r="T39" s="36" t="str">
        <f t="shared" si="3"/>
        <v/>
      </c>
      <c r="U39" s="86" t="s">
        <v>684</v>
      </c>
      <c r="V39" s="3"/>
      <c r="W39" s="24"/>
      <c r="X39" s="74" t="str">
        <f t="shared" si="4"/>
        <v>Đạt</v>
      </c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</row>
    <row r="40" spans="2:39" ht="35.1" customHeight="1">
      <c r="B40" s="25">
        <v>42</v>
      </c>
      <c r="C40" s="26" t="s">
        <v>564</v>
      </c>
      <c r="D40" s="27" t="s">
        <v>87</v>
      </c>
      <c r="E40" s="28" t="s">
        <v>139</v>
      </c>
      <c r="F40" s="29" t="s">
        <v>61</v>
      </c>
      <c r="G40" s="26" t="s">
        <v>70</v>
      </c>
      <c r="H40" s="30">
        <v>10</v>
      </c>
      <c r="I40" s="30">
        <v>10</v>
      </c>
      <c r="J40" s="30">
        <v>9</v>
      </c>
      <c r="K40" s="30" t="s">
        <v>28</v>
      </c>
      <c r="L40" s="37"/>
      <c r="M40" s="37"/>
      <c r="N40" s="37"/>
      <c r="O40" s="95"/>
      <c r="P40" s="32">
        <v>9</v>
      </c>
      <c r="Q40" s="33">
        <f t="shared" si="0"/>
        <v>9.1999999999999993</v>
      </c>
      <c r="R40" s="34" t="str">
        <f t="shared" si="1"/>
        <v>A+</v>
      </c>
      <c r="S40" s="35" t="str">
        <f t="shared" si="2"/>
        <v>Giỏi</v>
      </c>
      <c r="T40" s="36" t="str">
        <f t="shared" si="3"/>
        <v/>
      </c>
      <c r="U40" s="86" t="s">
        <v>684</v>
      </c>
      <c r="V40" s="3"/>
      <c r="W40" s="24"/>
      <c r="X40" s="74" t="str">
        <f t="shared" si="4"/>
        <v>Đạt</v>
      </c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</row>
    <row r="41" spans="2:39" ht="35.1" customHeight="1">
      <c r="B41" s="25">
        <v>39</v>
      </c>
      <c r="C41" s="26" t="s">
        <v>555</v>
      </c>
      <c r="D41" s="27" t="s">
        <v>75</v>
      </c>
      <c r="E41" s="28" t="s">
        <v>556</v>
      </c>
      <c r="F41" s="29" t="s">
        <v>557</v>
      </c>
      <c r="G41" s="26" t="s">
        <v>70</v>
      </c>
      <c r="H41" s="30">
        <v>10</v>
      </c>
      <c r="I41" s="30">
        <v>8.5</v>
      </c>
      <c r="J41" s="30">
        <v>9.5</v>
      </c>
      <c r="K41" s="30" t="s">
        <v>28</v>
      </c>
      <c r="L41" s="37"/>
      <c r="M41" s="37"/>
      <c r="N41" s="37"/>
      <c r="O41" s="95"/>
      <c r="P41" s="32">
        <v>10</v>
      </c>
      <c r="Q41" s="33">
        <f t="shared" si="0"/>
        <v>9.8000000000000007</v>
      </c>
      <c r="R41" s="34" t="str">
        <f t="shared" si="1"/>
        <v>A+</v>
      </c>
      <c r="S41" s="35" t="str">
        <f t="shared" si="2"/>
        <v>Giỏi</v>
      </c>
      <c r="T41" s="36" t="str">
        <f t="shared" si="3"/>
        <v/>
      </c>
      <c r="U41" s="86" t="s">
        <v>684</v>
      </c>
      <c r="V41" s="3"/>
      <c r="W41" s="24"/>
      <c r="X41" s="74" t="str">
        <f t="shared" si="4"/>
        <v>Đạt</v>
      </c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</row>
    <row r="42" spans="2:39" ht="35.1" customHeight="1">
      <c r="B42" s="25">
        <v>41</v>
      </c>
      <c r="C42" s="26" t="s">
        <v>562</v>
      </c>
      <c r="D42" s="27" t="s">
        <v>563</v>
      </c>
      <c r="E42" s="28" t="s">
        <v>560</v>
      </c>
      <c r="F42" s="29" t="s">
        <v>461</v>
      </c>
      <c r="G42" s="26" t="s">
        <v>85</v>
      </c>
      <c r="H42" s="30">
        <v>9</v>
      </c>
      <c r="I42" s="30">
        <v>8.5</v>
      </c>
      <c r="J42" s="30">
        <v>8.5</v>
      </c>
      <c r="K42" s="30" t="s">
        <v>28</v>
      </c>
      <c r="L42" s="37"/>
      <c r="M42" s="37"/>
      <c r="N42" s="37"/>
      <c r="O42" s="95"/>
      <c r="P42" s="32">
        <v>8.5</v>
      </c>
      <c r="Q42" s="33">
        <f t="shared" ref="Q42:Q73" si="5">ROUND(SUMPRODUCT(H42:P42,$H$9:$P$9)/100,1)</f>
        <v>8.6</v>
      </c>
      <c r="R42" s="34" t="str">
        <f t="shared" ref="R42:R73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A</v>
      </c>
      <c r="S42" s="35" t="str">
        <f t="shared" ref="S42:S73" si="7">IF($Q42&lt;4,"Kém",IF(AND($Q42&gt;=4,$Q42&lt;=5.4),"Trung bình yếu",IF(AND($Q42&gt;=5.5,$Q42&lt;=6.9),"Trung bình",IF(AND($Q42&gt;=7,$Q42&lt;=8.4),"Khá",IF(AND($Q42&gt;=8.5,$Q42&lt;=10),"Giỏi","")))))</f>
        <v>Giỏi</v>
      </c>
      <c r="T42" s="36" t="str">
        <f t="shared" ref="T42:T73" si="8">+IF(OR($H42=0,$I42=0,$J42=0,$K42=0),"Không đủ ĐKDT","")</f>
        <v/>
      </c>
      <c r="U42" s="86" t="s">
        <v>684</v>
      </c>
      <c r="V42" s="3"/>
      <c r="W42" s="24"/>
      <c r="X42" s="74" t="str">
        <f t="shared" ref="X42:X73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</row>
    <row r="43" spans="2:39" ht="35.1" customHeight="1">
      <c r="B43" s="25">
        <v>34</v>
      </c>
      <c r="C43" s="26" t="s">
        <v>541</v>
      </c>
      <c r="D43" s="27" t="s">
        <v>542</v>
      </c>
      <c r="E43" s="28" t="s">
        <v>135</v>
      </c>
      <c r="F43" s="29" t="s">
        <v>543</v>
      </c>
      <c r="G43" s="26" t="s">
        <v>85</v>
      </c>
      <c r="H43" s="30">
        <v>10</v>
      </c>
      <c r="I43" s="30">
        <v>8.5</v>
      </c>
      <c r="J43" s="30">
        <v>9</v>
      </c>
      <c r="K43" s="30" t="s">
        <v>28</v>
      </c>
      <c r="L43" s="37"/>
      <c r="M43" s="37"/>
      <c r="N43" s="37"/>
      <c r="O43" s="95"/>
      <c r="P43" s="32">
        <v>6</v>
      </c>
      <c r="Q43" s="33">
        <f t="shared" si="5"/>
        <v>7</v>
      </c>
      <c r="R43" s="34" t="str">
        <f t="shared" si="6"/>
        <v>B</v>
      </c>
      <c r="S43" s="35" t="str">
        <f t="shared" si="7"/>
        <v>Khá</v>
      </c>
      <c r="T43" s="36" t="str">
        <f t="shared" si="8"/>
        <v/>
      </c>
      <c r="U43" s="86" t="s">
        <v>684</v>
      </c>
      <c r="V43" s="3"/>
      <c r="W43" s="24"/>
      <c r="X43" s="74" t="str">
        <f t="shared" si="9"/>
        <v>Đạt</v>
      </c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</row>
    <row r="44" spans="2:39" ht="35.1" customHeight="1">
      <c r="B44" s="25">
        <v>36</v>
      </c>
      <c r="C44" s="26" t="s">
        <v>547</v>
      </c>
      <c r="D44" s="27" t="s">
        <v>431</v>
      </c>
      <c r="E44" s="28" t="s">
        <v>135</v>
      </c>
      <c r="F44" s="29" t="s">
        <v>548</v>
      </c>
      <c r="G44" s="26" t="s">
        <v>85</v>
      </c>
      <c r="H44" s="30">
        <v>7</v>
      </c>
      <c r="I44" s="30">
        <v>8.5</v>
      </c>
      <c r="J44" s="30">
        <v>8.5</v>
      </c>
      <c r="K44" s="30" t="s">
        <v>28</v>
      </c>
      <c r="L44" s="37"/>
      <c r="M44" s="37"/>
      <c r="N44" s="37"/>
      <c r="O44" s="95"/>
      <c r="P44" s="32">
        <v>10</v>
      </c>
      <c r="Q44" s="33">
        <f t="shared" si="5"/>
        <v>9.4</v>
      </c>
      <c r="R44" s="34" t="str">
        <f t="shared" si="6"/>
        <v>A+</v>
      </c>
      <c r="S44" s="35" t="str">
        <f t="shared" si="7"/>
        <v>Giỏi</v>
      </c>
      <c r="T44" s="36" t="str">
        <f t="shared" si="8"/>
        <v/>
      </c>
      <c r="U44" s="86" t="s">
        <v>684</v>
      </c>
      <c r="V44" s="3"/>
      <c r="W44" s="24"/>
      <c r="X44" s="74" t="str">
        <f t="shared" si="9"/>
        <v>Đạt</v>
      </c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</row>
    <row r="45" spans="2:39" ht="35.1" customHeight="1">
      <c r="B45" s="25">
        <v>44</v>
      </c>
      <c r="C45" s="26" t="s">
        <v>569</v>
      </c>
      <c r="D45" s="27" t="s">
        <v>75</v>
      </c>
      <c r="E45" s="28" t="s">
        <v>570</v>
      </c>
      <c r="F45" s="29" t="s">
        <v>571</v>
      </c>
      <c r="G45" s="26" t="s">
        <v>85</v>
      </c>
      <c r="H45" s="30">
        <v>7</v>
      </c>
      <c r="I45" s="30">
        <v>8</v>
      </c>
      <c r="J45" s="30">
        <v>5</v>
      </c>
      <c r="K45" s="30" t="s">
        <v>28</v>
      </c>
      <c r="L45" s="37"/>
      <c r="M45" s="37"/>
      <c r="N45" s="37"/>
      <c r="O45" s="95"/>
      <c r="P45" s="32">
        <v>7.5</v>
      </c>
      <c r="Q45" s="33">
        <f t="shared" si="5"/>
        <v>7.3</v>
      </c>
      <c r="R45" s="34" t="str">
        <f t="shared" si="6"/>
        <v>B</v>
      </c>
      <c r="S45" s="35" t="str">
        <f t="shared" si="7"/>
        <v>Khá</v>
      </c>
      <c r="T45" s="36" t="str">
        <f t="shared" si="8"/>
        <v/>
      </c>
      <c r="U45" s="86" t="s">
        <v>684</v>
      </c>
      <c r="V45" s="3"/>
      <c r="W45" s="24"/>
      <c r="X45" s="74" t="str">
        <f t="shared" si="9"/>
        <v>Đạt</v>
      </c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</row>
    <row r="46" spans="2:39" ht="35.1" customHeight="1">
      <c r="B46" s="25">
        <v>40</v>
      </c>
      <c r="C46" s="26" t="s">
        <v>558</v>
      </c>
      <c r="D46" s="27" t="s">
        <v>559</v>
      </c>
      <c r="E46" s="28" t="s">
        <v>560</v>
      </c>
      <c r="F46" s="29" t="s">
        <v>561</v>
      </c>
      <c r="G46" s="26" t="s">
        <v>66</v>
      </c>
      <c r="H46" s="30">
        <v>9</v>
      </c>
      <c r="I46" s="30">
        <v>8.5</v>
      </c>
      <c r="J46" s="30">
        <v>9.5</v>
      </c>
      <c r="K46" s="30" t="s">
        <v>28</v>
      </c>
      <c r="L46" s="37"/>
      <c r="M46" s="37"/>
      <c r="N46" s="37"/>
      <c r="O46" s="95"/>
      <c r="P46" s="32">
        <v>8.5</v>
      </c>
      <c r="Q46" s="33">
        <f t="shared" si="5"/>
        <v>8.6999999999999993</v>
      </c>
      <c r="R46" s="34" t="str">
        <f t="shared" si="6"/>
        <v>A</v>
      </c>
      <c r="S46" s="35" t="str">
        <f t="shared" si="7"/>
        <v>Giỏi</v>
      </c>
      <c r="T46" s="36" t="str">
        <f t="shared" si="8"/>
        <v/>
      </c>
      <c r="U46" s="86" t="s">
        <v>684</v>
      </c>
      <c r="V46" s="3"/>
      <c r="W46" s="24"/>
      <c r="X46" s="74" t="str">
        <f t="shared" si="9"/>
        <v>Đạt</v>
      </c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</row>
    <row r="47" spans="2:39" ht="35.1" customHeight="1">
      <c r="B47" s="25">
        <v>48</v>
      </c>
      <c r="C47" s="26" t="s">
        <v>582</v>
      </c>
      <c r="D47" s="27" t="s">
        <v>583</v>
      </c>
      <c r="E47" s="28" t="s">
        <v>584</v>
      </c>
      <c r="F47" s="29" t="s">
        <v>585</v>
      </c>
      <c r="G47" s="26" t="s">
        <v>70</v>
      </c>
      <c r="H47" s="30">
        <v>9</v>
      </c>
      <c r="I47" s="30">
        <v>8</v>
      </c>
      <c r="J47" s="30">
        <v>9</v>
      </c>
      <c r="K47" s="30" t="s">
        <v>28</v>
      </c>
      <c r="L47" s="37"/>
      <c r="M47" s="37"/>
      <c r="N47" s="37"/>
      <c r="O47" s="95"/>
      <c r="P47" s="32">
        <v>7</v>
      </c>
      <c r="Q47" s="33">
        <f t="shared" si="5"/>
        <v>7.5</v>
      </c>
      <c r="R47" s="34" t="str">
        <f t="shared" si="6"/>
        <v>B</v>
      </c>
      <c r="S47" s="35" t="str">
        <f t="shared" si="7"/>
        <v>Khá</v>
      </c>
      <c r="T47" s="36" t="str">
        <f t="shared" si="8"/>
        <v/>
      </c>
      <c r="U47" s="86" t="s">
        <v>684</v>
      </c>
      <c r="V47" s="3"/>
      <c r="W47" s="24"/>
      <c r="X47" s="74" t="str">
        <f t="shared" si="9"/>
        <v>Đạt</v>
      </c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</row>
    <row r="48" spans="2:39" ht="35.1" customHeight="1">
      <c r="B48" s="25">
        <v>52</v>
      </c>
      <c r="C48" s="26" t="s">
        <v>596</v>
      </c>
      <c r="D48" s="27" t="s">
        <v>597</v>
      </c>
      <c r="E48" s="28" t="s">
        <v>591</v>
      </c>
      <c r="F48" s="29" t="s">
        <v>114</v>
      </c>
      <c r="G48" s="26" t="s">
        <v>66</v>
      </c>
      <c r="H48" s="30">
        <v>10</v>
      </c>
      <c r="I48" s="30">
        <v>8</v>
      </c>
      <c r="J48" s="30">
        <v>5</v>
      </c>
      <c r="K48" s="30" t="s">
        <v>28</v>
      </c>
      <c r="L48" s="37"/>
      <c r="M48" s="37"/>
      <c r="N48" s="37"/>
      <c r="O48" s="95"/>
      <c r="P48" s="32">
        <v>3.5</v>
      </c>
      <c r="Q48" s="33">
        <f t="shared" si="5"/>
        <v>4.8</v>
      </c>
      <c r="R48" s="34" t="str">
        <f t="shared" si="6"/>
        <v>D</v>
      </c>
      <c r="S48" s="35" t="str">
        <f t="shared" si="7"/>
        <v>Trung bình yếu</v>
      </c>
      <c r="T48" s="36" t="str">
        <f t="shared" si="8"/>
        <v/>
      </c>
      <c r="U48" s="86" t="s">
        <v>684</v>
      </c>
      <c r="V48" s="3"/>
      <c r="W48" s="24"/>
      <c r="X48" s="74" t="str">
        <f t="shared" si="9"/>
        <v>Đạt</v>
      </c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</row>
    <row r="49" spans="2:39" ht="35.1" customHeight="1">
      <c r="B49" s="25">
        <v>43</v>
      </c>
      <c r="C49" s="26" t="s">
        <v>565</v>
      </c>
      <c r="D49" s="27" t="s">
        <v>566</v>
      </c>
      <c r="E49" s="28" t="s">
        <v>567</v>
      </c>
      <c r="F49" s="29" t="s">
        <v>568</v>
      </c>
      <c r="G49" s="26" t="s">
        <v>70</v>
      </c>
      <c r="H49" s="30">
        <v>9</v>
      </c>
      <c r="I49" s="30">
        <v>8</v>
      </c>
      <c r="J49" s="30">
        <v>9</v>
      </c>
      <c r="K49" s="30" t="s">
        <v>28</v>
      </c>
      <c r="L49" s="37"/>
      <c r="M49" s="37"/>
      <c r="N49" s="37"/>
      <c r="O49" s="95"/>
      <c r="P49" s="32">
        <v>3</v>
      </c>
      <c r="Q49" s="33">
        <f t="shared" si="5"/>
        <v>4.7</v>
      </c>
      <c r="R49" s="34" t="str">
        <f t="shared" si="6"/>
        <v>D</v>
      </c>
      <c r="S49" s="35" t="str">
        <f t="shared" si="7"/>
        <v>Trung bình yếu</v>
      </c>
      <c r="T49" s="36" t="str">
        <f t="shared" si="8"/>
        <v/>
      </c>
      <c r="U49" s="86" t="s">
        <v>684</v>
      </c>
      <c r="V49" s="3"/>
      <c r="W49" s="24"/>
      <c r="X49" s="74" t="str">
        <f t="shared" si="9"/>
        <v>Đạt</v>
      </c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</row>
    <row r="50" spans="2:39" ht="35.1" customHeight="1">
      <c r="B50" s="25">
        <v>51</v>
      </c>
      <c r="C50" s="26" t="s">
        <v>593</v>
      </c>
      <c r="D50" s="27" t="s">
        <v>594</v>
      </c>
      <c r="E50" s="28" t="s">
        <v>591</v>
      </c>
      <c r="F50" s="29" t="s">
        <v>595</v>
      </c>
      <c r="G50" s="26" t="s">
        <v>62</v>
      </c>
      <c r="H50" s="30">
        <v>9</v>
      </c>
      <c r="I50" s="30">
        <v>7</v>
      </c>
      <c r="J50" s="30">
        <v>9.5</v>
      </c>
      <c r="K50" s="30" t="s">
        <v>28</v>
      </c>
      <c r="L50" s="37"/>
      <c r="M50" s="37"/>
      <c r="N50" s="37"/>
      <c r="O50" s="95"/>
      <c r="P50" s="32">
        <v>4</v>
      </c>
      <c r="Q50" s="33">
        <f t="shared" si="5"/>
        <v>5.4</v>
      </c>
      <c r="R50" s="34" t="str">
        <f t="shared" si="6"/>
        <v>D+</v>
      </c>
      <c r="S50" s="35" t="str">
        <f t="shared" si="7"/>
        <v>Trung bình yếu</v>
      </c>
      <c r="T50" s="36" t="str">
        <f t="shared" si="8"/>
        <v/>
      </c>
      <c r="U50" s="86" t="s">
        <v>684</v>
      </c>
      <c r="V50" s="3"/>
      <c r="W50" s="24"/>
      <c r="X50" s="74" t="str">
        <f t="shared" si="9"/>
        <v>Đạt</v>
      </c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</row>
    <row r="51" spans="2:39" ht="35.1" customHeight="1">
      <c r="B51" s="25">
        <v>53</v>
      </c>
      <c r="C51" s="26" t="s">
        <v>598</v>
      </c>
      <c r="D51" s="27" t="s">
        <v>599</v>
      </c>
      <c r="E51" s="28" t="s">
        <v>591</v>
      </c>
      <c r="F51" s="29" t="s">
        <v>600</v>
      </c>
      <c r="G51" s="26" t="s">
        <v>85</v>
      </c>
      <c r="H51" s="30">
        <v>7</v>
      </c>
      <c r="I51" s="30">
        <v>3</v>
      </c>
      <c r="J51" s="30">
        <v>3</v>
      </c>
      <c r="K51" s="30" t="s">
        <v>28</v>
      </c>
      <c r="L51" s="37"/>
      <c r="M51" s="37"/>
      <c r="N51" s="37"/>
      <c r="O51" s="95"/>
      <c r="P51" s="32">
        <v>1.5</v>
      </c>
      <c r="Q51" s="33">
        <f t="shared" si="5"/>
        <v>2.4</v>
      </c>
      <c r="R51" s="34" t="str">
        <f t="shared" si="6"/>
        <v>F</v>
      </c>
      <c r="S51" s="35" t="str">
        <f t="shared" si="7"/>
        <v>Kém</v>
      </c>
      <c r="T51" s="36" t="str">
        <f t="shared" si="8"/>
        <v/>
      </c>
      <c r="U51" s="86" t="s">
        <v>684</v>
      </c>
      <c r="V51" s="3"/>
      <c r="W51" s="24"/>
      <c r="X51" s="74" t="str">
        <f t="shared" si="9"/>
        <v>Học lại</v>
      </c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</row>
    <row r="52" spans="2:39" ht="35.1" customHeight="1">
      <c r="B52" s="25">
        <v>38</v>
      </c>
      <c r="C52" s="26" t="s">
        <v>552</v>
      </c>
      <c r="D52" s="27" t="s">
        <v>553</v>
      </c>
      <c r="E52" s="28" t="s">
        <v>135</v>
      </c>
      <c r="F52" s="29" t="s">
        <v>554</v>
      </c>
      <c r="G52" s="26" t="s">
        <v>85</v>
      </c>
      <c r="H52" s="30">
        <v>7</v>
      </c>
      <c r="I52" s="30">
        <v>8</v>
      </c>
      <c r="J52" s="30">
        <v>3</v>
      </c>
      <c r="K52" s="30" t="s">
        <v>28</v>
      </c>
      <c r="L52" s="37"/>
      <c r="M52" s="37"/>
      <c r="N52" s="37"/>
      <c r="O52" s="95"/>
      <c r="P52" s="32">
        <v>3.5</v>
      </c>
      <c r="Q52" s="33">
        <f t="shared" si="5"/>
        <v>4.3</v>
      </c>
      <c r="R52" s="34" t="str">
        <f t="shared" si="6"/>
        <v>D</v>
      </c>
      <c r="S52" s="35" t="str">
        <f t="shared" si="7"/>
        <v>Trung bình yếu</v>
      </c>
      <c r="T52" s="36" t="str">
        <f t="shared" si="8"/>
        <v/>
      </c>
      <c r="U52" s="86" t="s">
        <v>684</v>
      </c>
      <c r="V52" s="3"/>
      <c r="W52" s="24"/>
      <c r="X52" s="74" t="str">
        <f t="shared" si="9"/>
        <v>Đạt</v>
      </c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</row>
    <row r="53" spans="2:39" ht="35.1" customHeight="1">
      <c r="B53" s="25">
        <v>58</v>
      </c>
      <c r="C53" s="26" t="s">
        <v>610</v>
      </c>
      <c r="D53" s="27" t="s">
        <v>611</v>
      </c>
      <c r="E53" s="28" t="s">
        <v>390</v>
      </c>
      <c r="F53" s="29" t="s">
        <v>612</v>
      </c>
      <c r="G53" s="26" t="s">
        <v>70</v>
      </c>
      <c r="H53" s="30">
        <v>9</v>
      </c>
      <c r="I53" s="30">
        <v>7.5</v>
      </c>
      <c r="J53" s="30">
        <v>9</v>
      </c>
      <c r="K53" s="30" t="s">
        <v>28</v>
      </c>
      <c r="L53" s="37"/>
      <c r="M53" s="37"/>
      <c r="N53" s="37"/>
      <c r="O53" s="95"/>
      <c r="P53" s="32">
        <v>3.5</v>
      </c>
      <c r="Q53" s="33">
        <f t="shared" si="5"/>
        <v>5</v>
      </c>
      <c r="R53" s="34" t="str">
        <f t="shared" si="6"/>
        <v>D+</v>
      </c>
      <c r="S53" s="35" t="str">
        <f t="shared" si="7"/>
        <v>Trung bình yếu</v>
      </c>
      <c r="T53" s="36" t="str">
        <f t="shared" si="8"/>
        <v/>
      </c>
      <c r="U53" s="86" t="s">
        <v>684</v>
      </c>
      <c r="V53" s="3"/>
      <c r="W53" s="24"/>
      <c r="X53" s="74" t="str">
        <f t="shared" si="9"/>
        <v>Đạt</v>
      </c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</row>
    <row r="54" spans="2:39" ht="35.1" customHeight="1">
      <c r="B54" s="25">
        <v>31</v>
      </c>
      <c r="C54" s="26" t="s">
        <v>532</v>
      </c>
      <c r="D54" s="27" t="s">
        <v>533</v>
      </c>
      <c r="E54" s="28" t="s">
        <v>132</v>
      </c>
      <c r="F54" s="29" t="s">
        <v>534</v>
      </c>
      <c r="G54" s="26" t="s">
        <v>70</v>
      </c>
      <c r="H54" s="30">
        <v>10</v>
      </c>
      <c r="I54" s="30">
        <v>8</v>
      </c>
      <c r="J54" s="30">
        <v>9</v>
      </c>
      <c r="K54" s="30" t="s">
        <v>28</v>
      </c>
      <c r="L54" s="37"/>
      <c r="M54" s="37"/>
      <c r="N54" s="37"/>
      <c r="O54" s="95"/>
      <c r="P54" s="32">
        <v>4.5</v>
      </c>
      <c r="Q54" s="33">
        <f t="shared" si="5"/>
        <v>5.9</v>
      </c>
      <c r="R54" s="34" t="str">
        <f t="shared" si="6"/>
        <v>C</v>
      </c>
      <c r="S54" s="35" t="str">
        <f t="shared" si="7"/>
        <v>Trung bình</v>
      </c>
      <c r="T54" s="36" t="str">
        <f t="shared" si="8"/>
        <v/>
      </c>
      <c r="U54" s="86" t="s">
        <v>684</v>
      </c>
      <c r="V54" s="3"/>
      <c r="W54" s="24"/>
      <c r="X54" s="74" t="str">
        <f t="shared" si="9"/>
        <v>Đạt</v>
      </c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</row>
    <row r="55" spans="2:39" ht="35.1" customHeight="1">
      <c r="B55" s="25">
        <v>54</v>
      </c>
      <c r="C55" s="26" t="s">
        <v>601</v>
      </c>
      <c r="D55" s="27" t="s">
        <v>602</v>
      </c>
      <c r="E55" s="28" t="s">
        <v>380</v>
      </c>
      <c r="F55" s="29" t="s">
        <v>603</v>
      </c>
      <c r="G55" s="26" t="s">
        <v>62</v>
      </c>
      <c r="H55" s="30">
        <v>10</v>
      </c>
      <c r="I55" s="30">
        <v>10</v>
      </c>
      <c r="J55" s="30">
        <v>10</v>
      </c>
      <c r="K55" s="30" t="s">
        <v>28</v>
      </c>
      <c r="L55" s="37"/>
      <c r="M55" s="37"/>
      <c r="N55" s="37"/>
      <c r="O55" s="95"/>
      <c r="P55" s="32">
        <v>6.5</v>
      </c>
      <c r="Q55" s="33">
        <f t="shared" si="5"/>
        <v>7.6</v>
      </c>
      <c r="R55" s="34" t="str">
        <f t="shared" si="6"/>
        <v>B</v>
      </c>
      <c r="S55" s="35" t="str">
        <f t="shared" si="7"/>
        <v>Khá</v>
      </c>
      <c r="T55" s="36" t="str">
        <f t="shared" si="8"/>
        <v/>
      </c>
      <c r="U55" s="86" t="s">
        <v>684</v>
      </c>
      <c r="V55" s="3"/>
      <c r="W55" s="24"/>
      <c r="X55" s="74" t="str">
        <f t="shared" si="9"/>
        <v>Đạt</v>
      </c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</row>
    <row r="56" spans="2:39" ht="35.1" customHeight="1">
      <c r="B56" s="25">
        <v>35</v>
      </c>
      <c r="C56" s="26" t="s">
        <v>544</v>
      </c>
      <c r="D56" s="27" t="s">
        <v>545</v>
      </c>
      <c r="E56" s="28" t="s">
        <v>135</v>
      </c>
      <c r="F56" s="29" t="s">
        <v>546</v>
      </c>
      <c r="G56" s="26" t="s">
        <v>66</v>
      </c>
      <c r="H56" s="30">
        <v>7</v>
      </c>
      <c r="I56" s="30">
        <v>8</v>
      </c>
      <c r="J56" s="30">
        <v>9.5</v>
      </c>
      <c r="K56" s="30" t="s">
        <v>28</v>
      </c>
      <c r="L56" s="37"/>
      <c r="M56" s="37"/>
      <c r="N56" s="37"/>
      <c r="O56" s="95"/>
      <c r="P56" s="32">
        <v>4</v>
      </c>
      <c r="Q56" s="33">
        <f t="shared" si="5"/>
        <v>5.3</v>
      </c>
      <c r="R56" s="34" t="str">
        <f t="shared" si="6"/>
        <v>D+</v>
      </c>
      <c r="S56" s="35" t="str">
        <f t="shared" si="7"/>
        <v>Trung bình yếu</v>
      </c>
      <c r="T56" s="36" t="str">
        <f t="shared" si="8"/>
        <v/>
      </c>
      <c r="U56" s="86" t="s">
        <v>684</v>
      </c>
      <c r="V56" s="3"/>
      <c r="W56" s="24"/>
      <c r="X56" s="74" t="str">
        <f t="shared" si="9"/>
        <v>Đạt</v>
      </c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</row>
    <row r="57" spans="2:39" ht="35.1" customHeight="1">
      <c r="B57" s="25">
        <v>46</v>
      </c>
      <c r="C57" s="26" t="s">
        <v>575</v>
      </c>
      <c r="D57" s="27" t="s">
        <v>576</v>
      </c>
      <c r="E57" s="28" t="s">
        <v>363</v>
      </c>
      <c r="F57" s="29" t="s">
        <v>577</v>
      </c>
      <c r="G57" s="26" t="s">
        <v>66</v>
      </c>
      <c r="H57" s="30">
        <v>10</v>
      </c>
      <c r="I57" s="30">
        <v>8</v>
      </c>
      <c r="J57" s="30">
        <v>10</v>
      </c>
      <c r="K57" s="30" t="s">
        <v>28</v>
      </c>
      <c r="L57" s="37"/>
      <c r="M57" s="37"/>
      <c r="N57" s="37"/>
      <c r="O57" s="95"/>
      <c r="P57" s="32">
        <v>3.5</v>
      </c>
      <c r="Q57" s="33">
        <f t="shared" si="5"/>
        <v>5.3</v>
      </c>
      <c r="R57" s="34" t="str">
        <f t="shared" si="6"/>
        <v>D+</v>
      </c>
      <c r="S57" s="35" t="str">
        <f t="shared" si="7"/>
        <v>Trung bình yếu</v>
      </c>
      <c r="T57" s="36" t="str">
        <f t="shared" si="8"/>
        <v/>
      </c>
      <c r="U57" s="86" t="s">
        <v>684</v>
      </c>
      <c r="V57" s="3"/>
      <c r="W57" s="24"/>
      <c r="X57" s="74" t="str">
        <f t="shared" si="9"/>
        <v>Đạt</v>
      </c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</row>
    <row r="58" spans="2:39" ht="35.1" customHeight="1">
      <c r="B58" s="25">
        <v>55</v>
      </c>
      <c r="C58" s="26" t="s">
        <v>604</v>
      </c>
      <c r="D58" s="27" t="s">
        <v>119</v>
      </c>
      <c r="E58" s="28" t="s">
        <v>605</v>
      </c>
      <c r="F58" s="29" t="s">
        <v>188</v>
      </c>
      <c r="G58" s="26" t="s">
        <v>62</v>
      </c>
      <c r="H58" s="30">
        <v>9</v>
      </c>
      <c r="I58" s="30">
        <v>8</v>
      </c>
      <c r="J58" s="30">
        <v>9</v>
      </c>
      <c r="K58" s="30" t="s">
        <v>28</v>
      </c>
      <c r="L58" s="37"/>
      <c r="M58" s="37"/>
      <c r="N58" s="37"/>
      <c r="O58" s="95"/>
      <c r="P58" s="32">
        <v>4</v>
      </c>
      <c r="Q58" s="33">
        <f t="shared" si="5"/>
        <v>5.4</v>
      </c>
      <c r="R58" s="34" t="str">
        <f t="shared" si="6"/>
        <v>D+</v>
      </c>
      <c r="S58" s="35" t="str">
        <f t="shared" si="7"/>
        <v>Trung bình yếu</v>
      </c>
      <c r="T58" s="36" t="str">
        <f t="shared" si="8"/>
        <v/>
      </c>
      <c r="U58" s="86" t="s">
        <v>684</v>
      </c>
      <c r="V58" s="3"/>
      <c r="W58" s="24"/>
      <c r="X58" s="74" t="str">
        <f t="shared" si="9"/>
        <v>Đạt</v>
      </c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</row>
    <row r="59" spans="2:39" ht="35.1" customHeight="1">
      <c r="B59" s="25">
        <v>47</v>
      </c>
      <c r="C59" s="26" t="s">
        <v>578</v>
      </c>
      <c r="D59" s="27" t="s">
        <v>579</v>
      </c>
      <c r="E59" s="28" t="s">
        <v>580</v>
      </c>
      <c r="F59" s="29" t="s">
        <v>581</v>
      </c>
      <c r="G59" s="26" t="s">
        <v>70</v>
      </c>
      <c r="H59" s="30">
        <v>7</v>
      </c>
      <c r="I59" s="30">
        <v>9</v>
      </c>
      <c r="J59" s="30">
        <v>8</v>
      </c>
      <c r="K59" s="30" t="s">
        <v>28</v>
      </c>
      <c r="L59" s="37"/>
      <c r="M59" s="37"/>
      <c r="N59" s="37"/>
      <c r="O59" s="95"/>
      <c r="P59" s="32">
        <v>5.5</v>
      </c>
      <c r="Q59" s="33">
        <f t="shared" si="5"/>
        <v>6.3</v>
      </c>
      <c r="R59" s="34" t="str">
        <f t="shared" si="6"/>
        <v>C</v>
      </c>
      <c r="S59" s="35" t="str">
        <f t="shared" si="7"/>
        <v>Trung bình</v>
      </c>
      <c r="T59" s="36" t="str">
        <f t="shared" si="8"/>
        <v/>
      </c>
      <c r="U59" s="86" t="s">
        <v>684</v>
      </c>
      <c r="V59" s="3"/>
      <c r="W59" s="24"/>
      <c r="X59" s="74" t="str">
        <f t="shared" si="9"/>
        <v>Đạt</v>
      </c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</row>
    <row r="60" spans="2:39" ht="35.1" customHeight="1">
      <c r="B60" s="25">
        <v>50</v>
      </c>
      <c r="C60" s="26" t="s">
        <v>589</v>
      </c>
      <c r="D60" s="27" t="s">
        <v>590</v>
      </c>
      <c r="E60" s="28" t="s">
        <v>591</v>
      </c>
      <c r="F60" s="29" t="s">
        <v>592</v>
      </c>
      <c r="G60" s="26" t="s">
        <v>70</v>
      </c>
      <c r="H60" s="30">
        <v>7</v>
      </c>
      <c r="I60" s="30">
        <v>9</v>
      </c>
      <c r="J60" s="30">
        <v>9</v>
      </c>
      <c r="K60" s="30" t="s">
        <v>28</v>
      </c>
      <c r="L60" s="37"/>
      <c r="M60" s="37"/>
      <c r="N60" s="37"/>
      <c r="O60" s="95"/>
      <c r="P60" s="32">
        <v>3</v>
      </c>
      <c r="Q60" s="33">
        <f t="shared" si="5"/>
        <v>4.5999999999999996</v>
      </c>
      <c r="R60" s="34" t="str">
        <f t="shared" si="6"/>
        <v>D</v>
      </c>
      <c r="S60" s="35" t="str">
        <f t="shared" si="7"/>
        <v>Trung bình yếu</v>
      </c>
      <c r="T60" s="36" t="str">
        <f t="shared" si="8"/>
        <v/>
      </c>
      <c r="U60" s="86" t="s">
        <v>684</v>
      </c>
      <c r="V60" s="3"/>
      <c r="W60" s="24"/>
      <c r="X60" s="74" t="str">
        <f t="shared" si="9"/>
        <v>Đạt</v>
      </c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</row>
    <row r="61" spans="2:39" ht="35.1" customHeight="1">
      <c r="B61" s="25">
        <v>33</v>
      </c>
      <c r="C61" s="26" t="s">
        <v>538</v>
      </c>
      <c r="D61" s="27" t="s">
        <v>539</v>
      </c>
      <c r="E61" s="28" t="s">
        <v>135</v>
      </c>
      <c r="F61" s="29" t="s">
        <v>540</v>
      </c>
      <c r="G61" s="26" t="s">
        <v>70</v>
      </c>
      <c r="H61" s="30">
        <v>9</v>
      </c>
      <c r="I61" s="30">
        <v>4</v>
      </c>
      <c r="J61" s="30">
        <v>9</v>
      </c>
      <c r="K61" s="30" t="s">
        <v>28</v>
      </c>
      <c r="L61" s="37"/>
      <c r="M61" s="37"/>
      <c r="N61" s="37"/>
      <c r="O61" s="95"/>
      <c r="P61" s="32">
        <v>6.5</v>
      </c>
      <c r="Q61" s="33">
        <f t="shared" si="5"/>
        <v>6.8</v>
      </c>
      <c r="R61" s="34" t="str">
        <f t="shared" si="6"/>
        <v>C+</v>
      </c>
      <c r="S61" s="35" t="str">
        <f t="shared" si="7"/>
        <v>Trung bình</v>
      </c>
      <c r="T61" s="36" t="str">
        <f t="shared" si="8"/>
        <v/>
      </c>
      <c r="U61" s="86" t="s">
        <v>684</v>
      </c>
      <c r="V61" s="3"/>
      <c r="W61" s="24"/>
      <c r="X61" s="74" t="str">
        <f t="shared" si="9"/>
        <v>Đạt</v>
      </c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</row>
    <row r="62" spans="2:39" ht="35.1" customHeight="1">
      <c r="B62" s="25">
        <v>32</v>
      </c>
      <c r="C62" s="26" t="s">
        <v>535</v>
      </c>
      <c r="D62" s="27" t="s">
        <v>536</v>
      </c>
      <c r="E62" s="28" t="s">
        <v>132</v>
      </c>
      <c r="F62" s="29" t="s">
        <v>537</v>
      </c>
      <c r="G62" s="26" t="s">
        <v>66</v>
      </c>
      <c r="H62" s="30">
        <v>9</v>
      </c>
      <c r="I62" s="30">
        <v>5</v>
      </c>
      <c r="J62" s="30">
        <v>9.5</v>
      </c>
      <c r="K62" s="30" t="s">
        <v>28</v>
      </c>
      <c r="L62" s="37"/>
      <c r="M62" s="37"/>
      <c r="N62" s="37"/>
      <c r="O62" s="95"/>
      <c r="P62" s="32">
        <v>4.5</v>
      </c>
      <c r="Q62" s="33">
        <f t="shared" si="5"/>
        <v>5.5</v>
      </c>
      <c r="R62" s="34" t="str">
        <f t="shared" si="6"/>
        <v>C</v>
      </c>
      <c r="S62" s="35" t="str">
        <f t="shared" si="7"/>
        <v>Trung bình</v>
      </c>
      <c r="T62" s="36" t="str">
        <f t="shared" si="8"/>
        <v/>
      </c>
      <c r="U62" s="86" t="s">
        <v>684</v>
      </c>
      <c r="V62" s="3"/>
      <c r="W62" s="24"/>
      <c r="X62" s="74" t="str">
        <f t="shared" si="9"/>
        <v>Đạt</v>
      </c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</row>
    <row r="63" spans="2:39" ht="35.1" customHeight="1">
      <c r="B63" s="25">
        <v>56</v>
      </c>
      <c r="C63" s="26" t="s">
        <v>606</v>
      </c>
      <c r="D63" s="27" t="s">
        <v>150</v>
      </c>
      <c r="E63" s="28" t="s">
        <v>607</v>
      </c>
      <c r="F63" s="29" t="s">
        <v>608</v>
      </c>
      <c r="G63" s="26" t="s">
        <v>66</v>
      </c>
      <c r="H63" s="30">
        <v>9</v>
      </c>
      <c r="I63" s="30">
        <v>9</v>
      </c>
      <c r="J63" s="30">
        <v>9.5</v>
      </c>
      <c r="K63" s="30" t="s">
        <v>28</v>
      </c>
      <c r="L63" s="37"/>
      <c r="M63" s="37"/>
      <c r="N63" s="37"/>
      <c r="O63" s="95"/>
      <c r="P63" s="32">
        <v>3</v>
      </c>
      <c r="Q63" s="33">
        <f t="shared" si="5"/>
        <v>4.9000000000000004</v>
      </c>
      <c r="R63" s="34" t="str">
        <f t="shared" si="6"/>
        <v>D</v>
      </c>
      <c r="S63" s="35" t="str">
        <f t="shared" si="7"/>
        <v>Trung bình yếu</v>
      </c>
      <c r="T63" s="36" t="str">
        <f t="shared" si="8"/>
        <v/>
      </c>
      <c r="U63" s="86" t="s">
        <v>684</v>
      </c>
      <c r="V63" s="3"/>
      <c r="W63" s="24"/>
      <c r="X63" s="74" t="str">
        <f t="shared" si="9"/>
        <v>Đạt</v>
      </c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</row>
    <row r="64" spans="2:39" ht="35.1" customHeight="1">
      <c r="B64" s="25">
        <v>20</v>
      </c>
      <c r="C64" s="26" t="s">
        <v>507</v>
      </c>
      <c r="D64" s="27" t="s">
        <v>508</v>
      </c>
      <c r="E64" s="28" t="s">
        <v>509</v>
      </c>
      <c r="F64" s="29" t="s">
        <v>510</v>
      </c>
      <c r="G64" s="26" t="s">
        <v>70</v>
      </c>
      <c r="H64" s="30">
        <v>6</v>
      </c>
      <c r="I64" s="30">
        <v>8</v>
      </c>
      <c r="J64" s="30">
        <v>6</v>
      </c>
      <c r="K64" s="30" t="s">
        <v>28</v>
      </c>
      <c r="L64" s="37"/>
      <c r="M64" s="37"/>
      <c r="N64" s="37"/>
      <c r="O64" s="95"/>
      <c r="P64" s="32">
        <v>3</v>
      </c>
      <c r="Q64" s="33">
        <f t="shared" si="5"/>
        <v>4.0999999999999996</v>
      </c>
      <c r="R64" s="34" t="str">
        <f t="shared" si="6"/>
        <v>D</v>
      </c>
      <c r="S64" s="35" t="str">
        <f t="shared" si="7"/>
        <v>Trung bình yếu</v>
      </c>
      <c r="T64" s="36" t="str">
        <f t="shared" si="8"/>
        <v/>
      </c>
      <c r="U64" s="86" t="s">
        <v>683</v>
      </c>
      <c r="V64" s="3"/>
      <c r="W64" s="24"/>
      <c r="X64" s="74" t="str">
        <f t="shared" si="9"/>
        <v>Đạt</v>
      </c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</row>
    <row r="65" spans="2:39" ht="35.1" customHeight="1">
      <c r="B65" s="25">
        <v>25</v>
      </c>
      <c r="C65" s="26" t="s">
        <v>519</v>
      </c>
      <c r="D65" s="27" t="s">
        <v>431</v>
      </c>
      <c r="E65" s="28" t="s">
        <v>113</v>
      </c>
      <c r="F65" s="29" t="s">
        <v>191</v>
      </c>
      <c r="G65" s="26" t="s">
        <v>62</v>
      </c>
      <c r="H65" s="30">
        <v>7</v>
      </c>
      <c r="I65" s="30">
        <v>8</v>
      </c>
      <c r="J65" s="30">
        <v>5</v>
      </c>
      <c r="K65" s="30" t="s">
        <v>28</v>
      </c>
      <c r="L65" s="37"/>
      <c r="M65" s="37"/>
      <c r="N65" s="37"/>
      <c r="O65" s="95"/>
      <c r="P65" s="32">
        <v>5.5</v>
      </c>
      <c r="Q65" s="33">
        <f t="shared" si="5"/>
        <v>5.9</v>
      </c>
      <c r="R65" s="34" t="str">
        <f t="shared" si="6"/>
        <v>C</v>
      </c>
      <c r="S65" s="35" t="str">
        <f t="shared" si="7"/>
        <v>Trung bình</v>
      </c>
      <c r="T65" s="36" t="str">
        <f t="shared" si="8"/>
        <v/>
      </c>
      <c r="U65" s="86" t="s">
        <v>683</v>
      </c>
      <c r="V65" s="3"/>
      <c r="W65" s="24"/>
      <c r="X65" s="74" t="str">
        <f t="shared" si="9"/>
        <v>Đạt</v>
      </c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</row>
    <row r="66" spans="2:39" ht="35.1" customHeight="1">
      <c r="B66" s="25">
        <v>23</v>
      </c>
      <c r="C66" s="26" t="s">
        <v>515</v>
      </c>
      <c r="D66" s="27" t="s">
        <v>516</v>
      </c>
      <c r="E66" s="28" t="s">
        <v>312</v>
      </c>
      <c r="F66" s="29" t="s">
        <v>454</v>
      </c>
      <c r="G66" s="26" t="s">
        <v>70</v>
      </c>
      <c r="H66" s="30">
        <v>9</v>
      </c>
      <c r="I66" s="30">
        <v>8</v>
      </c>
      <c r="J66" s="30">
        <v>7.5</v>
      </c>
      <c r="K66" s="30" t="s">
        <v>28</v>
      </c>
      <c r="L66" s="37"/>
      <c r="M66" s="37"/>
      <c r="N66" s="37"/>
      <c r="O66" s="95"/>
      <c r="P66" s="32">
        <v>1.5</v>
      </c>
      <c r="Q66" s="33">
        <f t="shared" si="5"/>
        <v>3.5</v>
      </c>
      <c r="R66" s="34" t="str">
        <f t="shared" si="6"/>
        <v>F</v>
      </c>
      <c r="S66" s="35" t="str">
        <f t="shared" si="7"/>
        <v>Kém</v>
      </c>
      <c r="T66" s="36" t="str">
        <f t="shared" si="8"/>
        <v/>
      </c>
      <c r="U66" s="86" t="s">
        <v>683</v>
      </c>
      <c r="V66" s="3"/>
      <c r="W66" s="24"/>
      <c r="X66" s="74" t="str">
        <f t="shared" si="9"/>
        <v>Học lại</v>
      </c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</row>
    <row r="67" spans="2:39" ht="35.1" customHeight="1">
      <c r="B67" s="25">
        <v>14</v>
      </c>
      <c r="C67" s="26" t="s">
        <v>490</v>
      </c>
      <c r="D67" s="27" t="s">
        <v>491</v>
      </c>
      <c r="E67" s="28" t="s">
        <v>492</v>
      </c>
      <c r="F67" s="29" t="s">
        <v>493</v>
      </c>
      <c r="G67" s="26" t="s">
        <v>62</v>
      </c>
      <c r="H67" s="30">
        <v>9</v>
      </c>
      <c r="I67" s="30">
        <v>8</v>
      </c>
      <c r="J67" s="30">
        <v>8.5</v>
      </c>
      <c r="K67" s="30" t="s">
        <v>28</v>
      </c>
      <c r="L67" s="37"/>
      <c r="M67" s="37"/>
      <c r="N67" s="37"/>
      <c r="O67" s="95"/>
      <c r="P67" s="32">
        <v>6.5</v>
      </c>
      <c r="Q67" s="33">
        <f t="shared" si="5"/>
        <v>7.1</v>
      </c>
      <c r="R67" s="34" t="str">
        <f t="shared" si="6"/>
        <v>B</v>
      </c>
      <c r="S67" s="35" t="str">
        <f t="shared" si="7"/>
        <v>Khá</v>
      </c>
      <c r="T67" s="36" t="str">
        <f t="shared" si="8"/>
        <v/>
      </c>
      <c r="U67" s="86" t="s">
        <v>683</v>
      </c>
      <c r="V67" s="3"/>
      <c r="W67" s="24"/>
      <c r="X67" s="74" t="str">
        <f t="shared" si="9"/>
        <v>Đạt</v>
      </c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</row>
    <row r="68" spans="2:39" ht="35.1" customHeight="1">
      <c r="B68" s="25">
        <v>9</v>
      </c>
      <c r="C68" s="26" t="s">
        <v>476</v>
      </c>
      <c r="D68" s="27" t="s">
        <v>477</v>
      </c>
      <c r="E68" s="28" t="s">
        <v>94</v>
      </c>
      <c r="F68" s="29" t="s">
        <v>443</v>
      </c>
      <c r="G68" s="26" t="s">
        <v>478</v>
      </c>
      <c r="H68" s="30">
        <v>5</v>
      </c>
      <c r="I68" s="30">
        <v>7</v>
      </c>
      <c r="J68" s="30">
        <v>9</v>
      </c>
      <c r="K68" s="30" t="s">
        <v>28</v>
      </c>
      <c r="L68" s="37"/>
      <c r="M68" s="37"/>
      <c r="N68" s="37"/>
      <c r="O68" s="95"/>
      <c r="P68" s="32">
        <v>1</v>
      </c>
      <c r="Q68" s="33">
        <f t="shared" si="5"/>
        <v>2.8</v>
      </c>
      <c r="R68" s="34" t="str">
        <f t="shared" si="6"/>
        <v>F</v>
      </c>
      <c r="S68" s="35" t="str">
        <f t="shared" si="7"/>
        <v>Kém</v>
      </c>
      <c r="T68" s="36" t="str">
        <f t="shared" si="8"/>
        <v/>
      </c>
      <c r="U68" s="86" t="s">
        <v>683</v>
      </c>
      <c r="V68" s="3"/>
      <c r="W68" s="24"/>
      <c r="X68" s="74" t="str">
        <f t="shared" si="9"/>
        <v>Học lại</v>
      </c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</row>
    <row r="69" spans="2:39" ht="35.1" customHeight="1">
      <c r="B69" s="25">
        <v>10</v>
      </c>
      <c r="C69" s="26" t="s">
        <v>479</v>
      </c>
      <c r="D69" s="27" t="s">
        <v>480</v>
      </c>
      <c r="E69" s="28" t="s">
        <v>94</v>
      </c>
      <c r="F69" s="29" t="s">
        <v>481</v>
      </c>
      <c r="G69" s="26" t="s">
        <v>70</v>
      </c>
      <c r="H69" s="30">
        <v>9</v>
      </c>
      <c r="I69" s="30">
        <v>8</v>
      </c>
      <c r="J69" s="30">
        <v>9</v>
      </c>
      <c r="K69" s="30" t="s">
        <v>28</v>
      </c>
      <c r="L69" s="37"/>
      <c r="M69" s="37"/>
      <c r="N69" s="37"/>
      <c r="O69" s="95"/>
      <c r="P69" s="32">
        <v>4.5</v>
      </c>
      <c r="Q69" s="33">
        <f t="shared" si="5"/>
        <v>5.8</v>
      </c>
      <c r="R69" s="34" t="str">
        <f t="shared" si="6"/>
        <v>C</v>
      </c>
      <c r="S69" s="35" t="str">
        <f t="shared" si="7"/>
        <v>Trung bình</v>
      </c>
      <c r="T69" s="36" t="str">
        <f t="shared" si="8"/>
        <v/>
      </c>
      <c r="U69" s="86" t="s">
        <v>683</v>
      </c>
      <c r="V69" s="3"/>
      <c r="W69" s="24"/>
      <c r="X69" s="74" t="str">
        <f t="shared" si="9"/>
        <v>Đạt</v>
      </c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</row>
    <row r="70" spans="2:39" ht="35.1" customHeight="1">
      <c r="B70" s="25">
        <v>13</v>
      </c>
      <c r="C70" s="26" t="s">
        <v>488</v>
      </c>
      <c r="D70" s="27" t="s">
        <v>489</v>
      </c>
      <c r="E70" s="28" t="s">
        <v>102</v>
      </c>
      <c r="F70" s="29" t="s">
        <v>484</v>
      </c>
      <c r="G70" s="26" t="s">
        <v>66</v>
      </c>
      <c r="H70" s="30">
        <v>9</v>
      </c>
      <c r="I70" s="30">
        <v>8</v>
      </c>
      <c r="J70" s="30">
        <v>9</v>
      </c>
      <c r="K70" s="30" t="s">
        <v>28</v>
      </c>
      <c r="L70" s="37"/>
      <c r="M70" s="37"/>
      <c r="N70" s="37"/>
      <c r="O70" s="95"/>
      <c r="P70" s="32">
        <v>1</v>
      </c>
      <c r="Q70" s="33">
        <f t="shared" si="5"/>
        <v>3.3</v>
      </c>
      <c r="R70" s="34" t="str">
        <f t="shared" si="6"/>
        <v>F</v>
      </c>
      <c r="S70" s="35" t="str">
        <f t="shared" si="7"/>
        <v>Kém</v>
      </c>
      <c r="T70" s="36" t="str">
        <f t="shared" si="8"/>
        <v/>
      </c>
      <c r="U70" s="86" t="s">
        <v>683</v>
      </c>
      <c r="V70" s="3"/>
      <c r="W70" s="24"/>
      <c r="X70" s="74" t="str">
        <f t="shared" si="9"/>
        <v>Học lại</v>
      </c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</row>
    <row r="71" spans="2:39" ht="35.1" customHeight="1">
      <c r="B71" s="25">
        <v>27</v>
      </c>
      <c r="C71" s="26" t="s">
        <v>522</v>
      </c>
      <c r="D71" s="27" t="s">
        <v>75</v>
      </c>
      <c r="E71" s="28" t="s">
        <v>113</v>
      </c>
      <c r="F71" s="29" t="s">
        <v>273</v>
      </c>
      <c r="G71" s="26" t="s">
        <v>70</v>
      </c>
      <c r="H71" s="30">
        <v>9</v>
      </c>
      <c r="I71" s="30">
        <v>6</v>
      </c>
      <c r="J71" s="30">
        <v>6</v>
      </c>
      <c r="K71" s="30" t="s">
        <v>28</v>
      </c>
      <c r="L71" s="37"/>
      <c r="M71" s="37"/>
      <c r="N71" s="37"/>
      <c r="O71" s="95"/>
      <c r="P71" s="32">
        <v>2.5</v>
      </c>
      <c r="Q71" s="33">
        <f t="shared" si="5"/>
        <v>3.9</v>
      </c>
      <c r="R71" s="34" t="str">
        <f t="shared" si="6"/>
        <v>F</v>
      </c>
      <c r="S71" s="35" t="str">
        <f t="shared" si="7"/>
        <v>Kém</v>
      </c>
      <c r="T71" s="36" t="str">
        <f t="shared" si="8"/>
        <v/>
      </c>
      <c r="U71" s="86" t="s">
        <v>683</v>
      </c>
      <c r="V71" s="3"/>
      <c r="W71" s="24"/>
      <c r="X71" s="74" t="str">
        <f t="shared" si="9"/>
        <v>Học lại</v>
      </c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</row>
    <row r="72" spans="2:39" ht="35.1" customHeight="1">
      <c r="B72" s="25">
        <v>12</v>
      </c>
      <c r="C72" s="26" t="s">
        <v>485</v>
      </c>
      <c r="D72" s="27" t="s">
        <v>486</v>
      </c>
      <c r="E72" s="28" t="s">
        <v>102</v>
      </c>
      <c r="F72" s="29" t="s">
        <v>487</v>
      </c>
      <c r="G72" s="26" t="s">
        <v>66</v>
      </c>
      <c r="H72" s="30">
        <v>9</v>
      </c>
      <c r="I72" s="30">
        <v>8</v>
      </c>
      <c r="J72" s="30">
        <v>10</v>
      </c>
      <c r="K72" s="30" t="s">
        <v>28</v>
      </c>
      <c r="L72" s="37"/>
      <c r="M72" s="37"/>
      <c r="N72" s="37"/>
      <c r="O72" s="95"/>
      <c r="P72" s="32">
        <v>2</v>
      </c>
      <c r="Q72" s="33">
        <f t="shared" si="5"/>
        <v>4.0999999999999996</v>
      </c>
      <c r="R72" s="34" t="str">
        <f t="shared" si="6"/>
        <v>D</v>
      </c>
      <c r="S72" s="35" t="str">
        <f t="shared" si="7"/>
        <v>Trung bình yếu</v>
      </c>
      <c r="T72" s="36" t="str">
        <f t="shared" si="8"/>
        <v/>
      </c>
      <c r="U72" s="86" t="s">
        <v>683</v>
      </c>
      <c r="V72" s="3"/>
      <c r="W72" s="24"/>
      <c r="X72" s="74" t="str">
        <f t="shared" si="9"/>
        <v>Đạt</v>
      </c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</row>
    <row r="73" spans="2:39" ht="35.1" customHeight="1">
      <c r="B73" s="25">
        <v>26</v>
      </c>
      <c r="C73" s="26" t="s">
        <v>520</v>
      </c>
      <c r="D73" s="27" t="s">
        <v>275</v>
      </c>
      <c r="E73" s="28" t="s">
        <v>113</v>
      </c>
      <c r="F73" s="29" t="s">
        <v>521</v>
      </c>
      <c r="G73" s="26" t="s">
        <v>66</v>
      </c>
      <c r="H73" s="30">
        <v>9</v>
      </c>
      <c r="I73" s="30">
        <v>8</v>
      </c>
      <c r="J73" s="30">
        <v>10</v>
      </c>
      <c r="K73" s="30" t="s">
        <v>28</v>
      </c>
      <c r="L73" s="37"/>
      <c r="M73" s="37"/>
      <c r="N73" s="37"/>
      <c r="O73" s="95"/>
      <c r="P73" s="32">
        <v>3</v>
      </c>
      <c r="Q73" s="33">
        <f t="shared" si="5"/>
        <v>4.8</v>
      </c>
      <c r="R73" s="34" t="str">
        <f t="shared" si="6"/>
        <v>D</v>
      </c>
      <c r="S73" s="35" t="str">
        <f t="shared" si="7"/>
        <v>Trung bình yếu</v>
      </c>
      <c r="T73" s="36" t="str">
        <f t="shared" si="8"/>
        <v/>
      </c>
      <c r="U73" s="86" t="s">
        <v>683</v>
      </c>
      <c r="V73" s="3"/>
      <c r="W73" s="24"/>
      <c r="X73" s="74" t="str">
        <f t="shared" si="9"/>
        <v>Đạt</v>
      </c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</row>
    <row r="74" spans="2:39" ht="35.1" customHeight="1">
      <c r="B74" s="25">
        <v>18</v>
      </c>
      <c r="C74" s="26" t="s">
        <v>501</v>
      </c>
      <c r="D74" s="27" t="s">
        <v>502</v>
      </c>
      <c r="E74" s="28" t="s">
        <v>503</v>
      </c>
      <c r="F74" s="29" t="s">
        <v>504</v>
      </c>
      <c r="G74" s="26" t="s">
        <v>66</v>
      </c>
      <c r="H74" s="30">
        <v>9</v>
      </c>
      <c r="I74" s="30">
        <v>8</v>
      </c>
      <c r="J74" s="30">
        <v>6</v>
      </c>
      <c r="K74" s="30" t="s">
        <v>28</v>
      </c>
      <c r="L74" s="37"/>
      <c r="M74" s="37"/>
      <c r="N74" s="37"/>
      <c r="O74" s="95"/>
      <c r="P74" s="32">
        <v>1</v>
      </c>
      <c r="Q74" s="33">
        <f t="shared" ref="Q74:Q105" si="10">ROUND(SUMPRODUCT(H74:P74,$H$9:$P$9)/100,1)</f>
        <v>3</v>
      </c>
      <c r="R74" s="34" t="str">
        <f t="shared" ref="R74:R94" si="11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5" t="str">
        <f t="shared" ref="S74:S94" si="12">IF($Q74&lt;4,"Kém",IF(AND($Q74&gt;=4,$Q74&lt;=5.4),"Trung bình yếu",IF(AND($Q74&gt;=5.5,$Q74&lt;=6.9),"Trung bình",IF(AND($Q74&gt;=7,$Q74&lt;=8.4),"Khá",IF(AND($Q74&gt;=8.5,$Q74&lt;=10),"Giỏi","")))))</f>
        <v>Kém</v>
      </c>
      <c r="T74" s="36" t="str">
        <f t="shared" ref="T74:T93" si="13">+IF(OR($H74=0,$I74=0,$J74=0,$K74=0),"Không đủ ĐKDT","")</f>
        <v/>
      </c>
      <c r="U74" s="86" t="s">
        <v>683</v>
      </c>
      <c r="V74" s="3"/>
      <c r="W74" s="24"/>
      <c r="X74" s="74" t="str">
        <f t="shared" ref="X74:X94" si="14">IF(T74="Không đủ ĐKDT","Học lại",IF(T74="Đình chỉ thi","Học lại",IF(AND(MID(G74,2,2)&gt;="12",T74="Vắng"),"Học lại",IF(T74="Vắng có phép", "Thi lại",IF(T74="Nợ học phí", "Thi lại",IF(AND((MID(G74,2,2)&lt;"12"),Q74&lt;4.5),"Thi lại",IF(Q74&lt;4,"Học lại","Đạt")))))))</f>
        <v>Học lại</v>
      </c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</row>
    <row r="75" spans="2:39" ht="35.1" customHeight="1">
      <c r="B75" s="25">
        <v>19</v>
      </c>
      <c r="C75" s="26" t="s">
        <v>505</v>
      </c>
      <c r="D75" s="27" t="s">
        <v>506</v>
      </c>
      <c r="E75" s="28" t="s">
        <v>503</v>
      </c>
      <c r="F75" s="29" t="s">
        <v>419</v>
      </c>
      <c r="G75" s="26" t="s">
        <v>85</v>
      </c>
      <c r="H75" s="30">
        <v>7</v>
      </c>
      <c r="I75" s="30">
        <v>8</v>
      </c>
      <c r="J75" s="30">
        <v>3</v>
      </c>
      <c r="K75" s="30" t="s">
        <v>28</v>
      </c>
      <c r="L75" s="37"/>
      <c r="M75" s="37"/>
      <c r="N75" s="37"/>
      <c r="O75" s="95"/>
      <c r="P75" s="32">
        <v>4</v>
      </c>
      <c r="Q75" s="33">
        <f t="shared" si="10"/>
        <v>4.5999999999999996</v>
      </c>
      <c r="R75" s="34" t="str">
        <f t="shared" si="11"/>
        <v>D</v>
      </c>
      <c r="S75" s="35" t="str">
        <f t="shared" si="12"/>
        <v>Trung bình yếu</v>
      </c>
      <c r="T75" s="36" t="str">
        <f t="shared" si="13"/>
        <v/>
      </c>
      <c r="U75" s="86" t="s">
        <v>683</v>
      </c>
      <c r="V75" s="3"/>
      <c r="W75" s="24"/>
      <c r="X75" s="74" t="str">
        <f t="shared" si="14"/>
        <v>Đạt</v>
      </c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</row>
    <row r="76" spans="2:39" ht="35.1" customHeight="1">
      <c r="B76" s="25">
        <v>22</v>
      </c>
      <c r="C76" s="26" t="s">
        <v>512</v>
      </c>
      <c r="D76" s="27" t="s">
        <v>513</v>
      </c>
      <c r="E76" s="28" t="s">
        <v>514</v>
      </c>
      <c r="F76" s="29" t="s">
        <v>414</v>
      </c>
      <c r="G76" s="26" t="s">
        <v>66</v>
      </c>
      <c r="H76" s="30">
        <v>7</v>
      </c>
      <c r="I76" s="30">
        <v>8</v>
      </c>
      <c r="J76" s="30">
        <v>10</v>
      </c>
      <c r="K76" s="30" t="s">
        <v>28</v>
      </c>
      <c r="L76" s="37"/>
      <c r="M76" s="37"/>
      <c r="N76" s="37"/>
      <c r="O76" s="95"/>
      <c r="P76" s="32">
        <v>1.5</v>
      </c>
      <c r="Q76" s="33">
        <f t="shared" si="10"/>
        <v>3.6</v>
      </c>
      <c r="R76" s="34" t="str">
        <f t="shared" si="11"/>
        <v>F</v>
      </c>
      <c r="S76" s="35" t="str">
        <f t="shared" si="12"/>
        <v>Kém</v>
      </c>
      <c r="T76" s="36" t="str">
        <f t="shared" si="13"/>
        <v/>
      </c>
      <c r="U76" s="86" t="s">
        <v>683</v>
      </c>
      <c r="V76" s="3"/>
      <c r="W76" s="24"/>
      <c r="X76" s="74" t="str">
        <f t="shared" si="14"/>
        <v>Học lại</v>
      </c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</row>
    <row r="77" spans="2:39" ht="35.1" customHeight="1">
      <c r="B77" s="25">
        <v>2</v>
      </c>
      <c r="C77" s="26" t="s">
        <v>457</v>
      </c>
      <c r="D77" s="27" t="s">
        <v>458</v>
      </c>
      <c r="E77" s="28" t="s">
        <v>60</v>
      </c>
      <c r="F77" s="29" t="s">
        <v>440</v>
      </c>
      <c r="G77" s="26" t="s">
        <v>70</v>
      </c>
      <c r="H77" s="30">
        <v>9</v>
      </c>
      <c r="I77" s="30">
        <v>8</v>
      </c>
      <c r="J77" s="30">
        <v>9.5</v>
      </c>
      <c r="K77" s="30" t="s">
        <v>28</v>
      </c>
      <c r="L77" s="31"/>
      <c r="M77" s="31"/>
      <c r="N77" s="31"/>
      <c r="O77" s="95"/>
      <c r="P77" s="32">
        <v>0.5</v>
      </c>
      <c r="Q77" s="33">
        <f t="shared" si="10"/>
        <v>3</v>
      </c>
      <c r="R77" s="34" t="str">
        <f t="shared" si="11"/>
        <v>F</v>
      </c>
      <c r="S77" s="35" t="str">
        <f t="shared" si="12"/>
        <v>Kém</v>
      </c>
      <c r="T77" s="36" t="str">
        <f t="shared" si="13"/>
        <v/>
      </c>
      <c r="U77" s="86" t="s">
        <v>683</v>
      </c>
      <c r="V77" s="3"/>
      <c r="W77" s="24"/>
      <c r="X77" s="74" t="str">
        <f t="shared" si="14"/>
        <v>Học lại</v>
      </c>
      <c r="Y77" s="73"/>
      <c r="Z77" s="73"/>
      <c r="AA77" s="73"/>
      <c r="AB77" s="65"/>
      <c r="AC77" s="65"/>
      <c r="AD77" s="65"/>
      <c r="AE77" s="65"/>
      <c r="AF77" s="64"/>
      <c r="AG77" s="65"/>
      <c r="AH77" s="65"/>
      <c r="AI77" s="65"/>
      <c r="AJ77" s="65"/>
      <c r="AK77" s="65"/>
      <c r="AL77" s="65"/>
      <c r="AM77" s="66"/>
    </row>
    <row r="78" spans="2:39" ht="35.1" customHeight="1">
      <c r="B78" s="25">
        <v>5</v>
      </c>
      <c r="C78" s="26" t="s">
        <v>464</v>
      </c>
      <c r="D78" s="27" t="s">
        <v>465</v>
      </c>
      <c r="E78" s="28" t="s">
        <v>80</v>
      </c>
      <c r="F78" s="29" t="s">
        <v>466</v>
      </c>
      <c r="G78" s="26" t="s">
        <v>66</v>
      </c>
      <c r="H78" s="30">
        <v>10</v>
      </c>
      <c r="I78" s="30">
        <v>8</v>
      </c>
      <c r="J78" s="30">
        <v>10</v>
      </c>
      <c r="K78" s="30" t="s">
        <v>28</v>
      </c>
      <c r="L78" s="37"/>
      <c r="M78" s="37"/>
      <c r="N78" s="37"/>
      <c r="O78" s="95"/>
      <c r="P78" s="32">
        <v>3</v>
      </c>
      <c r="Q78" s="33">
        <f t="shared" si="10"/>
        <v>4.9000000000000004</v>
      </c>
      <c r="R78" s="34" t="str">
        <f t="shared" si="11"/>
        <v>D</v>
      </c>
      <c r="S78" s="35" t="str">
        <f t="shared" si="12"/>
        <v>Trung bình yếu</v>
      </c>
      <c r="T78" s="36" t="str">
        <f t="shared" si="13"/>
        <v/>
      </c>
      <c r="U78" s="86" t="s">
        <v>683</v>
      </c>
      <c r="V78" s="3"/>
      <c r="W78" s="24"/>
      <c r="X78" s="74" t="str">
        <f t="shared" si="14"/>
        <v>Đạt</v>
      </c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</row>
    <row r="79" spans="2:39" ht="35.1" customHeight="1">
      <c r="B79" s="25">
        <v>1</v>
      </c>
      <c r="C79" s="26" t="s">
        <v>455</v>
      </c>
      <c r="D79" s="27" t="s">
        <v>456</v>
      </c>
      <c r="E79" s="28" t="s">
        <v>60</v>
      </c>
      <c r="F79" s="29" t="s">
        <v>254</v>
      </c>
      <c r="G79" s="26" t="s">
        <v>66</v>
      </c>
      <c r="H79" s="30">
        <v>9</v>
      </c>
      <c r="I79" s="30">
        <v>8</v>
      </c>
      <c r="J79" s="30">
        <v>9.5</v>
      </c>
      <c r="K79" s="30" t="s">
        <v>28</v>
      </c>
      <c r="L79" s="31"/>
      <c r="M79" s="31"/>
      <c r="N79" s="31"/>
      <c r="O79" s="95"/>
      <c r="P79" s="99">
        <v>1.5</v>
      </c>
      <c r="Q79" s="33">
        <f t="shared" si="10"/>
        <v>3.7</v>
      </c>
      <c r="R79" s="34" t="str">
        <f t="shared" si="11"/>
        <v>F</v>
      </c>
      <c r="S79" s="34" t="str">
        <f t="shared" si="12"/>
        <v>Kém</v>
      </c>
      <c r="T79" s="36" t="str">
        <f t="shared" si="13"/>
        <v/>
      </c>
      <c r="U79" s="86" t="s">
        <v>683</v>
      </c>
      <c r="V79" s="3"/>
      <c r="W79" s="24"/>
      <c r="X79" s="74" t="str">
        <f t="shared" si="14"/>
        <v>Học lại</v>
      </c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</row>
    <row r="80" spans="2:39" ht="35.1" customHeight="1">
      <c r="B80" s="25">
        <v>11</v>
      </c>
      <c r="C80" s="26" t="s">
        <v>482</v>
      </c>
      <c r="D80" s="27" t="s">
        <v>483</v>
      </c>
      <c r="E80" s="28" t="s">
        <v>102</v>
      </c>
      <c r="F80" s="29" t="s">
        <v>484</v>
      </c>
      <c r="G80" s="26" t="s">
        <v>70</v>
      </c>
      <c r="H80" s="30">
        <v>3</v>
      </c>
      <c r="I80" s="30">
        <v>8</v>
      </c>
      <c r="J80" s="30">
        <v>9</v>
      </c>
      <c r="K80" s="30" t="s">
        <v>28</v>
      </c>
      <c r="L80" s="37"/>
      <c r="M80" s="37"/>
      <c r="N80" s="37"/>
      <c r="O80" s="95"/>
      <c r="P80" s="32">
        <v>2.5</v>
      </c>
      <c r="Q80" s="33">
        <f t="shared" si="10"/>
        <v>3.8</v>
      </c>
      <c r="R80" s="34" t="str">
        <f t="shared" si="11"/>
        <v>F</v>
      </c>
      <c r="S80" s="35" t="str">
        <f t="shared" si="12"/>
        <v>Kém</v>
      </c>
      <c r="T80" s="36" t="str">
        <f t="shared" si="13"/>
        <v/>
      </c>
      <c r="U80" s="86" t="s">
        <v>683</v>
      </c>
      <c r="V80" s="3"/>
      <c r="W80" s="24"/>
      <c r="X80" s="74" t="str">
        <f t="shared" si="14"/>
        <v>Học lại</v>
      </c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</row>
    <row r="81" spans="1:39" ht="35.1" customHeight="1">
      <c r="B81" s="25">
        <v>4</v>
      </c>
      <c r="C81" s="26" t="s">
        <v>462</v>
      </c>
      <c r="D81" s="27" t="s">
        <v>119</v>
      </c>
      <c r="E81" s="28" t="s">
        <v>463</v>
      </c>
      <c r="F81" s="29" t="s">
        <v>417</v>
      </c>
      <c r="G81" s="26" t="s">
        <v>70</v>
      </c>
      <c r="H81" s="30">
        <v>7</v>
      </c>
      <c r="I81" s="30">
        <v>9</v>
      </c>
      <c r="J81" s="30">
        <v>9.5</v>
      </c>
      <c r="K81" s="30" t="s">
        <v>28</v>
      </c>
      <c r="L81" s="37"/>
      <c r="M81" s="37"/>
      <c r="N81" s="37"/>
      <c r="O81" s="95"/>
      <c r="P81" s="32">
        <v>5</v>
      </c>
      <c r="Q81" s="33">
        <f t="shared" si="10"/>
        <v>6.1</v>
      </c>
      <c r="R81" s="34" t="str">
        <f t="shared" si="11"/>
        <v>C</v>
      </c>
      <c r="S81" s="35" t="str">
        <f t="shared" si="12"/>
        <v>Trung bình</v>
      </c>
      <c r="T81" s="36" t="str">
        <f t="shared" si="13"/>
        <v/>
      </c>
      <c r="U81" s="86" t="s">
        <v>683</v>
      </c>
      <c r="V81" s="3"/>
      <c r="W81" s="24"/>
      <c r="X81" s="74" t="str">
        <f t="shared" si="14"/>
        <v>Đạt</v>
      </c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</row>
    <row r="82" spans="1:39" ht="35.1" customHeight="1">
      <c r="B82" s="25">
        <v>16</v>
      </c>
      <c r="C82" s="26" t="s">
        <v>496</v>
      </c>
      <c r="D82" s="27" t="s">
        <v>497</v>
      </c>
      <c r="E82" s="28" t="s">
        <v>106</v>
      </c>
      <c r="F82" s="29" t="s">
        <v>498</v>
      </c>
      <c r="G82" s="26" t="s">
        <v>62</v>
      </c>
      <c r="H82" s="30">
        <v>10</v>
      </c>
      <c r="I82" s="30">
        <v>8</v>
      </c>
      <c r="J82" s="30">
        <v>7</v>
      </c>
      <c r="K82" s="30" t="s">
        <v>28</v>
      </c>
      <c r="L82" s="37"/>
      <c r="M82" s="37"/>
      <c r="N82" s="37"/>
      <c r="O82" s="95"/>
      <c r="P82" s="32">
        <v>5</v>
      </c>
      <c r="Q82" s="33">
        <f t="shared" si="10"/>
        <v>6</v>
      </c>
      <c r="R82" s="34" t="str">
        <f t="shared" si="11"/>
        <v>C</v>
      </c>
      <c r="S82" s="35" t="str">
        <f t="shared" si="12"/>
        <v>Trung bình</v>
      </c>
      <c r="T82" s="36" t="str">
        <f t="shared" si="13"/>
        <v/>
      </c>
      <c r="U82" s="86" t="s">
        <v>683</v>
      </c>
      <c r="V82" s="3"/>
      <c r="W82" s="24"/>
      <c r="X82" s="74" t="str">
        <f t="shared" si="14"/>
        <v>Đạt</v>
      </c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</row>
    <row r="83" spans="1:39" ht="35.1" customHeight="1">
      <c r="B83" s="25">
        <v>21</v>
      </c>
      <c r="C83" s="26" t="s">
        <v>511</v>
      </c>
      <c r="D83" s="27" t="s">
        <v>75</v>
      </c>
      <c r="E83" s="28" t="s">
        <v>509</v>
      </c>
      <c r="F83" s="29" t="s">
        <v>414</v>
      </c>
      <c r="G83" s="26" t="s">
        <v>62</v>
      </c>
      <c r="H83" s="30">
        <v>10</v>
      </c>
      <c r="I83" s="30">
        <v>10</v>
      </c>
      <c r="J83" s="30">
        <v>10</v>
      </c>
      <c r="K83" s="30" t="s">
        <v>28</v>
      </c>
      <c r="L83" s="37"/>
      <c r="M83" s="37"/>
      <c r="N83" s="37"/>
      <c r="O83" s="95"/>
      <c r="P83" s="32">
        <v>9.5</v>
      </c>
      <c r="Q83" s="33">
        <f t="shared" si="10"/>
        <v>9.6999999999999993</v>
      </c>
      <c r="R83" s="34" t="str">
        <f t="shared" si="11"/>
        <v>A+</v>
      </c>
      <c r="S83" s="35" t="str">
        <f t="shared" si="12"/>
        <v>Giỏi</v>
      </c>
      <c r="T83" s="36" t="str">
        <f t="shared" si="13"/>
        <v/>
      </c>
      <c r="U83" s="86" t="s">
        <v>683</v>
      </c>
      <c r="V83" s="3"/>
      <c r="W83" s="24"/>
      <c r="X83" s="74" t="str">
        <f t="shared" si="14"/>
        <v>Đạt</v>
      </c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</row>
    <row r="84" spans="1:39" ht="35.1" customHeight="1">
      <c r="B84" s="25">
        <v>24</v>
      </c>
      <c r="C84" s="26" t="s">
        <v>517</v>
      </c>
      <c r="D84" s="27" t="s">
        <v>518</v>
      </c>
      <c r="E84" s="28" t="s">
        <v>113</v>
      </c>
      <c r="F84" s="29" t="s">
        <v>297</v>
      </c>
      <c r="G84" s="26" t="s">
        <v>70</v>
      </c>
      <c r="H84" s="30">
        <v>9</v>
      </c>
      <c r="I84" s="30">
        <v>9.5</v>
      </c>
      <c r="J84" s="30">
        <v>9</v>
      </c>
      <c r="K84" s="30" t="s">
        <v>28</v>
      </c>
      <c r="L84" s="37"/>
      <c r="M84" s="37"/>
      <c r="N84" s="37"/>
      <c r="O84" s="95"/>
      <c r="P84" s="32">
        <v>8</v>
      </c>
      <c r="Q84" s="33">
        <f t="shared" si="10"/>
        <v>8.4</v>
      </c>
      <c r="R84" s="34" t="str">
        <f t="shared" si="11"/>
        <v>B+</v>
      </c>
      <c r="S84" s="35" t="str">
        <f t="shared" si="12"/>
        <v>Khá</v>
      </c>
      <c r="T84" s="36" t="str">
        <f t="shared" si="13"/>
        <v/>
      </c>
      <c r="U84" s="86" t="s">
        <v>683</v>
      </c>
      <c r="V84" s="3"/>
      <c r="W84" s="24"/>
      <c r="X84" s="74" t="str">
        <f t="shared" si="14"/>
        <v>Đạt</v>
      </c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</row>
    <row r="85" spans="1:39" ht="35.1" customHeight="1">
      <c r="B85" s="25">
        <v>8</v>
      </c>
      <c r="C85" s="26" t="s">
        <v>472</v>
      </c>
      <c r="D85" s="27" t="s">
        <v>473</v>
      </c>
      <c r="E85" s="28" t="s">
        <v>474</v>
      </c>
      <c r="F85" s="29" t="s">
        <v>475</v>
      </c>
      <c r="G85" s="26" t="s">
        <v>70</v>
      </c>
      <c r="H85" s="30">
        <v>10</v>
      </c>
      <c r="I85" s="30">
        <v>10</v>
      </c>
      <c r="J85" s="30">
        <v>10</v>
      </c>
      <c r="K85" s="30" t="s">
        <v>28</v>
      </c>
      <c r="L85" s="37"/>
      <c r="M85" s="37"/>
      <c r="N85" s="37"/>
      <c r="O85" s="95"/>
      <c r="P85" s="32">
        <v>5.5</v>
      </c>
      <c r="Q85" s="33">
        <f t="shared" si="10"/>
        <v>6.9</v>
      </c>
      <c r="R85" s="34" t="str">
        <f t="shared" si="11"/>
        <v>C+</v>
      </c>
      <c r="S85" s="35" t="str">
        <f t="shared" si="12"/>
        <v>Trung bình</v>
      </c>
      <c r="T85" s="36" t="str">
        <f t="shared" si="13"/>
        <v/>
      </c>
      <c r="U85" s="86" t="s">
        <v>683</v>
      </c>
      <c r="V85" s="3"/>
      <c r="W85" s="24"/>
      <c r="X85" s="74" t="str">
        <f t="shared" si="14"/>
        <v>Đạt</v>
      </c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</row>
    <row r="86" spans="1:39" ht="35.1" customHeight="1">
      <c r="B86" s="25">
        <v>17</v>
      </c>
      <c r="C86" s="26" t="s">
        <v>499</v>
      </c>
      <c r="D86" s="27" t="s">
        <v>500</v>
      </c>
      <c r="E86" s="28" t="s">
        <v>106</v>
      </c>
      <c r="F86" s="29" t="s">
        <v>143</v>
      </c>
      <c r="G86" s="26" t="s">
        <v>478</v>
      </c>
      <c r="H86" s="30">
        <v>6</v>
      </c>
      <c r="I86" s="30">
        <v>8</v>
      </c>
      <c r="J86" s="30">
        <v>9</v>
      </c>
      <c r="K86" s="30" t="s">
        <v>28</v>
      </c>
      <c r="L86" s="37"/>
      <c r="M86" s="37"/>
      <c r="N86" s="37"/>
      <c r="O86" s="95"/>
      <c r="P86" s="32">
        <v>2.5</v>
      </c>
      <c r="Q86" s="33">
        <f t="shared" si="10"/>
        <v>4.0999999999999996</v>
      </c>
      <c r="R86" s="34" t="str">
        <f t="shared" si="11"/>
        <v>D</v>
      </c>
      <c r="S86" s="35" t="str">
        <f t="shared" si="12"/>
        <v>Trung bình yếu</v>
      </c>
      <c r="T86" s="36" t="str">
        <f t="shared" si="13"/>
        <v/>
      </c>
      <c r="U86" s="86" t="s">
        <v>683</v>
      </c>
      <c r="V86" s="3"/>
      <c r="W86" s="24"/>
      <c r="X86" s="74" t="str">
        <f t="shared" si="14"/>
        <v>Đạt</v>
      </c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</row>
    <row r="87" spans="1:39" ht="35.1" customHeight="1">
      <c r="B87" s="25">
        <v>3</v>
      </c>
      <c r="C87" s="26" t="s">
        <v>459</v>
      </c>
      <c r="D87" s="27" t="s">
        <v>460</v>
      </c>
      <c r="E87" s="28" t="s">
        <v>60</v>
      </c>
      <c r="F87" s="29" t="s">
        <v>461</v>
      </c>
      <c r="G87" s="26" t="s">
        <v>66</v>
      </c>
      <c r="H87" s="30">
        <v>9</v>
      </c>
      <c r="I87" s="30">
        <v>8</v>
      </c>
      <c r="J87" s="30">
        <v>10</v>
      </c>
      <c r="K87" s="30" t="s">
        <v>28</v>
      </c>
      <c r="L87" s="37"/>
      <c r="M87" s="37"/>
      <c r="N87" s="37"/>
      <c r="O87" s="95"/>
      <c r="P87" s="32">
        <v>2</v>
      </c>
      <c r="Q87" s="33">
        <f t="shared" si="10"/>
        <v>4.0999999999999996</v>
      </c>
      <c r="R87" s="34" t="str">
        <f t="shared" si="11"/>
        <v>D</v>
      </c>
      <c r="S87" s="35" t="str">
        <f t="shared" si="12"/>
        <v>Trung bình yếu</v>
      </c>
      <c r="T87" s="36" t="str">
        <f t="shared" si="13"/>
        <v/>
      </c>
      <c r="U87" s="86" t="s">
        <v>683</v>
      </c>
      <c r="V87" s="3"/>
      <c r="W87" s="24"/>
      <c r="X87" s="74" t="str">
        <f t="shared" si="14"/>
        <v>Đạt</v>
      </c>
      <c r="Y87" s="75"/>
      <c r="Z87" s="75"/>
      <c r="AA87" s="89"/>
      <c r="AB87" s="64"/>
      <c r="AC87" s="64"/>
      <c r="AD87" s="64"/>
      <c r="AE87" s="76"/>
      <c r="AF87" s="64"/>
      <c r="AG87" s="77"/>
      <c r="AH87" s="78"/>
      <c r="AI87" s="77"/>
      <c r="AJ87" s="78"/>
      <c r="AK87" s="77"/>
      <c r="AL87" s="64"/>
      <c r="AM87" s="76"/>
    </row>
    <row r="88" spans="1:39" ht="35.1" customHeight="1">
      <c r="B88" s="25">
        <v>6</v>
      </c>
      <c r="C88" s="26" t="s">
        <v>467</v>
      </c>
      <c r="D88" s="27" t="s">
        <v>468</v>
      </c>
      <c r="E88" s="28" t="s">
        <v>88</v>
      </c>
      <c r="F88" s="29" t="s">
        <v>469</v>
      </c>
      <c r="G88" s="26" t="s">
        <v>70</v>
      </c>
      <c r="H88" s="30">
        <v>8</v>
      </c>
      <c r="I88" s="30">
        <v>9</v>
      </c>
      <c r="J88" s="30">
        <v>9.5</v>
      </c>
      <c r="K88" s="30" t="s">
        <v>28</v>
      </c>
      <c r="L88" s="37"/>
      <c r="M88" s="37"/>
      <c r="N88" s="37"/>
      <c r="O88" s="95"/>
      <c r="P88" s="32">
        <v>6.5</v>
      </c>
      <c r="Q88" s="33">
        <f t="shared" si="10"/>
        <v>7.2</v>
      </c>
      <c r="R88" s="34" t="str">
        <f t="shared" si="11"/>
        <v>B</v>
      </c>
      <c r="S88" s="35" t="str">
        <f t="shared" si="12"/>
        <v>Khá</v>
      </c>
      <c r="T88" s="36" t="str">
        <f t="shared" si="13"/>
        <v/>
      </c>
      <c r="U88" s="86" t="s">
        <v>683</v>
      </c>
      <c r="V88" s="3"/>
      <c r="W88" s="24"/>
      <c r="X88" s="74" t="str">
        <f t="shared" si="14"/>
        <v>Đạt</v>
      </c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</row>
    <row r="89" spans="1:39" ht="35.1" customHeight="1">
      <c r="B89" s="25">
        <v>7</v>
      </c>
      <c r="C89" s="26" t="s">
        <v>470</v>
      </c>
      <c r="D89" s="27" t="s">
        <v>72</v>
      </c>
      <c r="E89" s="28" t="s">
        <v>88</v>
      </c>
      <c r="F89" s="29" t="s">
        <v>471</v>
      </c>
      <c r="G89" s="26" t="s">
        <v>66</v>
      </c>
      <c r="H89" s="30">
        <v>10</v>
      </c>
      <c r="I89" s="30">
        <v>9.5</v>
      </c>
      <c r="J89" s="30">
        <v>6</v>
      </c>
      <c r="K89" s="30" t="s">
        <v>28</v>
      </c>
      <c r="L89" s="37"/>
      <c r="M89" s="37"/>
      <c r="N89" s="37"/>
      <c r="O89" s="95"/>
      <c r="P89" s="32">
        <v>5.5</v>
      </c>
      <c r="Q89" s="33">
        <f t="shared" si="10"/>
        <v>6.4</v>
      </c>
      <c r="R89" s="34" t="str">
        <f t="shared" si="11"/>
        <v>C</v>
      </c>
      <c r="S89" s="35" t="str">
        <f t="shared" si="12"/>
        <v>Trung bình</v>
      </c>
      <c r="T89" s="36" t="str">
        <f t="shared" si="13"/>
        <v/>
      </c>
      <c r="U89" s="86" t="s">
        <v>683</v>
      </c>
      <c r="V89" s="3"/>
      <c r="W89" s="24"/>
      <c r="X89" s="74" t="str">
        <f t="shared" si="14"/>
        <v>Đạt</v>
      </c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</row>
    <row r="90" spans="1:39" ht="35.1" customHeight="1">
      <c r="B90" s="25">
        <v>28</v>
      </c>
      <c r="C90" s="26" t="s">
        <v>523</v>
      </c>
      <c r="D90" s="27" t="s">
        <v>524</v>
      </c>
      <c r="E90" s="28" t="s">
        <v>525</v>
      </c>
      <c r="F90" s="29" t="s">
        <v>526</v>
      </c>
      <c r="G90" s="26" t="s">
        <v>85</v>
      </c>
      <c r="H90" s="30">
        <v>9</v>
      </c>
      <c r="I90" s="30">
        <v>9</v>
      </c>
      <c r="J90" s="30">
        <v>8</v>
      </c>
      <c r="K90" s="30" t="s">
        <v>28</v>
      </c>
      <c r="L90" s="37"/>
      <c r="M90" s="37"/>
      <c r="N90" s="37"/>
      <c r="O90" s="95"/>
      <c r="P90" s="32">
        <v>7</v>
      </c>
      <c r="Q90" s="33">
        <f t="shared" si="10"/>
        <v>7.5</v>
      </c>
      <c r="R90" s="34" t="str">
        <f t="shared" si="11"/>
        <v>B</v>
      </c>
      <c r="S90" s="35" t="str">
        <f t="shared" si="12"/>
        <v>Khá</v>
      </c>
      <c r="T90" s="36" t="str">
        <f t="shared" si="13"/>
        <v/>
      </c>
      <c r="U90" s="86" t="s">
        <v>683</v>
      </c>
      <c r="V90" s="3"/>
      <c r="W90" s="24"/>
      <c r="X90" s="74" t="str">
        <f t="shared" si="14"/>
        <v>Đạt</v>
      </c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</row>
    <row r="91" spans="1:39" ht="35.1" customHeight="1">
      <c r="B91" s="25">
        <v>29</v>
      </c>
      <c r="C91" s="26" t="s">
        <v>527</v>
      </c>
      <c r="D91" s="27" t="s">
        <v>528</v>
      </c>
      <c r="E91" s="28" t="s">
        <v>127</v>
      </c>
      <c r="F91" s="29" t="s">
        <v>124</v>
      </c>
      <c r="G91" s="26" t="s">
        <v>66</v>
      </c>
      <c r="H91" s="30">
        <v>8</v>
      </c>
      <c r="I91" s="30">
        <v>8.5</v>
      </c>
      <c r="J91" s="30">
        <v>9</v>
      </c>
      <c r="K91" s="30" t="s">
        <v>28</v>
      </c>
      <c r="L91" s="37"/>
      <c r="M91" s="37"/>
      <c r="N91" s="37"/>
      <c r="O91" s="95"/>
      <c r="P91" s="32">
        <v>7</v>
      </c>
      <c r="Q91" s="33">
        <f t="shared" si="10"/>
        <v>7.5</v>
      </c>
      <c r="R91" s="34" t="str">
        <f t="shared" si="11"/>
        <v>B</v>
      </c>
      <c r="S91" s="35" t="str">
        <f t="shared" si="12"/>
        <v>Khá</v>
      </c>
      <c r="T91" s="36" t="str">
        <f t="shared" si="13"/>
        <v/>
      </c>
      <c r="U91" s="86" t="s">
        <v>683</v>
      </c>
      <c r="V91" s="3"/>
      <c r="W91" s="24"/>
      <c r="X91" s="74" t="str">
        <f t="shared" si="14"/>
        <v>Đạt</v>
      </c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  <c r="AM91" s="62"/>
    </row>
    <row r="92" spans="1:39" ht="35.1" customHeight="1">
      <c r="B92" s="25">
        <v>15</v>
      </c>
      <c r="C92" s="26" t="s">
        <v>494</v>
      </c>
      <c r="D92" s="27" t="s">
        <v>248</v>
      </c>
      <c r="E92" s="28" t="s">
        <v>495</v>
      </c>
      <c r="F92" s="29" t="s">
        <v>344</v>
      </c>
      <c r="G92" s="26" t="s">
        <v>66</v>
      </c>
      <c r="H92" s="30">
        <v>9</v>
      </c>
      <c r="I92" s="30">
        <v>8</v>
      </c>
      <c r="J92" s="30">
        <v>6</v>
      </c>
      <c r="K92" s="30" t="s">
        <v>28</v>
      </c>
      <c r="L92" s="37"/>
      <c r="M92" s="37"/>
      <c r="N92" s="37"/>
      <c r="O92" s="95"/>
      <c r="P92" s="32">
        <v>5</v>
      </c>
      <c r="Q92" s="33">
        <f t="shared" si="10"/>
        <v>5.8</v>
      </c>
      <c r="R92" s="34" t="str">
        <f t="shared" si="11"/>
        <v>C</v>
      </c>
      <c r="S92" s="35" t="str">
        <f t="shared" si="12"/>
        <v>Trung bình</v>
      </c>
      <c r="T92" s="36" t="str">
        <f t="shared" si="13"/>
        <v/>
      </c>
      <c r="U92" s="86" t="s">
        <v>683</v>
      </c>
      <c r="V92" s="3"/>
      <c r="W92" s="24"/>
      <c r="X92" s="74" t="str">
        <f t="shared" si="14"/>
        <v>Đạt</v>
      </c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</row>
    <row r="93" spans="1:39" ht="35.1" customHeight="1">
      <c r="B93" s="25">
        <v>37</v>
      </c>
      <c r="C93" s="26" t="s">
        <v>549</v>
      </c>
      <c r="D93" s="27" t="s">
        <v>550</v>
      </c>
      <c r="E93" s="28" t="s">
        <v>135</v>
      </c>
      <c r="F93" s="29" t="s">
        <v>551</v>
      </c>
      <c r="G93" s="26" t="s">
        <v>66</v>
      </c>
      <c r="H93" s="30">
        <v>0</v>
      </c>
      <c r="I93" s="30">
        <v>0</v>
      </c>
      <c r="J93" s="30">
        <v>0</v>
      </c>
      <c r="K93" s="30" t="s">
        <v>28</v>
      </c>
      <c r="L93" s="37"/>
      <c r="M93" s="37"/>
      <c r="N93" s="37"/>
      <c r="O93" s="95"/>
      <c r="P93" s="32" t="s">
        <v>687</v>
      </c>
      <c r="Q93" s="33">
        <f t="shared" si="10"/>
        <v>0</v>
      </c>
      <c r="R93" s="34" t="str">
        <f t="shared" si="11"/>
        <v>F</v>
      </c>
      <c r="S93" s="35" t="str">
        <f t="shared" si="12"/>
        <v>Kém</v>
      </c>
      <c r="T93" s="36" t="str">
        <f t="shared" si="13"/>
        <v>Không đủ ĐKDT</v>
      </c>
      <c r="U93" s="86" t="s">
        <v>684</v>
      </c>
      <c r="V93" s="3"/>
      <c r="W93" s="24"/>
      <c r="X93" s="74" t="str">
        <f t="shared" si="14"/>
        <v>Học lại</v>
      </c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</row>
    <row r="94" spans="1:39" ht="35.1" customHeight="1">
      <c r="B94" s="25">
        <v>76</v>
      </c>
      <c r="C94" s="26" t="s">
        <v>651</v>
      </c>
      <c r="D94" s="27" t="s">
        <v>652</v>
      </c>
      <c r="E94" s="28" t="s">
        <v>426</v>
      </c>
      <c r="F94" s="29" t="s">
        <v>653</v>
      </c>
      <c r="G94" s="26" t="s">
        <v>62</v>
      </c>
      <c r="H94" s="30">
        <v>9</v>
      </c>
      <c r="I94" s="30">
        <v>8</v>
      </c>
      <c r="J94" s="30">
        <v>3</v>
      </c>
      <c r="K94" s="30" t="s">
        <v>28</v>
      </c>
      <c r="L94" s="37"/>
      <c r="M94" s="37"/>
      <c r="N94" s="37"/>
      <c r="O94" s="95"/>
      <c r="P94" s="32" t="s">
        <v>688</v>
      </c>
      <c r="Q94" s="33">
        <f t="shared" si="10"/>
        <v>2</v>
      </c>
      <c r="R94" s="34" t="str">
        <f t="shared" si="11"/>
        <v>F</v>
      </c>
      <c r="S94" s="35" t="str">
        <f t="shared" si="12"/>
        <v>Kém</v>
      </c>
      <c r="T94" s="36" t="s">
        <v>689</v>
      </c>
      <c r="U94" s="86" t="s">
        <v>685</v>
      </c>
      <c r="V94" s="3"/>
      <c r="W94" s="24"/>
      <c r="X94" s="74" t="str">
        <f t="shared" si="14"/>
        <v>Học lại</v>
      </c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</row>
    <row r="95" spans="1:39" ht="9" customHeight="1">
      <c r="A95" s="2"/>
      <c r="B95" s="38"/>
      <c r="C95" s="39"/>
      <c r="D95" s="39"/>
      <c r="E95" s="40"/>
      <c r="F95" s="40"/>
      <c r="G95" s="40"/>
      <c r="H95" s="41"/>
      <c r="I95" s="42"/>
      <c r="J95" s="42"/>
      <c r="K95" s="43"/>
      <c r="L95" s="43"/>
      <c r="M95" s="43"/>
      <c r="N95" s="43"/>
      <c r="O95" s="96"/>
      <c r="P95" s="43"/>
      <c r="Q95" s="43"/>
      <c r="R95" s="43"/>
      <c r="S95" s="43"/>
      <c r="T95" s="43"/>
      <c r="U95" s="2"/>
      <c r="V95" s="3"/>
    </row>
    <row r="96" spans="1:39">
      <c r="A96" s="2"/>
      <c r="B96" s="139" t="s">
        <v>29</v>
      </c>
      <c r="C96" s="139"/>
      <c r="D96" s="39"/>
      <c r="E96" s="40"/>
      <c r="F96" s="40"/>
      <c r="G96" s="40"/>
      <c r="H96" s="41"/>
      <c r="I96" s="42"/>
      <c r="J96" s="42"/>
      <c r="K96" s="43"/>
      <c r="L96" s="43"/>
      <c r="M96" s="43"/>
      <c r="N96" s="43"/>
      <c r="O96" s="96"/>
      <c r="P96" s="43"/>
      <c r="Q96" s="43"/>
      <c r="R96" s="43"/>
      <c r="S96" s="43"/>
      <c r="T96" s="43"/>
      <c r="U96" s="2"/>
      <c r="V96" s="3"/>
    </row>
    <row r="97" spans="1:39" ht="16.5" customHeight="1">
      <c r="A97" s="2"/>
      <c r="B97" s="44" t="s">
        <v>30</v>
      </c>
      <c r="C97" s="44"/>
      <c r="D97" s="45">
        <f>+$AA$8</f>
        <v>85</v>
      </c>
      <c r="E97" s="46" t="s">
        <v>31</v>
      </c>
      <c r="F97" s="110" t="s">
        <v>32</v>
      </c>
      <c r="G97" s="110"/>
      <c r="H97" s="110"/>
      <c r="I97" s="110"/>
      <c r="J97" s="110"/>
      <c r="K97" s="110"/>
      <c r="L97" s="110"/>
      <c r="M97" s="110"/>
      <c r="N97" s="110"/>
      <c r="O97" s="110"/>
      <c r="P97" s="47">
        <f>$AA$8 -COUNTIF($T$9:$T$284,"Vắng") -COUNTIF($T$9:$T$284,"Vắng có phép") - COUNTIF($T$9:$T$284,"Đình chỉ thi") - COUNTIF($T$9:$T$284,"Không đủ ĐKDT")</f>
        <v>83</v>
      </c>
      <c r="Q97" s="47"/>
      <c r="R97" s="47"/>
      <c r="S97" s="48"/>
      <c r="T97" s="49" t="s">
        <v>31</v>
      </c>
      <c r="U97" s="87"/>
      <c r="V97" s="3"/>
    </row>
    <row r="98" spans="1:39" ht="16.5" customHeight="1">
      <c r="A98" s="2"/>
      <c r="B98" s="44" t="s">
        <v>33</v>
      </c>
      <c r="C98" s="44"/>
      <c r="D98" s="45">
        <f>+$AL$8</f>
        <v>66</v>
      </c>
      <c r="E98" s="46" t="s">
        <v>31</v>
      </c>
      <c r="F98" s="110" t="s">
        <v>34</v>
      </c>
      <c r="G98" s="110"/>
      <c r="H98" s="110"/>
      <c r="I98" s="110"/>
      <c r="J98" s="110"/>
      <c r="K98" s="110"/>
      <c r="L98" s="110"/>
      <c r="M98" s="110"/>
      <c r="N98" s="110"/>
      <c r="O98" s="110"/>
      <c r="P98" s="50">
        <f>COUNTIF($T$9:$T$160,"Vắng")</f>
        <v>1</v>
      </c>
      <c r="Q98" s="50"/>
      <c r="R98" s="50"/>
      <c r="S98" s="51"/>
      <c r="T98" s="49" t="s">
        <v>31</v>
      </c>
      <c r="U98" s="88"/>
      <c r="V98" s="3"/>
    </row>
    <row r="99" spans="1:39" ht="16.5" customHeight="1">
      <c r="A99" s="2"/>
      <c r="B99" s="44" t="s">
        <v>48</v>
      </c>
      <c r="C99" s="44"/>
      <c r="D99" s="60">
        <f>COUNTIF(X10:X94,"Học lại")</f>
        <v>19</v>
      </c>
      <c r="E99" s="46" t="s">
        <v>31</v>
      </c>
      <c r="F99" s="110" t="s">
        <v>49</v>
      </c>
      <c r="G99" s="110"/>
      <c r="H99" s="110"/>
      <c r="I99" s="110"/>
      <c r="J99" s="110"/>
      <c r="K99" s="110"/>
      <c r="L99" s="110"/>
      <c r="M99" s="110"/>
      <c r="N99" s="110"/>
      <c r="O99" s="110"/>
      <c r="P99" s="47">
        <f>COUNTIF($T$9:$T$160,"Vắng có phép")</f>
        <v>0</v>
      </c>
      <c r="Q99" s="47"/>
      <c r="R99" s="47"/>
      <c r="S99" s="48"/>
      <c r="T99" s="49" t="s">
        <v>31</v>
      </c>
      <c r="U99" s="87"/>
      <c r="V99" s="3"/>
    </row>
    <row r="100" spans="1:39" ht="3" customHeight="1">
      <c r="A100" s="2"/>
      <c r="B100" s="38"/>
      <c r="C100" s="39"/>
      <c r="D100" s="39"/>
      <c r="E100" s="40"/>
      <c r="F100" s="40"/>
      <c r="G100" s="40"/>
      <c r="H100" s="41"/>
      <c r="I100" s="42"/>
      <c r="J100" s="42"/>
      <c r="K100" s="43"/>
      <c r="L100" s="43"/>
      <c r="M100" s="43"/>
      <c r="N100" s="43"/>
      <c r="O100" s="96"/>
      <c r="P100" s="43"/>
      <c r="Q100" s="43"/>
      <c r="R100" s="43"/>
      <c r="S100" s="43"/>
      <c r="T100" s="43"/>
      <c r="U100" s="2"/>
      <c r="V100" s="3"/>
    </row>
    <row r="101" spans="1:39" ht="15.75">
      <c r="B101" s="79" t="s">
        <v>50</v>
      </c>
      <c r="C101" s="79"/>
      <c r="D101" s="80">
        <f>COUNTIF(X10:X94,"Thi lại")</f>
        <v>0</v>
      </c>
      <c r="E101" s="81" t="s">
        <v>31</v>
      </c>
      <c r="F101" s="3"/>
      <c r="G101" s="3"/>
      <c r="H101" s="3"/>
      <c r="I101" s="3"/>
      <c r="J101" s="141"/>
      <c r="K101" s="141"/>
      <c r="L101" s="141"/>
      <c r="M101" s="141"/>
      <c r="N101" s="141"/>
      <c r="O101" s="141"/>
      <c r="P101" s="141"/>
      <c r="Q101" s="141"/>
      <c r="R101" s="141"/>
      <c r="S101" s="141"/>
      <c r="T101" s="141"/>
      <c r="U101" s="141"/>
      <c r="V101" s="3"/>
    </row>
    <row r="102" spans="1:39" ht="24.75" customHeight="1">
      <c r="B102" s="79"/>
      <c r="C102" s="79"/>
      <c r="D102" s="80"/>
      <c r="E102" s="81"/>
      <c r="F102" s="3"/>
      <c r="G102" s="3"/>
      <c r="H102" s="3"/>
      <c r="I102" s="3"/>
      <c r="J102" s="141"/>
      <c r="K102" s="141"/>
      <c r="L102" s="141"/>
      <c r="M102" s="141"/>
      <c r="N102" s="141"/>
      <c r="O102" s="141"/>
      <c r="P102" s="141"/>
      <c r="Q102" s="141"/>
      <c r="R102" s="141"/>
      <c r="S102" s="141"/>
      <c r="T102" s="141"/>
      <c r="U102" s="141"/>
      <c r="V102" s="3"/>
    </row>
    <row r="103" spans="1:39" ht="15.75">
      <c r="A103" s="52"/>
      <c r="B103" s="130"/>
      <c r="C103" s="130"/>
      <c r="D103" s="130"/>
      <c r="E103" s="130"/>
      <c r="F103" s="130"/>
      <c r="G103" s="130"/>
      <c r="H103" s="130"/>
      <c r="I103" s="53"/>
      <c r="J103" s="142"/>
      <c r="K103" s="142"/>
      <c r="L103" s="142"/>
      <c r="M103" s="142"/>
      <c r="N103" s="142"/>
      <c r="O103" s="142"/>
      <c r="P103" s="142"/>
      <c r="Q103" s="142"/>
      <c r="R103" s="142"/>
      <c r="S103" s="142"/>
      <c r="T103" s="142"/>
      <c r="U103" s="142"/>
      <c r="V103" s="3"/>
    </row>
    <row r="104" spans="1:39" ht="4.5" customHeight="1">
      <c r="A104" s="2"/>
      <c r="B104" s="38"/>
      <c r="C104" s="54"/>
      <c r="D104" s="54"/>
      <c r="E104" s="55"/>
      <c r="F104" s="55"/>
      <c r="G104" s="55"/>
      <c r="H104" s="56"/>
      <c r="I104" s="57"/>
      <c r="J104" s="57"/>
      <c r="K104" s="3"/>
      <c r="L104" s="3"/>
      <c r="M104" s="3"/>
      <c r="N104" s="3"/>
      <c r="P104" s="3"/>
      <c r="Q104" s="3"/>
      <c r="R104" s="3"/>
      <c r="S104" s="3"/>
      <c r="T104" s="3"/>
      <c r="V104" s="3"/>
    </row>
    <row r="105" spans="1:39" s="2" customFormat="1">
      <c r="B105" s="130"/>
      <c r="C105" s="130"/>
      <c r="D105" s="131"/>
      <c r="E105" s="131"/>
      <c r="F105" s="131"/>
      <c r="G105" s="131"/>
      <c r="H105" s="131"/>
      <c r="I105" s="57"/>
      <c r="J105" s="57"/>
      <c r="K105" s="43"/>
      <c r="L105" s="43"/>
      <c r="M105" s="43"/>
      <c r="N105" s="43"/>
      <c r="O105" s="96"/>
      <c r="P105" s="43"/>
      <c r="Q105" s="43"/>
      <c r="R105" s="43"/>
      <c r="S105" s="43"/>
      <c r="T105" s="43"/>
      <c r="V105" s="3"/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  <c r="AJ105" s="61"/>
      <c r="AK105" s="61"/>
      <c r="AL105" s="61"/>
      <c r="AM105" s="61"/>
    </row>
    <row r="106" spans="1:39" s="2" customFormat="1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97"/>
      <c r="P106" s="3"/>
      <c r="Q106" s="3"/>
      <c r="R106" s="3"/>
      <c r="S106" s="3"/>
      <c r="T106" s="3"/>
      <c r="U106" s="1"/>
      <c r="V106" s="3"/>
      <c r="X106" s="61"/>
      <c r="Y106" s="61"/>
      <c r="Z106" s="61"/>
      <c r="AA106" s="61"/>
      <c r="AB106" s="61"/>
      <c r="AC106" s="61"/>
      <c r="AD106" s="61"/>
      <c r="AE106" s="61"/>
      <c r="AF106" s="61"/>
      <c r="AG106" s="61"/>
      <c r="AH106" s="61"/>
      <c r="AI106" s="61"/>
      <c r="AJ106" s="61"/>
      <c r="AK106" s="61"/>
      <c r="AL106" s="61"/>
      <c r="AM106" s="61"/>
    </row>
    <row r="107" spans="1:39" s="2" customFormat="1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97"/>
      <c r="P107" s="3"/>
      <c r="Q107" s="3"/>
      <c r="R107" s="3"/>
      <c r="S107" s="3"/>
      <c r="T107" s="3"/>
      <c r="U107" s="1"/>
      <c r="V107" s="3"/>
      <c r="X107" s="61"/>
      <c r="Y107" s="61"/>
      <c r="Z107" s="61"/>
      <c r="AA107" s="61"/>
      <c r="AB107" s="61"/>
      <c r="AC107" s="61"/>
      <c r="AD107" s="61"/>
      <c r="AE107" s="61"/>
      <c r="AF107" s="61"/>
      <c r="AG107" s="61"/>
      <c r="AH107" s="61"/>
      <c r="AI107" s="61"/>
      <c r="AJ107" s="61"/>
      <c r="AK107" s="61"/>
      <c r="AL107" s="61"/>
      <c r="AM107" s="61"/>
    </row>
    <row r="108" spans="1:39" s="2" customFormat="1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97"/>
      <c r="P108" s="3"/>
      <c r="Q108" s="3"/>
      <c r="R108" s="3"/>
      <c r="S108" s="3"/>
      <c r="T108" s="3"/>
      <c r="U108" s="1"/>
      <c r="V108" s="3"/>
      <c r="X108" s="61"/>
      <c r="Y108" s="61"/>
      <c r="Z108" s="61"/>
      <c r="AA108" s="61"/>
      <c r="AB108" s="61"/>
      <c r="AC108" s="61"/>
      <c r="AD108" s="61"/>
      <c r="AE108" s="61"/>
      <c r="AF108" s="61"/>
      <c r="AG108" s="61"/>
      <c r="AH108" s="61"/>
      <c r="AI108" s="61"/>
      <c r="AJ108" s="61"/>
      <c r="AK108" s="61"/>
      <c r="AL108" s="61"/>
      <c r="AM108" s="61"/>
    </row>
    <row r="109" spans="1:39" s="2" customFormat="1" ht="9.75" customHeight="1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97"/>
      <c r="P109" s="3"/>
      <c r="Q109" s="3"/>
      <c r="R109" s="3"/>
      <c r="S109" s="3"/>
      <c r="T109" s="3"/>
      <c r="U109" s="1"/>
      <c r="V109" s="3"/>
      <c r="X109" s="61"/>
      <c r="Y109" s="61"/>
      <c r="Z109" s="61"/>
      <c r="AA109" s="61"/>
      <c r="AB109" s="61"/>
      <c r="AC109" s="61"/>
      <c r="AD109" s="61"/>
      <c r="AE109" s="61"/>
      <c r="AF109" s="61"/>
      <c r="AG109" s="61"/>
      <c r="AH109" s="61"/>
      <c r="AI109" s="61"/>
      <c r="AJ109" s="61"/>
      <c r="AK109" s="61"/>
      <c r="AL109" s="61"/>
      <c r="AM109" s="61"/>
    </row>
    <row r="110" spans="1:39" s="2" customFormat="1" ht="3.75" customHeight="1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97"/>
      <c r="P110" s="3"/>
      <c r="Q110" s="3"/>
      <c r="R110" s="3"/>
      <c r="S110" s="3"/>
      <c r="T110" s="3"/>
      <c r="U110" s="1"/>
      <c r="V110" s="3"/>
      <c r="X110" s="61"/>
      <c r="Y110" s="61"/>
      <c r="Z110" s="61"/>
      <c r="AA110" s="61"/>
      <c r="AB110" s="61"/>
      <c r="AC110" s="61"/>
      <c r="AD110" s="61"/>
      <c r="AE110" s="61"/>
      <c r="AF110" s="61"/>
      <c r="AG110" s="61"/>
      <c r="AH110" s="61"/>
      <c r="AI110" s="61"/>
      <c r="AJ110" s="61"/>
      <c r="AK110" s="61"/>
      <c r="AL110" s="61"/>
      <c r="AM110" s="61"/>
    </row>
    <row r="111" spans="1:39" s="2" customFormat="1" ht="18" customHeight="1">
      <c r="A111" s="1"/>
      <c r="B111" s="144"/>
      <c r="C111" s="144"/>
      <c r="D111" s="144"/>
      <c r="E111" s="144"/>
      <c r="F111" s="144"/>
      <c r="G111" s="144"/>
      <c r="H111" s="144"/>
      <c r="I111" s="144"/>
      <c r="J111" s="144"/>
      <c r="K111" s="144"/>
      <c r="L111" s="144"/>
      <c r="M111" s="144"/>
      <c r="N111" s="144"/>
      <c r="O111" s="144"/>
      <c r="P111" s="144"/>
      <c r="Q111" s="144"/>
      <c r="R111" s="144"/>
      <c r="S111" s="144"/>
      <c r="T111" s="144"/>
      <c r="U111" s="144"/>
      <c r="V111" s="3"/>
      <c r="X111" s="61"/>
      <c r="Y111" s="61"/>
      <c r="Z111" s="61"/>
      <c r="AA111" s="61"/>
      <c r="AB111" s="61"/>
      <c r="AC111" s="61"/>
      <c r="AD111" s="61"/>
      <c r="AE111" s="61"/>
      <c r="AF111" s="61"/>
      <c r="AG111" s="61"/>
      <c r="AH111" s="61"/>
      <c r="AI111" s="61"/>
      <c r="AJ111" s="61"/>
      <c r="AK111" s="61"/>
      <c r="AL111" s="61"/>
      <c r="AM111" s="61"/>
    </row>
    <row r="112" spans="1:39" s="2" customFormat="1" ht="4.5" customHeight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97"/>
      <c r="P112" s="3"/>
      <c r="Q112" s="3"/>
      <c r="R112" s="3"/>
      <c r="S112" s="3"/>
      <c r="T112" s="3"/>
      <c r="U112" s="1"/>
      <c r="V112" s="3"/>
      <c r="X112" s="61"/>
      <c r="Y112" s="61"/>
      <c r="Z112" s="61"/>
      <c r="AA112" s="61"/>
      <c r="AB112" s="61"/>
      <c r="AC112" s="61"/>
      <c r="AD112" s="61"/>
      <c r="AE112" s="61"/>
      <c r="AF112" s="61"/>
      <c r="AG112" s="61"/>
      <c r="AH112" s="61"/>
      <c r="AI112" s="61"/>
      <c r="AJ112" s="61"/>
      <c r="AK112" s="61"/>
      <c r="AL112" s="61"/>
      <c r="AM112" s="61"/>
    </row>
    <row r="113" spans="1:39" s="2" customFormat="1" ht="36.75" customHeight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97"/>
      <c r="P113" s="3"/>
      <c r="Q113" s="3"/>
      <c r="R113" s="3"/>
      <c r="S113" s="3"/>
      <c r="T113" s="3"/>
      <c r="U113" s="1"/>
      <c r="V113" s="3"/>
      <c r="X113" s="61"/>
      <c r="Y113" s="61"/>
      <c r="Z113" s="61"/>
      <c r="AA113" s="61"/>
      <c r="AB113" s="61"/>
      <c r="AC113" s="61"/>
      <c r="AD113" s="61"/>
      <c r="AE113" s="61"/>
      <c r="AF113" s="61"/>
      <c r="AG113" s="61"/>
      <c r="AH113" s="61"/>
      <c r="AI113" s="61"/>
      <c r="AJ113" s="61"/>
      <c r="AK113" s="61"/>
      <c r="AL113" s="61"/>
      <c r="AM113" s="61"/>
    </row>
    <row r="114" spans="1:39" s="2" customFormat="1" ht="21.75" customHeight="1">
      <c r="A114" s="1"/>
      <c r="B114" s="130"/>
      <c r="C114" s="130"/>
      <c r="D114" s="130"/>
      <c r="E114" s="130"/>
      <c r="F114" s="130"/>
      <c r="G114" s="130"/>
      <c r="H114" s="130"/>
      <c r="I114" s="53"/>
      <c r="J114" s="142"/>
      <c r="K114" s="142"/>
      <c r="L114" s="142"/>
      <c r="M114" s="142"/>
      <c r="N114" s="142"/>
      <c r="O114" s="142"/>
      <c r="P114" s="142"/>
      <c r="Q114" s="142"/>
      <c r="R114" s="142"/>
      <c r="S114" s="142"/>
      <c r="T114" s="142"/>
      <c r="U114" s="142"/>
      <c r="V114" s="3"/>
      <c r="X114" s="61"/>
      <c r="Y114" s="61"/>
      <c r="Z114" s="61"/>
      <c r="AA114" s="61"/>
      <c r="AB114" s="61"/>
      <c r="AC114" s="61"/>
      <c r="AD114" s="61"/>
      <c r="AE114" s="61"/>
      <c r="AF114" s="61"/>
      <c r="AG114" s="61"/>
      <c r="AH114" s="61"/>
      <c r="AI114" s="61"/>
      <c r="AJ114" s="61"/>
      <c r="AK114" s="61"/>
      <c r="AL114" s="61"/>
      <c r="AM114" s="61"/>
    </row>
    <row r="115" spans="1:39" s="2" customFormat="1" ht="15.75">
      <c r="A115" s="1"/>
      <c r="B115" s="38"/>
      <c r="C115" s="54"/>
      <c r="D115" s="54"/>
      <c r="E115" s="55"/>
      <c r="F115" s="55"/>
      <c r="G115" s="55"/>
      <c r="H115" s="56"/>
      <c r="I115" s="57"/>
      <c r="J115" s="142"/>
      <c r="K115" s="142"/>
      <c r="L115" s="142"/>
      <c r="M115" s="142"/>
      <c r="N115" s="142"/>
      <c r="O115" s="142"/>
      <c r="P115" s="142"/>
      <c r="Q115" s="142"/>
      <c r="R115" s="142"/>
      <c r="S115" s="142"/>
      <c r="T115" s="142"/>
      <c r="U115" s="142"/>
      <c r="V115" s="1"/>
      <c r="X115" s="61"/>
      <c r="Y115" s="61"/>
      <c r="Z115" s="61"/>
      <c r="AA115" s="61"/>
      <c r="AB115" s="61"/>
      <c r="AC115" s="61"/>
      <c r="AD115" s="61"/>
      <c r="AE115" s="61"/>
      <c r="AF115" s="61"/>
      <c r="AG115" s="61"/>
      <c r="AH115" s="61"/>
      <c r="AI115" s="61"/>
      <c r="AJ115" s="61"/>
      <c r="AK115" s="61"/>
      <c r="AL115" s="61"/>
      <c r="AM115" s="61"/>
    </row>
    <row r="116" spans="1:39" s="2" customFormat="1">
      <c r="A116" s="1"/>
      <c r="B116" s="130"/>
      <c r="C116" s="130"/>
      <c r="D116" s="131"/>
      <c r="E116" s="131"/>
      <c r="F116" s="131"/>
      <c r="G116" s="131"/>
      <c r="H116" s="131"/>
      <c r="I116" s="57"/>
      <c r="J116" s="57"/>
      <c r="K116" s="43"/>
      <c r="L116" s="43"/>
      <c r="M116" s="43"/>
      <c r="N116" s="43"/>
      <c r="O116" s="96"/>
      <c r="P116" s="43"/>
      <c r="Q116" s="43"/>
      <c r="R116" s="43"/>
      <c r="S116" s="43"/>
      <c r="T116" s="43"/>
      <c r="V116" s="1"/>
      <c r="X116" s="61"/>
      <c r="Y116" s="61"/>
      <c r="Z116" s="61"/>
      <c r="AA116" s="61"/>
      <c r="AB116" s="61"/>
      <c r="AC116" s="61"/>
      <c r="AD116" s="61"/>
      <c r="AE116" s="61"/>
      <c r="AF116" s="61"/>
      <c r="AG116" s="61"/>
      <c r="AH116" s="61"/>
      <c r="AI116" s="61"/>
      <c r="AJ116" s="61"/>
      <c r="AK116" s="61"/>
      <c r="AL116" s="61"/>
      <c r="AM116" s="61"/>
    </row>
    <row r="117" spans="1:39" s="2" customForma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97"/>
      <c r="P117" s="3"/>
      <c r="Q117" s="3"/>
      <c r="R117" s="3"/>
      <c r="S117" s="3"/>
      <c r="T117" s="3"/>
      <c r="U117" s="1"/>
      <c r="V117" s="1"/>
      <c r="X117" s="61"/>
      <c r="Y117" s="61"/>
      <c r="Z117" s="61"/>
      <c r="AA117" s="61"/>
      <c r="AB117" s="61"/>
      <c r="AC117" s="61"/>
      <c r="AD117" s="61"/>
      <c r="AE117" s="61"/>
      <c r="AF117" s="61"/>
      <c r="AG117" s="61"/>
      <c r="AH117" s="61"/>
      <c r="AI117" s="61"/>
      <c r="AJ117" s="61"/>
      <c r="AK117" s="61"/>
      <c r="AL117" s="61"/>
      <c r="AM117" s="61"/>
    </row>
    <row r="121" spans="1:39" ht="15.75">
      <c r="B121" s="143"/>
      <c r="C121" s="143"/>
      <c r="D121" s="143"/>
      <c r="E121" s="143"/>
      <c r="F121" s="143"/>
      <c r="G121" s="143"/>
      <c r="H121" s="143"/>
      <c r="I121" s="143"/>
      <c r="J121" s="143"/>
      <c r="K121" s="143"/>
      <c r="L121" s="143"/>
      <c r="M121" s="143"/>
      <c r="N121" s="143"/>
      <c r="O121" s="143"/>
      <c r="P121" s="143"/>
      <c r="Q121" s="143"/>
      <c r="R121" s="143"/>
      <c r="S121" s="143"/>
      <c r="T121" s="143"/>
      <c r="U121" s="143"/>
    </row>
  </sheetData>
  <sheetProtection formatCells="0" formatColumns="0" formatRows="0" insertColumns="0" insertRows="0" insertHyperlinks="0" deleteColumns="0" deleteRows="0" sort="0" autoFilter="0" pivotTables="0"/>
  <autoFilter ref="A8:AM94">
    <filterColumn colId="3" showButton="0"/>
  </autoFilter>
  <sortState ref="A10:AM94">
    <sortCondition ref="O10:O94"/>
  </sortState>
  <mergeCells count="59">
    <mergeCell ref="F98:O98"/>
    <mergeCell ref="B116:C116"/>
    <mergeCell ref="D116:H116"/>
    <mergeCell ref="B121:C121"/>
    <mergeCell ref="D121:I121"/>
    <mergeCell ref="J121:U121"/>
    <mergeCell ref="J115:U115"/>
    <mergeCell ref="F99:O99"/>
    <mergeCell ref="J101:U101"/>
    <mergeCell ref="J102:U102"/>
    <mergeCell ref="B103:H103"/>
    <mergeCell ref="J103:U103"/>
    <mergeCell ref="B105:C105"/>
    <mergeCell ref="D105:H105"/>
    <mergeCell ref="B111:C111"/>
    <mergeCell ref="D111:I111"/>
    <mergeCell ref="J111:U111"/>
    <mergeCell ref="B114:H114"/>
    <mergeCell ref="J114:U114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96:C96"/>
    <mergeCell ref="F97:O97"/>
    <mergeCell ref="N7:N8"/>
    <mergeCell ref="O7:O8"/>
    <mergeCell ref="C7:C8"/>
    <mergeCell ref="D7:E8"/>
    <mergeCell ref="AJ4:AK6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B1:G1"/>
    <mergeCell ref="H1:U1"/>
    <mergeCell ref="B2:G2"/>
    <mergeCell ref="H2:U2"/>
    <mergeCell ref="B4:C4"/>
    <mergeCell ref="P4:R4"/>
    <mergeCell ref="S4:U4"/>
  </mergeCells>
  <conditionalFormatting sqref="H10:N94 P10:P94">
    <cfRule type="cellIs" dxfId="2" priority="3" operator="greaterThan">
      <formula>10</formula>
    </cfRule>
  </conditionalFormatting>
  <conditionalFormatting sqref="O116:O1048576 O1:O114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99 Y2:AM8 X10:X9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Nhom 01</vt:lpstr>
      <vt:lpstr>Nhóm 02</vt:lpstr>
      <vt:lpstr>NHOM 03</vt:lpstr>
      <vt:lpstr>'Nhom 01'!Print_Titles</vt:lpstr>
      <vt:lpstr>'Nhóm 02'!Print_Titles</vt:lpstr>
      <vt:lpstr>'NHOM 03'!Print_Titles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2019-06-12T07:32:02Z</cp:lastPrinted>
  <dcterms:created xsi:type="dcterms:W3CDTF">2015-04-17T02:48:53Z</dcterms:created>
  <dcterms:modified xsi:type="dcterms:W3CDTF">2019-07-16T05:07:30Z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