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755" activeTab="1"/>
  </bookViews>
  <sheets>
    <sheet name="Nhóm(1)" sheetId="1" r:id="rId1"/>
    <sheet name="Nhóm(2)" sheetId="2" r:id="rId2"/>
  </sheets>
  <definedNames>
    <definedName name="_xlnm._FilterDatabase" localSheetId="0" hidden="1">'Nhóm(1)'!$A$8:$AM$55</definedName>
    <definedName name="_xlnm._FilterDatabase" localSheetId="1" hidden="1">'Nhóm(2)'!$A$8:$AM$57</definedName>
    <definedName name="_xlnm.Print_Titles" localSheetId="0">'Nhóm(1)'!$4:$9</definedName>
    <definedName name="_xlnm.Print_Titles" localSheetId="1">'Nhóm(2)'!$4:$9</definedName>
  </definedNames>
  <calcPr calcId="124519"/>
</workbook>
</file>

<file path=xl/calcChain.xml><?xml version="1.0" encoding="utf-8"?>
<calcChain xmlns="http://schemas.openxmlformats.org/spreadsheetml/2006/main">
  <c r="T57" i="2"/>
  <c r="T56"/>
  <c r="T55"/>
  <c r="T54"/>
  <c r="T53"/>
  <c r="T52"/>
  <c r="T51"/>
  <c r="T50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AC8" s="1"/>
  <c r="P9"/>
  <c r="Q55" s="1"/>
  <c r="R55" s="1"/>
  <c r="Z8"/>
  <c r="Y8"/>
  <c r="Q10" l="1"/>
  <c r="R10" s="1"/>
  <c r="Q14"/>
  <c r="R14" s="1"/>
  <c r="Q18"/>
  <c r="R18" s="1"/>
  <c r="Q22"/>
  <c r="R22" s="1"/>
  <c r="Q26"/>
  <c r="R26" s="1"/>
  <c r="Q30"/>
  <c r="R30" s="1"/>
  <c r="Q37"/>
  <c r="R37" s="1"/>
  <c r="Q41"/>
  <c r="R41" s="1"/>
  <c r="Q45"/>
  <c r="R45" s="1"/>
  <c r="R49"/>
  <c r="Q53"/>
  <c r="R53" s="1"/>
  <c r="Q57"/>
  <c r="R57" s="1"/>
  <c r="Q12"/>
  <c r="R12" s="1"/>
  <c r="Q16"/>
  <c r="R16" s="1"/>
  <c r="Q20"/>
  <c r="R20" s="1"/>
  <c r="Q24"/>
  <c r="R24" s="1"/>
  <c r="Q28"/>
  <c r="R28" s="1"/>
  <c r="Q32"/>
  <c r="R32" s="1"/>
  <c r="Q35"/>
  <c r="R35" s="1"/>
  <c r="Q39"/>
  <c r="R39" s="1"/>
  <c r="Q43"/>
  <c r="R43" s="1"/>
  <c r="Q47"/>
  <c r="R47" s="1"/>
  <c r="Q51"/>
  <c r="R51" s="1"/>
  <c r="X10"/>
  <c r="S12"/>
  <c r="X14"/>
  <c r="X16"/>
  <c r="S18"/>
  <c r="X26"/>
  <c r="Q56"/>
  <c r="Q54"/>
  <c r="Q52"/>
  <c r="X52" s="1"/>
  <c r="Q50"/>
  <c r="Q48"/>
  <c r="X48" s="1"/>
  <c r="Q46"/>
  <c r="X46" s="1"/>
  <c r="Q44"/>
  <c r="X44" s="1"/>
  <c r="Q42"/>
  <c r="X42" s="1"/>
  <c r="Q40"/>
  <c r="X40" s="1"/>
  <c r="Q38"/>
  <c r="X38" s="1"/>
  <c r="Q36"/>
  <c r="X36" s="1"/>
  <c r="Q34"/>
  <c r="X34" s="1"/>
  <c r="P62"/>
  <c r="P61"/>
  <c r="X12"/>
  <c r="S16"/>
  <c r="S26"/>
  <c r="X28"/>
  <c r="AB8"/>
  <c r="AD8"/>
  <c r="AF8"/>
  <c r="Q11"/>
  <c r="X11" s="1"/>
  <c r="Q13"/>
  <c r="Q15"/>
  <c r="Q17"/>
  <c r="Q19"/>
  <c r="X19" s="1"/>
  <c r="Q21"/>
  <c r="Q23"/>
  <c r="Q25"/>
  <c r="Q27"/>
  <c r="Q29"/>
  <c r="Q31"/>
  <c r="X31" s="1"/>
  <c r="Q33"/>
  <c r="S43"/>
  <c r="X43"/>
  <c r="X45"/>
  <c r="S47"/>
  <c r="X49"/>
  <c r="X50"/>
  <c r="X51"/>
  <c r="X54"/>
  <c r="S55"/>
  <c r="X55"/>
  <c r="X56"/>
  <c r="S57"/>
  <c r="X30" l="1"/>
  <c r="S14"/>
  <c r="X53"/>
  <c r="S51"/>
  <c r="S49"/>
  <c r="X47"/>
  <c r="S45"/>
  <c r="X37"/>
  <c r="S37"/>
  <c r="S35"/>
  <c r="S32"/>
  <c r="S30"/>
  <c r="S28"/>
  <c r="X24"/>
  <c r="S10"/>
  <c r="X39"/>
  <c r="S24"/>
  <c r="S53"/>
  <c r="S39"/>
  <c r="S22"/>
  <c r="X22"/>
  <c r="X41"/>
  <c r="S20"/>
  <c r="X57"/>
  <c r="S41"/>
  <c r="X35"/>
  <c r="X18"/>
  <c r="X20"/>
  <c r="X32"/>
  <c r="S33"/>
  <c r="R33"/>
  <c r="S29"/>
  <c r="R29"/>
  <c r="S25"/>
  <c r="R25"/>
  <c r="S21"/>
  <c r="R21"/>
  <c r="S17"/>
  <c r="R17"/>
  <c r="S13"/>
  <c r="R13"/>
  <c r="S36"/>
  <c r="R36"/>
  <c r="S40"/>
  <c r="R40"/>
  <c r="S44"/>
  <c r="R44"/>
  <c r="S48"/>
  <c r="R48"/>
  <c r="S52"/>
  <c r="R52"/>
  <c r="S56"/>
  <c r="R56"/>
  <c r="X29"/>
  <c r="X21"/>
  <c r="X13"/>
  <c r="S31"/>
  <c r="R31"/>
  <c r="S27"/>
  <c r="R27"/>
  <c r="S23"/>
  <c r="R23"/>
  <c r="S19"/>
  <c r="R19"/>
  <c r="S15"/>
  <c r="R15"/>
  <c r="S11"/>
  <c r="R11"/>
  <c r="S34"/>
  <c r="R34"/>
  <c r="S38"/>
  <c r="R38"/>
  <c r="S42"/>
  <c r="R42"/>
  <c r="S46"/>
  <c r="R46"/>
  <c r="S50"/>
  <c r="R50"/>
  <c r="S54"/>
  <c r="R54"/>
  <c r="X33"/>
  <c r="X27"/>
  <c r="X15"/>
  <c r="X25"/>
  <c r="X17"/>
  <c r="X23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11"/>
  <c r="T10"/>
  <c r="D62" i="2" l="1"/>
  <c r="AH8"/>
  <c r="AL8"/>
  <c r="D64"/>
  <c r="AJ8"/>
  <c r="P9" i="1"/>
  <c r="AA8" i="2" l="1"/>
  <c r="AK8" s="1"/>
  <c r="D61"/>
  <c r="Q13" i="1"/>
  <c r="Q15"/>
  <c r="Q17"/>
  <c r="Q19"/>
  <c r="Q21"/>
  <c r="Q23"/>
  <c r="Q25"/>
  <c r="Q27"/>
  <c r="Q29"/>
  <c r="Q31"/>
  <c r="Q35"/>
  <c r="Q37"/>
  <c r="Q39"/>
  <c r="Q41"/>
  <c r="Q43"/>
  <c r="Q45"/>
  <c r="Q47"/>
  <c r="Q49"/>
  <c r="Q51"/>
  <c r="Q53"/>
  <c r="Q55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11"/>
  <c r="Z8"/>
  <c r="Y8"/>
  <c r="AM8" i="2" l="1"/>
  <c r="P60"/>
  <c r="D60"/>
  <c r="AG8"/>
  <c r="AE8"/>
  <c r="AI8"/>
  <c r="S54" i="1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59"/>
  <c r="P60"/>
  <c r="AD8"/>
  <c r="AB8"/>
  <c r="AC8"/>
  <c r="AL8" l="1"/>
  <c r="D59" s="1"/>
  <c r="D62"/>
  <c r="D60"/>
  <c r="AJ8"/>
  <c r="AH8"/>
  <c r="AA8" l="1"/>
  <c r="AK8" l="1"/>
  <c r="P58"/>
  <c r="D58"/>
  <c r="AG8"/>
  <c r="AM8"/>
  <c r="AE8"/>
  <c r="AI8"/>
</calcChain>
</file>

<file path=xl/sharedStrings.xml><?xml version="1.0" encoding="utf-8"?>
<sst xmlns="http://schemas.openxmlformats.org/spreadsheetml/2006/main" count="804" uniqueCount="388">
  <si>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</si>
  <si>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</si>
  <si>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</si>
  <si>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</si>
  <si>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</si>
  <si>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</si>
  <si>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</si>
  <si>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</si>
  <si>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</si>
  <si>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</si>
  <si>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</si>
  <si>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</si>
  <si>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</si>
  <si>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</si>
  <si>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</si>
  <si>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</si>
  <si>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</si>
  <si>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</si>
  <si>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</si>
  <si>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</si>
  <si>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</si>
  <si>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</si>
  <si>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</si>
  <si>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</si>
  <si>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</si>
  <si>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</si>
  <si>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</si>
  <si>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</si>
  <si>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</si>
  <si>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</si>
  <si>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</si>
  <si>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</si>
  <si>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</si>
  <si>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</si>
  <si>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</si>
  <si>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</si>
  <si>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</si>
  <si>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</si>
  <si>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</si>
  <si>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</si>
  <si>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</si>
  <si>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</si>
  <si>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</si>
  <si>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</si>
  <si>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</si>
  <si>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</si>
  <si>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</si>
  <si>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</si>
  <si>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</si>
  <si>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</si>
  <si>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</si>
  <si>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Trần Thị Mỹ Hạnh</t>
  </si>
  <si>
    <t>Thiết kế hệ thống VLSI</t>
  </si>
  <si>
    <t>Nhóm: ELE1423-01</t>
  </si>
  <si>
    <t>Ngày thi: 05/06/2019</t>
  </si>
  <si>
    <t>Giờ thi: 10h00</t>
  </si>
  <si>
    <t>Nhóm: ELE1423-02</t>
  </si>
  <si>
    <t>B15DCDT004</t>
  </si>
  <si>
    <t>Nguyễn Nam</t>
  </si>
  <si>
    <t>Anh</t>
  </si>
  <si>
    <t>26/04/1996</t>
  </si>
  <si>
    <t>D15DTMT2</t>
  </si>
  <si>
    <t>B15DCDT008</t>
  </si>
  <si>
    <t>Vũ Tuấn</t>
  </si>
  <si>
    <t>23/09/1997</t>
  </si>
  <si>
    <t>B14DCDT264</t>
  </si>
  <si>
    <t>Trịnh Văn</t>
  </si>
  <si>
    <t>Bá</t>
  </si>
  <si>
    <t>09/10/1996</t>
  </si>
  <si>
    <t>B15DCDT041</t>
  </si>
  <si>
    <t>Phan Trung</t>
  </si>
  <si>
    <t>Dũng</t>
  </si>
  <si>
    <t>10/01/1997</t>
  </si>
  <si>
    <t>D15DTMT1</t>
  </si>
  <si>
    <t>B15DCDT042</t>
  </si>
  <si>
    <t>Phí Mạnh</t>
  </si>
  <si>
    <t>11/11/1996</t>
  </si>
  <si>
    <t>B15DCDT051</t>
  </si>
  <si>
    <t>Phạm Văn</t>
  </si>
  <si>
    <t>Duy</t>
  </si>
  <si>
    <t>13/09/1996</t>
  </si>
  <si>
    <t>B15DCDT048</t>
  </si>
  <si>
    <t>Đinh Thái</t>
  </si>
  <si>
    <t>Dương</t>
  </si>
  <si>
    <t>22/08/1997</t>
  </si>
  <si>
    <t>B15DCDT052</t>
  </si>
  <si>
    <t>Nguyễn Hồng</t>
  </si>
  <si>
    <t>Giang</t>
  </si>
  <si>
    <t>13/11/1997</t>
  </si>
  <si>
    <t>B15DCDT056</t>
  </si>
  <si>
    <t>Nguyễn Việt</t>
  </si>
  <si>
    <t>Hà</t>
  </si>
  <si>
    <t>01/10/1997</t>
  </si>
  <si>
    <t>B15DCDT059</t>
  </si>
  <si>
    <t>Chu Ngọc</t>
  </si>
  <si>
    <t>Hải</t>
  </si>
  <si>
    <t>14/10/1997</t>
  </si>
  <si>
    <t>B15DCDT058</t>
  </si>
  <si>
    <t>Vương Ngọc</t>
  </si>
  <si>
    <t>13/06/1997</t>
  </si>
  <si>
    <t>B15DCDT066</t>
  </si>
  <si>
    <t>Vũ Thị Thanh</t>
  </si>
  <si>
    <t>Hằng</t>
  </si>
  <si>
    <t>13/01/1997</t>
  </si>
  <si>
    <t>B15DCDT068</t>
  </si>
  <si>
    <t>Vũ Văn</t>
  </si>
  <si>
    <t>Hậu</t>
  </si>
  <si>
    <t>12/03/1996</t>
  </si>
  <si>
    <t>B15DCDT082</t>
  </si>
  <si>
    <t>Lê Công</t>
  </si>
  <si>
    <t>Hoàng</t>
  </si>
  <si>
    <t>08/04/1995</t>
  </si>
  <si>
    <t>B15DCDT084</t>
  </si>
  <si>
    <t>Nguyễn Thái</t>
  </si>
  <si>
    <t>Học</t>
  </si>
  <si>
    <t>28/03/1997</t>
  </si>
  <si>
    <t>B15DCDT089</t>
  </si>
  <si>
    <t>Lương Thế</t>
  </si>
  <si>
    <t>Hùng</t>
  </si>
  <si>
    <t>16/03/1997</t>
  </si>
  <si>
    <t>B15DCDT098</t>
  </si>
  <si>
    <t>Lê Hữu</t>
  </si>
  <si>
    <t>Huy</t>
  </si>
  <si>
    <t>20/12/1995</t>
  </si>
  <si>
    <t>B15DCDT100</t>
  </si>
  <si>
    <t>Trần Quang</t>
  </si>
  <si>
    <t>06/02/1997</t>
  </si>
  <si>
    <t>B15DCDT092</t>
  </si>
  <si>
    <t>Thiều Quang</t>
  </si>
  <si>
    <t>Hưng</t>
  </si>
  <si>
    <t>06/09/1997</t>
  </si>
  <si>
    <t>B15DCDT093</t>
  </si>
  <si>
    <t>Trịnh Quang</t>
  </si>
  <si>
    <t>26/07/1997</t>
  </si>
  <si>
    <t>B15DCDT111</t>
  </si>
  <si>
    <t>Nguyễn Văn</t>
  </si>
  <si>
    <t>Kiên</t>
  </si>
  <si>
    <t>13/07/1997</t>
  </si>
  <si>
    <t>B15DCDT124</t>
  </si>
  <si>
    <t>Long</t>
  </si>
  <si>
    <t>20/10/1997</t>
  </si>
  <si>
    <t>B15DCDT122</t>
  </si>
  <si>
    <t>Nguyễn Viết</t>
  </si>
  <si>
    <t>02/02/1997</t>
  </si>
  <si>
    <t>B15DCDT125</t>
  </si>
  <si>
    <t>Nguyễn Đức</t>
  </si>
  <si>
    <t>Mạnh</t>
  </si>
  <si>
    <t>05/10/1997</t>
  </si>
  <si>
    <t>B15DCDT133</t>
  </si>
  <si>
    <t>Lê Ô</t>
  </si>
  <si>
    <t>Na</t>
  </si>
  <si>
    <t>15/07/1997</t>
  </si>
  <si>
    <t>B15DCDT141</t>
  </si>
  <si>
    <t>Đặng Phương</t>
  </si>
  <si>
    <t>Nam</t>
  </si>
  <si>
    <t>B15DCDT138</t>
  </si>
  <si>
    <t>Đinh Duy</t>
  </si>
  <si>
    <t>B15DCDT142</t>
  </si>
  <si>
    <t>23/08/1997</t>
  </si>
  <si>
    <t>B15DCDT134</t>
  </si>
  <si>
    <t>Nguyễn Tài</t>
  </si>
  <si>
    <t>09/11/1997</t>
  </si>
  <si>
    <t>B15DCDT150</t>
  </si>
  <si>
    <t>Phạm Quang</t>
  </si>
  <si>
    <t>Phong</t>
  </si>
  <si>
    <t>24/04/1997</t>
  </si>
  <si>
    <t>B15DCDT153</t>
  </si>
  <si>
    <t>Vương Văn</t>
  </si>
  <si>
    <t>Phức</t>
  </si>
  <si>
    <t>13/10/1996</t>
  </si>
  <si>
    <t>B15DCDT158</t>
  </si>
  <si>
    <t>Nguyễn Minh</t>
  </si>
  <si>
    <t>Phương</t>
  </si>
  <si>
    <t>B15DCDT159</t>
  </si>
  <si>
    <t>Nguyễn Thị Kim</t>
  </si>
  <si>
    <t>Phượng</t>
  </si>
  <si>
    <t>11/06/1997</t>
  </si>
  <si>
    <t>B15DCDT160</t>
  </si>
  <si>
    <t>Trương Anh</t>
  </si>
  <si>
    <t>Quân</t>
  </si>
  <si>
    <t>25/04/1997</t>
  </si>
  <si>
    <t>B15DCDT163</t>
  </si>
  <si>
    <t>Đặng Thị</t>
  </si>
  <si>
    <t>Quyên</t>
  </si>
  <si>
    <t>03/03/1997</t>
  </si>
  <si>
    <t>B15DCDT174</t>
  </si>
  <si>
    <t>Thân Xuân</t>
  </si>
  <si>
    <t>Sơn</t>
  </si>
  <si>
    <t>24/07/1997</t>
  </si>
  <si>
    <t>B15DCDT177</t>
  </si>
  <si>
    <t>Hà Như</t>
  </si>
  <si>
    <t>Thái</t>
  </si>
  <si>
    <t>15/10/1997</t>
  </si>
  <si>
    <t>B15DCDT186</t>
  </si>
  <si>
    <t>Nguyễn Tiến</t>
  </si>
  <si>
    <t>Thành</t>
  </si>
  <si>
    <t>12/05/1996</t>
  </si>
  <si>
    <t>B15DCDT180</t>
  </si>
  <si>
    <t>Hoàng Mạnh</t>
  </si>
  <si>
    <t>Thắng</t>
  </si>
  <si>
    <t>15/02/1997</t>
  </si>
  <si>
    <t>B15DCDT198</t>
  </si>
  <si>
    <t>Phạm Thị Huyền</t>
  </si>
  <si>
    <t>Trang</t>
  </si>
  <si>
    <t>19/05/1997</t>
  </si>
  <si>
    <t>B15DCDT206</t>
  </si>
  <si>
    <t>Trần Hồng</t>
  </si>
  <si>
    <t>Trường</t>
  </si>
  <si>
    <t>25/09/1997</t>
  </si>
  <si>
    <t>B15DCDT207</t>
  </si>
  <si>
    <t>Trần Ngọc</t>
  </si>
  <si>
    <t>Tú</t>
  </si>
  <si>
    <t>30/07/1997</t>
  </si>
  <si>
    <t>B15DCDT218</t>
  </si>
  <si>
    <t>Hoàng Đắc</t>
  </si>
  <si>
    <t>Tùng</t>
  </si>
  <si>
    <t>16/04/1997</t>
  </si>
  <si>
    <t>B15DCDT219</t>
  </si>
  <si>
    <t>Lưu Xuân</t>
  </si>
  <si>
    <t>11/02/1997</t>
  </si>
  <si>
    <t>B15DCDT226</t>
  </si>
  <si>
    <t>Nguyễn Xuân</t>
  </si>
  <si>
    <t>Vinh</t>
  </si>
  <si>
    <t>14/11/1997</t>
  </si>
  <si>
    <t>B15DCDT229</t>
  </si>
  <si>
    <t>Quách Văn</t>
  </si>
  <si>
    <t>Vững</t>
  </si>
  <si>
    <t>11/10/1997</t>
  </si>
  <si>
    <t>B15DCDT001</t>
  </si>
  <si>
    <t>Nguyễn Thắng Hải</t>
  </si>
  <si>
    <t>An</t>
  </si>
  <si>
    <t>22/08/1996</t>
  </si>
  <si>
    <t>B15DCDT006</t>
  </si>
  <si>
    <t>Nguyễn Quốc</t>
  </si>
  <si>
    <t>15/08/1997</t>
  </si>
  <si>
    <t>B15DCDT016</t>
  </si>
  <si>
    <t>Hà Văn</t>
  </si>
  <si>
    <t>Canh</t>
  </si>
  <si>
    <t>03/10/1996</t>
  </si>
  <si>
    <t>B15DCDT017</t>
  </si>
  <si>
    <t>Nguyễn Tiểu</t>
  </si>
  <si>
    <t>Châu</t>
  </si>
  <si>
    <t>19/02/1997</t>
  </si>
  <si>
    <t>B15DCDT021</t>
  </si>
  <si>
    <t>Phan Văn</t>
  </si>
  <si>
    <t>Chung</t>
  </si>
  <si>
    <t>11/01/1996</t>
  </si>
  <si>
    <t>B15DCDT019</t>
  </si>
  <si>
    <t>30/03/1995</t>
  </si>
  <si>
    <t>B15DCDT026</t>
  </si>
  <si>
    <t>Nguyễn Ngọc</t>
  </si>
  <si>
    <t>Cương</t>
  </si>
  <si>
    <t>19/01/1996</t>
  </si>
  <si>
    <t>B15DCDT034</t>
  </si>
  <si>
    <t>Diệm</t>
  </si>
  <si>
    <t>26/03/1997</t>
  </si>
  <si>
    <t>B15DCDT030</t>
  </si>
  <si>
    <t>Trần Hưng</t>
  </si>
  <si>
    <t>Đạo</t>
  </si>
  <si>
    <t>02/05/1997</t>
  </si>
  <si>
    <t>B15DCDT031</t>
  </si>
  <si>
    <t>Đạt</t>
  </si>
  <si>
    <t>21/03/1997</t>
  </si>
  <si>
    <t>B15DCDT038</t>
  </si>
  <si>
    <t>Ngô Nhân</t>
  </si>
  <si>
    <t>Đức</t>
  </si>
  <si>
    <t>02/08/1997</t>
  </si>
  <si>
    <t>B15DCDT040</t>
  </si>
  <si>
    <t>29/03/1997</t>
  </si>
  <si>
    <t>B15DCDT062</t>
  </si>
  <si>
    <t>01/12/1997</t>
  </si>
  <si>
    <t>B15DCDT069</t>
  </si>
  <si>
    <t>Hiện</t>
  </si>
  <si>
    <t>27/10/1997</t>
  </si>
  <si>
    <t>B15DCDT071</t>
  </si>
  <si>
    <t>Đỗ Đình</t>
  </si>
  <si>
    <t>Hiệp</t>
  </si>
  <si>
    <t>28/07/1997</t>
  </si>
  <si>
    <t>B15DCDT081</t>
  </si>
  <si>
    <t>Ngô Xuân</t>
  </si>
  <si>
    <t>02/01/1997</t>
  </si>
  <si>
    <t>B15DCDT087</t>
  </si>
  <si>
    <t>Nghiêm Đình</t>
  </si>
  <si>
    <t>06/08/1996</t>
  </si>
  <si>
    <t>B15DCDT088</t>
  </si>
  <si>
    <t>08/09/1997</t>
  </si>
  <si>
    <t>B15DCDT086</t>
  </si>
  <si>
    <t>22/09/1996</t>
  </si>
  <si>
    <t>B15DCDT102</t>
  </si>
  <si>
    <t>Hoàng Thị</t>
  </si>
  <si>
    <t>Huyền</t>
  </si>
  <si>
    <t>25/10/1997</t>
  </si>
  <si>
    <t>B15DCDT091</t>
  </si>
  <si>
    <t>Ngô Phú</t>
  </si>
  <si>
    <t>17/04/1996</t>
  </si>
  <si>
    <t>B15DCDT090</t>
  </si>
  <si>
    <t>13/07/1996</t>
  </si>
  <si>
    <t>B15DCDT094</t>
  </si>
  <si>
    <t>Nguyễn Thị</t>
  </si>
  <si>
    <t>Hương</t>
  </si>
  <si>
    <t>B15DCDT095</t>
  </si>
  <si>
    <t>16/10/1997</t>
  </si>
  <si>
    <t>B15DCDT106</t>
  </si>
  <si>
    <t>Phạm Đức</t>
  </si>
  <si>
    <t>Khánh</t>
  </si>
  <si>
    <t>B15DCDT112</t>
  </si>
  <si>
    <t>Ngô Thị</t>
  </si>
  <si>
    <t>Là</t>
  </si>
  <si>
    <t>05/08/1996</t>
  </si>
  <si>
    <t>B15DCDT113</t>
  </si>
  <si>
    <t>Nguyễn Thành</t>
  </si>
  <si>
    <t>Lâm</t>
  </si>
  <si>
    <t>12/07/1997</t>
  </si>
  <si>
    <t>B15DCDT114</t>
  </si>
  <si>
    <t>Trịnh Thị Mỹ</t>
  </si>
  <si>
    <t>Linh</t>
  </si>
  <si>
    <t>B15DCDT121</t>
  </si>
  <si>
    <t>Vũ Hải</t>
  </si>
  <si>
    <t>07/05/1997</t>
  </si>
  <si>
    <t>B15DCDT131</t>
  </si>
  <si>
    <t>Minh</t>
  </si>
  <si>
    <t>09/02/1997</t>
  </si>
  <si>
    <t>B15DCDT136</t>
  </si>
  <si>
    <t>Lê Hoàng</t>
  </si>
  <si>
    <t>21/08/1997</t>
  </si>
  <si>
    <t>B15DCDT139</t>
  </si>
  <si>
    <t>Nguyễn Hải</t>
  </si>
  <si>
    <t>07/12/1997</t>
  </si>
  <si>
    <t>B15DCDT137</t>
  </si>
  <si>
    <t>Phạm Huy</t>
  </si>
  <si>
    <t>17/09/1997</t>
  </si>
  <si>
    <t>B15DCDT148</t>
  </si>
  <si>
    <t>Phạm Hồng</t>
  </si>
  <si>
    <t>Nhung</t>
  </si>
  <si>
    <t>25/01/1997</t>
  </si>
  <si>
    <t>B15DCDT151</t>
  </si>
  <si>
    <t>Trần Trung</t>
  </si>
  <si>
    <t>12/08/1997</t>
  </si>
  <si>
    <t>B15DCDT154</t>
  </si>
  <si>
    <t>Đinh Quang</t>
  </si>
  <si>
    <t>Phụng</t>
  </si>
  <si>
    <t>03/06/1997</t>
  </si>
  <si>
    <t>B15DCDT155</t>
  </si>
  <si>
    <t>Phạm Hữu</t>
  </si>
  <si>
    <t>Phước</t>
  </si>
  <si>
    <t>29/11/1997</t>
  </si>
  <si>
    <t>B15DCDT166</t>
  </si>
  <si>
    <t>Nguyễn Thanh</t>
  </si>
  <si>
    <t>Quỳnh</t>
  </si>
  <si>
    <t>B15DCDT170</t>
  </si>
  <si>
    <t>Ngô Đăng</t>
  </si>
  <si>
    <t>14/02/1997</t>
  </si>
  <si>
    <t>B15DCDT178</t>
  </si>
  <si>
    <t>18/09/1997</t>
  </si>
  <si>
    <t>B15DCDT183</t>
  </si>
  <si>
    <t>Đinh Xuân</t>
  </si>
  <si>
    <t>B15DCDT193</t>
  </si>
  <si>
    <t>Dương Đăng</t>
  </si>
  <si>
    <t>Tiệp</t>
  </si>
  <si>
    <t>19/09/1996</t>
  </si>
  <si>
    <t>B15DCDT194</t>
  </si>
  <si>
    <t>Nguyễn Khánh</t>
  </si>
  <si>
    <t>Toàn</t>
  </si>
  <si>
    <t>04/05/1997</t>
  </si>
  <si>
    <t>B15DCDT203</t>
  </si>
  <si>
    <t>Đỗ Ngọc</t>
  </si>
  <si>
    <t>Trung</t>
  </si>
  <si>
    <t>B15DCDT215</t>
  </si>
  <si>
    <t>Đỗ Văn</t>
  </si>
  <si>
    <t>Tuấn</t>
  </si>
  <si>
    <t>07/04/1995</t>
  </si>
  <si>
    <t>B15DCDT210</t>
  </si>
  <si>
    <t>Trương Minh</t>
  </si>
  <si>
    <t>24/09/1996</t>
  </si>
  <si>
    <t>B15DCDT211</t>
  </si>
  <si>
    <t>Trương Văn</t>
  </si>
  <si>
    <t>B15DCDT230</t>
  </si>
  <si>
    <t>Nguyễn Hữu</t>
  </si>
  <si>
    <t>Yên</t>
  </si>
  <si>
    <t>102-A2</t>
  </si>
  <si>
    <t>601-A2</t>
  </si>
  <si>
    <t>501-A2</t>
  </si>
  <si>
    <t>405-A2</t>
  </si>
  <si>
    <t>BẢNG ĐIỂM HỌC PHẦN</t>
  </si>
  <si>
    <t>V</t>
  </si>
  <si>
    <t>Vắng</t>
  </si>
  <si>
    <t>Hà Nội, ngày 10  tháng  7 năm 2019</t>
  </si>
  <si>
    <t>Hà Nội, ngày 10  tháng  07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</si>
</sst>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b/>
      <sz val="18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24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protection locked="0"/>
    </xf>
    <xf numFmtId="1" fontId="1" fillId="0" borderId="12" xfId="0" applyNumberFormat="1" applyFont="1" applyFill="1" applyBorder="1" applyAlignment="1" applyProtection="1">
      <alignment horizontal="center"/>
      <protection hidden="1"/>
    </xf>
    <xf numFmtId="1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protection locked="0"/>
    </xf>
    <xf numFmtId="0" fontId="25" fillId="0" borderId="0" xfId="1" applyFont="1" applyFill="1" applyAlignment="1" applyProtection="1">
      <alignment vertical="center"/>
      <protection locked="0"/>
    </xf>
    <xf numFmtId="0" fontId="25" fillId="0" borderId="0" xfId="1" applyFont="1" applyFill="1" applyProtection="1">
      <protection locked="0"/>
    </xf>
    <xf numFmtId="0" fontId="25" fillId="0" borderId="11" xfId="0" applyFont="1" applyFill="1" applyBorder="1" applyAlignment="1" applyProtection="1">
      <alignment vertical="center" textRotation="90" wrapText="1"/>
      <protection locked="0"/>
    </xf>
    <xf numFmtId="0" fontId="25" fillId="0" borderId="12" xfId="0" applyFont="1" applyFill="1" applyBorder="1" applyAlignment="1" applyProtection="1">
      <alignment horizontal="center" vertical="center"/>
      <protection locked="0"/>
    </xf>
    <xf numFmtId="0" fontId="25" fillId="0" borderId="15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Protection="1">
      <protection locked="0"/>
    </xf>
    <xf numFmtId="0" fontId="25" fillId="0" borderId="0" xfId="0" applyFont="1" applyFill="1" applyProtection="1"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5" fillId="0" borderId="4" xfId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2"/>
      <tableStyleElement type="headerRow" dxfId="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82"/>
  <sheetViews>
    <sheetView workbookViewId="0">
      <pane ySplit="3" topLeftCell="A58" activePane="bottomLeft" state="frozen"/>
      <selection activeCell="A6" sqref="A6:XFD6"/>
      <selection pane="bottomLeft" activeCell="Q35" sqref="Q35"/>
    </sheetView>
  </sheetViews>
  <sheetFormatPr defaultColWidth="9" defaultRowHeight="22.5"/>
  <cols>
    <col min="1" max="1" width="0.125" style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0.375" style="1" customWidth="1"/>
    <col min="8" max="8" width="5.125" style="1" customWidth="1"/>
    <col min="9" max="9" width="5.5" style="1" customWidth="1"/>
    <col min="10" max="10" width="4.375" style="1" hidden="1" customWidth="1"/>
    <col min="11" max="11" width="4.875" style="1" customWidth="1"/>
    <col min="12" max="12" width="6.125" style="1" hidden="1" customWidth="1"/>
    <col min="13" max="13" width="4.75" style="1" hidden="1" customWidth="1"/>
    <col min="14" max="14" width="9" style="1" hidden="1" customWidth="1"/>
    <col min="15" max="15" width="12.5" style="100" hidden="1" customWidth="1"/>
    <col min="16" max="16" width="5.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625" style="1" customWidth="1"/>
    <col min="21" max="21" width="6.625" style="1" hidden="1" customWidth="1"/>
    <col min="22" max="22" width="6.5" style="1" customWidth="1"/>
    <col min="23" max="23" width="6.5" style="2" customWidth="1"/>
    <col min="24" max="24" width="9" style="62"/>
    <col min="25" max="25" width="9.125" style="62" bestFit="1" customWidth="1"/>
    <col min="26" max="26" width="9" style="62"/>
    <col min="27" max="27" width="10.375" style="62" bestFit="1" customWidth="1"/>
    <col min="28" max="28" width="9.125" style="62" bestFit="1" customWidth="1"/>
    <col min="29" max="39" width="9" style="62"/>
    <col min="40" max="16384" width="9" style="1"/>
  </cols>
  <sheetData>
    <row r="1" spans="2:39" ht="27.75" customHeight="1">
      <c r="B1" s="106" t="s">
        <v>0</v>
      </c>
      <c r="C1" s="106"/>
      <c r="D1" s="106"/>
      <c r="E1" s="106"/>
      <c r="F1" s="106"/>
      <c r="G1" s="106"/>
      <c r="H1" s="107" t="s">
        <v>383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3"/>
    </row>
    <row r="2" spans="2:39" ht="25.5" customHeight="1">
      <c r="B2" s="108" t="s">
        <v>1</v>
      </c>
      <c r="C2" s="108"/>
      <c r="D2" s="108"/>
      <c r="E2" s="108"/>
      <c r="F2" s="108"/>
      <c r="G2" s="108"/>
      <c r="H2" s="109" t="s">
        <v>48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4"/>
      <c r="W2" s="5"/>
      <c r="AE2" s="63"/>
      <c r="AF2" s="64"/>
      <c r="AG2" s="63"/>
      <c r="AH2" s="63"/>
      <c r="AI2" s="63"/>
      <c r="AJ2" s="64"/>
      <c r="AK2" s="63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3"/>
      <c r="P3" s="8"/>
      <c r="Q3" s="8"/>
      <c r="R3" s="8"/>
      <c r="S3" s="8"/>
      <c r="T3" s="8"/>
      <c r="U3" s="87"/>
      <c r="V3" s="4"/>
      <c r="W3" s="5"/>
      <c r="AF3" s="65"/>
      <c r="AJ3" s="65"/>
    </row>
    <row r="4" spans="2:39" ht="23.25" customHeight="1">
      <c r="B4" s="124" t="s">
        <v>2</v>
      </c>
      <c r="C4" s="124"/>
      <c r="D4" s="84" t="s">
        <v>52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94"/>
      <c r="P4" s="105" t="s">
        <v>53</v>
      </c>
      <c r="Q4" s="105"/>
      <c r="R4" s="105"/>
      <c r="S4" s="105"/>
      <c r="T4" s="105"/>
      <c r="U4" s="105"/>
      <c r="X4" s="63"/>
      <c r="Y4" s="101" t="s">
        <v>44</v>
      </c>
      <c r="Z4" s="101" t="s">
        <v>8</v>
      </c>
      <c r="AA4" s="101" t="s">
        <v>43</v>
      </c>
      <c r="AB4" s="101" t="s">
        <v>42</v>
      </c>
      <c r="AC4" s="101"/>
      <c r="AD4" s="101"/>
      <c r="AE4" s="101"/>
      <c r="AF4" s="101" t="s">
        <v>41</v>
      </c>
      <c r="AG4" s="101"/>
      <c r="AH4" s="101" t="s">
        <v>39</v>
      </c>
      <c r="AI4" s="101"/>
      <c r="AJ4" s="101" t="s">
        <v>40</v>
      </c>
      <c r="AK4" s="101"/>
      <c r="AL4" s="101" t="s">
        <v>38</v>
      </c>
      <c r="AM4" s="101"/>
    </row>
    <row r="5" spans="2:39" ht="17.25" customHeight="1">
      <c r="B5" s="123" t="s">
        <v>3</v>
      </c>
      <c r="C5" s="123"/>
      <c r="D5" s="9">
        <v>2</v>
      </c>
      <c r="G5" s="86" t="s">
        <v>54</v>
      </c>
      <c r="H5" s="85"/>
      <c r="I5" s="85"/>
      <c r="J5" s="85"/>
      <c r="K5" s="85"/>
      <c r="L5" s="85"/>
      <c r="M5" s="85"/>
      <c r="N5" s="85"/>
      <c r="O5" s="94"/>
      <c r="P5" s="105" t="s">
        <v>55</v>
      </c>
      <c r="Q5" s="105"/>
      <c r="R5" s="105"/>
      <c r="S5" s="105"/>
      <c r="T5" s="105"/>
      <c r="U5" s="105"/>
      <c r="X5" s="63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5"/>
      <c r="P6" s="59"/>
      <c r="Q6" s="3"/>
      <c r="R6" s="3"/>
      <c r="S6" s="3"/>
      <c r="T6" s="3"/>
      <c r="X6" s="63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</row>
    <row r="7" spans="2:39" ht="44.25" customHeight="1">
      <c r="B7" s="111" t="s">
        <v>4</v>
      </c>
      <c r="C7" s="125" t="s">
        <v>5</v>
      </c>
      <c r="D7" s="127" t="s">
        <v>6</v>
      </c>
      <c r="E7" s="128"/>
      <c r="F7" s="111" t="s">
        <v>7</v>
      </c>
      <c r="G7" s="111" t="s">
        <v>8</v>
      </c>
      <c r="H7" s="104" t="s">
        <v>9</v>
      </c>
      <c r="I7" s="104" t="s">
        <v>10</v>
      </c>
      <c r="J7" s="104" t="s">
        <v>11</v>
      </c>
      <c r="K7" s="104" t="s">
        <v>12</v>
      </c>
      <c r="L7" s="103" t="s">
        <v>13</v>
      </c>
      <c r="M7" s="103" t="s">
        <v>14</v>
      </c>
      <c r="N7" s="103" t="s">
        <v>15</v>
      </c>
      <c r="O7" s="121"/>
      <c r="P7" s="103" t="s">
        <v>16</v>
      </c>
      <c r="Q7" s="111" t="s">
        <v>17</v>
      </c>
      <c r="R7" s="103" t="s">
        <v>18</v>
      </c>
      <c r="S7" s="111" t="s">
        <v>19</v>
      </c>
      <c r="T7" s="111" t="s">
        <v>20</v>
      </c>
      <c r="U7" s="114" t="s">
        <v>21</v>
      </c>
      <c r="X7" s="63"/>
      <c r="Y7" s="101"/>
      <c r="Z7" s="101"/>
      <c r="AA7" s="101"/>
      <c r="AB7" s="66" t="s">
        <v>22</v>
      </c>
      <c r="AC7" s="66" t="s">
        <v>23</v>
      </c>
      <c r="AD7" s="66" t="s">
        <v>24</v>
      </c>
      <c r="AE7" s="66" t="s">
        <v>25</v>
      </c>
      <c r="AF7" s="66" t="s">
        <v>26</v>
      </c>
      <c r="AG7" s="66" t="s">
        <v>25</v>
      </c>
      <c r="AH7" s="66" t="s">
        <v>26</v>
      </c>
      <c r="AI7" s="66" t="s">
        <v>25</v>
      </c>
      <c r="AJ7" s="66" t="s">
        <v>26</v>
      </c>
      <c r="AK7" s="66" t="s">
        <v>25</v>
      </c>
      <c r="AL7" s="66" t="s">
        <v>26</v>
      </c>
      <c r="AM7" s="67" t="s">
        <v>25</v>
      </c>
    </row>
    <row r="8" spans="2:39" ht="44.25" customHeight="1">
      <c r="B8" s="113"/>
      <c r="C8" s="126"/>
      <c r="D8" s="129"/>
      <c r="E8" s="130"/>
      <c r="F8" s="113"/>
      <c r="G8" s="113"/>
      <c r="H8" s="104"/>
      <c r="I8" s="104"/>
      <c r="J8" s="104"/>
      <c r="K8" s="104"/>
      <c r="L8" s="103"/>
      <c r="M8" s="103"/>
      <c r="N8" s="103"/>
      <c r="O8" s="121"/>
      <c r="P8" s="103"/>
      <c r="Q8" s="112"/>
      <c r="R8" s="103"/>
      <c r="S8" s="113"/>
      <c r="T8" s="112"/>
      <c r="U8" s="115"/>
      <c r="W8" s="11"/>
      <c r="X8" s="63"/>
      <c r="Y8" s="68" t="str">
        <f>+D4</f>
        <v>Thiết kế hệ thống VLSI</v>
      </c>
      <c r="Z8" s="69" t="str">
        <f>+P4</f>
        <v>Nhóm: ELE1423-01</v>
      </c>
      <c r="AA8" s="70">
        <f>+$AJ$8+$AL$8+$AH$8</f>
        <v>46</v>
      </c>
      <c r="AB8" s="64">
        <f>COUNTIF($T$9:$T$115,"Khiển trách")</f>
        <v>0</v>
      </c>
      <c r="AC8" s="64">
        <f>COUNTIF($T$9:$T$115,"Cảnh cáo")</f>
        <v>0</v>
      </c>
      <c r="AD8" s="64">
        <f>COUNTIF($T$9:$T$115,"Đình chỉ thi")</f>
        <v>0</v>
      </c>
      <c r="AE8" s="71">
        <f>+($AB$8+$AC$8+$AD$8)/$AA$8*100%</f>
        <v>0</v>
      </c>
      <c r="AF8" s="64">
        <f>SUM(COUNTIF($T$9:$T$113,"Vắng"),COUNTIF($T$9:$T$113,"Vắng có phép"))</f>
        <v>1</v>
      </c>
      <c r="AG8" s="72">
        <f>+$AF$8/$AA$8</f>
        <v>2.1739130434782608E-2</v>
      </c>
      <c r="AH8" s="73">
        <f>COUNTIF($X$9:$X$113,"Thi lại")</f>
        <v>0</v>
      </c>
      <c r="AI8" s="72">
        <f>+$AH$8/$AA$8</f>
        <v>0</v>
      </c>
      <c r="AJ8" s="73">
        <f>COUNTIF($X$9:$X$114,"Học lại")</f>
        <v>3</v>
      </c>
      <c r="AK8" s="72">
        <f>+$AJ$8/$AA$8</f>
        <v>6.5217391304347824E-2</v>
      </c>
      <c r="AL8" s="64">
        <f>COUNTIF($X$10:$X$114,"Đạt")</f>
        <v>43</v>
      </c>
      <c r="AM8" s="71">
        <f>+$AL$8/$AA$8</f>
        <v>0.93478260869565222</v>
      </c>
    </row>
    <row r="9" spans="2:39" ht="30.75" customHeight="1">
      <c r="B9" s="117" t="s">
        <v>27</v>
      </c>
      <c r="C9" s="118"/>
      <c r="D9" s="118"/>
      <c r="E9" s="118"/>
      <c r="F9" s="118"/>
      <c r="G9" s="119"/>
      <c r="H9" s="12">
        <v>5</v>
      </c>
      <c r="I9" s="12">
        <v>15</v>
      </c>
      <c r="J9" s="13"/>
      <c r="K9" s="12">
        <v>20</v>
      </c>
      <c r="L9" s="14"/>
      <c r="M9" s="15"/>
      <c r="N9" s="15"/>
      <c r="O9" s="96"/>
      <c r="P9" s="60">
        <f>100-(H9+I9+J9+K9)</f>
        <v>60</v>
      </c>
      <c r="Q9" s="113"/>
      <c r="R9" s="16"/>
      <c r="S9" s="16"/>
      <c r="T9" s="113"/>
      <c r="U9" s="116"/>
      <c r="X9" s="63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2:39" ht="20.100000000000001" customHeight="1">
      <c r="B10" s="17">
        <v>1</v>
      </c>
      <c r="C10" s="18" t="s">
        <v>57</v>
      </c>
      <c r="D10" s="19" t="s">
        <v>58</v>
      </c>
      <c r="E10" s="20" t="s">
        <v>59</v>
      </c>
      <c r="F10" s="21" t="s">
        <v>60</v>
      </c>
      <c r="G10" s="18" t="s">
        <v>61</v>
      </c>
      <c r="H10" s="22">
        <v>8</v>
      </c>
      <c r="I10" s="22">
        <v>9</v>
      </c>
      <c r="J10" s="22" t="s">
        <v>28</v>
      </c>
      <c r="K10" s="22">
        <v>8</v>
      </c>
      <c r="L10" s="135"/>
      <c r="M10" s="135"/>
      <c r="N10" s="135"/>
      <c r="O10" s="97"/>
      <c r="P10" s="136">
        <v>2</v>
      </c>
      <c r="Q10" s="23">
        <f>ROUND(SUMPRODUCT(H10:P10,$H$9:$P$9)/100,1)</f>
        <v>4.5999999999999996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24" t="str">
        <f>IF($Q10&lt;4,"Kém",IF(AND($Q10&gt;=4,$Q10&lt;=5.4),"Trung bình yếu",IF(AND($Q10&gt;=5.5,$Q10&lt;=6.9),"Trung bình",IF(AND($Q10&gt;=7,$Q10&lt;=8.4),"Khá",IF(AND($Q10&gt;=8.5,$Q10&lt;=10),"Giỏi","")))))</f>
        <v>Trung bình yếu</v>
      </c>
      <c r="T10" s="83" t="str">
        <f>+IF(OR($H10=0,$I10=0,$J10=0,$K10=0),"Không đủ ĐKDT","")</f>
        <v/>
      </c>
      <c r="U10" s="88" t="s">
        <v>379</v>
      </c>
      <c r="V10" s="3"/>
      <c r="W10" s="25"/>
      <c r="X10" s="75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</row>
    <row r="11" spans="2:39" ht="20.100000000000001" customHeight="1">
      <c r="B11" s="26">
        <v>2</v>
      </c>
      <c r="C11" s="27" t="s">
        <v>62</v>
      </c>
      <c r="D11" s="28" t="s">
        <v>63</v>
      </c>
      <c r="E11" s="29" t="s">
        <v>59</v>
      </c>
      <c r="F11" s="30" t="s">
        <v>64</v>
      </c>
      <c r="G11" s="27" t="s">
        <v>61</v>
      </c>
      <c r="H11" s="31">
        <v>8</v>
      </c>
      <c r="I11" s="31">
        <v>8</v>
      </c>
      <c r="J11" s="31" t="s">
        <v>28</v>
      </c>
      <c r="K11" s="31">
        <v>8</v>
      </c>
      <c r="L11" s="32"/>
      <c r="M11" s="32"/>
      <c r="N11" s="32"/>
      <c r="O11" s="98"/>
      <c r="P11" s="33">
        <v>2.5</v>
      </c>
      <c r="Q11" s="34">
        <f>ROUND(SUMPRODUCT(H11:P11,$H$9:$P$9)/100,1)</f>
        <v>4.7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36" t="str">
        <f>IF($Q11&lt;4,"Kém",IF(AND($Q11&gt;=4,$Q11&lt;=5.4),"Trung bình yếu",IF(AND($Q11&gt;=5.5,$Q11&lt;=6.9),"Trung bình",IF(AND($Q11&gt;=7,$Q11&lt;=8.4),"Khá",IF(AND($Q11&gt;=8.5,$Q11&lt;=10),"Giỏi","")))))</f>
        <v>Trung bình yếu</v>
      </c>
      <c r="T11" s="37" t="str">
        <f>+IF(OR($H11=0,$I11=0,$J11=0,$K11=0),"Không đủ ĐKDT","")</f>
        <v/>
      </c>
      <c r="U11" s="89" t="s">
        <v>379</v>
      </c>
      <c r="V11" s="3"/>
      <c r="W11" s="25"/>
      <c r="X11" s="75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4"/>
      <c r="Z11" s="74"/>
      <c r="AA11" s="74"/>
      <c r="AB11" s="66"/>
      <c r="AC11" s="66"/>
      <c r="AD11" s="66"/>
      <c r="AE11" s="66"/>
      <c r="AF11" s="65"/>
      <c r="AG11" s="66"/>
      <c r="AH11" s="66"/>
      <c r="AI11" s="66"/>
      <c r="AJ11" s="66"/>
      <c r="AK11" s="66"/>
      <c r="AL11" s="66"/>
      <c r="AM11" s="67"/>
    </row>
    <row r="12" spans="2:39" ht="20.100000000000001" customHeight="1">
      <c r="B12" s="26">
        <v>3</v>
      </c>
      <c r="C12" s="27" t="s">
        <v>65</v>
      </c>
      <c r="D12" s="28" t="s">
        <v>66</v>
      </c>
      <c r="E12" s="29" t="s">
        <v>67</v>
      </c>
      <c r="F12" s="30" t="s">
        <v>68</v>
      </c>
      <c r="G12" s="27" t="s">
        <v>61</v>
      </c>
      <c r="H12" s="31">
        <v>10</v>
      </c>
      <c r="I12" s="31">
        <v>9</v>
      </c>
      <c r="J12" s="31" t="s">
        <v>28</v>
      </c>
      <c r="K12" s="31">
        <v>10</v>
      </c>
      <c r="L12" s="38"/>
      <c r="M12" s="38"/>
      <c r="N12" s="38"/>
      <c r="O12" s="98"/>
      <c r="P12" s="33">
        <v>4.5</v>
      </c>
      <c r="Q12" s="34">
        <f>ROUND(SUMPRODUCT(H12:P12,$H$9:$P$9)/100,1)</f>
        <v>6.6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>IF($Q12&lt;4,"Kém",IF(AND($Q12&gt;=4,$Q12&lt;=5.4),"Trung bình yếu",IF(AND($Q12&gt;=5.5,$Q12&lt;=6.9),"Trung bình",IF(AND($Q12&gt;=7,$Q12&lt;=8.4),"Khá",IF(AND($Q12&gt;=8.5,$Q12&lt;=10),"Giỏi","")))))</f>
        <v>Trung bình</v>
      </c>
      <c r="T12" s="37" t="str">
        <f>+IF(OR($H12=0,$I12=0,$J12=0,$K12=0),"Không đủ ĐKDT","")</f>
        <v/>
      </c>
      <c r="U12" s="89" t="s">
        <v>379</v>
      </c>
      <c r="V12" s="3"/>
      <c r="W12" s="25"/>
      <c r="X12" s="75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6"/>
      <c r="Z12" s="76"/>
      <c r="AA12" s="92"/>
      <c r="AB12" s="65"/>
      <c r="AC12" s="65"/>
      <c r="AD12" s="65"/>
      <c r="AE12" s="77"/>
      <c r="AF12" s="65"/>
      <c r="AG12" s="78"/>
      <c r="AH12" s="79"/>
      <c r="AI12" s="78"/>
      <c r="AJ12" s="79"/>
      <c r="AK12" s="78"/>
      <c r="AL12" s="65"/>
      <c r="AM12" s="77"/>
    </row>
    <row r="13" spans="2:39" ht="20.100000000000001" customHeight="1">
      <c r="B13" s="26">
        <v>4</v>
      </c>
      <c r="C13" s="27" t="s">
        <v>69</v>
      </c>
      <c r="D13" s="28" t="s">
        <v>70</v>
      </c>
      <c r="E13" s="29" t="s">
        <v>71</v>
      </c>
      <c r="F13" s="30" t="s">
        <v>72</v>
      </c>
      <c r="G13" s="27" t="s">
        <v>73</v>
      </c>
      <c r="H13" s="31">
        <v>8</v>
      </c>
      <c r="I13" s="31">
        <v>8</v>
      </c>
      <c r="J13" s="31" t="s">
        <v>28</v>
      </c>
      <c r="K13" s="31">
        <v>8</v>
      </c>
      <c r="L13" s="38"/>
      <c r="M13" s="38"/>
      <c r="N13" s="38"/>
      <c r="O13" s="98"/>
      <c r="P13" s="33">
        <v>4</v>
      </c>
      <c r="Q13" s="34">
        <f>ROUND(SUMPRODUCT(H13:P13,$H$9:$P$9)/100,1)</f>
        <v>5.6</v>
      </c>
      <c r="R13" s="35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>IF($Q13&lt;4,"Kém",IF(AND($Q13&gt;=4,$Q13&lt;=5.4),"Trung bình yếu",IF(AND($Q13&gt;=5.5,$Q13&lt;=6.9),"Trung bình",IF(AND($Q13&gt;=7,$Q13&lt;=8.4),"Khá",IF(AND($Q13&gt;=8.5,$Q13&lt;=10),"Giỏi","")))))</f>
        <v>Trung bình</v>
      </c>
      <c r="T13" s="37" t="str">
        <f>+IF(OR($H13=0,$I13=0,$J13=0,$K13=0),"Không đủ ĐKDT","")</f>
        <v/>
      </c>
      <c r="U13" s="89" t="s">
        <v>379</v>
      </c>
      <c r="V13" s="3"/>
      <c r="W13" s="25"/>
      <c r="X13" s="75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Đạt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</row>
    <row r="14" spans="2:39" ht="20.100000000000001" customHeight="1">
      <c r="B14" s="26">
        <v>5</v>
      </c>
      <c r="C14" s="27" t="s">
        <v>74</v>
      </c>
      <c r="D14" s="28" t="s">
        <v>75</v>
      </c>
      <c r="E14" s="29" t="s">
        <v>71</v>
      </c>
      <c r="F14" s="30" t="s">
        <v>76</v>
      </c>
      <c r="G14" s="27" t="s">
        <v>73</v>
      </c>
      <c r="H14" s="31">
        <v>7</v>
      </c>
      <c r="I14" s="31">
        <v>7</v>
      </c>
      <c r="J14" s="31" t="s">
        <v>28</v>
      </c>
      <c r="K14" s="31">
        <v>7</v>
      </c>
      <c r="L14" s="38"/>
      <c r="M14" s="38"/>
      <c r="N14" s="38"/>
      <c r="O14" s="98"/>
      <c r="P14" s="33">
        <v>6</v>
      </c>
      <c r="Q14" s="34">
        <f>ROUND(SUMPRODUCT(H14:P14,$H$9:$P$9)/100,1)</f>
        <v>6.4</v>
      </c>
      <c r="R14" s="35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C</v>
      </c>
      <c r="S14" s="36" t="str">
        <f>IF($Q14&lt;4,"Kém",IF(AND($Q14&gt;=4,$Q14&lt;=5.4),"Trung bình yếu",IF(AND($Q14&gt;=5.5,$Q14&lt;=6.9),"Trung bình",IF(AND($Q14&gt;=7,$Q14&lt;=8.4),"Khá",IF(AND($Q14&gt;=8.5,$Q14&lt;=10),"Giỏi","")))))</f>
        <v>Trung bình</v>
      </c>
      <c r="T14" s="37" t="str">
        <f>+IF(OR($H14=0,$I14=0,$J14=0,$K14=0),"Không đủ ĐKDT","")</f>
        <v/>
      </c>
      <c r="U14" s="89" t="s">
        <v>379</v>
      </c>
      <c r="V14" s="3"/>
      <c r="W14" s="25"/>
      <c r="X14" s="75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Đạt</v>
      </c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2:39" ht="20.100000000000001" customHeight="1">
      <c r="B15" s="26">
        <v>6</v>
      </c>
      <c r="C15" s="27" t="s">
        <v>77</v>
      </c>
      <c r="D15" s="28" t="s">
        <v>78</v>
      </c>
      <c r="E15" s="29" t="s">
        <v>79</v>
      </c>
      <c r="F15" s="30" t="s">
        <v>80</v>
      </c>
      <c r="G15" s="27" t="s">
        <v>61</v>
      </c>
      <c r="H15" s="31">
        <v>10</v>
      </c>
      <c r="I15" s="31">
        <v>8</v>
      </c>
      <c r="J15" s="31" t="s">
        <v>28</v>
      </c>
      <c r="K15" s="31">
        <v>10</v>
      </c>
      <c r="L15" s="38"/>
      <c r="M15" s="38"/>
      <c r="N15" s="38"/>
      <c r="O15" s="98"/>
      <c r="P15" s="33">
        <v>6</v>
      </c>
      <c r="Q15" s="34">
        <f>ROUND(SUMPRODUCT(H15:P15,$H$9:$P$9)/100,1)</f>
        <v>7.3</v>
      </c>
      <c r="R15" s="35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B</v>
      </c>
      <c r="S15" s="36" t="str">
        <f>IF($Q15&lt;4,"Kém",IF(AND($Q15&gt;=4,$Q15&lt;=5.4),"Trung bình yếu",IF(AND($Q15&gt;=5.5,$Q15&lt;=6.9),"Trung bình",IF(AND($Q15&gt;=7,$Q15&lt;=8.4),"Khá",IF(AND($Q15&gt;=8.5,$Q15&lt;=10),"Giỏi","")))))</f>
        <v>Khá</v>
      </c>
      <c r="T15" s="37" t="str">
        <f>+IF(OR($H15=0,$I15=0,$J15=0,$K15=0),"Không đủ ĐKDT","")</f>
        <v/>
      </c>
      <c r="U15" s="89" t="s">
        <v>379</v>
      </c>
      <c r="V15" s="3"/>
      <c r="W15" s="25"/>
      <c r="X15" s="75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Đạt</v>
      </c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</row>
    <row r="16" spans="2:39" ht="20.100000000000001" customHeight="1">
      <c r="B16" s="26">
        <v>7</v>
      </c>
      <c r="C16" s="27" t="s">
        <v>81</v>
      </c>
      <c r="D16" s="28" t="s">
        <v>82</v>
      </c>
      <c r="E16" s="29" t="s">
        <v>83</v>
      </c>
      <c r="F16" s="30" t="s">
        <v>84</v>
      </c>
      <c r="G16" s="27" t="s">
        <v>61</v>
      </c>
      <c r="H16" s="31">
        <v>9</v>
      </c>
      <c r="I16" s="31">
        <v>9</v>
      </c>
      <c r="J16" s="31" t="s">
        <v>28</v>
      </c>
      <c r="K16" s="31">
        <v>9</v>
      </c>
      <c r="L16" s="38"/>
      <c r="M16" s="38"/>
      <c r="N16" s="38"/>
      <c r="O16" s="98"/>
      <c r="P16" s="33">
        <v>3.5</v>
      </c>
      <c r="Q16" s="34">
        <f>ROUND(SUMPRODUCT(H16:P16,$H$9:$P$9)/100,1)</f>
        <v>5.7</v>
      </c>
      <c r="R16" s="35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C</v>
      </c>
      <c r="S16" s="36" t="str">
        <f>IF($Q16&lt;4,"Kém",IF(AND($Q16&gt;=4,$Q16&lt;=5.4),"Trung bình yếu",IF(AND($Q16&gt;=5.5,$Q16&lt;=6.9),"Trung bình",IF(AND($Q16&gt;=7,$Q16&lt;=8.4),"Khá",IF(AND($Q16&gt;=8.5,$Q16&lt;=10),"Giỏi","")))))</f>
        <v>Trung bình</v>
      </c>
      <c r="T16" s="37" t="str">
        <f>+IF(OR($H16=0,$I16=0,$J16=0,$K16=0),"Không đủ ĐKDT","")</f>
        <v/>
      </c>
      <c r="U16" s="89" t="s">
        <v>379</v>
      </c>
      <c r="V16" s="3"/>
      <c r="W16" s="25"/>
      <c r="X16" s="75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Đạt</v>
      </c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</row>
    <row r="17" spans="2:39" ht="20.100000000000001" customHeight="1">
      <c r="B17" s="26">
        <v>8</v>
      </c>
      <c r="C17" s="27" t="s">
        <v>85</v>
      </c>
      <c r="D17" s="28" t="s">
        <v>86</v>
      </c>
      <c r="E17" s="29" t="s">
        <v>87</v>
      </c>
      <c r="F17" s="30" t="s">
        <v>88</v>
      </c>
      <c r="G17" s="27" t="s">
        <v>61</v>
      </c>
      <c r="H17" s="31">
        <v>8</v>
      </c>
      <c r="I17" s="31">
        <v>8</v>
      </c>
      <c r="J17" s="31" t="s">
        <v>28</v>
      </c>
      <c r="K17" s="31">
        <v>8</v>
      </c>
      <c r="L17" s="38"/>
      <c r="M17" s="38"/>
      <c r="N17" s="38"/>
      <c r="O17" s="98"/>
      <c r="P17" s="33">
        <v>3</v>
      </c>
      <c r="Q17" s="34">
        <f>ROUND(SUMPRODUCT(H17:P17,$H$9:$P$9)/100,1)</f>
        <v>5</v>
      </c>
      <c r="R17" s="35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D+</v>
      </c>
      <c r="S17" s="36" t="str">
        <f>IF($Q17&lt;4,"Kém",IF(AND($Q17&gt;=4,$Q17&lt;=5.4),"Trung bình yếu",IF(AND($Q17&gt;=5.5,$Q17&lt;=6.9),"Trung bình",IF(AND($Q17&gt;=7,$Q17&lt;=8.4),"Khá",IF(AND($Q17&gt;=8.5,$Q17&lt;=10),"Giỏi","")))))</f>
        <v>Trung bình yếu</v>
      </c>
      <c r="T17" s="37" t="str">
        <f>+IF(OR($H17=0,$I17=0,$J17=0,$K17=0),"Không đủ ĐKDT","")</f>
        <v/>
      </c>
      <c r="U17" s="89" t="s">
        <v>379</v>
      </c>
      <c r="V17" s="3"/>
      <c r="W17" s="25"/>
      <c r="X17" s="75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Đạt</v>
      </c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</row>
    <row r="18" spans="2:39" ht="20.100000000000001" customHeight="1">
      <c r="B18" s="26">
        <v>9</v>
      </c>
      <c r="C18" s="27" t="s">
        <v>89</v>
      </c>
      <c r="D18" s="28" t="s">
        <v>90</v>
      </c>
      <c r="E18" s="29" t="s">
        <v>91</v>
      </c>
      <c r="F18" s="30" t="s">
        <v>92</v>
      </c>
      <c r="G18" s="27" t="s">
        <v>61</v>
      </c>
      <c r="H18" s="31">
        <v>6</v>
      </c>
      <c r="I18" s="31">
        <v>6</v>
      </c>
      <c r="J18" s="31" t="s">
        <v>28</v>
      </c>
      <c r="K18" s="31">
        <v>6</v>
      </c>
      <c r="L18" s="38"/>
      <c r="M18" s="38"/>
      <c r="N18" s="38"/>
      <c r="O18" s="98"/>
      <c r="P18" s="33">
        <v>2</v>
      </c>
      <c r="Q18" s="34">
        <f>ROUND(SUMPRODUCT(H18:P18,$H$9:$P$9)/100,1)</f>
        <v>3.6</v>
      </c>
      <c r="R18" s="35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F</v>
      </c>
      <c r="S18" s="36" t="str">
        <f>IF($Q18&lt;4,"Kém",IF(AND($Q18&gt;=4,$Q18&lt;=5.4),"Trung bình yếu",IF(AND($Q18&gt;=5.5,$Q18&lt;=6.9),"Trung bình",IF(AND($Q18&gt;=7,$Q18&lt;=8.4),"Khá",IF(AND($Q18&gt;=8.5,$Q18&lt;=10),"Giỏi","")))))</f>
        <v>Kém</v>
      </c>
      <c r="T18" s="37" t="str">
        <f>+IF(OR($H18=0,$I18=0,$J18=0,$K18=0),"Không đủ ĐKDT","")</f>
        <v/>
      </c>
      <c r="U18" s="89" t="s">
        <v>379</v>
      </c>
      <c r="V18" s="3"/>
      <c r="W18" s="25"/>
      <c r="X18" s="75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Học lại</v>
      </c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</row>
    <row r="19" spans="2:39" ht="20.100000000000001" customHeight="1">
      <c r="B19" s="26">
        <v>10</v>
      </c>
      <c r="C19" s="27" t="s">
        <v>93</v>
      </c>
      <c r="D19" s="28" t="s">
        <v>94</v>
      </c>
      <c r="E19" s="29" t="s">
        <v>95</v>
      </c>
      <c r="F19" s="30" t="s">
        <v>96</v>
      </c>
      <c r="G19" s="27" t="s">
        <v>61</v>
      </c>
      <c r="H19" s="31">
        <v>9</v>
      </c>
      <c r="I19" s="31">
        <v>9</v>
      </c>
      <c r="J19" s="31" t="s">
        <v>28</v>
      </c>
      <c r="K19" s="31">
        <v>9</v>
      </c>
      <c r="L19" s="38"/>
      <c r="M19" s="38"/>
      <c r="N19" s="38"/>
      <c r="O19" s="98"/>
      <c r="P19" s="33">
        <v>2</v>
      </c>
      <c r="Q19" s="34">
        <f>ROUND(SUMPRODUCT(H19:P19,$H$9:$P$9)/100,1)</f>
        <v>4.8</v>
      </c>
      <c r="R19" s="35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D</v>
      </c>
      <c r="S19" s="36" t="str">
        <f>IF($Q19&lt;4,"Kém",IF(AND($Q19&gt;=4,$Q19&lt;=5.4),"Trung bình yếu",IF(AND($Q19&gt;=5.5,$Q19&lt;=6.9),"Trung bình",IF(AND($Q19&gt;=7,$Q19&lt;=8.4),"Khá",IF(AND($Q19&gt;=8.5,$Q19&lt;=10),"Giỏi","")))))</f>
        <v>Trung bình yếu</v>
      </c>
      <c r="T19" s="37" t="str">
        <f>+IF(OR($H19=0,$I19=0,$J19=0,$K19=0),"Không đủ ĐKDT","")</f>
        <v/>
      </c>
      <c r="U19" s="89" t="s">
        <v>379</v>
      </c>
      <c r="V19" s="3"/>
      <c r="W19" s="25"/>
      <c r="X19" s="75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</row>
    <row r="20" spans="2:39" ht="20.100000000000001" customHeight="1">
      <c r="B20" s="26">
        <v>11</v>
      </c>
      <c r="C20" s="27" t="s">
        <v>97</v>
      </c>
      <c r="D20" s="28" t="s">
        <v>98</v>
      </c>
      <c r="E20" s="29" t="s">
        <v>95</v>
      </c>
      <c r="F20" s="30" t="s">
        <v>99</v>
      </c>
      <c r="G20" s="27" t="s">
        <v>73</v>
      </c>
      <c r="H20" s="31">
        <v>8</v>
      </c>
      <c r="I20" s="31">
        <v>8</v>
      </c>
      <c r="J20" s="31" t="s">
        <v>28</v>
      </c>
      <c r="K20" s="31">
        <v>8</v>
      </c>
      <c r="L20" s="38"/>
      <c r="M20" s="38"/>
      <c r="N20" s="38"/>
      <c r="O20" s="98"/>
      <c r="P20" s="33">
        <v>2.5</v>
      </c>
      <c r="Q20" s="34">
        <f>ROUND(SUMPRODUCT(H20:P20,$H$9:$P$9)/100,1)</f>
        <v>4.7</v>
      </c>
      <c r="R20" s="35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D</v>
      </c>
      <c r="S20" s="36" t="str">
        <f>IF($Q20&lt;4,"Kém",IF(AND($Q20&gt;=4,$Q20&lt;=5.4),"Trung bình yếu",IF(AND($Q20&gt;=5.5,$Q20&lt;=6.9),"Trung bình",IF(AND($Q20&gt;=7,$Q20&lt;=8.4),"Khá",IF(AND($Q20&gt;=8.5,$Q20&lt;=10),"Giỏi","")))))</f>
        <v>Trung bình yếu</v>
      </c>
      <c r="T20" s="37" t="str">
        <f>+IF(OR($H20=0,$I20=0,$J20=0,$K20=0),"Không đủ ĐKDT","")</f>
        <v/>
      </c>
      <c r="U20" s="89" t="s">
        <v>379</v>
      </c>
      <c r="V20" s="3"/>
      <c r="W20" s="25"/>
      <c r="X20" s="75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Đạt</v>
      </c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</row>
    <row r="21" spans="2:39" ht="20.100000000000001" customHeight="1">
      <c r="B21" s="26">
        <v>12</v>
      </c>
      <c r="C21" s="27" t="s">
        <v>100</v>
      </c>
      <c r="D21" s="28" t="s">
        <v>101</v>
      </c>
      <c r="E21" s="29" t="s">
        <v>102</v>
      </c>
      <c r="F21" s="30" t="s">
        <v>103</v>
      </c>
      <c r="G21" s="27" t="s">
        <v>73</v>
      </c>
      <c r="H21" s="31">
        <v>9</v>
      </c>
      <c r="I21" s="31">
        <v>8</v>
      </c>
      <c r="J21" s="31" t="s">
        <v>28</v>
      </c>
      <c r="K21" s="31">
        <v>9</v>
      </c>
      <c r="L21" s="38"/>
      <c r="M21" s="38"/>
      <c r="N21" s="38"/>
      <c r="O21" s="98"/>
      <c r="P21" s="33">
        <v>2.5</v>
      </c>
      <c r="Q21" s="34">
        <f>ROUND(SUMPRODUCT(H21:P21,$H$9:$P$9)/100,1)</f>
        <v>5</v>
      </c>
      <c r="R21" s="35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D+</v>
      </c>
      <c r="S21" s="36" t="str">
        <f>IF($Q21&lt;4,"Kém",IF(AND($Q21&gt;=4,$Q21&lt;=5.4),"Trung bình yếu",IF(AND($Q21&gt;=5.5,$Q21&lt;=6.9),"Trung bình",IF(AND($Q21&gt;=7,$Q21&lt;=8.4),"Khá",IF(AND($Q21&gt;=8.5,$Q21&lt;=10),"Giỏi","")))))</f>
        <v>Trung bình yếu</v>
      </c>
      <c r="T21" s="37" t="str">
        <f>+IF(OR($H21=0,$I21=0,$J21=0,$K21=0),"Không đủ ĐKDT","")</f>
        <v/>
      </c>
      <c r="U21" s="89" t="s">
        <v>379</v>
      </c>
      <c r="V21" s="3"/>
      <c r="W21" s="25"/>
      <c r="X21" s="75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Đạt</v>
      </c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</row>
    <row r="22" spans="2:39" ht="20.100000000000001" customHeight="1">
      <c r="B22" s="26">
        <v>13</v>
      </c>
      <c r="C22" s="27" t="s">
        <v>104</v>
      </c>
      <c r="D22" s="28" t="s">
        <v>105</v>
      </c>
      <c r="E22" s="29" t="s">
        <v>106</v>
      </c>
      <c r="F22" s="30" t="s">
        <v>107</v>
      </c>
      <c r="G22" s="27" t="s">
        <v>61</v>
      </c>
      <c r="H22" s="31">
        <v>9</v>
      </c>
      <c r="I22" s="31">
        <v>9</v>
      </c>
      <c r="J22" s="31" t="s">
        <v>28</v>
      </c>
      <c r="K22" s="31">
        <v>9</v>
      </c>
      <c r="L22" s="38"/>
      <c r="M22" s="38"/>
      <c r="N22" s="38"/>
      <c r="O22" s="98"/>
      <c r="P22" s="33">
        <v>2.5</v>
      </c>
      <c r="Q22" s="34">
        <f>ROUND(SUMPRODUCT(H22:P22,$H$9:$P$9)/100,1)</f>
        <v>5.0999999999999996</v>
      </c>
      <c r="R22" s="35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D+</v>
      </c>
      <c r="S22" s="36" t="str">
        <f>IF($Q22&lt;4,"Kém",IF(AND($Q22&gt;=4,$Q22&lt;=5.4),"Trung bình yếu",IF(AND($Q22&gt;=5.5,$Q22&lt;=6.9),"Trung bình",IF(AND($Q22&gt;=7,$Q22&lt;=8.4),"Khá",IF(AND($Q22&gt;=8.5,$Q22&lt;=10),"Giỏi","")))))</f>
        <v>Trung bình yếu</v>
      </c>
      <c r="T22" s="37" t="str">
        <f>+IF(OR($H22=0,$I22=0,$J22=0,$K22=0),"Không đủ ĐKDT","")</f>
        <v/>
      </c>
      <c r="U22" s="89" t="s">
        <v>379</v>
      </c>
      <c r="V22" s="3"/>
      <c r="W22" s="25"/>
      <c r="X22" s="75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Đạt</v>
      </c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</row>
    <row r="23" spans="2:39" ht="20.100000000000001" customHeight="1">
      <c r="B23" s="26">
        <v>14</v>
      </c>
      <c r="C23" s="27" t="s">
        <v>108</v>
      </c>
      <c r="D23" s="28" t="s">
        <v>109</v>
      </c>
      <c r="E23" s="29" t="s">
        <v>110</v>
      </c>
      <c r="F23" s="30" t="s">
        <v>111</v>
      </c>
      <c r="G23" s="27" t="s">
        <v>73</v>
      </c>
      <c r="H23" s="31">
        <v>5</v>
      </c>
      <c r="I23" s="31">
        <v>5</v>
      </c>
      <c r="J23" s="31" t="s">
        <v>28</v>
      </c>
      <c r="K23" s="31">
        <v>5</v>
      </c>
      <c r="L23" s="38"/>
      <c r="M23" s="38"/>
      <c r="N23" s="38"/>
      <c r="O23" s="98"/>
      <c r="P23" s="33">
        <v>3.5</v>
      </c>
      <c r="Q23" s="34">
        <f>ROUND(SUMPRODUCT(H23:P23,$H$9:$P$9)/100,1)</f>
        <v>4.0999999999999996</v>
      </c>
      <c r="R23" s="35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D</v>
      </c>
      <c r="S23" s="36" t="str">
        <f>IF($Q23&lt;4,"Kém",IF(AND($Q23&gt;=4,$Q23&lt;=5.4),"Trung bình yếu",IF(AND($Q23&gt;=5.5,$Q23&lt;=6.9),"Trung bình",IF(AND($Q23&gt;=7,$Q23&lt;=8.4),"Khá",IF(AND($Q23&gt;=8.5,$Q23&lt;=10),"Giỏi","")))))</f>
        <v>Trung bình yếu</v>
      </c>
      <c r="T23" s="37" t="str">
        <f>+IF(OR($H23=0,$I23=0,$J23=0,$K23=0),"Không đủ ĐKDT","")</f>
        <v/>
      </c>
      <c r="U23" s="89" t="s">
        <v>379</v>
      </c>
      <c r="V23" s="3"/>
      <c r="W23" s="25"/>
      <c r="X23" s="75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</row>
    <row r="24" spans="2:39" ht="20.100000000000001" customHeight="1">
      <c r="B24" s="26">
        <v>15</v>
      </c>
      <c r="C24" s="27" t="s">
        <v>112</v>
      </c>
      <c r="D24" s="28" t="s">
        <v>113</v>
      </c>
      <c r="E24" s="29" t="s">
        <v>114</v>
      </c>
      <c r="F24" s="30" t="s">
        <v>115</v>
      </c>
      <c r="G24" s="27" t="s">
        <v>61</v>
      </c>
      <c r="H24" s="31">
        <v>8</v>
      </c>
      <c r="I24" s="31">
        <v>9</v>
      </c>
      <c r="J24" s="31" t="s">
        <v>28</v>
      </c>
      <c r="K24" s="31">
        <v>8</v>
      </c>
      <c r="L24" s="38"/>
      <c r="M24" s="38"/>
      <c r="N24" s="38"/>
      <c r="O24" s="98"/>
      <c r="P24" s="33">
        <v>2</v>
      </c>
      <c r="Q24" s="34">
        <f>ROUND(SUMPRODUCT(H24:P24,$H$9:$P$9)/100,1)</f>
        <v>4.5999999999999996</v>
      </c>
      <c r="R24" s="35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D</v>
      </c>
      <c r="S24" s="36" t="str">
        <f>IF($Q24&lt;4,"Kém",IF(AND($Q24&gt;=4,$Q24&lt;=5.4),"Trung bình yếu",IF(AND($Q24&gt;=5.5,$Q24&lt;=6.9),"Trung bình",IF(AND($Q24&gt;=7,$Q24&lt;=8.4),"Khá",IF(AND($Q24&gt;=8.5,$Q24&lt;=10),"Giỏi","")))))</f>
        <v>Trung bình yếu</v>
      </c>
      <c r="T24" s="37" t="str">
        <f>+IF(OR($H24=0,$I24=0,$J24=0,$K24=0),"Không đủ ĐKDT","")</f>
        <v/>
      </c>
      <c r="U24" s="89" t="s">
        <v>379</v>
      </c>
      <c r="V24" s="3"/>
      <c r="W24" s="25"/>
      <c r="X24" s="75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Đạt</v>
      </c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</row>
    <row r="25" spans="2:39" ht="20.100000000000001" customHeight="1">
      <c r="B25" s="26">
        <v>16</v>
      </c>
      <c r="C25" s="27" t="s">
        <v>116</v>
      </c>
      <c r="D25" s="28" t="s">
        <v>117</v>
      </c>
      <c r="E25" s="29" t="s">
        <v>118</v>
      </c>
      <c r="F25" s="30" t="s">
        <v>119</v>
      </c>
      <c r="G25" s="27" t="s">
        <v>73</v>
      </c>
      <c r="H25" s="31">
        <v>10</v>
      </c>
      <c r="I25" s="31">
        <v>9</v>
      </c>
      <c r="J25" s="31" t="s">
        <v>28</v>
      </c>
      <c r="K25" s="31">
        <v>10</v>
      </c>
      <c r="L25" s="38"/>
      <c r="M25" s="38"/>
      <c r="N25" s="38"/>
      <c r="O25" s="98"/>
      <c r="P25" s="33">
        <v>8</v>
      </c>
      <c r="Q25" s="34">
        <f>ROUND(SUMPRODUCT(H25:P25,$H$9:$P$9)/100,1)</f>
        <v>8.6999999999999993</v>
      </c>
      <c r="R25" s="35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A</v>
      </c>
      <c r="S25" s="36" t="str">
        <f>IF($Q25&lt;4,"Kém",IF(AND($Q25&gt;=4,$Q25&lt;=5.4),"Trung bình yếu",IF(AND($Q25&gt;=5.5,$Q25&lt;=6.9),"Trung bình",IF(AND($Q25&gt;=7,$Q25&lt;=8.4),"Khá",IF(AND($Q25&gt;=8.5,$Q25&lt;=10),"Giỏi","")))))</f>
        <v>Giỏi</v>
      </c>
      <c r="T25" s="37" t="str">
        <f>+IF(OR($H25=0,$I25=0,$J25=0,$K25=0),"Không đủ ĐKDT","")</f>
        <v/>
      </c>
      <c r="U25" s="89" t="s">
        <v>379</v>
      </c>
      <c r="V25" s="3"/>
      <c r="W25" s="25"/>
      <c r="X25" s="75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Đạt</v>
      </c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</row>
    <row r="26" spans="2:39" ht="20.100000000000001" customHeight="1">
      <c r="B26" s="26">
        <v>17</v>
      </c>
      <c r="C26" s="27" t="s">
        <v>120</v>
      </c>
      <c r="D26" s="28" t="s">
        <v>121</v>
      </c>
      <c r="E26" s="29" t="s">
        <v>122</v>
      </c>
      <c r="F26" s="30" t="s">
        <v>123</v>
      </c>
      <c r="G26" s="27" t="s">
        <v>73</v>
      </c>
      <c r="H26" s="31">
        <v>9</v>
      </c>
      <c r="I26" s="31">
        <v>8</v>
      </c>
      <c r="J26" s="31" t="s">
        <v>28</v>
      </c>
      <c r="K26" s="31">
        <v>9</v>
      </c>
      <c r="L26" s="38"/>
      <c r="M26" s="38"/>
      <c r="N26" s="38"/>
      <c r="O26" s="98"/>
      <c r="P26" s="33">
        <v>2</v>
      </c>
      <c r="Q26" s="34">
        <f>ROUND(SUMPRODUCT(H26:P26,$H$9:$P$9)/100,1)</f>
        <v>4.7</v>
      </c>
      <c r="R26" s="35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D</v>
      </c>
      <c r="S26" s="36" t="str">
        <f>IF($Q26&lt;4,"Kém",IF(AND($Q26&gt;=4,$Q26&lt;=5.4),"Trung bình yếu",IF(AND($Q26&gt;=5.5,$Q26&lt;=6.9),"Trung bình",IF(AND($Q26&gt;=7,$Q26&lt;=8.4),"Khá",IF(AND($Q26&gt;=8.5,$Q26&lt;=10),"Giỏi","")))))</f>
        <v>Trung bình yếu</v>
      </c>
      <c r="T26" s="37" t="str">
        <f>+IF(OR($H26=0,$I26=0,$J26=0,$K26=0),"Không đủ ĐKDT","")</f>
        <v/>
      </c>
      <c r="U26" s="89" t="s">
        <v>379</v>
      </c>
      <c r="V26" s="3"/>
      <c r="W26" s="25"/>
      <c r="X26" s="75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Đạt</v>
      </c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2:39" ht="20.100000000000001" customHeight="1">
      <c r="B27" s="26">
        <v>18</v>
      </c>
      <c r="C27" s="27" t="s">
        <v>124</v>
      </c>
      <c r="D27" s="28" t="s">
        <v>125</v>
      </c>
      <c r="E27" s="29" t="s">
        <v>122</v>
      </c>
      <c r="F27" s="30" t="s">
        <v>126</v>
      </c>
      <c r="G27" s="27" t="s">
        <v>61</v>
      </c>
      <c r="H27" s="31">
        <v>8</v>
      </c>
      <c r="I27" s="31">
        <v>8</v>
      </c>
      <c r="J27" s="31" t="s">
        <v>28</v>
      </c>
      <c r="K27" s="31">
        <v>8</v>
      </c>
      <c r="L27" s="38"/>
      <c r="M27" s="38"/>
      <c r="N27" s="38"/>
      <c r="O27" s="98"/>
      <c r="P27" s="33">
        <v>5</v>
      </c>
      <c r="Q27" s="34">
        <f>ROUND(SUMPRODUCT(H27:P27,$H$9:$P$9)/100,1)</f>
        <v>6.2</v>
      </c>
      <c r="R27" s="35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C</v>
      </c>
      <c r="S27" s="36" t="str">
        <f>IF($Q27&lt;4,"Kém",IF(AND($Q27&gt;=4,$Q27&lt;=5.4),"Trung bình yếu",IF(AND($Q27&gt;=5.5,$Q27&lt;=6.9),"Trung bình",IF(AND($Q27&gt;=7,$Q27&lt;=8.4),"Khá",IF(AND($Q27&gt;=8.5,$Q27&lt;=10),"Giỏi","")))))</f>
        <v>Trung bình</v>
      </c>
      <c r="T27" s="37" t="str">
        <f>+IF(OR($H27=0,$I27=0,$J27=0,$K27=0),"Không đủ ĐKDT","")</f>
        <v/>
      </c>
      <c r="U27" s="89" t="s">
        <v>379</v>
      </c>
      <c r="V27" s="3"/>
      <c r="W27" s="25"/>
      <c r="X27" s="75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Đạt</v>
      </c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2:39" ht="20.100000000000001" customHeight="1">
      <c r="B28" s="26">
        <v>19</v>
      </c>
      <c r="C28" s="27" t="s">
        <v>127</v>
      </c>
      <c r="D28" s="28" t="s">
        <v>128</v>
      </c>
      <c r="E28" s="29" t="s">
        <v>129</v>
      </c>
      <c r="F28" s="30" t="s">
        <v>130</v>
      </c>
      <c r="G28" s="27" t="s">
        <v>61</v>
      </c>
      <c r="H28" s="31">
        <v>7</v>
      </c>
      <c r="I28" s="31">
        <v>7</v>
      </c>
      <c r="J28" s="31" t="s">
        <v>28</v>
      </c>
      <c r="K28" s="31">
        <v>7</v>
      </c>
      <c r="L28" s="38"/>
      <c r="M28" s="38"/>
      <c r="N28" s="38"/>
      <c r="O28" s="98"/>
      <c r="P28" s="33">
        <v>2</v>
      </c>
      <c r="Q28" s="34">
        <f>ROUND(SUMPRODUCT(H28:P28,$H$9:$P$9)/100,1)</f>
        <v>4</v>
      </c>
      <c r="R28" s="35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D</v>
      </c>
      <c r="S28" s="36" t="str">
        <f>IF($Q28&lt;4,"Kém",IF(AND($Q28&gt;=4,$Q28&lt;=5.4),"Trung bình yếu",IF(AND($Q28&gt;=5.5,$Q28&lt;=6.9),"Trung bình",IF(AND($Q28&gt;=7,$Q28&lt;=8.4),"Khá",IF(AND($Q28&gt;=8.5,$Q28&lt;=10),"Giỏi","")))))</f>
        <v>Trung bình yếu</v>
      </c>
      <c r="T28" s="37" t="str">
        <f>+IF(OR($H28=0,$I28=0,$J28=0,$K28=0),"Không đủ ĐKDT","")</f>
        <v/>
      </c>
      <c r="U28" s="89" t="s">
        <v>379</v>
      </c>
      <c r="V28" s="3"/>
      <c r="W28" s="25"/>
      <c r="X28" s="75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2:39" ht="20.100000000000001" customHeight="1">
      <c r="B29" s="26">
        <v>20</v>
      </c>
      <c r="C29" s="27" t="s">
        <v>131</v>
      </c>
      <c r="D29" s="28" t="s">
        <v>132</v>
      </c>
      <c r="E29" s="29" t="s">
        <v>129</v>
      </c>
      <c r="F29" s="30" t="s">
        <v>133</v>
      </c>
      <c r="G29" s="27" t="s">
        <v>73</v>
      </c>
      <c r="H29" s="31">
        <v>7</v>
      </c>
      <c r="I29" s="31">
        <v>7</v>
      </c>
      <c r="J29" s="31" t="s">
        <v>28</v>
      </c>
      <c r="K29" s="31">
        <v>7</v>
      </c>
      <c r="L29" s="38"/>
      <c r="M29" s="38"/>
      <c r="N29" s="38"/>
      <c r="O29" s="98"/>
      <c r="P29" s="33">
        <v>4</v>
      </c>
      <c r="Q29" s="34">
        <f>ROUND(SUMPRODUCT(H29:P29,$H$9:$P$9)/100,1)</f>
        <v>5.2</v>
      </c>
      <c r="R29" s="35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D+</v>
      </c>
      <c r="S29" s="36" t="str">
        <f>IF($Q29&lt;4,"Kém",IF(AND($Q29&gt;=4,$Q29&lt;=5.4),"Trung bình yếu",IF(AND($Q29&gt;=5.5,$Q29&lt;=6.9),"Trung bình",IF(AND($Q29&gt;=7,$Q29&lt;=8.4),"Khá",IF(AND($Q29&gt;=8.5,$Q29&lt;=10),"Giỏi","")))))</f>
        <v>Trung bình yếu</v>
      </c>
      <c r="T29" s="37" t="str">
        <f>+IF(OR($H29=0,$I29=0,$J29=0,$K29=0),"Không đủ ĐKDT","")</f>
        <v/>
      </c>
      <c r="U29" s="89" t="s">
        <v>379</v>
      </c>
      <c r="V29" s="3"/>
      <c r="W29" s="25"/>
      <c r="X29" s="75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2:39" ht="20.100000000000001" customHeight="1">
      <c r="B30" s="26">
        <v>21</v>
      </c>
      <c r="C30" s="27" t="s">
        <v>134</v>
      </c>
      <c r="D30" s="28" t="s">
        <v>135</v>
      </c>
      <c r="E30" s="29" t="s">
        <v>136</v>
      </c>
      <c r="F30" s="30" t="s">
        <v>137</v>
      </c>
      <c r="G30" s="27" t="s">
        <v>61</v>
      </c>
      <c r="H30" s="31">
        <v>10</v>
      </c>
      <c r="I30" s="31">
        <v>8</v>
      </c>
      <c r="J30" s="31" t="s">
        <v>28</v>
      </c>
      <c r="K30" s="31">
        <v>10</v>
      </c>
      <c r="L30" s="38"/>
      <c r="M30" s="38"/>
      <c r="N30" s="38"/>
      <c r="O30" s="98"/>
      <c r="P30" s="33">
        <v>2.5</v>
      </c>
      <c r="Q30" s="34">
        <f>ROUND(SUMPRODUCT(H30:P30,$H$9:$P$9)/100,1)</f>
        <v>5.2</v>
      </c>
      <c r="R30" s="35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D+</v>
      </c>
      <c r="S30" s="36" t="str">
        <f>IF($Q30&lt;4,"Kém",IF(AND($Q30&gt;=4,$Q30&lt;=5.4),"Trung bình yếu",IF(AND($Q30&gt;=5.5,$Q30&lt;=6.9),"Trung bình",IF(AND($Q30&gt;=7,$Q30&lt;=8.4),"Khá",IF(AND($Q30&gt;=8.5,$Q30&lt;=10),"Giỏi","")))))</f>
        <v>Trung bình yếu</v>
      </c>
      <c r="T30" s="37" t="str">
        <f>+IF(OR($H30=0,$I30=0,$J30=0,$K30=0),"Không đủ ĐKDT","")</f>
        <v/>
      </c>
      <c r="U30" s="89" t="s">
        <v>379</v>
      </c>
      <c r="V30" s="3"/>
      <c r="W30" s="25"/>
      <c r="X30" s="75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2:39" ht="20.100000000000001" customHeight="1">
      <c r="B31" s="26">
        <v>22</v>
      </c>
      <c r="C31" s="27" t="s">
        <v>138</v>
      </c>
      <c r="D31" s="28" t="s">
        <v>135</v>
      </c>
      <c r="E31" s="29" t="s">
        <v>139</v>
      </c>
      <c r="F31" s="30" t="s">
        <v>140</v>
      </c>
      <c r="G31" s="27" t="s">
        <v>61</v>
      </c>
      <c r="H31" s="31">
        <v>9</v>
      </c>
      <c r="I31" s="31">
        <v>9</v>
      </c>
      <c r="J31" s="31" t="s">
        <v>28</v>
      </c>
      <c r="K31" s="31">
        <v>9</v>
      </c>
      <c r="L31" s="38"/>
      <c r="M31" s="38"/>
      <c r="N31" s="38"/>
      <c r="O31" s="98"/>
      <c r="P31" s="33">
        <v>5</v>
      </c>
      <c r="Q31" s="34">
        <f>ROUND(SUMPRODUCT(H31:P31,$H$9:$P$9)/100,1)</f>
        <v>6.6</v>
      </c>
      <c r="R31" s="35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C+</v>
      </c>
      <c r="S31" s="36" t="str">
        <f>IF($Q31&lt;4,"Kém",IF(AND($Q31&gt;=4,$Q31&lt;=5.4),"Trung bình yếu",IF(AND($Q31&gt;=5.5,$Q31&lt;=6.9),"Trung bình",IF(AND($Q31&gt;=7,$Q31&lt;=8.4),"Khá",IF(AND($Q31&gt;=8.5,$Q31&lt;=10),"Giỏi","")))))</f>
        <v>Trung bình</v>
      </c>
      <c r="T31" s="37" t="str">
        <f>+IF(OR($H31=0,$I31=0,$J31=0,$K31=0),"Không đủ ĐKDT","")</f>
        <v/>
      </c>
      <c r="U31" s="89" t="s">
        <v>379</v>
      </c>
      <c r="V31" s="3"/>
      <c r="W31" s="25"/>
      <c r="X31" s="75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Đạt</v>
      </c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</row>
    <row r="32" spans="2:39" ht="20.100000000000001" customHeight="1">
      <c r="B32" s="26">
        <v>23</v>
      </c>
      <c r="C32" s="27" t="s">
        <v>141</v>
      </c>
      <c r="D32" s="28" t="s">
        <v>142</v>
      </c>
      <c r="E32" s="29" t="s">
        <v>139</v>
      </c>
      <c r="F32" s="30" t="s">
        <v>143</v>
      </c>
      <c r="G32" s="27" t="s">
        <v>73</v>
      </c>
      <c r="H32" s="31">
        <v>9</v>
      </c>
      <c r="I32" s="31">
        <v>9</v>
      </c>
      <c r="J32" s="31" t="s">
        <v>28</v>
      </c>
      <c r="K32" s="31">
        <v>9</v>
      </c>
      <c r="L32" s="38"/>
      <c r="M32" s="38"/>
      <c r="N32" s="38"/>
      <c r="O32" s="98"/>
      <c r="P32" s="33">
        <v>6.5</v>
      </c>
      <c r="Q32" s="34">
        <f>ROUND(SUMPRODUCT(H32:P32,$H$9:$P$9)/100,1)</f>
        <v>7.5</v>
      </c>
      <c r="R32" s="35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B</v>
      </c>
      <c r="S32" s="36" t="str">
        <f>IF($Q32&lt;4,"Kém",IF(AND($Q32&gt;=4,$Q32&lt;=5.4),"Trung bình yếu",IF(AND($Q32&gt;=5.5,$Q32&lt;=6.9),"Trung bình",IF(AND($Q32&gt;=7,$Q32&lt;=8.4),"Khá",IF(AND($Q32&gt;=8.5,$Q32&lt;=10),"Giỏi","")))))</f>
        <v>Khá</v>
      </c>
      <c r="T32" s="37" t="str">
        <f>+IF(OR($H32=0,$I32=0,$J32=0,$K32=0),"Không đủ ĐKDT","")</f>
        <v/>
      </c>
      <c r="U32" s="89" t="s">
        <v>379</v>
      </c>
      <c r="V32" s="3"/>
      <c r="W32" s="25"/>
      <c r="X32" s="75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Đạt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</row>
    <row r="33" spans="2:39" ht="20.100000000000001" customHeight="1">
      <c r="B33" s="26">
        <v>24</v>
      </c>
      <c r="C33" s="27" t="s">
        <v>144</v>
      </c>
      <c r="D33" s="28" t="s">
        <v>145</v>
      </c>
      <c r="E33" s="29" t="s">
        <v>146</v>
      </c>
      <c r="F33" s="30" t="s">
        <v>147</v>
      </c>
      <c r="G33" s="27" t="s">
        <v>73</v>
      </c>
      <c r="H33" s="31">
        <v>5</v>
      </c>
      <c r="I33" s="31">
        <v>5</v>
      </c>
      <c r="J33" s="31" t="s">
        <v>28</v>
      </c>
      <c r="K33" s="31">
        <v>5</v>
      </c>
      <c r="L33" s="38"/>
      <c r="M33" s="38"/>
      <c r="N33" s="38"/>
      <c r="O33" s="98"/>
      <c r="P33" s="33" t="s">
        <v>384</v>
      </c>
      <c r="Q33" s="34">
        <v>0</v>
      </c>
      <c r="R33" s="35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F</v>
      </c>
      <c r="S33" s="36" t="str">
        <f>IF($Q33&lt;4,"Kém",IF(AND($Q33&gt;=4,$Q33&lt;=5.4),"Trung bình yếu",IF(AND($Q33&gt;=5.5,$Q33&lt;=6.9),"Trung bình",IF(AND($Q33&gt;=7,$Q33&lt;=8.4),"Khá",IF(AND($Q33&gt;=8.5,$Q33&lt;=10),"Giỏi","")))))</f>
        <v>Kém</v>
      </c>
      <c r="T33" s="37" t="s">
        <v>385</v>
      </c>
      <c r="U33" s="89" t="s">
        <v>380</v>
      </c>
      <c r="V33" s="3"/>
      <c r="W33" s="25"/>
      <c r="X33" s="75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Học lại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</row>
    <row r="34" spans="2:39" ht="20.100000000000001" customHeight="1">
      <c r="B34" s="26">
        <v>25</v>
      </c>
      <c r="C34" s="27" t="s">
        <v>148</v>
      </c>
      <c r="D34" s="28" t="s">
        <v>149</v>
      </c>
      <c r="E34" s="29" t="s">
        <v>150</v>
      </c>
      <c r="F34" s="30" t="s">
        <v>151</v>
      </c>
      <c r="G34" s="27" t="s">
        <v>73</v>
      </c>
      <c r="H34" s="31">
        <v>9</v>
      </c>
      <c r="I34" s="31">
        <v>8</v>
      </c>
      <c r="J34" s="31" t="s">
        <v>28</v>
      </c>
      <c r="K34" s="31">
        <v>9</v>
      </c>
      <c r="L34" s="38"/>
      <c r="M34" s="38"/>
      <c r="N34" s="38"/>
      <c r="O34" s="98"/>
      <c r="P34" s="33">
        <v>7.5</v>
      </c>
      <c r="Q34" s="34">
        <f>ROUND(SUMPRODUCT(H34:P34,$H$9:$P$9)/100,1)</f>
        <v>8</v>
      </c>
      <c r="R34" s="35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B+</v>
      </c>
      <c r="S34" s="36" t="str">
        <f>IF($Q34&lt;4,"Kém",IF(AND($Q34&gt;=4,$Q34&lt;=5.4),"Trung bình yếu",IF(AND($Q34&gt;=5.5,$Q34&lt;=6.9),"Trung bình",IF(AND($Q34&gt;=7,$Q34&lt;=8.4),"Khá",IF(AND($Q34&gt;=8.5,$Q34&lt;=10),"Giỏi","")))))</f>
        <v>Khá</v>
      </c>
      <c r="T34" s="37" t="str">
        <f>+IF(OR($H34=0,$I34=0,$J34=0,$K34=0),"Không đủ ĐKDT","")</f>
        <v/>
      </c>
      <c r="U34" s="89" t="s">
        <v>380</v>
      </c>
      <c r="V34" s="3"/>
      <c r="W34" s="25"/>
      <c r="X34" s="75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Đạt</v>
      </c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2:39" ht="20.100000000000001" customHeight="1">
      <c r="B35" s="26">
        <v>26</v>
      </c>
      <c r="C35" s="27" t="s">
        <v>152</v>
      </c>
      <c r="D35" s="28" t="s">
        <v>153</v>
      </c>
      <c r="E35" s="29" t="s">
        <v>154</v>
      </c>
      <c r="F35" s="30" t="s">
        <v>84</v>
      </c>
      <c r="G35" s="27" t="s">
        <v>73</v>
      </c>
      <c r="H35" s="31">
        <v>4</v>
      </c>
      <c r="I35" s="31">
        <v>5</v>
      </c>
      <c r="J35" s="31" t="s">
        <v>28</v>
      </c>
      <c r="K35" s="31">
        <v>5</v>
      </c>
      <c r="L35" s="38"/>
      <c r="M35" s="38"/>
      <c r="N35" s="38"/>
      <c r="O35" s="98"/>
      <c r="P35" s="33">
        <v>2</v>
      </c>
      <c r="Q35" s="34">
        <f>ROUND(SUMPRODUCT(H35:P35,$H$9:$P$9)/100,1)</f>
        <v>3.2</v>
      </c>
      <c r="R35" s="35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F</v>
      </c>
      <c r="S35" s="36" t="str">
        <f>IF($Q35&lt;4,"Kém",IF(AND($Q35&gt;=4,$Q35&lt;=5.4),"Trung bình yếu",IF(AND($Q35&gt;=5.5,$Q35&lt;=6.9),"Trung bình",IF(AND($Q35&gt;=7,$Q35&lt;=8.4),"Khá",IF(AND($Q35&gt;=8.5,$Q35&lt;=10),"Giỏi","")))))</f>
        <v>Kém</v>
      </c>
      <c r="T35" s="37" t="str">
        <f>+IF(OR($H35=0,$I35=0,$J35=0,$K35=0),"Không đủ ĐKDT","")</f>
        <v/>
      </c>
      <c r="U35" s="89" t="s">
        <v>380</v>
      </c>
      <c r="V35" s="3"/>
      <c r="W35" s="25"/>
      <c r="X35" s="75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Học lại</v>
      </c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2:39" ht="20.100000000000001" customHeight="1">
      <c r="B36" s="26">
        <v>27</v>
      </c>
      <c r="C36" s="27" t="s">
        <v>155</v>
      </c>
      <c r="D36" s="28" t="s">
        <v>156</v>
      </c>
      <c r="E36" s="29" t="s">
        <v>154</v>
      </c>
      <c r="F36" s="30" t="s">
        <v>143</v>
      </c>
      <c r="G36" s="27" t="s">
        <v>73</v>
      </c>
      <c r="H36" s="31">
        <v>10</v>
      </c>
      <c r="I36" s="31">
        <v>10</v>
      </c>
      <c r="J36" s="31" t="s">
        <v>28</v>
      </c>
      <c r="K36" s="31">
        <v>10</v>
      </c>
      <c r="L36" s="38"/>
      <c r="M36" s="38"/>
      <c r="N36" s="38"/>
      <c r="O36" s="98"/>
      <c r="P36" s="33">
        <v>2.5</v>
      </c>
      <c r="Q36" s="34">
        <f>ROUND(SUMPRODUCT(H36:P36,$H$9:$P$9)/100,1)</f>
        <v>5.5</v>
      </c>
      <c r="R36" s="35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C</v>
      </c>
      <c r="S36" s="36" t="str">
        <f>IF($Q36&lt;4,"Kém",IF(AND($Q36&gt;=4,$Q36&lt;=5.4),"Trung bình yếu",IF(AND($Q36&gt;=5.5,$Q36&lt;=6.9),"Trung bình",IF(AND($Q36&gt;=7,$Q36&lt;=8.4),"Khá",IF(AND($Q36&gt;=8.5,$Q36&lt;=10),"Giỏi","")))))</f>
        <v>Trung bình</v>
      </c>
      <c r="T36" s="37" t="str">
        <f>+IF(OR($H36=0,$I36=0,$J36=0,$K36=0),"Không đủ ĐKDT","")</f>
        <v/>
      </c>
      <c r="U36" s="89" t="s">
        <v>380</v>
      </c>
      <c r="V36" s="3"/>
      <c r="W36" s="25"/>
      <c r="X36" s="75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</row>
    <row r="37" spans="2:39" ht="20.100000000000001" customHeight="1">
      <c r="B37" s="26">
        <v>28</v>
      </c>
      <c r="C37" s="27" t="s">
        <v>157</v>
      </c>
      <c r="D37" s="28" t="s">
        <v>145</v>
      </c>
      <c r="E37" s="29" t="s">
        <v>154</v>
      </c>
      <c r="F37" s="30" t="s">
        <v>158</v>
      </c>
      <c r="G37" s="27" t="s">
        <v>73</v>
      </c>
      <c r="H37" s="31">
        <v>9</v>
      </c>
      <c r="I37" s="31">
        <v>9</v>
      </c>
      <c r="J37" s="31" t="s">
        <v>28</v>
      </c>
      <c r="K37" s="31">
        <v>9</v>
      </c>
      <c r="L37" s="38"/>
      <c r="M37" s="38"/>
      <c r="N37" s="38"/>
      <c r="O37" s="98"/>
      <c r="P37" s="33">
        <v>4.5</v>
      </c>
      <c r="Q37" s="34">
        <f>ROUND(SUMPRODUCT(H37:P37,$H$9:$P$9)/100,1)</f>
        <v>6.3</v>
      </c>
      <c r="R37" s="35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C</v>
      </c>
      <c r="S37" s="36" t="str">
        <f>IF($Q37&lt;4,"Kém",IF(AND($Q37&gt;=4,$Q37&lt;=5.4),"Trung bình yếu",IF(AND($Q37&gt;=5.5,$Q37&lt;=6.9),"Trung bình",IF(AND($Q37&gt;=7,$Q37&lt;=8.4),"Khá",IF(AND($Q37&gt;=8.5,$Q37&lt;=10),"Giỏi","")))))</f>
        <v>Trung bình</v>
      </c>
      <c r="T37" s="37" t="str">
        <f>+IF(OR($H37=0,$I37=0,$J37=0,$K37=0),"Không đủ ĐKDT","")</f>
        <v/>
      </c>
      <c r="U37" s="89" t="s">
        <v>380</v>
      </c>
      <c r="V37" s="3"/>
      <c r="W37" s="25"/>
      <c r="X37" s="75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</row>
    <row r="38" spans="2:39" ht="20.100000000000001" customHeight="1">
      <c r="B38" s="26">
        <v>29</v>
      </c>
      <c r="C38" s="27" t="s">
        <v>159</v>
      </c>
      <c r="D38" s="28" t="s">
        <v>160</v>
      </c>
      <c r="E38" s="29" t="s">
        <v>154</v>
      </c>
      <c r="F38" s="30" t="s">
        <v>161</v>
      </c>
      <c r="G38" s="27" t="s">
        <v>73</v>
      </c>
      <c r="H38" s="31">
        <v>10</v>
      </c>
      <c r="I38" s="31">
        <v>9</v>
      </c>
      <c r="J38" s="31" t="s">
        <v>28</v>
      </c>
      <c r="K38" s="31">
        <v>10</v>
      </c>
      <c r="L38" s="38"/>
      <c r="M38" s="38"/>
      <c r="N38" s="38"/>
      <c r="O38" s="98"/>
      <c r="P38" s="33">
        <v>5</v>
      </c>
      <c r="Q38" s="34">
        <f>ROUND(SUMPRODUCT(H38:P38,$H$9:$P$9)/100,1)</f>
        <v>6.9</v>
      </c>
      <c r="R38" s="35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C+</v>
      </c>
      <c r="S38" s="36" t="str">
        <f>IF($Q38&lt;4,"Kém",IF(AND($Q38&gt;=4,$Q38&lt;=5.4),"Trung bình yếu",IF(AND($Q38&gt;=5.5,$Q38&lt;=6.9),"Trung bình",IF(AND($Q38&gt;=7,$Q38&lt;=8.4),"Khá",IF(AND($Q38&gt;=8.5,$Q38&lt;=10),"Giỏi","")))))</f>
        <v>Trung bình</v>
      </c>
      <c r="T38" s="37" t="str">
        <f>+IF(OR($H38=0,$I38=0,$J38=0,$K38=0),"Không đủ ĐKDT","")</f>
        <v/>
      </c>
      <c r="U38" s="89" t="s">
        <v>380</v>
      </c>
      <c r="V38" s="3"/>
      <c r="W38" s="25"/>
      <c r="X38" s="75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Đạt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</row>
    <row r="39" spans="2:39" ht="20.100000000000001" customHeight="1">
      <c r="B39" s="26">
        <v>30</v>
      </c>
      <c r="C39" s="27" t="s">
        <v>162</v>
      </c>
      <c r="D39" s="28" t="s">
        <v>163</v>
      </c>
      <c r="E39" s="29" t="s">
        <v>164</v>
      </c>
      <c r="F39" s="30" t="s">
        <v>165</v>
      </c>
      <c r="G39" s="27" t="s">
        <v>73</v>
      </c>
      <c r="H39" s="31">
        <v>10</v>
      </c>
      <c r="I39" s="31">
        <v>8</v>
      </c>
      <c r="J39" s="31" t="s">
        <v>28</v>
      </c>
      <c r="K39" s="31">
        <v>10</v>
      </c>
      <c r="L39" s="38"/>
      <c r="M39" s="38"/>
      <c r="N39" s="38"/>
      <c r="O39" s="98"/>
      <c r="P39" s="33">
        <v>4</v>
      </c>
      <c r="Q39" s="34">
        <f>ROUND(SUMPRODUCT(H39:P39,$H$9:$P$9)/100,1)</f>
        <v>6.1</v>
      </c>
      <c r="R39" s="35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C</v>
      </c>
      <c r="S39" s="36" t="str">
        <f>IF($Q39&lt;4,"Kém",IF(AND($Q39&gt;=4,$Q39&lt;=5.4),"Trung bình yếu",IF(AND($Q39&gt;=5.5,$Q39&lt;=6.9),"Trung bình",IF(AND($Q39&gt;=7,$Q39&lt;=8.4),"Khá",IF(AND($Q39&gt;=8.5,$Q39&lt;=10),"Giỏi","")))))</f>
        <v>Trung bình</v>
      </c>
      <c r="T39" s="37" t="str">
        <f>+IF(OR($H39=0,$I39=0,$J39=0,$K39=0),"Không đủ ĐKDT","")</f>
        <v/>
      </c>
      <c r="U39" s="89" t="s">
        <v>380</v>
      </c>
      <c r="V39" s="3"/>
      <c r="W39" s="25"/>
      <c r="X39" s="75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</row>
    <row r="40" spans="2:39" ht="20.100000000000001" customHeight="1">
      <c r="B40" s="26">
        <v>31</v>
      </c>
      <c r="C40" s="27" t="s">
        <v>166</v>
      </c>
      <c r="D40" s="28" t="s">
        <v>167</v>
      </c>
      <c r="E40" s="29" t="s">
        <v>168</v>
      </c>
      <c r="F40" s="30" t="s">
        <v>169</v>
      </c>
      <c r="G40" s="27" t="s">
        <v>73</v>
      </c>
      <c r="H40" s="31">
        <v>8</v>
      </c>
      <c r="I40" s="31">
        <v>8</v>
      </c>
      <c r="J40" s="31" t="s">
        <v>28</v>
      </c>
      <c r="K40" s="31">
        <v>8</v>
      </c>
      <c r="L40" s="38"/>
      <c r="M40" s="38"/>
      <c r="N40" s="38"/>
      <c r="O40" s="98"/>
      <c r="P40" s="33">
        <v>5.5</v>
      </c>
      <c r="Q40" s="34">
        <f>ROUND(SUMPRODUCT(H40:P40,$H$9:$P$9)/100,1)</f>
        <v>6.5</v>
      </c>
      <c r="R40" s="35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C+</v>
      </c>
      <c r="S40" s="36" t="str">
        <f>IF($Q40&lt;4,"Kém",IF(AND($Q40&gt;=4,$Q40&lt;=5.4),"Trung bình yếu",IF(AND($Q40&gt;=5.5,$Q40&lt;=6.9),"Trung bình",IF(AND($Q40&gt;=7,$Q40&lt;=8.4),"Khá",IF(AND($Q40&gt;=8.5,$Q40&lt;=10),"Giỏi","")))))</f>
        <v>Trung bình</v>
      </c>
      <c r="T40" s="37" t="str">
        <f>+IF(OR($H40=0,$I40=0,$J40=0,$K40=0),"Không đủ ĐKDT","")</f>
        <v/>
      </c>
      <c r="U40" s="89" t="s">
        <v>380</v>
      </c>
      <c r="V40" s="3"/>
      <c r="W40" s="25"/>
      <c r="X40" s="75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</row>
    <row r="41" spans="2:39" ht="20.100000000000001" customHeight="1">
      <c r="B41" s="26">
        <v>32</v>
      </c>
      <c r="C41" s="27" t="s">
        <v>170</v>
      </c>
      <c r="D41" s="28" t="s">
        <v>171</v>
      </c>
      <c r="E41" s="29" t="s">
        <v>172</v>
      </c>
      <c r="F41" s="30" t="s">
        <v>137</v>
      </c>
      <c r="G41" s="27" t="s">
        <v>73</v>
      </c>
      <c r="H41" s="31">
        <v>9</v>
      </c>
      <c r="I41" s="31">
        <v>9</v>
      </c>
      <c r="J41" s="31" t="s">
        <v>28</v>
      </c>
      <c r="K41" s="31">
        <v>9</v>
      </c>
      <c r="L41" s="38"/>
      <c r="M41" s="38"/>
      <c r="N41" s="38"/>
      <c r="O41" s="98"/>
      <c r="P41" s="33">
        <v>4</v>
      </c>
      <c r="Q41" s="34">
        <f>ROUND(SUMPRODUCT(H41:P41,$H$9:$P$9)/100,1)</f>
        <v>6</v>
      </c>
      <c r="R41" s="35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C</v>
      </c>
      <c r="S41" s="36" t="str">
        <f>IF($Q41&lt;4,"Kém",IF(AND($Q41&gt;=4,$Q41&lt;=5.4),"Trung bình yếu",IF(AND($Q41&gt;=5.5,$Q41&lt;=6.9),"Trung bình",IF(AND($Q41&gt;=7,$Q41&lt;=8.4),"Khá",IF(AND($Q41&gt;=8.5,$Q41&lt;=10),"Giỏi","")))))</f>
        <v>Trung bình</v>
      </c>
      <c r="T41" s="37" t="str">
        <f>+IF(OR($H41=0,$I41=0,$J41=0,$K41=0),"Không đủ ĐKDT","")</f>
        <v/>
      </c>
      <c r="U41" s="89" t="s">
        <v>380</v>
      </c>
      <c r="V41" s="3"/>
      <c r="W41" s="25"/>
      <c r="X41" s="75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Đạt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</row>
    <row r="42" spans="2:39" ht="20.100000000000001" customHeight="1">
      <c r="B42" s="26">
        <v>33</v>
      </c>
      <c r="C42" s="27" t="s">
        <v>173</v>
      </c>
      <c r="D42" s="28" t="s">
        <v>174</v>
      </c>
      <c r="E42" s="29" t="s">
        <v>175</v>
      </c>
      <c r="F42" s="30" t="s">
        <v>176</v>
      </c>
      <c r="G42" s="27" t="s">
        <v>61</v>
      </c>
      <c r="H42" s="31">
        <v>10</v>
      </c>
      <c r="I42" s="31">
        <v>9</v>
      </c>
      <c r="J42" s="31" t="s">
        <v>28</v>
      </c>
      <c r="K42" s="31">
        <v>10</v>
      </c>
      <c r="L42" s="38"/>
      <c r="M42" s="38"/>
      <c r="N42" s="38"/>
      <c r="O42" s="98"/>
      <c r="P42" s="33">
        <v>9.5</v>
      </c>
      <c r="Q42" s="34">
        <f>ROUND(SUMPRODUCT(H42:P42,$H$9:$P$9)/100,1)</f>
        <v>9.6</v>
      </c>
      <c r="R42" s="35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A+</v>
      </c>
      <c r="S42" s="36" t="str">
        <f>IF($Q42&lt;4,"Kém",IF(AND($Q42&gt;=4,$Q42&lt;=5.4),"Trung bình yếu",IF(AND($Q42&gt;=5.5,$Q42&lt;=6.9),"Trung bình",IF(AND($Q42&gt;=7,$Q42&lt;=8.4),"Khá",IF(AND($Q42&gt;=8.5,$Q42&lt;=10),"Giỏi","")))))</f>
        <v>Giỏi</v>
      </c>
      <c r="T42" s="37" t="str">
        <f>+IF(OR($H42=0,$I42=0,$J42=0,$K42=0),"Không đủ ĐKDT","")</f>
        <v/>
      </c>
      <c r="U42" s="89" t="s">
        <v>380</v>
      </c>
      <c r="V42" s="3"/>
      <c r="W42" s="25"/>
      <c r="X42" s="75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</row>
    <row r="43" spans="2:39" ht="20.100000000000001" customHeight="1">
      <c r="B43" s="26">
        <v>34</v>
      </c>
      <c r="C43" s="27" t="s">
        <v>177</v>
      </c>
      <c r="D43" s="28" t="s">
        <v>178</v>
      </c>
      <c r="E43" s="29" t="s">
        <v>179</v>
      </c>
      <c r="F43" s="30" t="s">
        <v>180</v>
      </c>
      <c r="G43" s="27" t="s">
        <v>61</v>
      </c>
      <c r="H43" s="31">
        <v>10</v>
      </c>
      <c r="I43" s="31">
        <v>9</v>
      </c>
      <c r="J43" s="31" t="s">
        <v>28</v>
      </c>
      <c r="K43" s="31">
        <v>10</v>
      </c>
      <c r="L43" s="38"/>
      <c r="M43" s="38"/>
      <c r="N43" s="38"/>
      <c r="O43" s="98"/>
      <c r="P43" s="33">
        <v>4.5</v>
      </c>
      <c r="Q43" s="34">
        <f>ROUND(SUMPRODUCT(H43:P43,$H$9:$P$9)/100,1)</f>
        <v>6.6</v>
      </c>
      <c r="R43" s="35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C+</v>
      </c>
      <c r="S43" s="36" t="str">
        <f>IF($Q43&lt;4,"Kém",IF(AND($Q43&gt;=4,$Q43&lt;=5.4),"Trung bình yếu",IF(AND($Q43&gt;=5.5,$Q43&lt;=6.9),"Trung bình",IF(AND($Q43&gt;=7,$Q43&lt;=8.4),"Khá",IF(AND($Q43&gt;=8.5,$Q43&lt;=10),"Giỏi","")))))</f>
        <v>Trung bình</v>
      </c>
      <c r="T43" s="37" t="str">
        <f>+IF(OR($H43=0,$I43=0,$J43=0,$K43=0),"Không đủ ĐKDT","")</f>
        <v/>
      </c>
      <c r="U43" s="89" t="s">
        <v>380</v>
      </c>
      <c r="V43" s="3"/>
      <c r="W43" s="25"/>
      <c r="X43" s="75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Đạt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</row>
    <row r="44" spans="2:39" ht="20.100000000000001" customHeight="1">
      <c r="B44" s="26">
        <v>35</v>
      </c>
      <c r="C44" s="27" t="s">
        <v>181</v>
      </c>
      <c r="D44" s="28" t="s">
        <v>182</v>
      </c>
      <c r="E44" s="29" t="s">
        <v>183</v>
      </c>
      <c r="F44" s="30" t="s">
        <v>184</v>
      </c>
      <c r="G44" s="27" t="s">
        <v>61</v>
      </c>
      <c r="H44" s="31">
        <v>10</v>
      </c>
      <c r="I44" s="31">
        <v>10</v>
      </c>
      <c r="J44" s="31" t="s">
        <v>28</v>
      </c>
      <c r="K44" s="31">
        <v>10</v>
      </c>
      <c r="L44" s="38"/>
      <c r="M44" s="38"/>
      <c r="N44" s="38"/>
      <c r="O44" s="98"/>
      <c r="P44" s="33">
        <v>4.5</v>
      </c>
      <c r="Q44" s="34">
        <f>ROUND(SUMPRODUCT(H44:P44,$H$9:$P$9)/100,1)</f>
        <v>6.7</v>
      </c>
      <c r="R44" s="35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C+</v>
      </c>
      <c r="S44" s="36" t="str">
        <f>IF($Q44&lt;4,"Kém",IF(AND($Q44&gt;=4,$Q44&lt;=5.4),"Trung bình yếu",IF(AND($Q44&gt;=5.5,$Q44&lt;=6.9),"Trung bình",IF(AND($Q44&gt;=7,$Q44&lt;=8.4),"Khá",IF(AND($Q44&gt;=8.5,$Q44&lt;=10),"Giỏi","")))))</f>
        <v>Trung bình</v>
      </c>
      <c r="T44" s="37" t="str">
        <f>+IF(OR($H44=0,$I44=0,$J44=0,$K44=0),"Không đủ ĐKDT","")</f>
        <v/>
      </c>
      <c r="U44" s="89" t="s">
        <v>380</v>
      </c>
      <c r="V44" s="3"/>
      <c r="W44" s="25"/>
      <c r="X44" s="75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</row>
    <row r="45" spans="2:39" ht="20.100000000000001" customHeight="1">
      <c r="B45" s="26">
        <v>36</v>
      </c>
      <c r="C45" s="27" t="s">
        <v>185</v>
      </c>
      <c r="D45" s="28" t="s">
        <v>186</v>
      </c>
      <c r="E45" s="29" t="s">
        <v>187</v>
      </c>
      <c r="F45" s="30" t="s">
        <v>188</v>
      </c>
      <c r="G45" s="27" t="s">
        <v>73</v>
      </c>
      <c r="H45" s="31">
        <v>10</v>
      </c>
      <c r="I45" s="31">
        <v>10</v>
      </c>
      <c r="J45" s="31" t="s">
        <v>28</v>
      </c>
      <c r="K45" s="31">
        <v>10</v>
      </c>
      <c r="L45" s="38"/>
      <c r="M45" s="38"/>
      <c r="N45" s="38"/>
      <c r="O45" s="98"/>
      <c r="P45" s="33">
        <v>2</v>
      </c>
      <c r="Q45" s="34">
        <f>ROUND(SUMPRODUCT(H45:P45,$H$9:$P$9)/100,1)</f>
        <v>5.2</v>
      </c>
      <c r="R45" s="35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D+</v>
      </c>
      <c r="S45" s="36" t="str">
        <f>IF($Q45&lt;4,"Kém",IF(AND($Q45&gt;=4,$Q45&lt;=5.4),"Trung bình yếu",IF(AND($Q45&gt;=5.5,$Q45&lt;=6.9),"Trung bình",IF(AND($Q45&gt;=7,$Q45&lt;=8.4),"Khá",IF(AND($Q45&gt;=8.5,$Q45&lt;=10),"Giỏi","")))))</f>
        <v>Trung bình yếu</v>
      </c>
      <c r="T45" s="37" t="str">
        <f>+IF(OR($H45=0,$I45=0,$J45=0,$K45=0),"Không đủ ĐKDT","")</f>
        <v/>
      </c>
      <c r="U45" s="89" t="s">
        <v>380</v>
      </c>
      <c r="V45" s="3"/>
      <c r="W45" s="25"/>
      <c r="X45" s="75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Đạt</v>
      </c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</row>
    <row r="46" spans="2:39" ht="20.100000000000001" customHeight="1">
      <c r="B46" s="26">
        <v>37</v>
      </c>
      <c r="C46" s="27" t="s">
        <v>189</v>
      </c>
      <c r="D46" s="28" t="s">
        <v>190</v>
      </c>
      <c r="E46" s="29" t="s">
        <v>191</v>
      </c>
      <c r="F46" s="30" t="s">
        <v>192</v>
      </c>
      <c r="G46" s="27" t="s">
        <v>73</v>
      </c>
      <c r="H46" s="31">
        <v>8</v>
      </c>
      <c r="I46" s="31">
        <v>8</v>
      </c>
      <c r="J46" s="31" t="s">
        <v>28</v>
      </c>
      <c r="K46" s="31">
        <v>8</v>
      </c>
      <c r="L46" s="38"/>
      <c r="M46" s="38"/>
      <c r="N46" s="38"/>
      <c r="O46" s="98"/>
      <c r="P46" s="33">
        <v>8.5</v>
      </c>
      <c r="Q46" s="34">
        <f>ROUND(SUMPRODUCT(H46:P46,$H$9:$P$9)/100,1)</f>
        <v>8.3000000000000007</v>
      </c>
      <c r="R46" s="35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B+</v>
      </c>
      <c r="S46" s="36" t="str">
        <f>IF($Q46&lt;4,"Kém",IF(AND($Q46&gt;=4,$Q46&lt;=5.4),"Trung bình yếu",IF(AND($Q46&gt;=5.5,$Q46&lt;=6.9),"Trung bình",IF(AND($Q46&gt;=7,$Q46&lt;=8.4),"Khá",IF(AND($Q46&gt;=8.5,$Q46&lt;=10),"Giỏi","")))))</f>
        <v>Khá</v>
      </c>
      <c r="T46" s="37" t="str">
        <f>+IF(OR($H46=0,$I46=0,$J46=0,$K46=0),"Không đủ ĐKDT","")</f>
        <v/>
      </c>
      <c r="U46" s="89" t="s">
        <v>380</v>
      </c>
      <c r="V46" s="3"/>
      <c r="W46" s="25"/>
      <c r="X46" s="75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Đạt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</row>
    <row r="47" spans="2:39" ht="20.100000000000001" customHeight="1">
      <c r="B47" s="26">
        <v>38</v>
      </c>
      <c r="C47" s="27" t="s">
        <v>193</v>
      </c>
      <c r="D47" s="28" t="s">
        <v>194</v>
      </c>
      <c r="E47" s="29" t="s">
        <v>195</v>
      </c>
      <c r="F47" s="30" t="s">
        <v>196</v>
      </c>
      <c r="G47" s="27" t="s">
        <v>61</v>
      </c>
      <c r="H47" s="31">
        <v>9</v>
      </c>
      <c r="I47" s="31">
        <v>9</v>
      </c>
      <c r="J47" s="31" t="s">
        <v>28</v>
      </c>
      <c r="K47" s="31">
        <v>9</v>
      </c>
      <c r="L47" s="38"/>
      <c r="M47" s="38"/>
      <c r="N47" s="38"/>
      <c r="O47" s="98"/>
      <c r="P47" s="33">
        <v>3</v>
      </c>
      <c r="Q47" s="34">
        <f>ROUND(SUMPRODUCT(H47:P47,$H$9:$P$9)/100,1)</f>
        <v>5.4</v>
      </c>
      <c r="R47" s="35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D+</v>
      </c>
      <c r="S47" s="36" t="str">
        <f>IF($Q47&lt;4,"Kém",IF(AND($Q47&gt;=4,$Q47&lt;=5.4),"Trung bình yếu",IF(AND($Q47&gt;=5.5,$Q47&lt;=6.9),"Trung bình",IF(AND($Q47&gt;=7,$Q47&lt;=8.4),"Khá",IF(AND($Q47&gt;=8.5,$Q47&lt;=10),"Giỏi","")))))</f>
        <v>Trung bình yếu</v>
      </c>
      <c r="T47" s="37" t="str">
        <f>+IF(OR($H47=0,$I47=0,$J47=0,$K47=0),"Không đủ ĐKDT","")</f>
        <v/>
      </c>
      <c r="U47" s="89" t="s">
        <v>380</v>
      </c>
      <c r="V47" s="3"/>
      <c r="W47" s="25"/>
      <c r="X47" s="75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Đạt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2:39" ht="20.100000000000001" customHeight="1">
      <c r="B48" s="26">
        <v>39</v>
      </c>
      <c r="C48" s="27" t="s">
        <v>197</v>
      </c>
      <c r="D48" s="28" t="s">
        <v>198</v>
      </c>
      <c r="E48" s="29" t="s">
        <v>199</v>
      </c>
      <c r="F48" s="30" t="s">
        <v>200</v>
      </c>
      <c r="G48" s="27" t="s">
        <v>61</v>
      </c>
      <c r="H48" s="31">
        <v>8</v>
      </c>
      <c r="I48" s="31">
        <v>8</v>
      </c>
      <c r="J48" s="31" t="s">
        <v>28</v>
      </c>
      <c r="K48" s="31">
        <v>8</v>
      </c>
      <c r="L48" s="38"/>
      <c r="M48" s="38"/>
      <c r="N48" s="38"/>
      <c r="O48" s="98"/>
      <c r="P48" s="33">
        <v>7</v>
      </c>
      <c r="Q48" s="34">
        <f>ROUND(SUMPRODUCT(H48:P48,$H$9:$P$9)/100,1)</f>
        <v>7.4</v>
      </c>
      <c r="R48" s="35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B</v>
      </c>
      <c r="S48" s="36" t="str">
        <f>IF($Q48&lt;4,"Kém",IF(AND($Q48&gt;=4,$Q48&lt;=5.4),"Trung bình yếu",IF(AND($Q48&gt;=5.5,$Q48&lt;=6.9),"Trung bình",IF(AND($Q48&gt;=7,$Q48&lt;=8.4),"Khá",IF(AND($Q48&gt;=8.5,$Q48&lt;=10),"Giỏi","")))))</f>
        <v>Khá</v>
      </c>
      <c r="T48" s="37" t="str">
        <f>+IF(OR($H48=0,$I48=0,$J48=0,$K48=0),"Không đủ ĐKDT","")</f>
        <v/>
      </c>
      <c r="U48" s="89" t="s">
        <v>380</v>
      </c>
      <c r="V48" s="3"/>
      <c r="W48" s="25"/>
      <c r="X48" s="75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Đạt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1:39" ht="20.100000000000001" customHeight="1">
      <c r="B49" s="26">
        <v>40</v>
      </c>
      <c r="C49" s="27" t="s">
        <v>201</v>
      </c>
      <c r="D49" s="28" t="s">
        <v>202</v>
      </c>
      <c r="E49" s="29" t="s">
        <v>203</v>
      </c>
      <c r="F49" s="30" t="s">
        <v>204</v>
      </c>
      <c r="G49" s="27" t="s">
        <v>61</v>
      </c>
      <c r="H49" s="31">
        <v>10</v>
      </c>
      <c r="I49" s="31">
        <v>10</v>
      </c>
      <c r="J49" s="31" t="s">
        <v>28</v>
      </c>
      <c r="K49" s="31">
        <v>10</v>
      </c>
      <c r="L49" s="38"/>
      <c r="M49" s="38"/>
      <c r="N49" s="38"/>
      <c r="O49" s="98"/>
      <c r="P49" s="33">
        <v>8</v>
      </c>
      <c r="Q49" s="34">
        <f>ROUND(SUMPRODUCT(H49:P49,$H$9:$P$9)/100,1)</f>
        <v>8.8000000000000007</v>
      </c>
      <c r="R49" s="35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A</v>
      </c>
      <c r="S49" s="36" t="str">
        <f>IF($Q49&lt;4,"Kém",IF(AND($Q49&gt;=4,$Q49&lt;=5.4),"Trung bình yếu",IF(AND($Q49&gt;=5.5,$Q49&lt;=6.9),"Trung bình",IF(AND($Q49&gt;=7,$Q49&lt;=8.4),"Khá",IF(AND($Q49&gt;=8.5,$Q49&lt;=10),"Giỏi","")))))</f>
        <v>Giỏi</v>
      </c>
      <c r="T49" s="37" t="str">
        <f>+IF(OR($H49=0,$I49=0,$J49=0,$K49=0),"Không đủ ĐKDT","")</f>
        <v/>
      </c>
      <c r="U49" s="89" t="s">
        <v>380</v>
      </c>
      <c r="V49" s="3"/>
      <c r="W49" s="25"/>
      <c r="X49" s="75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Đạt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</row>
    <row r="50" spans="1:39" ht="20.100000000000001" customHeight="1">
      <c r="B50" s="26">
        <v>41</v>
      </c>
      <c r="C50" s="27" t="s">
        <v>205</v>
      </c>
      <c r="D50" s="28" t="s">
        <v>206</v>
      </c>
      <c r="E50" s="29" t="s">
        <v>207</v>
      </c>
      <c r="F50" s="30" t="s">
        <v>208</v>
      </c>
      <c r="G50" s="27" t="s">
        <v>61</v>
      </c>
      <c r="H50" s="31">
        <v>7</v>
      </c>
      <c r="I50" s="31">
        <v>8</v>
      </c>
      <c r="J50" s="31" t="s">
        <v>28</v>
      </c>
      <c r="K50" s="31">
        <v>7</v>
      </c>
      <c r="L50" s="38"/>
      <c r="M50" s="38"/>
      <c r="N50" s="38"/>
      <c r="O50" s="98"/>
      <c r="P50" s="33">
        <v>2</v>
      </c>
      <c r="Q50" s="34">
        <f>ROUND(SUMPRODUCT(H50:P50,$H$9:$P$9)/100,1)</f>
        <v>4.2</v>
      </c>
      <c r="R50" s="35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D</v>
      </c>
      <c r="S50" s="36" t="str">
        <f>IF($Q50&lt;4,"Kém",IF(AND($Q50&gt;=4,$Q50&lt;=5.4),"Trung bình yếu",IF(AND($Q50&gt;=5.5,$Q50&lt;=6.9),"Trung bình",IF(AND($Q50&gt;=7,$Q50&lt;=8.4),"Khá",IF(AND($Q50&gt;=8.5,$Q50&lt;=10),"Giỏi","")))))</f>
        <v>Trung bình yếu</v>
      </c>
      <c r="T50" s="37" t="str">
        <f>+IF(OR($H50=0,$I50=0,$J50=0,$K50=0),"Không đủ ĐKDT","")</f>
        <v/>
      </c>
      <c r="U50" s="89" t="s">
        <v>380</v>
      </c>
      <c r="V50" s="3"/>
      <c r="W50" s="25"/>
      <c r="X50" s="75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Đạt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</row>
    <row r="51" spans="1:39" ht="20.100000000000001" customHeight="1">
      <c r="B51" s="26">
        <v>42</v>
      </c>
      <c r="C51" s="27" t="s">
        <v>209</v>
      </c>
      <c r="D51" s="28" t="s">
        <v>210</v>
      </c>
      <c r="E51" s="29" t="s">
        <v>211</v>
      </c>
      <c r="F51" s="30" t="s">
        <v>212</v>
      </c>
      <c r="G51" s="27" t="s">
        <v>61</v>
      </c>
      <c r="H51" s="31">
        <v>7</v>
      </c>
      <c r="I51" s="31">
        <v>8</v>
      </c>
      <c r="J51" s="31" t="s">
        <v>28</v>
      </c>
      <c r="K51" s="31">
        <v>7</v>
      </c>
      <c r="L51" s="38"/>
      <c r="M51" s="38"/>
      <c r="N51" s="38"/>
      <c r="O51" s="98"/>
      <c r="P51" s="33">
        <v>8.5</v>
      </c>
      <c r="Q51" s="34">
        <f>ROUND(SUMPRODUCT(H51:P51,$H$9:$P$9)/100,1)</f>
        <v>8.1</v>
      </c>
      <c r="R51" s="35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B+</v>
      </c>
      <c r="S51" s="36" t="str">
        <f>IF($Q51&lt;4,"Kém",IF(AND($Q51&gt;=4,$Q51&lt;=5.4),"Trung bình yếu",IF(AND($Q51&gt;=5.5,$Q51&lt;=6.9),"Trung bình",IF(AND($Q51&gt;=7,$Q51&lt;=8.4),"Khá",IF(AND($Q51&gt;=8.5,$Q51&lt;=10),"Giỏi","")))))</f>
        <v>Khá</v>
      </c>
      <c r="T51" s="37" t="str">
        <f>+IF(OR($H51=0,$I51=0,$J51=0,$K51=0),"Không đủ ĐKDT","")</f>
        <v/>
      </c>
      <c r="U51" s="89" t="s">
        <v>380</v>
      </c>
      <c r="V51" s="3"/>
      <c r="W51" s="25"/>
      <c r="X51" s="75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</row>
    <row r="52" spans="1:39" ht="20.100000000000001" customHeight="1">
      <c r="B52" s="26">
        <v>43</v>
      </c>
      <c r="C52" s="27" t="s">
        <v>213</v>
      </c>
      <c r="D52" s="28" t="s">
        <v>214</v>
      </c>
      <c r="E52" s="29" t="s">
        <v>215</v>
      </c>
      <c r="F52" s="30" t="s">
        <v>216</v>
      </c>
      <c r="G52" s="27" t="s">
        <v>61</v>
      </c>
      <c r="H52" s="31">
        <v>8</v>
      </c>
      <c r="I52" s="31">
        <v>8</v>
      </c>
      <c r="J52" s="31" t="s">
        <v>28</v>
      </c>
      <c r="K52" s="31">
        <v>8</v>
      </c>
      <c r="L52" s="38"/>
      <c r="M52" s="38"/>
      <c r="N52" s="38"/>
      <c r="O52" s="98"/>
      <c r="P52" s="33">
        <v>2</v>
      </c>
      <c r="Q52" s="34">
        <f>ROUND(SUMPRODUCT(H52:P52,$H$9:$P$9)/100,1)</f>
        <v>4.4000000000000004</v>
      </c>
      <c r="R52" s="35" t="str">
        <f>IF(AND($Q52&gt;=9,$Q52&lt;=10),"A+","")&amp;IF(AND($Q52&gt;=8.5,$Q52&lt;=8.9),"A","")&amp;IF(AND($Q52&gt;=8,$Q52&lt;=8.4),"B+","")&amp;IF(AND($Q52&gt;=7,$Q52&lt;=7.9),"B","")&amp;IF(AND($Q52&gt;=6.5,$Q52&lt;=6.9),"C+","")&amp;IF(AND($Q52&gt;=5.5,$Q52&lt;=6.4),"C","")&amp;IF(AND($Q52&gt;=5,$Q52&lt;=5.4),"D+","")&amp;IF(AND($Q52&gt;=4,$Q52&lt;=4.9),"D","")&amp;IF(AND($Q52&lt;4),"F","")</f>
        <v>D</v>
      </c>
      <c r="S52" s="36" t="str">
        <f>IF($Q52&lt;4,"Kém",IF(AND($Q52&gt;=4,$Q52&lt;=5.4),"Trung bình yếu",IF(AND($Q52&gt;=5.5,$Q52&lt;=6.9),"Trung bình",IF(AND($Q52&gt;=7,$Q52&lt;=8.4),"Khá",IF(AND($Q52&gt;=8.5,$Q52&lt;=10),"Giỏi","")))))</f>
        <v>Trung bình yếu</v>
      </c>
      <c r="T52" s="37" t="str">
        <f>+IF(OR($H52=0,$I52=0,$J52=0,$K52=0),"Không đủ ĐKDT","")</f>
        <v/>
      </c>
      <c r="U52" s="89" t="s">
        <v>380</v>
      </c>
      <c r="V52" s="3"/>
      <c r="W52" s="25"/>
      <c r="X52" s="75" t="str">
        <f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Đạt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</row>
    <row r="53" spans="1:39" ht="20.100000000000001" customHeight="1">
      <c r="B53" s="26">
        <v>44</v>
      </c>
      <c r="C53" s="27" t="s">
        <v>217</v>
      </c>
      <c r="D53" s="28" t="s">
        <v>218</v>
      </c>
      <c r="E53" s="29" t="s">
        <v>215</v>
      </c>
      <c r="F53" s="30" t="s">
        <v>219</v>
      </c>
      <c r="G53" s="27" t="s">
        <v>61</v>
      </c>
      <c r="H53" s="31">
        <v>8</v>
      </c>
      <c r="I53" s="31">
        <v>8</v>
      </c>
      <c r="J53" s="31" t="s">
        <v>28</v>
      </c>
      <c r="K53" s="31">
        <v>8</v>
      </c>
      <c r="L53" s="38"/>
      <c r="M53" s="38"/>
      <c r="N53" s="38"/>
      <c r="O53" s="98"/>
      <c r="P53" s="33">
        <v>2.5</v>
      </c>
      <c r="Q53" s="34">
        <f>ROUND(SUMPRODUCT(H53:P53,$H$9:$P$9)/100,1)</f>
        <v>4.7</v>
      </c>
      <c r="R53" s="35" t="str">
        <f>IF(AND($Q53&gt;=9,$Q53&lt;=10),"A+","")&amp;IF(AND($Q53&gt;=8.5,$Q53&lt;=8.9),"A","")&amp;IF(AND($Q53&gt;=8,$Q53&lt;=8.4),"B+","")&amp;IF(AND($Q53&gt;=7,$Q53&lt;=7.9),"B","")&amp;IF(AND($Q53&gt;=6.5,$Q53&lt;=6.9),"C+","")&amp;IF(AND($Q53&gt;=5.5,$Q53&lt;=6.4),"C","")&amp;IF(AND($Q53&gt;=5,$Q53&lt;=5.4),"D+","")&amp;IF(AND($Q53&gt;=4,$Q53&lt;=4.9),"D","")&amp;IF(AND($Q53&lt;4),"F","")</f>
        <v>D</v>
      </c>
      <c r="S53" s="36" t="str">
        <f>IF($Q53&lt;4,"Kém",IF(AND($Q53&gt;=4,$Q53&lt;=5.4),"Trung bình yếu",IF(AND($Q53&gt;=5.5,$Q53&lt;=6.9),"Trung bình",IF(AND($Q53&gt;=7,$Q53&lt;=8.4),"Khá",IF(AND($Q53&gt;=8.5,$Q53&lt;=10),"Giỏi","")))))</f>
        <v>Trung bình yếu</v>
      </c>
      <c r="T53" s="37" t="str">
        <f>+IF(OR($H53=0,$I53=0,$J53=0,$K53=0),"Không đủ ĐKDT","")</f>
        <v/>
      </c>
      <c r="U53" s="89" t="s">
        <v>380</v>
      </c>
      <c r="V53" s="3"/>
      <c r="W53" s="25"/>
      <c r="X53" s="75" t="str">
        <f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Đạt</v>
      </c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</row>
    <row r="54" spans="1:39" ht="20.100000000000001" customHeight="1">
      <c r="B54" s="26">
        <v>45</v>
      </c>
      <c r="C54" s="27" t="s">
        <v>220</v>
      </c>
      <c r="D54" s="28" t="s">
        <v>221</v>
      </c>
      <c r="E54" s="29" t="s">
        <v>222</v>
      </c>
      <c r="F54" s="30" t="s">
        <v>223</v>
      </c>
      <c r="G54" s="27" t="s">
        <v>61</v>
      </c>
      <c r="H54" s="31">
        <v>10</v>
      </c>
      <c r="I54" s="31">
        <v>10</v>
      </c>
      <c r="J54" s="31" t="s">
        <v>28</v>
      </c>
      <c r="K54" s="31">
        <v>10</v>
      </c>
      <c r="L54" s="38"/>
      <c r="M54" s="38"/>
      <c r="N54" s="38"/>
      <c r="O54" s="98"/>
      <c r="P54" s="33">
        <v>6</v>
      </c>
      <c r="Q54" s="34">
        <f>ROUND(SUMPRODUCT(H54:P54,$H$9:$P$9)/100,1)</f>
        <v>7.6</v>
      </c>
      <c r="R54" s="35" t="str">
        <f>IF(AND($Q54&gt;=9,$Q54&lt;=10),"A+","")&amp;IF(AND($Q54&gt;=8.5,$Q54&lt;=8.9),"A","")&amp;IF(AND($Q54&gt;=8,$Q54&lt;=8.4),"B+","")&amp;IF(AND($Q54&gt;=7,$Q54&lt;=7.9),"B","")&amp;IF(AND($Q54&gt;=6.5,$Q54&lt;=6.9),"C+","")&amp;IF(AND($Q54&gt;=5.5,$Q54&lt;=6.4),"C","")&amp;IF(AND($Q54&gt;=5,$Q54&lt;=5.4),"D+","")&amp;IF(AND($Q54&gt;=4,$Q54&lt;=4.9),"D","")&amp;IF(AND($Q54&lt;4),"F","")</f>
        <v>B</v>
      </c>
      <c r="S54" s="36" t="str">
        <f>IF($Q54&lt;4,"Kém",IF(AND($Q54&gt;=4,$Q54&lt;=5.4),"Trung bình yếu",IF(AND($Q54&gt;=5.5,$Q54&lt;=6.9),"Trung bình",IF(AND($Q54&gt;=7,$Q54&lt;=8.4),"Khá",IF(AND($Q54&gt;=8.5,$Q54&lt;=10),"Giỏi","")))))</f>
        <v>Khá</v>
      </c>
      <c r="T54" s="37" t="str">
        <f>+IF(OR($H54=0,$I54=0,$J54=0,$K54=0),"Không đủ ĐKDT","")</f>
        <v/>
      </c>
      <c r="U54" s="89" t="s">
        <v>380</v>
      </c>
      <c r="V54" s="3"/>
      <c r="W54" s="25"/>
      <c r="X54" s="75" t="str">
        <f>IF(T54="Không đủ ĐKDT","Học lại",IF(T54="Đình chỉ thi","Học lại",IF(AND(MID(G54,2,2)&gt;="12",T54="Vắng"),"Học lại",IF(T54="Vắng có phép", "Thi lại",IF(T54="Nợ học phí", "Thi lại",IF(AND((MID(G54,2,2)&lt;"12"),Q54&lt;4.5),"Thi lại",IF(Q54&lt;4,"Học lại","Đạt")))))))</f>
        <v>Đạt</v>
      </c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</row>
    <row r="55" spans="1:39" ht="20.100000000000001" customHeight="1">
      <c r="B55" s="26">
        <v>46</v>
      </c>
      <c r="C55" s="27" t="s">
        <v>224</v>
      </c>
      <c r="D55" s="28" t="s">
        <v>225</v>
      </c>
      <c r="E55" s="29" t="s">
        <v>226</v>
      </c>
      <c r="F55" s="30" t="s">
        <v>227</v>
      </c>
      <c r="G55" s="27" t="s">
        <v>73</v>
      </c>
      <c r="H55" s="31">
        <v>9</v>
      </c>
      <c r="I55" s="31">
        <v>9</v>
      </c>
      <c r="J55" s="31" t="s">
        <v>28</v>
      </c>
      <c r="K55" s="31">
        <v>9</v>
      </c>
      <c r="L55" s="38"/>
      <c r="M55" s="38"/>
      <c r="N55" s="38"/>
      <c r="O55" s="98"/>
      <c r="P55" s="33">
        <v>2</v>
      </c>
      <c r="Q55" s="34">
        <f>ROUND(SUMPRODUCT(H55:P55,$H$9:$P$9)/100,1)</f>
        <v>4.8</v>
      </c>
      <c r="R55" s="35" t="str">
        <f>IF(AND($Q55&gt;=9,$Q55&lt;=10),"A+","")&amp;IF(AND($Q55&gt;=8.5,$Q55&lt;=8.9),"A","")&amp;IF(AND($Q55&gt;=8,$Q55&lt;=8.4),"B+","")&amp;IF(AND($Q55&gt;=7,$Q55&lt;=7.9),"B","")&amp;IF(AND($Q55&gt;=6.5,$Q55&lt;=6.9),"C+","")&amp;IF(AND($Q55&gt;=5.5,$Q55&lt;=6.4),"C","")&amp;IF(AND($Q55&gt;=5,$Q55&lt;=5.4),"D+","")&amp;IF(AND($Q55&gt;=4,$Q55&lt;=4.9),"D","")&amp;IF(AND($Q55&lt;4),"F","")</f>
        <v>D</v>
      </c>
      <c r="S55" s="36" t="str">
        <f>IF($Q55&lt;4,"Kém",IF(AND($Q55&gt;=4,$Q55&lt;=5.4),"Trung bình yếu",IF(AND($Q55&gt;=5.5,$Q55&lt;=6.9),"Trung bình",IF(AND($Q55&gt;=7,$Q55&lt;=8.4),"Khá",IF(AND($Q55&gt;=8.5,$Q55&lt;=10),"Giỏi","")))))</f>
        <v>Trung bình yếu</v>
      </c>
      <c r="T55" s="37" t="str">
        <f>+IF(OR($H55=0,$I55=0,$J55=0,$K55=0),"Không đủ ĐKDT","")</f>
        <v/>
      </c>
      <c r="U55" s="89" t="s">
        <v>380</v>
      </c>
      <c r="V55" s="3"/>
      <c r="W55" s="25"/>
      <c r="X55" s="75" t="str">
        <f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Đạt</v>
      </c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</row>
    <row r="56" spans="1:39" ht="9" customHeight="1">
      <c r="A56" s="2"/>
      <c r="B56" s="39"/>
      <c r="C56" s="40"/>
      <c r="D56" s="40"/>
      <c r="E56" s="41"/>
      <c r="F56" s="41"/>
      <c r="G56" s="41"/>
      <c r="H56" s="42"/>
      <c r="I56" s="43"/>
      <c r="J56" s="43"/>
      <c r="K56" s="44"/>
      <c r="L56" s="44"/>
      <c r="M56" s="44"/>
      <c r="N56" s="44"/>
      <c r="O56" s="99"/>
      <c r="P56" s="44"/>
      <c r="Q56" s="44"/>
      <c r="R56" s="44"/>
      <c r="S56" s="44"/>
      <c r="T56" s="44"/>
      <c r="U56" s="2"/>
      <c r="V56" s="3"/>
    </row>
    <row r="57" spans="1:39">
      <c r="A57" s="2"/>
      <c r="B57" s="120" t="s">
        <v>29</v>
      </c>
      <c r="C57" s="120"/>
      <c r="D57" s="40"/>
      <c r="E57" s="41"/>
      <c r="F57" s="41"/>
      <c r="G57" s="41"/>
      <c r="H57" s="42"/>
      <c r="I57" s="43"/>
      <c r="J57" s="43"/>
      <c r="K57" s="44"/>
      <c r="L57" s="44"/>
      <c r="M57" s="44"/>
      <c r="N57" s="44"/>
      <c r="O57" s="99"/>
      <c r="P57" s="44"/>
      <c r="Q57" s="44"/>
      <c r="R57" s="44"/>
      <c r="S57" s="44"/>
      <c r="T57" s="44"/>
      <c r="U57" s="2"/>
      <c r="V57" s="3"/>
    </row>
    <row r="58" spans="1:39" ht="16.5" customHeight="1">
      <c r="A58" s="2"/>
      <c r="B58" s="45" t="s">
        <v>30</v>
      </c>
      <c r="C58" s="45"/>
      <c r="D58" s="46">
        <f>+$AA$8</f>
        <v>46</v>
      </c>
      <c r="E58" s="47" t="s">
        <v>31</v>
      </c>
      <c r="F58" s="102" t="s">
        <v>32</v>
      </c>
      <c r="G58" s="102"/>
      <c r="H58" s="102"/>
      <c r="I58" s="102"/>
      <c r="J58" s="102"/>
      <c r="K58" s="102"/>
      <c r="L58" s="102"/>
      <c r="M58" s="102"/>
      <c r="N58" s="102"/>
      <c r="O58" s="102"/>
      <c r="P58" s="48">
        <f>$AA$8 -COUNTIF($T$9:$T$245,"Vắng") -COUNTIF($T$9:$T$245,"Vắng có phép") - COUNTIF($T$9:$T$245,"Đình chỉ thi") - COUNTIF($T$9:$T$245,"Không đủ ĐKDT")</f>
        <v>45</v>
      </c>
      <c r="Q58" s="48"/>
      <c r="R58" s="48"/>
      <c r="S58" s="49"/>
      <c r="T58" s="50" t="s">
        <v>31</v>
      </c>
      <c r="U58" s="90"/>
      <c r="V58" s="3"/>
    </row>
    <row r="59" spans="1:39" ht="16.5" customHeight="1">
      <c r="A59" s="2"/>
      <c r="B59" s="45" t="s">
        <v>33</v>
      </c>
      <c r="C59" s="45"/>
      <c r="D59" s="46">
        <f>+$AL$8</f>
        <v>43</v>
      </c>
      <c r="E59" s="47" t="s">
        <v>31</v>
      </c>
      <c r="F59" s="102" t="s">
        <v>34</v>
      </c>
      <c r="G59" s="102"/>
      <c r="H59" s="102"/>
      <c r="I59" s="102"/>
      <c r="J59" s="102"/>
      <c r="K59" s="102"/>
      <c r="L59" s="102"/>
      <c r="M59" s="102"/>
      <c r="N59" s="102"/>
      <c r="O59" s="102"/>
      <c r="P59" s="51">
        <f>COUNTIF($T$9:$T$121,"Vắng")</f>
        <v>1</v>
      </c>
      <c r="Q59" s="51"/>
      <c r="R59" s="51"/>
      <c r="S59" s="52"/>
      <c r="T59" s="50" t="s">
        <v>31</v>
      </c>
      <c r="U59" s="91"/>
      <c r="V59" s="3"/>
    </row>
    <row r="60" spans="1:39" ht="16.5" customHeight="1">
      <c r="A60" s="2"/>
      <c r="B60" s="45" t="s">
        <v>45</v>
      </c>
      <c r="C60" s="45"/>
      <c r="D60" s="61">
        <f>COUNTIF(X10:X55,"Học lại")</f>
        <v>3</v>
      </c>
      <c r="E60" s="47" t="s">
        <v>31</v>
      </c>
      <c r="F60" s="102" t="s">
        <v>46</v>
      </c>
      <c r="G60" s="102"/>
      <c r="H60" s="102"/>
      <c r="I60" s="102"/>
      <c r="J60" s="102"/>
      <c r="K60" s="102"/>
      <c r="L60" s="102"/>
      <c r="M60" s="102"/>
      <c r="N60" s="102"/>
      <c r="O60" s="102"/>
      <c r="P60" s="48">
        <f>COUNTIF($T$9:$T$121,"Vắng có phép")</f>
        <v>0</v>
      </c>
      <c r="Q60" s="48"/>
      <c r="R60" s="48"/>
      <c r="S60" s="49"/>
      <c r="T60" s="50" t="s">
        <v>31</v>
      </c>
      <c r="U60" s="90"/>
      <c r="V60" s="3"/>
    </row>
    <row r="61" spans="1:39" ht="3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99"/>
      <c r="P61" s="44"/>
      <c r="Q61" s="44"/>
      <c r="R61" s="44"/>
      <c r="S61" s="44"/>
      <c r="T61" s="44"/>
      <c r="U61" s="2"/>
      <c r="V61" s="3"/>
    </row>
    <row r="62" spans="1:39" ht="15.75">
      <c r="B62" s="80" t="s">
        <v>47</v>
      </c>
      <c r="C62" s="80"/>
      <c r="D62" s="81">
        <f>COUNTIF(X10:X55,"Thi lại")</f>
        <v>0</v>
      </c>
      <c r="E62" s="82" t="s">
        <v>31</v>
      </c>
      <c r="F62" s="3"/>
      <c r="G62" s="3"/>
      <c r="H62" s="3"/>
      <c r="I62" s="3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3"/>
    </row>
    <row r="63" spans="1:39" ht="24.75" customHeight="1">
      <c r="B63" s="80"/>
      <c r="C63" s="80"/>
      <c r="D63" s="81"/>
      <c r="E63" s="82"/>
      <c r="F63" s="3"/>
      <c r="G63" s="3"/>
      <c r="H63" s="3"/>
      <c r="I63" s="110" t="s">
        <v>386</v>
      </c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3"/>
    </row>
    <row r="64" spans="1:39" ht="15.75">
      <c r="A64" s="53"/>
      <c r="B64" s="122"/>
      <c r="C64" s="122"/>
      <c r="D64" s="122"/>
      <c r="E64" s="122"/>
      <c r="F64" s="122"/>
      <c r="G64" s="122"/>
      <c r="H64" s="122"/>
      <c r="I64" s="54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131"/>
      <c r="V64" s="3"/>
    </row>
    <row r="65" spans="1:39" ht="14.25" customHeight="1">
      <c r="A65" s="2"/>
      <c r="B65" s="39"/>
      <c r="C65" s="55"/>
      <c r="D65" s="55"/>
      <c r="E65" s="56"/>
      <c r="F65" s="56"/>
      <c r="G65" s="56"/>
      <c r="H65" s="57"/>
      <c r="I65" s="58"/>
      <c r="J65" s="131"/>
      <c r="K65" s="131"/>
      <c r="L65" s="131"/>
      <c r="M65" s="131"/>
      <c r="N65" s="131"/>
      <c r="O65" s="131"/>
      <c r="P65" s="131"/>
      <c r="Q65" s="131"/>
      <c r="R65" s="131"/>
      <c r="S65" s="131"/>
      <c r="T65" s="131"/>
      <c r="U65" s="131"/>
      <c r="V65" s="3"/>
    </row>
    <row r="66" spans="1:39" s="2" customFormat="1">
      <c r="B66" s="122"/>
      <c r="C66" s="122"/>
      <c r="D66" s="134"/>
      <c r="E66" s="134"/>
      <c r="F66" s="134"/>
      <c r="G66" s="134"/>
      <c r="H66" s="134"/>
      <c r="I66" s="58"/>
      <c r="J66" s="58"/>
      <c r="K66" s="44"/>
      <c r="L66" s="44"/>
      <c r="M66" s="44"/>
      <c r="N66" s="44"/>
      <c r="O66" s="99"/>
      <c r="P66" s="44"/>
      <c r="Q66" s="44"/>
      <c r="R66" s="44"/>
      <c r="S66" s="44"/>
      <c r="T66" s="44"/>
      <c r="V66" s="3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</row>
    <row r="67" spans="1:39" s="2" customForma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100"/>
      <c r="P67" s="3"/>
      <c r="Q67" s="3"/>
      <c r="R67" s="3"/>
      <c r="S67" s="3"/>
      <c r="T67" s="3"/>
      <c r="U67" s="1"/>
      <c r="V67" s="3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</row>
    <row r="68" spans="1:39" s="2" customForma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100"/>
      <c r="P68" s="3"/>
      <c r="Q68" s="3"/>
      <c r="R68" s="3"/>
      <c r="S68" s="3"/>
      <c r="T68" s="3"/>
      <c r="U68" s="1"/>
      <c r="V68" s="3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</row>
    <row r="69" spans="1:39" s="2" customForma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100"/>
      <c r="P69" s="3"/>
      <c r="Q69" s="3"/>
      <c r="R69" s="3"/>
      <c r="S69" s="3"/>
      <c r="T69" s="3"/>
      <c r="U69" s="1"/>
      <c r="V69" s="3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</row>
    <row r="70" spans="1:39" s="2" customFormat="1" ht="9.75" customHeigh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100"/>
      <c r="P70" s="3"/>
      <c r="Q70" s="3"/>
      <c r="R70" s="3"/>
      <c r="S70" s="3"/>
      <c r="T70" s="3"/>
      <c r="U70" s="1"/>
      <c r="V70" s="3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</row>
    <row r="71" spans="1:39" s="2" customFormat="1" ht="3.75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100"/>
      <c r="P71" s="3"/>
      <c r="Q71" s="3"/>
      <c r="R71" s="3"/>
      <c r="S71" s="3"/>
      <c r="T71" s="3"/>
      <c r="U71" s="1"/>
      <c r="V71" s="3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</row>
    <row r="72" spans="1:39" s="2" customFormat="1" ht="18" customHeight="1">
      <c r="A72" s="1"/>
      <c r="B72" s="133"/>
      <c r="C72" s="133"/>
      <c r="D72" s="133"/>
      <c r="E72" s="133"/>
      <c r="F72" s="133"/>
      <c r="G72" s="133"/>
      <c r="H72" s="133"/>
      <c r="I72" s="133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3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</row>
    <row r="73" spans="1:39" s="2" customFormat="1" ht="4.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100"/>
      <c r="P73" s="3"/>
      <c r="Q73" s="3"/>
      <c r="R73" s="3"/>
      <c r="S73" s="3"/>
      <c r="T73" s="3"/>
      <c r="U73" s="1"/>
      <c r="V73" s="3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</row>
    <row r="74" spans="1:39" s="2" customFormat="1" ht="36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100"/>
      <c r="P74" s="3"/>
      <c r="Q74" s="3"/>
      <c r="R74" s="3"/>
      <c r="S74" s="3"/>
      <c r="T74" s="3"/>
      <c r="U74" s="1"/>
      <c r="V74" s="3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</row>
    <row r="75" spans="1:39" s="2" customFormat="1" ht="21.75" hidden="1" customHeight="1">
      <c r="A75" s="1"/>
      <c r="B75" s="122" t="s">
        <v>37</v>
      </c>
      <c r="C75" s="122"/>
      <c r="D75" s="122"/>
      <c r="E75" s="122"/>
      <c r="F75" s="122"/>
      <c r="G75" s="122"/>
      <c r="H75" s="122"/>
      <c r="I75" s="54"/>
      <c r="J75" s="131" t="s">
        <v>49</v>
      </c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3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</row>
    <row r="76" spans="1:39" s="2" customFormat="1" ht="15.75" hidden="1">
      <c r="A76" s="1"/>
      <c r="B76" s="39"/>
      <c r="C76" s="55"/>
      <c r="D76" s="55"/>
      <c r="E76" s="56"/>
      <c r="F76" s="56"/>
      <c r="G76" s="56"/>
      <c r="H76" s="57"/>
      <c r="I76" s="58"/>
      <c r="J76" s="131" t="s">
        <v>50</v>
      </c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</row>
    <row r="77" spans="1:39" s="2" customFormat="1" hidden="1">
      <c r="A77" s="1"/>
      <c r="B77" s="122" t="s">
        <v>35</v>
      </c>
      <c r="C77" s="122"/>
      <c r="D77" s="134" t="s">
        <v>36</v>
      </c>
      <c r="E77" s="134"/>
      <c r="F77" s="134"/>
      <c r="G77" s="134"/>
      <c r="H77" s="134"/>
      <c r="I77" s="58"/>
      <c r="J77" s="58"/>
      <c r="K77" s="44"/>
      <c r="L77" s="44"/>
      <c r="M77" s="44"/>
      <c r="N77" s="44"/>
      <c r="O77" s="99"/>
      <c r="P77" s="44"/>
      <c r="Q77" s="44"/>
      <c r="R77" s="44"/>
      <c r="S77" s="44"/>
      <c r="T77" s="44"/>
      <c r="V77" s="1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</row>
    <row r="78" spans="1:39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100"/>
      <c r="P78" s="3"/>
      <c r="Q78" s="3"/>
      <c r="R78" s="3"/>
      <c r="S78" s="3"/>
      <c r="T78" s="3"/>
      <c r="U78" s="1"/>
      <c r="V78" s="1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</row>
    <row r="79" spans="1:39" hidden="1"/>
    <row r="80" spans="1:39" hidden="1"/>
    <row r="81" spans="2:21" hidden="1"/>
    <row r="82" spans="2:21" ht="15.75" hidden="1">
      <c r="B82" s="132"/>
      <c r="C82" s="132"/>
      <c r="D82" s="132"/>
      <c r="E82" s="132"/>
      <c r="F82" s="132"/>
      <c r="G82" s="132"/>
      <c r="H82" s="132"/>
      <c r="I82" s="132"/>
      <c r="J82" s="132" t="s">
        <v>51</v>
      </c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</row>
  </sheetData>
  <sheetProtection formatCells="0" formatColumns="0" formatRows="0" insertColumns="0" insertRows="0" insertHyperlinks="0" deleteColumns="0" deleteRows="0" sort="0" autoFilter="0" pivotTables="0"/>
  <autoFilter ref="A8:AM55">
    <filterColumn colId="3" showButton="0"/>
  </autoFilter>
  <sortState ref="A10:AM55">
    <sortCondition ref="B10:B55"/>
  </sortState>
  <mergeCells count="58">
    <mergeCell ref="J65:U65"/>
    <mergeCell ref="I63:U63"/>
    <mergeCell ref="J64:U64"/>
    <mergeCell ref="F60:O60"/>
    <mergeCell ref="B82:C82"/>
    <mergeCell ref="D82:I82"/>
    <mergeCell ref="J82:U82"/>
    <mergeCell ref="B72:C72"/>
    <mergeCell ref="D72:I72"/>
    <mergeCell ref="J72:U72"/>
    <mergeCell ref="B75:H75"/>
    <mergeCell ref="J75:U75"/>
    <mergeCell ref="B77:C77"/>
    <mergeCell ref="D77:H77"/>
    <mergeCell ref="J76:U76"/>
    <mergeCell ref="B66:C66"/>
    <mergeCell ref="D66:H66"/>
    <mergeCell ref="B64:H64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S7:S8"/>
    <mergeCell ref="B1:G1"/>
    <mergeCell ref="H1:U1"/>
    <mergeCell ref="B2:G2"/>
    <mergeCell ref="H2:U2"/>
    <mergeCell ref="J62:U62"/>
    <mergeCell ref="T7:T9"/>
    <mergeCell ref="U7:U9"/>
    <mergeCell ref="B9:G9"/>
    <mergeCell ref="B57:C57"/>
    <mergeCell ref="M7:M8"/>
    <mergeCell ref="N7:N8"/>
    <mergeCell ref="O7:O8"/>
    <mergeCell ref="P7:P8"/>
    <mergeCell ref="Q7:Q9"/>
    <mergeCell ref="R7:R8"/>
    <mergeCell ref="G7:G8"/>
    <mergeCell ref="AF4:AG6"/>
    <mergeCell ref="F58:O58"/>
    <mergeCell ref="F59:O59"/>
    <mergeCell ref="L7:L8"/>
    <mergeCell ref="H7:H8"/>
    <mergeCell ref="P4:U4"/>
    <mergeCell ref="P5:U5"/>
    <mergeCell ref="AB4:AE6"/>
    <mergeCell ref="K7:K8"/>
  </mergeCells>
  <conditionalFormatting sqref="H10:N55 P10:P55">
    <cfRule type="cellIs" dxfId="3" priority="11" operator="greaterThan">
      <formula>10</formula>
    </cfRule>
  </conditionalFormatting>
  <conditionalFormatting sqref="O77:O1048576 O2:O62 O64:O75">
    <cfRule type="duplicateValues" dxfId="2" priority="3"/>
  </conditionalFormatting>
  <conditionalFormatting sqref="C1:C1048576">
    <cfRule type="duplicateValues" dxfId="1" priority="2"/>
  </conditionalFormatting>
  <conditionalFormatting sqref="O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0 Y2:AM8 X10:X5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84"/>
  <sheetViews>
    <sheetView tabSelected="1" workbookViewId="0">
      <pane ySplit="3" topLeftCell="A60" activePane="bottomLeft" state="frozen"/>
      <selection activeCell="A6" sqref="A6:XFD6"/>
      <selection pane="bottomLeft" activeCell="A66" sqref="A66:XFD74"/>
    </sheetView>
  </sheetViews>
  <sheetFormatPr defaultColWidth="9" defaultRowHeight="22.5"/>
  <cols>
    <col min="1" max="1" width="0.625" style="1" customWidth="1"/>
    <col min="2" max="2" width="5.25" style="1" customWidth="1"/>
    <col min="3" max="3" width="12.25" style="1" customWidth="1"/>
    <col min="4" max="4" width="15.5" style="1" customWidth="1"/>
    <col min="5" max="5" width="7.25" style="1" customWidth="1"/>
    <col min="6" max="6" width="9.375" style="1" hidden="1" customWidth="1"/>
    <col min="7" max="7" width="8.75" style="1" customWidth="1"/>
    <col min="8" max="8" width="5.5" style="1" customWidth="1"/>
    <col min="9" max="9" width="6" style="1" customWidth="1"/>
    <col min="10" max="10" width="4.375" style="1" hidden="1" customWidth="1"/>
    <col min="11" max="11" width="5.875" style="1" customWidth="1"/>
    <col min="12" max="13" width="4.75" style="1" hidden="1" customWidth="1"/>
    <col min="14" max="14" width="9" style="1" hidden="1" customWidth="1"/>
    <col min="15" max="15" width="14.25" style="100" hidden="1" customWidth="1"/>
    <col min="16" max="16" width="6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6.625" style="1" hidden="1" customWidth="1"/>
    <col min="22" max="22" width="6.5" style="1" customWidth="1"/>
    <col min="23" max="23" width="6.5" style="2" customWidth="1"/>
    <col min="24" max="24" width="9" style="62"/>
    <col min="25" max="25" width="9.125" style="62" bestFit="1" customWidth="1"/>
    <col min="26" max="26" width="9" style="62"/>
    <col min="27" max="27" width="10.375" style="62" bestFit="1" customWidth="1"/>
    <col min="28" max="28" width="9.125" style="62" bestFit="1" customWidth="1"/>
    <col min="29" max="39" width="9" style="62"/>
    <col min="40" max="16384" width="9" style="1"/>
  </cols>
  <sheetData>
    <row r="1" spans="2:39" ht="27.75" customHeight="1">
      <c r="B1" s="106" t="s">
        <v>0</v>
      </c>
      <c r="C1" s="106"/>
      <c r="D1" s="106"/>
      <c r="E1" s="106"/>
      <c r="F1" s="106"/>
      <c r="G1" s="106"/>
      <c r="H1" s="107" t="s">
        <v>383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3"/>
    </row>
    <row r="2" spans="2:39" ht="25.5" customHeight="1">
      <c r="B2" s="108" t="s">
        <v>1</v>
      </c>
      <c r="C2" s="108"/>
      <c r="D2" s="108"/>
      <c r="E2" s="108"/>
      <c r="F2" s="108"/>
      <c r="G2" s="108"/>
      <c r="H2" s="109" t="s">
        <v>48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4"/>
      <c r="W2" s="5"/>
      <c r="AE2" s="63"/>
      <c r="AF2" s="64"/>
      <c r="AG2" s="63"/>
      <c r="AH2" s="63"/>
      <c r="AI2" s="63"/>
      <c r="AJ2" s="64"/>
      <c r="AK2" s="63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3"/>
      <c r="P3" s="8"/>
      <c r="Q3" s="8"/>
      <c r="R3" s="8"/>
      <c r="S3" s="8"/>
      <c r="T3" s="8"/>
      <c r="U3" s="87"/>
      <c r="V3" s="4"/>
      <c r="W3" s="5"/>
      <c r="AF3" s="65"/>
      <c r="AJ3" s="65"/>
    </row>
    <row r="4" spans="2:39" ht="23.25" customHeight="1">
      <c r="B4" s="124" t="s">
        <v>2</v>
      </c>
      <c r="C4" s="124"/>
      <c r="D4" s="84" t="s">
        <v>52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94"/>
      <c r="P4" s="105" t="s">
        <v>56</v>
      </c>
      <c r="Q4" s="105"/>
      <c r="R4" s="105"/>
      <c r="S4" s="105"/>
      <c r="T4" s="105"/>
      <c r="U4" s="105"/>
      <c r="X4" s="63"/>
      <c r="Y4" s="101" t="s">
        <v>44</v>
      </c>
      <c r="Z4" s="101" t="s">
        <v>8</v>
      </c>
      <c r="AA4" s="101" t="s">
        <v>43</v>
      </c>
      <c r="AB4" s="101" t="s">
        <v>42</v>
      </c>
      <c r="AC4" s="101"/>
      <c r="AD4" s="101"/>
      <c r="AE4" s="101"/>
      <c r="AF4" s="101" t="s">
        <v>41</v>
      </c>
      <c r="AG4" s="101"/>
      <c r="AH4" s="101" t="s">
        <v>39</v>
      </c>
      <c r="AI4" s="101"/>
      <c r="AJ4" s="101" t="s">
        <v>40</v>
      </c>
      <c r="AK4" s="101"/>
      <c r="AL4" s="101" t="s">
        <v>38</v>
      </c>
      <c r="AM4" s="101"/>
    </row>
    <row r="5" spans="2:39" ht="17.25" customHeight="1">
      <c r="B5" s="123" t="s">
        <v>3</v>
      </c>
      <c r="C5" s="123"/>
      <c r="D5" s="9">
        <v>2</v>
      </c>
      <c r="G5" s="86" t="s">
        <v>54</v>
      </c>
      <c r="H5" s="85"/>
      <c r="I5" s="85"/>
      <c r="J5" s="85"/>
      <c r="K5" s="85"/>
      <c r="L5" s="85"/>
      <c r="M5" s="85"/>
      <c r="N5" s="85"/>
      <c r="O5" s="94"/>
      <c r="P5" s="105" t="s">
        <v>55</v>
      </c>
      <c r="Q5" s="105"/>
      <c r="R5" s="105"/>
      <c r="S5" s="105"/>
      <c r="T5" s="105"/>
      <c r="U5" s="105"/>
      <c r="X5" s="63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5"/>
      <c r="P6" s="59"/>
      <c r="Q6" s="3"/>
      <c r="R6" s="3"/>
      <c r="S6" s="3"/>
      <c r="T6" s="3"/>
      <c r="X6" s="63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</row>
    <row r="7" spans="2:39" ht="44.25" customHeight="1">
      <c r="B7" s="111" t="s">
        <v>4</v>
      </c>
      <c r="C7" s="125" t="s">
        <v>5</v>
      </c>
      <c r="D7" s="127" t="s">
        <v>6</v>
      </c>
      <c r="E7" s="128"/>
      <c r="F7" s="111" t="s">
        <v>7</v>
      </c>
      <c r="G7" s="111" t="s">
        <v>8</v>
      </c>
      <c r="H7" s="104" t="s">
        <v>9</v>
      </c>
      <c r="I7" s="104" t="s">
        <v>10</v>
      </c>
      <c r="J7" s="104" t="s">
        <v>11</v>
      </c>
      <c r="K7" s="104" t="s">
        <v>12</v>
      </c>
      <c r="L7" s="103" t="s">
        <v>13</v>
      </c>
      <c r="M7" s="103" t="s">
        <v>14</v>
      </c>
      <c r="N7" s="103" t="s">
        <v>15</v>
      </c>
      <c r="O7" s="121"/>
      <c r="P7" s="103" t="s">
        <v>16</v>
      </c>
      <c r="Q7" s="111" t="s">
        <v>17</v>
      </c>
      <c r="R7" s="103" t="s">
        <v>18</v>
      </c>
      <c r="S7" s="111" t="s">
        <v>19</v>
      </c>
      <c r="T7" s="111" t="s">
        <v>20</v>
      </c>
      <c r="U7" s="114" t="s">
        <v>21</v>
      </c>
      <c r="X7" s="63"/>
      <c r="Y7" s="101"/>
      <c r="Z7" s="101"/>
      <c r="AA7" s="101"/>
      <c r="AB7" s="66" t="s">
        <v>22</v>
      </c>
      <c r="AC7" s="66" t="s">
        <v>23</v>
      </c>
      <c r="AD7" s="66" t="s">
        <v>24</v>
      </c>
      <c r="AE7" s="66" t="s">
        <v>25</v>
      </c>
      <c r="AF7" s="66" t="s">
        <v>26</v>
      </c>
      <c r="AG7" s="66" t="s">
        <v>25</v>
      </c>
      <c r="AH7" s="66" t="s">
        <v>26</v>
      </c>
      <c r="AI7" s="66" t="s">
        <v>25</v>
      </c>
      <c r="AJ7" s="66" t="s">
        <v>26</v>
      </c>
      <c r="AK7" s="66" t="s">
        <v>25</v>
      </c>
      <c r="AL7" s="66" t="s">
        <v>26</v>
      </c>
      <c r="AM7" s="67" t="s">
        <v>25</v>
      </c>
    </row>
    <row r="8" spans="2:39" ht="44.25" customHeight="1">
      <c r="B8" s="113"/>
      <c r="C8" s="126"/>
      <c r="D8" s="129"/>
      <c r="E8" s="130"/>
      <c r="F8" s="113"/>
      <c r="G8" s="113"/>
      <c r="H8" s="104"/>
      <c r="I8" s="104"/>
      <c r="J8" s="104"/>
      <c r="K8" s="104"/>
      <c r="L8" s="103"/>
      <c r="M8" s="103"/>
      <c r="N8" s="103"/>
      <c r="O8" s="121"/>
      <c r="P8" s="103"/>
      <c r="Q8" s="112"/>
      <c r="R8" s="103"/>
      <c r="S8" s="113"/>
      <c r="T8" s="112"/>
      <c r="U8" s="115"/>
      <c r="W8" s="11"/>
      <c r="X8" s="63"/>
      <c r="Y8" s="68" t="str">
        <f>+D4</f>
        <v>Thiết kế hệ thống VLSI</v>
      </c>
      <c r="Z8" s="69" t="str">
        <f>+P4</f>
        <v>Nhóm: ELE1423-02</v>
      </c>
      <c r="AA8" s="70">
        <f>+$AJ$8+$AL$8+$AH$8</f>
        <v>48</v>
      </c>
      <c r="AB8" s="64">
        <f>COUNTIF($T$9:$T$117,"Khiển trách")</f>
        <v>0</v>
      </c>
      <c r="AC8" s="64">
        <f>COUNTIF($T$9:$T$117,"Cảnh cáo")</f>
        <v>0</v>
      </c>
      <c r="AD8" s="64">
        <f>COUNTIF($T$9:$T$117,"Đình chỉ thi")</f>
        <v>0</v>
      </c>
      <c r="AE8" s="71">
        <f>+($AB$8+$AC$8+$AD$8)/$AA$8*100%</f>
        <v>0</v>
      </c>
      <c r="AF8" s="64">
        <f>SUM(COUNTIF($T$9:$T$115,"Vắng"),COUNTIF($T$9:$T$115,"Vắng có phép"))</f>
        <v>1</v>
      </c>
      <c r="AG8" s="72">
        <f>+$AF$8/$AA$8</f>
        <v>2.0833333333333332E-2</v>
      </c>
      <c r="AH8" s="73">
        <f>COUNTIF($X$9:$X$115,"Thi lại")</f>
        <v>0</v>
      </c>
      <c r="AI8" s="72">
        <f>+$AH$8/$AA$8</f>
        <v>0</v>
      </c>
      <c r="AJ8" s="73">
        <f>COUNTIF($X$9:$X$116,"Học lại")</f>
        <v>1</v>
      </c>
      <c r="AK8" s="72">
        <f>+$AJ$8/$AA$8</f>
        <v>2.0833333333333332E-2</v>
      </c>
      <c r="AL8" s="64">
        <f>COUNTIF($X$10:$X$116,"Đạt")</f>
        <v>47</v>
      </c>
      <c r="AM8" s="71">
        <f>+$AL$8/$AA$8</f>
        <v>0.97916666666666663</v>
      </c>
    </row>
    <row r="9" spans="2:39" ht="41.25" customHeight="1">
      <c r="B9" s="117" t="s">
        <v>27</v>
      </c>
      <c r="C9" s="118"/>
      <c r="D9" s="118"/>
      <c r="E9" s="118"/>
      <c r="F9" s="118"/>
      <c r="G9" s="119"/>
      <c r="H9" s="12">
        <v>5</v>
      </c>
      <c r="I9" s="12">
        <v>15</v>
      </c>
      <c r="J9" s="13"/>
      <c r="K9" s="12">
        <v>20</v>
      </c>
      <c r="L9" s="14"/>
      <c r="M9" s="15"/>
      <c r="N9" s="15"/>
      <c r="O9" s="96"/>
      <c r="P9" s="60">
        <f>100-(H9+I9+J9+K9)</f>
        <v>60</v>
      </c>
      <c r="Q9" s="113"/>
      <c r="R9" s="16"/>
      <c r="S9" s="16"/>
      <c r="T9" s="113"/>
      <c r="U9" s="116"/>
      <c r="X9" s="63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2:39" ht="30" customHeight="1">
      <c r="B10" s="17">
        <v>1</v>
      </c>
      <c r="C10" s="18" t="s">
        <v>228</v>
      </c>
      <c r="D10" s="19" t="s">
        <v>229</v>
      </c>
      <c r="E10" s="20" t="s">
        <v>230</v>
      </c>
      <c r="F10" s="21" t="s">
        <v>231</v>
      </c>
      <c r="G10" s="18" t="s">
        <v>73</v>
      </c>
      <c r="H10" s="22">
        <v>10</v>
      </c>
      <c r="I10" s="22">
        <v>9</v>
      </c>
      <c r="J10" s="22" t="s">
        <v>28</v>
      </c>
      <c r="K10" s="22">
        <v>10</v>
      </c>
      <c r="L10" s="135"/>
      <c r="M10" s="135"/>
      <c r="N10" s="135"/>
      <c r="O10" s="97"/>
      <c r="P10" s="136">
        <v>7.5</v>
      </c>
      <c r="Q10" s="23">
        <f>ROUND(SUMPRODUCT(H10:P10,$H$9:$P$9)/100,1)</f>
        <v>8.4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4" t="str">
        <f>IF($Q10&lt;4,"Kém",IF(AND($Q10&gt;=4,$Q10&lt;=5.4),"Trung bình yếu",IF(AND($Q10&gt;=5.5,$Q10&lt;=6.9),"Trung bình",IF(AND($Q10&gt;=7,$Q10&lt;=8.4),"Khá",IF(AND($Q10&gt;=8.5,$Q10&lt;=10),"Giỏi","")))))</f>
        <v>Khá</v>
      </c>
      <c r="T10" s="83" t="str">
        <f>+IF(OR($H10=0,$I10=0,$J10=0,$K10=0),"Không đủ ĐKDT","")</f>
        <v/>
      </c>
      <c r="U10" s="88" t="s">
        <v>381</v>
      </c>
      <c r="V10" s="3"/>
      <c r="W10" s="25"/>
      <c r="X10" s="75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</row>
    <row r="11" spans="2:39" ht="30" customHeight="1">
      <c r="B11" s="26">
        <v>2</v>
      </c>
      <c r="C11" s="27" t="s">
        <v>232</v>
      </c>
      <c r="D11" s="28" t="s">
        <v>233</v>
      </c>
      <c r="E11" s="29" t="s">
        <v>59</v>
      </c>
      <c r="F11" s="30" t="s">
        <v>234</v>
      </c>
      <c r="G11" s="27" t="s">
        <v>73</v>
      </c>
      <c r="H11" s="31">
        <v>10</v>
      </c>
      <c r="I11" s="31">
        <v>9</v>
      </c>
      <c r="J11" s="31" t="s">
        <v>28</v>
      </c>
      <c r="K11" s="31">
        <v>10</v>
      </c>
      <c r="L11" s="32"/>
      <c r="M11" s="32"/>
      <c r="N11" s="32"/>
      <c r="O11" s="98"/>
      <c r="P11" s="33">
        <v>2.5</v>
      </c>
      <c r="Q11" s="34">
        <f>ROUND(SUMPRODUCT(H11:P11,$H$9:$P$9)/100,1)</f>
        <v>5.4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36" t="str">
        <f>IF($Q11&lt;4,"Kém",IF(AND($Q11&gt;=4,$Q11&lt;=5.4),"Trung bình yếu",IF(AND($Q11&gt;=5.5,$Q11&lt;=6.9),"Trung bình",IF(AND($Q11&gt;=7,$Q11&lt;=8.4),"Khá",IF(AND($Q11&gt;=8.5,$Q11&lt;=10),"Giỏi","")))))</f>
        <v>Trung bình yếu</v>
      </c>
      <c r="T11" s="37" t="str">
        <f>+IF(OR($H11=0,$I11=0,$J11=0,$K11=0),"Không đủ ĐKDT","")</f>
        <v/>
      </c>
      <c r="U11" s="89" t="s">
        <v>381</v>
      </c>
      <c r="V11" s="3"/>
      <c r="W11" s="25"/>
      <c r="X11" s="75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4"/>
      <c r="Z11" s="74"/>
      <c r="AA11" s="74"/>
      <c r="AB11" s="66"/>
      <c r="AC11" s="66"/>
      <c r="AD11" s="66"/>
      <c r="AE11" s="66"/>
      <c r="AF11" s="65"/>
      <c r="AG11" s="66"/>
      <c r="AH11" s="66"/>
      <c r="AI11" s="66"/>
      <c r="AJ11" s="66"/>
      <c r="AK11" s="66"/>
      <c r="AL11" s="66"/>
      <c r="AM11" s="67"/>
    </row>
    <row r="12" spans="2:39" ht="30" customHeight="1">
      <c r="B12" s="26">
        <v>3</v>
      </c>
      <c r="C12" s="27" t="s">
        <v>235</v>
      </c>
      <c r="D12" s="28" t="s">
        <v>236</v>
      </c>
      <c r="E12" s="29" t="s">
        <v>237</v>
      </c>
      <c r="F12" s="30" t="s">
        <v>238</v>
      </c>
      <c r="G12" s="27" t="s">
        <v>61</v>
      </c>
      <c r="H12" s="31">
        <v>9</v>
      </c>
      <c r="I12" s="31">
        <v>9</v>
      </c>
      <c r="J12" s="31" t="s">
        <v>28</v>
      </c>
      <c r="K12" s="31">
        <v>9</v>
      </c>
      <c r="L12" s="38"/>
      <c r="M12" s="38"/>
      <c r="N12" s="38"/>
      <c r="O12" s="98"/>
      <c r="P12" s="33">
        <v>2</v>
      </c>
      <c r="Q12" s="34">
        <f>ROUND(SUMPRODUCT(H12:P12,$H$9:$P$9)/100,1)</f>
        <v>4.8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>IF($Q12&lt;4,"Kém",IF(AND($Q12&gt;=4,$Q12&lt;=5.4),"Trung bình yếu",IF(AND($Q12&gt;=5.5,$Q12&lt;=6.9),"Trung bình",IF(AND($Q12&gt;=7,$Q12&lt;=8.4),"Khá",IF(AND($Q12&gt;=8.5,$Q12&lt;=10),"Giỏi","")))))</f>
        <v>Trung bình yếu</v>
      </c>
      <c r="T12" s="37" t="str">
        <f>+IF(OR($H12=0,$I12=0,$J12=0,$K12=0),"Không đủ ĐKDT","")</f>
        <v/>
      </c>
      <c r="U12" s="89" t="s">
        <v>381</v>
      </c>
      <c r="V12" s="3"/>
      <c r="W12" s="25"/>
      <c r="X12" s="75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6"/>
      <c r="Z12" s="76"/>
      <c r="AA12" s="92"/>
      <c r="AB12" s="65"/>
      <c r="AC12" s="65"/>
      <c r="AD12" s="65"/>
      <c r="AE12" s="77"/>
      <c r="AF12" s="65"/>
      <c r="AG12" s="78"/>
      <c r="AH12" s="79"/>
      <c r="AI12" s="78"/>
      <c r="AJ12" s="79"/>
      <c r="AK12" s="78"/>
      <c r="AL12" s="65"/>
      <c r="AM12" s="77"/>
    </row>
    <row r="13" spans="2:39" ht="30" customHeight="1">
      <c r="B13" s="26">
        <v>4</v>
      </c>
      <c r="C13" s="27" t="s">
        <v>239</v>
      </c>
      <c r="D13" s="28" t="s">
        <v>240</v>
      </c>
      <c r="E13" s="29" t="s">
        <v>241</v>
      </c>
      <c r="F13" s="30" t="s">
        <v>242</v>
      </c>
      <c r="G13" s="27" t="s">
        <v>73</v>
      </c>
      <c r="H13" s="31">
        <v>10</v>
      </c>
      <c r="I13" s="31">
        <v>9</v>
      </c>
      <c r="J13" s="31" t="s">
        <v>28</v>
      </c>
      <c r="K13" s="31">
        <v>9</v>
      </c>
      <c r="L13" s="38"/>
      <c r="M13" s="38"/>
      <c r="N13" s="38"/>
      <c r="O13" s="98"/>
      <c r="P13" s="33">
        <v>8.5</v>
      </c>
      <c r="Q13" s="34">
        <f>ROUND(SUMPRODUCT(H13:P13,$H$9:$P$9)/100,1)</f>
        <v>8.8000000000000007</v>
      </c>
      <c r="R13" s="35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36" t="str">
        <f>IF($Q13&lt;4,"Kém",IF(AND($Q13&gt;=4,$Q13&lt;=5.4),"Trung bình yếu",IF(AND($Q13&gt;=5.5,$Q13&lt;=6.9),"Trung bình",IF(AND($Q13&gt;=7,$Q13&lt;=8.4),"Khá",IF(AND($Q13&gt;=8.5,$Q13&lt;=10),"Giỏi","")))))</f>
        <v>Giỏi</v>
      </c>
      <c r="T13" s="37" t="str">
        <f>+IF(OR($H13=0,$I13=0,$J13=0,$K13=0),"Không đủ ĐKDT","")</f>
        <v/>
      </c>
      <c r="U13" s="89" t="s">
        <v>381</v>
      </c>
      <c r="V13" s="3"/>
      <c r="W13" s="25"/>
      <c r="X13" s="75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Đạt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</row>
    <row r="14" spans="2:39" ht="30" customHeight="1">
      <c r="B14" s="26">
        <v>5</v>
      </c>
      <c r="C14" s="27" t="s">
        <v>243</v>
      </c>
      <c r="D14" s="28" t="s">
        <v>244</v>
      </c>
      <c r="E14" s="29" t="s">
        <v>245</v>
      </c>
      <c r="F14" s="30" t="s">
        <v>246</v>
      </c>
      <c r="G14" s="27" t="s">
        <v>73</v>
      </c>
      <c r="H14" s="31">
        <v>10</v>
      </c>
      <c r="I14" s="31">
        <v>8</v>
      </c>
      <c r="J14" s="31" t="s">
        <v>28</v>
      </c>
      <c r="K14" s="31">
        <v>9</v>
      </c>
      <c r="L14" s="38"/>
      <c r="M14" s="38"/>
      <c r="N14" s="38"/>
      <c r="O14" s="98"/>
      <c r="P14" s="33">
        <v>6.5</v>
      </c>
      <c r="Q14" s="34">
        <f>ROUND(SUMPRODUCT(H14:P14,$H$9:$P$9)/100,1)</f>
        <v>7.4</v>
      </c>
      <c r="R14" s="35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B</v>
      </c>
      <c r="S14" s="36" t="str">
        <f>IF($Q14&lt;4,"Kém",IF(AND($Q14&gt;=4,$Q14&lt;=5.4),"Trung bình yếu",IF(AND($Q14&gt;=5.5,$Q14&lt;=6.9),"Trung bình",IF(AND($Q14&gt;=7,$Q14&lt;=8.4),"Khá",IF(AND($Q14&gt;=8.5,$Q14&lt;=10),"Giỏi","")))))</f>
        <v>Khá</v>
      </c>
      <c r="T14" s="37" t="str">
        <f>+IF(OR($H14=0,$I14=0,$J14=0,$K14=0),"Không đủ ĐKDT","")</f>
        <v/>
      </c>
      <c r="U14" s="89" t="s">
        <v>381</v>
      </c>
      <c r="V14" s="3"/>
      <c r="W14" s="25"/>
      <c r="X14" s="75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Đạt</v>
      </c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2:39" ht="30" customHeight="1">
      <c r="B15" s="26">
        <v>6</v>
      </c>
      <c r="C15" s="27" t="s">
        <v>247</v>
      </c>
      <c r="D15" s="28" t="s">
        <v>105</v>
      </c>
      <c r="E15" s="29" t="s">
        <v>245</v>
      </c>
      <c r="F15" s="30" t="s">
        <v>248</v>
      </c>
      <c r="G15" s="27" t="s">
        <v>61</v>
      </c>
      <c r="H15" s="31">
        <v>9</v>
      </c>
      <c r="I15" s="31">
        <v>9</v>
      </c>
      <c r="J15" s="31" t="s">
        <v>28</v>
      </c>
      <c r="K15" s="31">
        <v>9</v>
      </c>
      <c r="L15" s="38"/>
      <c r="M15" s="38"/>
      <c r="N15" s="38"/>
      <c r="O15" s="98"/>
      <c r="P15" s="33">
        <v>3.5</v>
      </c>
      <c r="Q15" s="34">
        <f>ROUND(SUMPRODUCT(H15:P15,$H$9:$P$9)/100,1)</f>
        <v>5.7</v>
      </c>
      <c r="R15" s="35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C</v>
      </c>
      <c r="S15" s="36" t="str">
        <f>IF($Q15&lt;4,"Kém",IF(AND($Q15&gt;=4,$Q15&lt;=5.4),"Trung bình yếu",IF(AND($Q15&gt;=5.5,$Q15&lt;=6.9),"Trung bình",IF(AND($Q15&gt;=7,$Q15&lt;=8.4),"Khá",IF(AND($Q15&gt;=8.5,$Q15&lt;=10),"Giỏi","")))))</f>
        <v>Trung bình</v>
      </c>
      <c r="T15" s="37" t="str">
        <f>+IF(OR($H15=0,$I15=0,$J15=0,$K15=0),"Không đủ ĐKDT","")</f>
        <v/>
      </c>
      <c r="U15" s="89" t="s">
        <v>381</v>
      </c>
      <c r="V15" s="3"/>
      <c r="W15" s="25"/>
      <c r="X15" s="75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Đạt</v>
      </c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</row>
    <row r="16" spans="2:39" ht="30" customHeight="1">
      <c r="B16" s="26">
        <v>7</v>
      </c>
      <c r="C16" s="27" t="s">
        <v>249</v>
      </c>
      <c r="D16" s="28" t="s">
        <v>250</v>
      </c>
      <c r="E16" s="29" t="s">
        <v>251</v>
      </c>
      <c r="F16" s="30" t="s">
        <v>252</v>
      </c>
      <c r="G16" s="27" t="s">
        <v>73</v>
      </c>
      <c r="H16" s="31">
        <v>8</v>
      </c>
      <c r="I16" s="31">
        <v>8</v>
      </c>
      <c r="J16" s="31" t="s">
        <v>28</v>
      </c>
      <c r="K16" s="31">
        <v>8</v>
      </c>
      <c r="L16" s="38"/>
      <c r="M16" s="38"/>
      <c r="N16" s="38"/>
      <c r="O16" s="98"/>
      <c r="P16" s="33">
        <v>2</v>
      </c>
      <c r="Q16" s="34">
        <f>ROUND(SUMPRODUCT(H16:P16,$H$9:$P$9)/100,1)</f>
        <v>4.4000000000000004</v>
      </c>
      <c r="R16" s="35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D</v>
      </c>
      <c r="S16" s="36" t="str">
        <f>IF($Q16&lt;4,"Kém",IF(AND($Q16&gt;=4,$Q16&lt;=5.4),"Trung bình yếu",IF(AND($Q16&gt;=5.5,$Q16&lt;=6.9),"Trung bình",IF(AND($Q16&gt;=7,$Q16&lt;=8.4),"Khá",IF(AND($Q16&gt;=8.5,$Q16&lt;=10),"Giỏi","")))))</f>
        <v>Trung bình yếu</v>
      </c>
      <c r="T16" s="37" t="str">
        <f>+IF(OR($H16=0,$I16=0,$J16=0,$K16=0),"Không đủ ĐKDT","")</f>
        <v/>
      </c>
      <c r="U16" s="89" t="s">
        <v>381</v>
      </c>
      <c r="V16" s="3"/>
      <c r="W16" s="25"/>
      <c r="X16" s="75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Đạt</v>
      </c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</row>
    <row r="17" spans="2:39" ht="30" customHeight="1">
      <c r="B17" s="26">
        <v>8</v>
      </c>
      <c r="C17" s="27" t="s">
        <v>253</v>
      </c>
      <c r="D17" s="28" t="s">
        <v>244</v>
      </c>
      <c r="E17" s="29" t="s">
        <v>254</v>
      </c>
      <c r="F17" s="30" t="s">
        <v>255</v>
      </c>
      <c r="G17" s="27" t="s">
        <v>73</v>
      </c>
      <c r="H17" s="31">
        <v>10</v>
      </c>
      <c r="I17" s="31">
        <v>9</v>
      </c>
      <c r="J17" s="31" t="s">
        <v>28</v>
      </c>
      <c r="K17" s="31">
        <v>9</v>
      </c>
      <c r="L17" s="38"/>
      <c r="M17" s="38"/>
      <c r="N17" s="38"/>
      <c r="O17" s="98"/>
      <c r="P17" s="33">
        <v>7.5</v>
      </c>
      <c r="Q17" s="34">
        <f>ROUND(SUMPRODUCT(H17:P17,$H$9:$P$9)/100,1)</f>
        <v>8.1999999999999993</v>
      </c>
      <c r="R17" s="35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B+</v>
      </c>
      <c r="S17" s="36" t="str">
        <f>IF($Q17&lt;4,"Kém",IF(AND($Q17&gt;=4,$Q17&lt;=5.4),"Trung bình yếu",IF(AND($Q17&gt;=5.5,$Q17&lt;=6.9),"Trung bình",IF(AND($Q17&gt;=7,$Q17&lt;=8.4),"Khá",IF(AND($Q17&gt;=8.5,$Q17&lt;=10),"Giỏi","")))))</f>
        <v>Khá</v>
      </c>
      <c r="T17" s="37" t="str">
        <f>+IF(OR($H17=0,$I17=0,$J17=0,$K17=0),"Không đủ ĐKDT","")</f>
        <v/>
      </c>
      <c r="U17" s="89" t="s">
        <v>381</v>
      </c>
      <c r="V17" s="3"/>
      <c r="W17" s="25"/>
      <c r="X17" s="75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Đạt</v>
      </c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</row>
    <row r="18" spans="2:39" ht="30" customHeight="1">
      <c r="B18" s="26">
        <v>9</v>
      </c>
      <c r="C18" s="27" t="s">
        <v>256</v>
      </c>
      <c r="D18" s="28" t="s">
        <v>257</v>
      </c>
      <c r="E18" s="29" t="s">
        <v>258</v>
      </c>
      <c r="F18" s="30" t="s">
        <v>259</v>
      </c>
      <c r="G18" s="27" t="s">
        <v>73</v>
      </c>
      <c r="H18" s="31">
        <v>10</v>
      </c>
      <c r="I18" s="31">
        <v>10</v>
      </c>
      <c r="J18" s="31" t="s">
        <v>28</v>
      </c>
      <c r="K18" s="31">
        <v>10</v>
      </c>
      <c r="L18" s="38"/>
      <c r="M18" s="38"/>
      <c r="N18" s="38"/>
      <c r="O18" s="98"/>
      <c r="P18" s="33">
        <v>5.5</v>
      </c>
      <c r="Q18" s="34">
        <f>ROUND(SUMPRODUCT(H18:P18,$H$9:$P$9)/100,1)</f>
        <v>7.3</v>
      </c>
      <c r="R18" s="35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B</v>
      </c>
      <c r="S18" s="36" t="str">
        <f>IF($Q18&lt;4,"Kém",IF(AND($Q18&gt;=4,$Q18&lt;=5.4),"Trung bình yếu",IF(AND($Q18&gt;=5.5,$Q18&lt;=6.9),"Trung bình",IF(AND($Q18&gt;=7,$Q18&lt;=8.4),"Khá",IF(AND($Q18&gt;=8.5,$Q18&lt;=10),"Giỏi","")))))</f>
        <v>Khá</v>
      </c>
      <c r="T18" s="37" t="str">
        <f>+IF(OR($H18=0,$I18=0,$J18=0,$K18=0),"Không đủ ĐKDT","")</f>
        <v/>
      </c>
      <c r="U18" s="89" t="s">
        <v>381</v>
      </c>
      <c r="V18" s="3"/>
      <c r="W18" s="25"/>
      <c r="X18" s="75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Đạt</v>
      </c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</row>
    <row r="19" spans="2:39" ht="30" customHeight="1">
      <c r="B19" s="26">
        <v>10</v>
      </c>
      <c r="C19" s="27" t="s">
        <v>260</v>
      </c>
      <c r="D19" s="28" t="s">
        <v>194</v>
      </c>
      <c r="E19" s="29" t="s">
        <v>261</v>
      </c>
      <c r="F19" s="30" t="s">
        <v>262</v>
      </c>
      <c r="G19" s="27" t="s">
        <v>61</v>
      </c>
      <c r="H19" s="31">
        <v>9</v>
      </c>
      <c r="I19" s="31">
        <v>9</v>
      </c>
      <c r="J19" s="31" t="s">
        <v>28</v>
      </c>
      <c r="K19" s="31">
        <v>9</v>
      </c>
      <c r="L19" s="38"/>
      <c r="M19" s="38"/>
      <c r="N19" s="38"/>
      <c r="O19" s="98"/>
      <c r="P19" s="33">
        <v>3</v>
      </c>
      <c r="Q19" s="34">
        <f>ROUND(SUMPRODUCT(H19:P19,$H$9:$P$9)/100,1)</f>
        <v>5.4</v>
      </c>
      <c r="R19" s="35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D+</v>
      </c>
      <c r="S19" s="36" t="str">
        <f>IF($Q19&lt;4,"Kém",IF(AND($Q19&gt;=4,$Q19&lt;=5.4),"Trung bình yếu",IF(AND($Q19&gt;=5.5,$Q19&lt;=6.9),"Trung bình",IF(AND($Q19&gt;=7,$Q19&lt;=8.4),"Khá",IF(AND($Q19&gt;=8.5,$Q19&lt;=10),"Giỏi","")))))</f>
        <v>Trung bình yếu</v>
      </c>
      <c r="T19" s="37" t="str">
        <f>+IF(OR($H19=0,$I19=0,$J19=0,$K19=0),"Không đủ ĐKDT","")</f>
        <v/>
      </c>
      <c r="U19" s="89" t="s">
        <v>381</v>
      </c>
      <c r="V19" s="3"/>
      <c r="W19" s="25"/>
      <c r="X19" s="75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</row>
    <row r="20" spans="2:39" ht="30" customHeight="1">
      <c r="B20" s="26">
        <v>11</v>
      </c>
      <c r="C20" s="27" t="s">
        <v>263</v>
      </c>
      <c r="D20" s="28" t="s">
        <v>264</v>
      </c>
      <c r="E20" s="29" t="s">
        <v>265</v>
      </c>
      <c r="F20" s="30" t="s">
        <v>266</v>
      </c>
      <c r="G20" s="27" t="s">
        <v>73</v>
      </c>
      <c r="H20" s="31">
        <v>10</v>
      </c>
      <c r="I20" s="31">
        <v>10</v>
      </c>
      <c r="J20" s="31" t="s">
        <v>28</v>
      </c>
      <c r="K20" s="31">
        <v>10</v>
      </c>
      <c r="L20" s="38"/>
      <c r="M20" s="38"/>
      <c r="N20" s="38"/>
      <c r="O20" s="98"/>
      <c r="P20" s="33">
        <v>2</v>
      </c>
      <c r="Q20" s="34">
        <f>ROUND(SUMPRODUCT(H20:P20,$H$9:$P$9)/100,1)</f>
        <v>5.2</v>
      </c>
      <c r="R20" s="35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D+</v>
      </c>
      <c r="S20" s="36" t="str">
        <f>IF($Q20&lt;4,"Kém",IF(AND($Q20&gt;=4,$Q20&lt;=5.4),"Trung bình yếu",IF(AND($Q20&gt;=5.5,$Q20&lt;=6.9),"Trung bình",IF(AND($Q20&gt;=7,$Q20&lt;=8.4),"Khá",IF(AND($Q20&gt;=8.5,$Q20&lt;=10),"Giỏi","")))))</f>
        <v>Trung bình yếu</v>
      </c>
      <c r="T20" s="37" t="str">
        <f>+IF(OR($H20=0,$I20=0,$J20=0,$K20=0),"Không đủ ĐKDT","")</f>
        <v/>
      </c>
      <c r="U20" s="89" t="s">
        <v>381</v>
      </c>
      <c r="V20" s="3"/>
      <c r="W20" s="25"/>
      <c r="X20" s="75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Đạt</v>
      </c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</row>
    <row r="21" spans="2:39" ht="30" customHeight="1">
      <c r="B21" s="26">
        <v>12</v>
      </c>
      <c r="C21" s="27" t="s">
        <v>267</v>
      </c>
      <c r="D21" s="28" t="s">
        <v>135</v>
      </c>
      <c r="E21" s="29" t="s">
        <v>265</v>
      </c>
      <c r="F21" s="30" t="s">
        <v>268</v>
      </c>
      <c r="G21" s="27" t="s">
        <v>61</v>
      </c>
      <c r="H21" s="31">
        <v>9</v>
      </c>
      <c r="I21" s="31">
        <v>9</v>
      </c>
      <c r="J21" s="31" t="s">
        <v>28</v>
      </c>
      <c r="K21" s="31">
        <v>9</v>
      </c>
      <c r="L21" s="38"/>
      <c r="M21" s="38"/>
      <c r="N21" s="38"/>
      <c r="O21" s="98"/>
      <c r="P21" s="33">
        <v>9</v>
      </c>
      <c r="Q21" s="34">
        <f>ROUND(SUMPRODUCT(H21:P21,$H$9:$P$9)/100,1)</f>
        <v>9</v>
      </c>
      <c r="R21" s="35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A+</v>
      </c>
      <c r="S21" s="36" t="str">
        <f>IF($Q21&lt;4,"Kém",IF(AND($Q21&gt;=4,$Q21&lt;=5.4),"Trung bình yếu",IF(AND($Q21&gt;=5.5,$Q21&lt;=6.9),"Trung bình",IF(AND($Q21&gt;=7,$Q21&lt;=8.4),"Khá",IF(AND($Q21&gt;=8.5,$Q21&lt;=10),"Giỏi","")))))</f>
        <v>Giỏi</v>
      </c>
      <c r="T21" s="37" t="str">
        <f>+IF(OR($H21=0,$I21=0,$J21=0,$K21=0),"Không đủ ĐKDT","")</f>
        <v/>
      </c>
      <c r="U21" s="89" t="s">
        <v>381</v>
      </c>
      <c r="V21" s="3"/>
      <c r="W21" s="25"/>
      <c r="X21" s="75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Đạt</v>
      </c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</row>
    <row r="22" spans="2:39" ht="30" customHeight="1">
      <c r="B22" s="26">
        <v>13</v>
      </c>
      <c r="C22" s="27" t="s">
        <v>269</v>
      </c>
      <c r="D22" s="28" t="s">
        <v>250</v>
      </c>
      <c r="E22" s="29" t="s">
        <v>95</v>
      </c>
      <c r="F22" s="30" t="s">
        <v>270</v>
      </c>
      <c r="G22" s="27" t="s">
        <v>73</v>
      </c>
      <c r="H22" s="31">
        <v>10</v>
      </c>
      <c r="I22" s="31">
        <v>10</v>
      </c>
      <c r="J22" s="31" t="s">
        <v>28</v>
      </c>
      <c r="K22" s="31">
        <v>10</v>
      </c>
      <c r="L22" s="38"/>
      <c r="M22" s="38"/>
      <c r="N22" s="38"/>
      <c r="O22" s="98"/>
      <c r="P22" s="33">
        <v>2</v>
      </c>
      <c r="Q22" s="34">
        <f>ROUND(SUMPRODUCT(H22:P22,$H$9:$P$9)/100,1)</f>
        <v>5.2</v>
      </c>
      <c r="R22" s="35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D+</v>
      </c>
      <c r="S22" s="36" t="str">
        <f>IF($Q22&lt;4,"Kém",IF(AND($Q22&gt;=4,$Q22&lt;=5.4),"Trung bình yếu",IF(AND($Q22&gt;=5.5,$Q22&lt;=6.9),"Trung bình",IF(AND($Q22&gt;=7,$Q22&lt;=8.4),"Khá",IF(AND($Q22&gt;=8.5,$Q22&lt;=10),"Giỏi","")))))</f>
        <v>Trung bình yếu</v>
      </c>
      <c r="T22" s="37" t="str">
        <f>+IF(OR($H22=0,$I22=0,$J22=0,$K22=0),"Không đủ ĐKDT","")</f>
        <v/>
      </c>
      <c r="U22" s="89" t="s">
        <v>381</v>
      </c>
      <c r="V22" s="3"/>
      <c r="W22" s="25"/>
      <c r="X22" s="75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Đạt</v>
      </c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</row>
    <row r="23" spans="2:39" ht="30" customHeight="1">
      <c r="B23" s="26">
        <v>14</v>
      </c>
      <c r="C23" s="27" t="s">
        <v>271</v>
      </c>
      <c r="D23" s="28" t="s">
        <v>244</v>
      </c>
      <c r="E23" s="29" t="s">
        <v>272</v>
      </c>
      <c r="F23" s="30" t="s">
        <v>273</v>
      </c>
      <c r="G23" s="27" t="s">
        <v>73</v>
      </c>
      <c r="H23" s="31">
        <v>10</v>
      </c>
      <c r="I23" s="31">
        <v>8</v>
      </c>
      <c r="J23" s="31" t="s">
        <v>28</v>
      </c>
      <c r="K23" s="31">
        <v>9</v>
      </c>
      <c r="L23" s="38"/>
      <c r="M23" s="38"/>
      <c r="N23" s="38"/>
      <c r="O23" s="98"/>
      <c r="P23" s="33">
        <v>4.5</v>
      </c>
      <c r="Q23" s="34">
        <f>ROUND(SUMPRODUCT(H23:P23,$H$9:$P$9)/100,1)</f>
        <v>6.2</v>
      </c>
      <c r="R23" s="35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C</v>
      </c>
      <c r="S23" s="36" t="str">
        <f>IF($Q23&lt;4,"Kém",IF(AND($Q23&gt;=4,$Q23&lt;=5.4),"Trung bình yếu",IF(AND($Q23&gt;=5.5,$Q23&lt;=6.9),"Trung bình",IF(AND($Q23&gt;=7,$Q23&lt;=8.4),"Khá",IF(AND($Q23&gt;=8.5,$Q23&lt;=10),"Giỏi","")))))</f>
        <v>Trung bình</v>
      </c>
      <c r="T23" s="37" t="str">
        <f>+IF(OR($H23=0,$I23=0,$J23=0,$K23=0),"Không đủ ĐKDT","")</f>
        <v/>
      </c>
      <c r="U23" s="89" t="s">
        <v>381</v>
      </c>
      <c r="V23" s="3"/>
      <c r="W23" s="25"/>
      <c r="X23" s="75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</row>
    <row r="24" spans="2:39" ht="30" customHeight="1">
      <c r="B24" s="26">
        <v>15</v>
      </c>
      <c r="C24" s="27" t="s">
        <v>274</v>
      </c>
      <c r="D24" s="28" t="s">
        <v>275</v>
      </c>
      <c r="E24" s="29" t="s">
        <v>276</v>
      </c>
      <c r="F24" s="30" t="s">
        <v>277</v>
      </c>
      <c r="G24" s="27" t="s">
        <v>61</v>
      </c>
      <c r="H24" s="31">
        <v>9</v>
      </c>
      <c r="I24" s="31">
        <v>9</v>
      </c>
      <c r="J24" s="31" t="s">
        <v>28</v>
      </c>
      <c r="K24" s="31">
        <v>9</v>
      </c>
      <c r="L24" s="38"/>
      <c r="M24" s="38"/>
      <c r="N24" s="38"/>
      <c r="O24" s="98"/>
      <c r="P24" s="33">
        <v>4</v>
      </c>
      <c r="Q24" s="34">
        <f>ROUND(SUMPRODUCT(H24:P24,$H$9:$P$9)/100,1)</f>
        <v>6</v>
      </c>
      <c r="R24" s="35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C</v>
      </c>
      <c r="S24" s="36" t="str">
        <f>IF($Q24&lt;4,"Kém",IF(AND($Q24&gt;=4,$Q24&lt;=5.4),"Trung bình yếu",IF(AND($Q24&gt;=5.5,$Q24&lt;=6.9),"Trung bình",IF(AND($Q24&gt;=7,$Q24&lt;=8.4),"Khá",IF(AND($Q24&gt;=8.5,$Q24&lt;=10),"Giỏi","")))))</f>
        <v>Trung bình</v>
      </c>
      <c r="T24" s="37" t="str">
        <f>+IF(OR($H24=0,$I24=0,$J24=0,$K24=0),"Không đủ ĐKDT","")</f>
        <v/>
      </c>
      <c r="U24" s="89" t="s">
        <v>381</v>
      </c>
      <c r="V24" s="3"/>
      <c r="W24" s="25"/>
      <c r="X24" s="75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Đạt</v>
      </c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</row>
    <row r="25" spans="2:39" ht="30" customHeight="1">
      <c r="B25" s="26">
        <v>16</v>
      </c>
      <c r="C25" s="27" t="s">
        <v>278</v>
      </c>
      <c r="D25" s="28" t="s">
        <v>279</v>
      </c>
      <c r="E25" s="29" t="s">
        <v>110</v>
      </c>
      <c r="F25" s="30" t="s">
        <v>280</v>
      </c>
      <c r="G25" s="27" t="s">
        <v>73</v>
      </c>
      <c r="H25" s="31">
        <v>10</v>
      </c>
      <c r="I25" s="31">
        <v>10</v>
      </c>
      <c r="J25" s="31" t="s">
        <v>28</v>
      </c>
      <c r="K25" s="31">
        <v>10</v>
      </c>
      <c r="L25" s="38"/>
      <c r="M25" s="38"/>
      <c r="N25" s="38"/>
      <c r="O25" s="98"/>
      <c r="P25" s="33">
        <v>6</v>
      </c>
      <c r="Q25" s="34">
        <f>ROUND(SUMPRODUCT(H25:P25,$H$9:$P$9)/100,1)</f>
        <v>7.6</v>
      </c>
      <c r="R25" s="35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B</v>
      </c>
      <c r="S25" s="36" t="str">
        <f>IF($Q25&lt;4,"Kém",IF(AND($Q25&gt;=4,$Q25&lt;=5.4),"Trung bình yếu",IF(AND($Q25&gt;=5.5,$Q25&lt;=6.9),"Trung bình",IF(AND($Q25&gt;=7,$Q25&lt;=8.4),"Khá",IF(AND($Q25&gt;=8.5,$Q25&lt;=10),"Giỏi","")))))</f>
        <v>Khá</v>
      </c>
      <c r="T25" s="37" t="str">
        <f>+IF(OR($H25=0,$I25=0,$J25=0,$K25=0),"Không đủ ĐKDT","")</f>
        <v/>
      </c>
      <c r="U25" s="89" t="s">
        <v>381</v>
      </c>
      <c r="V25" s="3"/>
      <c r="W25" s="25"/>
      <c r="X25" s="75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Đạt</v>
      </c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</row>
    <row r="26" spans="2:39" ht="30" customHeight="1">
      <c r="B26" s="26">
        <v>17</v>
      </c>
      <c r="C26" s="27" t="s">
        <v>281</v>
      </c>
      <c r="D26" s="28" t="s">
        <v>282</v>
      </c>
      <c r="E26" s="29" t="s">
        <v>118</v>
      </c>
      <c r="F26" s="30" t="s">
        <v>283</v>
      </c>
      <c r="G26" s="27" t="s">
        <v>61</v>
      </c>
      <c r="H26" s="31">
        <v>9</v>
      </c>
      <c r="I26" s="31">
        <v>9</v>
      </c>
      <c r="J26" s="31" t="s">
        <v>28</v>
      </c>
      <c r="K26" s="31">
        <v>9</v>
      </c>
      <c r="L26" s="38"/>
      <c r="M26" s="38"/>
      <c r="N26" s="38"/>
      <c r="O26" s="98"/>
      <c r="P26" s="33">
        <v>3</v>
      </c>
      <c r="Q26" s="34">
        <f>ROUND(SUMPRODUCT(H26:P26,$H$9:$P$9)/100,1)</f>
        <v>5.4</v>
      </c>
      <c r="R26" s="35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D+</v>
      </c>
      <c r="S26" s="36" t="str">
        <f>IF($Q26&lt;4,"Kém",IF(AND($Q26&gt;=4,$Q26&lt;=5.4),"Trung bình yếu",IF(AND($Q26&gt;=5.5,$Q26&lt;=6.9),"Trung bình",IF(AND($Q26&gt;=7,$Q26&lt;=8.4),"Khá",IF(AND($Q26&gt;=8.5,$Q26&lt;=10),"Giỏi","")))))</f>
        <v>Trung bình yếu</v>
      </c>
      <c r="T26" s="37" t="str">
        <f>+IF(OR($H26=0,$I26=0,$J26=0,$K26=0),"Không đủ ĐKDT","")</f>
        <v/>
      </c>
      <c r="U26" s="89" t="s">
        <v>381</v>
      </c>
      <c r="V26" s="3"/>
      <c r="W26" s="25"/>
      <c r="X26" s="75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Đạt</v>
      </c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2:39" ht="30" customHeight="1">
      <c r="B27" s="26">
        <v>18</v>
      </c>
      <c r="C27" s="27" t="s">
        <v>284</v>
      </c>
      <c r="D27" s="28" t="s">
        <v>145</v>
      </c>
      <c r="E27" s="29" t="s">
        <v>118</v>
      </c>
      <c r="F27" s="30" t="s">
        <v>285</v>
      </c>
      <c r="G27" s="27" t="s">
        <v>61</v>
      </c>
      <c r="H27" s="31">
        <v>9</v>
      </c>
      <c r="I27" s="31">
        <v>9</v>
      </c>
      <c r="J27" s="31" t="s">
        <v>28</v>
      </c>
      <c r="K27" s="31">
        <v>9</v>
      </c>
      <c r="L27" s="38"/>
      <c r="M27" s="38"/>
      <c r="N27" s="38"/>
      <c r="O27" s="98"/>
      <c r="P27" s="33">
        <v>8</v>
      </c>
      <c r="Q27" s="34">
        <f>ROUND(SUMPRODUCT(H27:P27,$H$9:$P$9)/100,1)</f>
        <v>8.4</v>
      </c>
      <c r="R27" s="35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B+</v>
      </c>
      <c r="S27" s="36" t="str">
        <f>IF($Q27&lt;4,"Kém",IF(AND($Q27&gt;=4,$Q27&lt;=5.4),"Trung bình yếu",IF(AND($Q27&gt;=5.5,$Q27&lt;=6.9),"Trung bình",IF(AND($Q27&gt;=7,$Q27&lt;=8.4),"Khá",IF(AND($Q27&gt;=8.5,$Q27&lt;=10),"Giỏi","")))))</f>
        <v>Khá</v>
      </c>
      <c r="T27" s="37" t="str">
        <f>+IF(OR($H27=0,$I27=0,$J27=0,$K27=0),"Không đủ ĐKDT","")</f>
        <v/>
      </c>
      <c r="U27" s="89" t="s">
        <v>381</v>
      </c>
      <c r="V27" s="3"/>
      <c r="W27" s="25"/>
      <c r="X27" s="75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Đạt</v>
      </c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2:39" ht="30" customHeight="1">
      <c r="B28" s="26">
        <v>19</v>
      </c>
      <c r="C28" s="27" t="s">
        <v>286</v>
      </c>
      <c r="D28" s="28" t="s">
        <v>135</v>
      </c>
      <c r="E28" s="29" t="s">
        <v>118</v>
      </c>
      <c r="F28" s="30" t="s">
        <v>287</v>
      </c>
      <c r="G28" s="27" t="s">
        <v>73</v>
      </c>
      <c r="H28" s="31">
        <v>10</v>
      </c>
      <c r="I28" s="31">
        <v>10</v>
      </c>
      <c r="J28" s="31" t="s">
        <v>28</v>
      </c>
      <c r="K28" s="31">
        <v>10</v>
      </c>
      <c r="L28" s="38"/>
      <c r="M28" s="38"/>
      <c r="N28" s="38"/>
      <c r="O28" s="98"/>
      <c r="P28" s="33">
        <v>2.5</v>
      </c>
      <c r="Q28" s="34">
        <f>ROUND(SUMPRODUCT(H28:P28,$H$9:$P$9)/100,1)</f>
        <v>5.5</v>
      </c>
      <c r="R28" s="35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C</v>
      </c>
      <c r="S28" s="36" t="str">
        <f>IF($Q28&lt;4,"Kém",IF(AND($Q28&gt;=4,$Q28&lt;=5.4),"Trung bình yếu",IF(AND($Q28&gt;=5.5,$Q28&lt;=6.9),"Trung bình",IF(AND($Q28&gt;=7,$Q28&lt;=8.4),"Khá",IF(AND($Q28&gt;=8.5,$Q28&lt;=10),"Giỏi","")))))</f>
        <v>Trung bình</v>
      </c>
      <c r="T28" s="37" t="str">
        <f>+IF(OR($H28=0,$I28=0,$J28=0,$K28=0),"Không đủ ĐKDT","")</f>
        <v/>
      </c>
      <c r="U28" s="89" t="s">
        <v>381</v>
      </c>
      <c r="V28" s="3"/>
      <c r="W28" s="25"/>
      <c r="X28" s="75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2:39" ht="30" customHeight="1">
      <c r="B29" s="26">
        <v>20</v>
      </c>
      <c r="C29" s="27" t="s">
        <v>288</v>
      </c>
      <c r="D29" s="28" t="s">
        <v>289</v>
      </c>
      <c r="E29" s="29" t="s">
        <v>290</v>
      </c>
      <c r="F29" s="30" t="s">
        <v>291</v>
      </c>
      <c r="G29" s="27" t="s">
        <v>73</v>
      </c>
      <c r="H29" s="31">
        <v>10</v>
      </c>
      <c r="I29" s="31">
        <v>8</v>
      </c>
      <c r="J29" s="31" t="s">
        <v>28</v>
      </c>
      <c r="K29" s="31">
        <v>8</v>
      </c>
      <c r="L29" s="38"/>
      <c r="M29" s="38"/>
      <c r="N29" s="38"/>
      <c r="O29" s="98"/>
      <c r="P29" s="33">
        <v>8.5</v>
      </c>
      <c r="Q29" s="34">
        <f>ROUND(SUMPRODUCT(H29:P29,$H$9:$P$9)/100,1)</f>
        <v>8.4</v>
      </c>
      <c r="R29" s="35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B+</v>
      </c>
      <c r="S29" s="36" t="str">
        <f>IF($Q29&lt;4,"Kém",IF(AND($Q29&gt;=4,$Q29&lt;=5.4),"Trung bình yếu",IF(AND($Q29&gt;=5.5,$Q29&lt;=6.9),"Trung bình",IF(AND($Q29&gt;=7,$Q29&lt;=8.4),"Khá",IF(AND($Q29&gt;=8.5,$Q29&lt;=10),"Giỏi","")))))</f>
        <v>Khá</v>
      </c>
      <c r="T29" s="37" t="str">
        <f>+IF(OR($H29=0,$I29=0,$J29=0,$K29=0),"Không đủ ĐKDT","")</f>
        <v/>
      </c>
      <c r="U29" s="89" t="s">
        <v>381</v>
      </c>
      <c r="V29" s="3"/>
      <c r="W29" s="25"/>
      <c r="X29" s="75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2:39" ht="30" customHeight="1">
      <c r="B30" s="26">
        <v>21</v>
      </c>
      <c r="C30" s="27" t="s">
        <v>292</v>
      </c>
      <c r="D30" s="28" t="s">
        <v>293</v>
      </c>
      <c r="E30" s="29" t="s">
        <v>129</v>
      </c>
      <c r="F30" s="30" t="s">
        <v>294</v>
      </c>
      <c r="G30" s="27" t="s">
        <v>61</v>
      </c>
      <c r="H30" s="31">
        <v>9</v>
      </c>
      <c r="I30" s="31">
        <v>9</v>
      </c>
      <c r="J30" s="31" t="s">
        <v>28</v>
      </c>
      <c r="K30" s="31">
        <v>9</v>
      </c>
      <c r="L30" s="38"/>
      <c r="M30" s="38"/>
      <c r="N30" s="38"/>
      <c r="O30" s="98"/>
      <c r="P30" s="33">
        <v>5.5</v>
      </c>
      <c r="Q30" s="34">
        <f>ROUND(SUMPRODUCT(H30:P30,$H$9:$P$9)/100,1)</f>
        <v>6.9</v>
      </c>
      <c r="R30" s="35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C+</v>
      </c>
      <c r="S30" s="36" t="str">
        <f>IF($Q30&lt;4,"Kém",IF(AND($Q30&gt;=4,$Q30&lt;=5.4),"Trung bình yếu",IF(AND($Q30&gt;=5.5,$Q30&lt;=6.9),"Trung bình",IF(AND($Q30&gt;=7,$Q30&lt;=8.4),"Khá",IF(AND($Q30&gt;=8.5,$Q30&lt;=10),"Giỏi","")))))</f>
        <v>Trung bình</v>
      </c>
      <c r="T30" s="37" t="str">
        <f>+IF(OR($H30=0,$I30=0,$J30=0,$K30=0),"Không đủ ĐKDT","")</f>
        <v/>
      </c>
      <c r="U30" s="89" t="s">
        <v>381</v>
      </c>
      <c r="V30" s="3"/>
      <c r="W30" s="25"/>
      <c r="X30" s="75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2:39" ht="30" customHeight="1">
      <c r="B31" s="26">
        <v>22</v>
      </c>
      <c r="C31" s="27" t="s">
        <v>295</v>
      </c>
      <c r="D31" s="28" t="s">
        <v>66</v>
      </c>
      <c r="E31" s="29" t="s">
        <v>129</v>
      </c>
      <c r="F31" s="30" t="s">
        <v>296</v>
      </c>
      <c r="G31" s="27" t="s">
        <v>73</v>
      </c>
      <c r="H31" s="31">
        <v>9</v>
      </c>
      <c r="I31" s="31">
        <v>10</v>
      </c>
      <c r="J31" s="31" t="s">
        <v>28</v>
      </c>
      <c r="K31" s="31">
        <v>8</v>
      </c>
      <c r="L31" s="38"/>
      <c r="M31" s="38"/>
      <c r="N31" s="38"/>
      <c r="O31" s="98"/>
      <c r="P31" s="33">
        <v>2</v>
      </c>
      <c r="Q31" s="34">
        <f>ROUND(SUMPRODUCT(H31:P31,$H$9:$P$9)/100,1)</f>
        <v>4.8</v>
      </c>
      <c r="R31" s="35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D</v>
      </c>
      <c r="S31" s="36" t="str">
        <f>IF($Q31&lt;4,"Kém",IF(AND($Q31&gt;=4,$Q31&lt;=5.4),"Trung bình yếu",IF(AND($Q31&gt;=5.5,$Q31&lt;=6.9),"Trung bình",IF(AND($Q31&gt;=7,$Q31&lt;=8.4),"Khá",IF(AND($Q31&gt;=8.5,$Q31&lt;=10),"Giỏi","")))))</f>
        <v>Trung bình yếu</v>
      </c>
      <c r="T31" s="37" t="str">
        <f>+IF(OR($H31=0,$I31=0,$J31=0,$K31=0),"Không đủ ĐKDT","")</f>
        <v/>
      </c>
      <c r="U31" s="89" t="s">
        <v>381</v>
      </c>
      <c r="V31" s="3"/>
      <c r="W31" s="25"/>
      <c r="X31" s="75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Đạt</v>
      </c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</row>
    <row r="32" spans="2:39" ht="30" customHeight="1">
      <c r="B32" s="26">
        <v>23</v>
      </c>
      <c r="C32" s="27" t="s">
        <v>297</v>
      </c>
      <c r="D32" s="28" t="s">
        <v>298</v>
      </c>
      <c r="E32" s="29" t="s">
        <v>299</v>
      </c>
      <c r="F32" s="30" t="s">
        <v>92</v>
      </c>
      <c r="G32" s="27" t="s">
        <v>73</v>
      </c>
      <c r="H32" s="31">
        <v>10</v>
      </c>
      <c r="I32" s="31">
        <v>9</v>
      </c>
      <c r="J32" s="31" t="s">
        <v>28</v>
      </c>
      <c r="K32" s="31">
        <v>9</v>
      </c>
      <c r="L32" s="38"/>
      <c r="M32" s="38"/>
      <c r="N32" s="38"/>
      <c r="O32" s="98"/>
      <c r="P32" s="33">
        <v>4</v>
      </c>
      <c r="Q32" s="34">
        <f>ROUND(SUMPRODUCT(H32:P32,$H$9:$P$9)/100,1)</f>
        <v>6.1</v>
      </c>
      <c r="R32" s="35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C</v>
      </c>
      <c r="S32" s="36" t="str">
        <f>IF($Q32&lt;4,"Kém",IF(AND($Q32&gt;=4,$Q32&lt;=5.4),"Trung bình yếu",IF(AND($Q32&gt;=5.5,$Q32&lt;=6.9),"Trung bình",IF(AND($Q32&gt;=7,$Q32&lt;=8.4),"Khá",IF(AND($Q32&gt;=8.5,$Q32&lt;=10),"Giỏi","")))))</f>
        <v>Trung bình</v>
      </c>
      <c r="T32" s="37" t="str">
        <f>+IF(OR($H32=0,$I32=0,$J32=0,$K32=0),"Không đủ ĐKDT","")</f>
        <v/>
      </c>
      <c r="U32" s="89" t="s">
        <v>381</v>
      </c>
      <c r="V32" s="3"/>
      <c r="W32" s="25"/>
      <c r="X32" s="75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Đạt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</row>
    <row r="33" spans="2:39" ht="30" customHeight="1">
      <c r="B33" s="26">
        <v>24</v>
      </c>
      <c r="C33" s="27" t="s">
        <v>300</v>
      </c>
      <c r="D33" s="28" t="s">
        <v>298</v>
      </c>
      <c r="E33" s="29" t="s">
        <v>299</v>
      </c>
      <c r="F33" s="30" t="s">
        <v>301</v>
      </c>
      <c r="G33" s="27" t="s">
        <v>61</v>
      </c>
      <c r="H33" s="31">
        <v>10</v>
      </c>
      <c r="I33" s="31">
        <v>9</v>
      </c>
      <c r="J33" s="31" t="s">
        <v>28</v>
      </c>
      <c r="K33" s="31">
        <v>9</v>
      </c>
      <c r="L33" s="38"/>
      <c r="M33" s="38"/>
      <c r="N33" s="38"/>
      <c r="O33" s="98"/>
      <c r="P33" s="33">
        <v>7</v>
      </c>
      <c r="Q33" s="34">
        <f>ROUND(SUMPRODUCT(H33:P33,$H$9:$P$9)/100,1)</f>
        <v>7.9</v>
      </c>
      <c r="R33" s="35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B</v>
      </c>
      <c r="S33" s="36" t="str">
        <f>IF($Q33&lt;4,"Kém",IF(AND($Q33&gt;=4,$Q33&lt;=5.4),"Trung bình yếu",IF(AND($Q33&gt;=5.5,$Q33&lt;=6.9),"Trung bình",IF(AND($Q33&gt;=7,$Q33&lt;=8.4),"Khá",IF(AND($Q33&gt;=8.5,$Q33&lt;=10),"Giỏi","")))))</f>
        <v>Khá</v>
      </c>
      <c r="T33" s="37" t="str">
        <f>+IF(OR($H33=0,$I33=0,$J33=0,$K33=0),"Không đủ ĐKDT","")</f>
        <v/>
      </c>
      <c r="U33" s="89" t="s">
        <v>381</v>
      </c>
      <c r="V33" s="3"/>
      <c r="W33" s="25"/>
      <c r="X33" s="75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Đạt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</row>
    <row r="34" spans="2:39" ht="30" customHeight="1">
      <c r="B34" s="26">
        <v>25</v>
      </c>
      <c r="C34" s="27" t="s">
        <v>302</v>
      </c>
      <c r="D34" s="28" t="s">
        <v>303</v>
      </c>
      <c r="E34" s="29" t="s">
        <v>304</v>
      </c>
      <c r="F34" s="30" t="s">
        <v>147</v>
      </c>
      <c r="G34" s="27" t="s">
        <v>73</v>
      </c>
      <c r="H34" s="31">
        <v>10</v>
      </c>
      <c r="I34" s="31">
        <v>9</v>
      </c>
      <c r="J34" s="31" t="s">
        <v>28</v>
      </c>
      <c r="K34" s="31">
        <v>9</v>
      </c>
      <c r="L34" s="38"/>
      <c r="M34" s="38"/>
      <c r="N34" s="38"/>
      <c r="O34" s="98"/>
      <c r="P34" s="33">
        <v>7.5</v>
      </c>
      <c r="Q34" s="34">
        <f>ROUND(SUMPRODUCT(H34:P34,$H$9:$P$9)/100,1)</f>
        <v>8.1999999999999993</v>
      </c>
      <c r="R34" s="35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B+</v>
      </c>
      <c r="S34" s="36" t="str">
        <f>IF($Q34&lt;4,"Kém",IF(AND($Q34&gt;=4,$Q34&lt;=5.4),"Trung bình yếu",IF(AND($Q34&gt;=5.5,$Q34&lt;=6.9),"Trung bình",IF(AND($Q34&gt;=7,$Q34&lt;=8.4),"Khá",IF(AND($Q34&gt;=8.5,$Q34&lt;=10),"Giỏi","")))))</f>
        <v>Khá</v>
      </c>
      <c r="T34" s="37" t="str">
        <f>+IF(OR($H34=0,$I34=0,$J34=0,$K34=0),"Không đủ ĐKDT","")</f>
        <v/>
      </c>
      <c r="U34" s="89" t="s">
        <v>382</v>
      </c>
      <c r="V34" s="3"/>
      <c r="W34" s="25"/>
      <c r="X34" s="75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Đạt</v>
      </c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2:39" ht="30" customHeight="1">
      <c r="B35" s="26">
        <v>26</v>
      </c>
      <c r="C35" s="27" t="s">
        <v>305</v>
      </c>
      <c r="D35" s="28" t="s">
        <v>306</v>
      </c>
      <c r="E35" s="29" t="s">
        <v>307</v>
      </c>
      <c r="F35" s="30" t="s">
        <v>308</v>
      </c>
      <c r="G35" s="27" t="s">
        <v>61</v>
      </c>
      <c r="H35" s="31">
        <v>10</v>
      </c>
      <c r="I35" s="31">
        <v>9</v>
      </c>
      <c r="J35" s="31" t="s">
        <v>28</v>
      </c>
      <c r="K35" s="31">
        <v>9</v>
      </c>
      <c r="L35" s="38"/>
      <c r="M35" s="38"/>
      <c r="N35" s="38"/>
      <c r="O35" s="98"/>
      <c r="P35" s="33">
        <v>8</v>
      </c>
      <c r="Q35" s="34">
        <f>ROUND(SUMPRODUCT(H35:P35,$H$9:$P$9)/100,1)</f>
        <v>8.5</v>
      </c>
      <c r="R35" s="35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A</v>
      </c>
      <c r="S35" s="36" t="str">
        <f>IF($Q35&lt;4,"Kém",IF(AND($Q35&gt;=4,$Q35&lt;=5.4),"Trung bình yếu",IF(AND($Q35&gt;=5.5,$Q35&lt;=6.9),"Trung bình",IF(AND($Q35&gt;=7,$Q35&lt;=8.4),"Khá",IF(AND($Q35&gt;=8.5,$Q35&lt;=10),"Giỏi","")))))</f>
        <v>Giỏi</v>
      </c>
      <c r="T35" s="37" t="str">
        <f>+IF(OR($H35=0,$I35=0,$J35=0,$K35=0),"Không đủ ĐKDT","")</f>
        <v/>
      </c>
      <c r="U35" s="89" t="s">
        <v>382</v>
      </c>
      <c r="V35" s="3"/>
      <c r="W35" s="25"/>
      <c r="X35" s="75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Đạt</v>
      </c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2:39" ht="30" customHeight="1">
      <c r="B36" s="26">
        <v>27</v>
      </c>
      <c r="C36" s="27" t="s">
        <v>309</v>
      </c>
      <c r="D36" s="28" t="s">
        <v>310</v>
      </c>
      <c r="E36" s="29" t="s">
        <v>311</v>
      </c>
      <c r="F36" s="30" t="s">
        <v>312</v>
      </c>
      <c r="G36" s="27" t="s">
        <v>73</v>
      </c>
      <c r="H36" s="31">
        <v>10</v>
      </c>
      <c r="I36" s="31">
        <v>10</v>
      </c>
      <c r="J36" s="31" t="s">
        <v>28</v>
      </c>
      <c r="K36" s="31">
        <v>9</v>
      </c>
      <c r="L36" s="38"/>
      <c r="M36" s="38"/>
      <c r="N36" s="38"/>
      <c r="O36" s="98"/>
      <c r="P36" s="33">
        <v>8.5</v>
      </c>
      <c r="Q36" s="34">
        <f>ROUND(SUMPRODUCT(H36:P36,$H$9:$P$9)/100,1)</f>
        <v>8.9</v>
      </c>
      <c r="R36" s="35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A</v>
      </c>
      <c r="S36" s="36" t="str">
        <f>IF($Q36&lt;4,"Kém",IF(AND($Q36&gt;=4,$Q36&lt;=5.4),"Trung bình yếu",IF(AND($Q36&gt;=5.5,$Q36&lt;=6.9),"Trung bình",IF(AND($Q36&gt;=7,$Q36&lt;=8.4),"Khá",IF(AND($Q36&gt;=8.5,$Q36&lt;=10),"Giỏi","")))))</f>
        <v>Giỏi</v>
      </c>
      <c r="T36" s="37" t="str">
        <f>+IF(OR($H36=0,$I36=0,$J36=0,$K36=0),"Không đủ ĐKDT","")</f>
        <v/>
      </c>
      <c r="U36" s="89" t="s">
        <v>382</v>
      </c>
      <c r="V36" s="3"/>
      <c r="W36" s="25"/>
      <c r="X36" s="75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</row>
    <row r="37" spans="2:39" ht="30" customHeight="1">
      <c r="B37" s="26">
        <v>28</v>
      </c>
      <c r="C37" s="27" t="s">
        <v>313</v>
      </c>
      <c r="D37" s="28" t="s">
        <v>314</v>
      </c>
      <c r="E37" s="29" t="s">
        <v>315</v>
      </c>
      <c r="F37" s="30" t="s">
        <v>188</v>
      </c>
      <c r="G37" s="27" t="s">
        <v>73</v>
      </c>
      <c r="H37" s="31">
        <v>10</v>
      </c>
      <c r="I37" s="31">
        <v>8</v>
      </c>
      <c r="J37" s="31" t="s">
        <v>28</v>
      </c>
      <c r="K37" s="31">
        <v>9</v>
      </c>
      <c r="L37" s="38"/>
      <c r="M37" s="38"/>
      <c r="N37" s="38"/>
      <c r="O37" s="98"/>
      <c r="P37" s="33">
        <v>5</v>
      </c>
      <c r="Q37" s="34">
        <f>ROUND(SUMPRODUCT(H37:P37,$H$9:$P$9)/100,1)</f>
        <v>6.5</v>
      </c>
      <c r="R37" s="35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C+</v>
      </c>
      <c r="S37" s="36" t="str">
        <f>IF($Q37&lt;4,"Kém",IF(AND($Q37&gt;=4,$Q37&lt;=5.4),"Trung bình yếu",IF(AND($Q37&gt;=5.5,$Q37&lt;=6.9),"Trung bình",IF(AND($Q37&gt;=7,$Q37&lt;=8.4),"Khá",IF(AND($Q37&gt;=8.5,$Q37&lt;=10),"Giỏi","")))))</f>
        <v>Trung bình</v>
      </c>
      <c r="T37" s="37" t="str">
        <f>+IF(OR($H37=0,$I37=0,$J37=0,$K37=0),"Không đủ ĐKDT","")</f>
        <v/>
      </c>
      <c r="U37" s="89" t="s">
        <v>382</v>
      </c>
      <c r="V37" s="3"/>
      <c r="W37" s="25"/>
      <c r="X37" s="75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</row>
    <row r="38" spans="2:39" ht="30" customHeight="1">
      <c r="B38" s="26">
        <v>29</v>
      </c>
      <c r="C38" s="27" t="s">
        <v>316</v>
      </c>
      <c r="D38" s="28" t="s">
        <v>317</v>
      </c>
      <c r="E38" s="29" t="s">
        <v>139</v>
      </c>
      <c r="F38" s="30" t="s">
        <v>318</v>
      </c>
      <c r="G38" s="27" t="s">
        <v>73</v>
      </c>
      <c r="H38" s="31">
        <v>10</v>
      </c>
      <c r="I38" s="31">
        <v>10</v>
      </c>
      <c r="J38" s="31" t="s">
        <v>28</v>
      </c>
      <c r="K38" s="31">
        <v>10</v>
      </c>
      <c r="L38" s="38"/>
      <c r="M38" s="38"/>
      <c r="N38" s="38"/>
      <c r="O38" s="98"/>
      <c r="P38" s="33">
        <v>7</v>
      </c>
      <c r="Q38" s="34">
        <f>ROUND(SUMPRODUCT(H38:P38,$H$9:$P$9)/100,1)</f>
        <v>8.1999999999999993</v>
      </c>
      <c r="R38" s="35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B+</v>
      </c>
      <c r="S38" s="36" t="str">
        <f>IF($Q38&lt;4,"Kém",IF(AND($Q38&gt;=4,$Q38&lt;=5.4),"Trung bình yếu",IF(AND($Q38&gt;=5.5,$Q38&lt;=6.9),"Trung bình",IF(AND($Q38&gt;=7,$Q38&lt;=8.4),"Khá",IF(AND($Q38&gt;=8.5,$Q38&lt;=10),"Giỏi","")))))</f>
        <v>Khá</v>
      </c>
      <c r="T38" s="37" t="str">
        <f>+IF(OR($H38=0,$I38=0,$J38=0,$K38=0),"Không đủ ĐKDT","")</f>
        <v/>
      </c>
      <c r="U38" s="89" t="s">
        <v>382</v>
      </c>
      <c r="V38" s="3"/>
      <c r="W38" s="25"/>
      <c r="X38" s="75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Đạt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</row>
    <row r="39" spans="2:39" ht="30" customHeight="1">
      <c r="B39" s="26">
        <v>30</v>
      </c>
      <c r="C39" s="27" t="s">
        <v>319</v>
      </c>
      <c r="D39" s="28" t="s">
        <v>86</v>
      </c>
      <c r="E39" s="29" t="s">
        <v>320</v>
      </c>
      <c r="F39" s="30" t="s">
        <v>321</v>
      </c>
      <c r="G39" s="27" t="s">
        <v>61</v>
      </c>
      <c r="H39" s="31">
        <v>9</v>
      </c>
      <c r="I39" s="31">
        <v>10</v>
      </c>
      <c r="J39" s="31" t="s">
        <v>28</v>
      </c>
      <c r="K39" s="31">
        <v>10</v>
      </c>
      <c r="L39" s="38"/>
      <c r="M39" s="38"/>
      <c r="N39" s="38"/>
      <c r="O39" s="98"/>
      <c r="P39" s="33">
        <v>6</v>
      </c>
      <c r="Q39" s="34">
        <f>ROUND(SUMPRODUCT(H39:P39,$H$9:$P$9)/100,1)</f>
        <v>7.6</v>
      </c>
      <c r="R39" s="35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B</v>
      </c>
      <c r="S39" s="36" t="str">
        <f>IF($Q39&lt;4,"Kém",IF(AND($Q39&gt;=4,$Q39&lt;=5.4),"Trung bình yếu",IF(AND($Q39&gt;=5.5,$Q39&lt;=6.9),"Trung bình",IF(AND($Q39&gt;=7,$Q39&lt;=8.4),"Khá",IF(AND($Q39&gt;=8.5,$Q39&lt;=10),"Giỏi","")))))</f>
        <v>Khá</v>
      </c>
      <c r="T39" s="37" t="str">
        <f>+IF(OR($H39=0,$I39=0,$J39=0,$K39=0),"Không đủ ĐKDT","")</f>
        <v/>
      </c>
      <c r="U39" s="89" t="s">
        <v>382</v>
      </c>
      <c r="V39" s="3"/>
      <c r="W39" s="25"/>
      <c r="X39" s="75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</row>
    <row r="40" spans="2:39" ht="30" customHeight="1">
      <c r="B40" s="26">
        <v>31</v>
      </c>
      <c r="C40" s="27" t="s">
        <v>322</v>
      </c>
      <c r="D40" s="28" t="s">
        <v>323</v>
      </c>
      <c r="E40" s="29" t="s">
        <v>154</v>
      </c>
      <c r="F40" s="30" t="s">
        <v>324</v>
      </c>
      <c r="G40" s="27" t="s">
        <v>61</v>
      </c>
      <c r="H40" s="31">
        <v>9</v>
      </c>
      <c r="I40" s="31">
        <v>9</v>
      </c>
      <c r="J40" s="31" t="s">
        <v>28</v>
      </c>
      <c r="K40" s="31">
        <v>9</v>
      </c>
      <c r="L40" s="38"/>
      <c r="M40" s="38"/>
      <c r="N40" s="38"/>
      <c r="O40" s="98"/>
      <c r="P40" s="33">
        <v>6</v>
      </c>
      <c r="Q40" s="34">
        <f>ROUND(SUMPRODUCT(H40:P40,$H$9:$P$9)/100,1)</f>
        <v>7.2</v>
      </c>
      <c r="R40" s="35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B</v>
      </c>
      <c r="S40" s="36" t="str">
        <f>IF($Q40&lt;4,"Kém",IF(AND($Q40&gt;=4,$Q40&lt;=5.4),"Trung bình yếu",IF(AND($Q40&gt;=5.5,$Q40&lt;=6.9),"Trung bình",IF(AND($Q40&gt;=7,$Q40&lt;=8.4),"Khá",IF(AND($Q40&gt;=8.5,$Q40&lt;=10),"Giỏi","")))))</f>
        <v>Khá</v>
      </c>
      <c r="T40" s="37" t="str">
        <f>+IF(OR($H40=0,$I40=0,$J40=0,$K40=0),"Không đủ ĐKDT","")</f>
        <v/>
      </c>
      <c r="U40" s="89" t="s">
        <v>382</v>
      </c>
      <c r="V40" s="3"/>
      <c r="W40" s="25"/>
      <c r="X40" s="75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</row>
    <row r="41" spans="2:39" ht="30" customHeight="1">
      <c r="B41" s="26">
        <v>32</v>
      </c>
      <c r="C41" s="27" t="s">
        <v>325</v>
      </c>
      <c r="D41" s="28" t="s">
        <v>326</v>
      </c>
      <c r="E41" s="29" t="s">
        <v>154</v>
      </c>
      <c r="F41" s="30" t="s">
        <v>327</v>
      </c>
      <c r="G41" s="27" t="s">
        <v>61</v>
      </c>
      <c r="H41" s="31">
        <v>10</v>
      </c>
      <c r="I41" s="31">
        <v>9</v>
      </c>
      <c r="J41" s="31" t="s">
        <v>28</v>
      </c>
      <c r="K41" s="31">
        <v>10</v>
      </c>
      <c r="L41" s="38"/>
      <c r="M41" s="38"/>
      <c r="N41" s="38"/>
      <c r="O41" s="98"/>
      <c r="P41" s="33">
        <v>5</v>
      </c>
      <c r="Q41" s="34">
        <f>ROUND(SUMPRODUCT(H41:P41,$H$9:$P$9)/100,1)</f>
        <v>6.9</v>
      </c>
      <c r="R41" s="35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C+</v>
      </c>
      <c r="S41" s="36" t="str">
        <f>IF($Q41&lt;4,"Kém",IF(AND($Q41&gt;=4,$Q41&lt;=5.4),"Trung bình yếu",IF(AND($Q41&gt;=5.5,$Q41&lt;=6.9),"Trung bình",IF(AND($Q41&gt;=7,$Q41&lt;=8.4),"Khá",IF(AND($Q41&gt;=8.5,$Q41&lt;=10),"Giỏi","")))))</f>
        <v>Trung bình</v>
      </c>
      <c r="T41" s="37" t="str">
        <f>+IF(OR($H41=0,$I41=0,$J41=0,$K41=0),"Không đủ ĐKDT","")</f>
        <v/>
      </c>
      <c r="U41" s="89" t="s">
        <v>382</v>
      </c>
      <c r="V41" s="3"/>
      <c r="W41" s="25"/>
      <c r="X41" s="75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Đạt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</row>
    <row r="42" spans="2:39" ht="30" customHeight="1">
      <c r="B42" s="26">
        <v>33</v>
      </c>
      <c r="C42" s="27" t="s">
        <v>328</v>
      </c>
      <c r="D42" s="28" t="s">
        <v>329</v>
      </c>
      <c r="E42" s="29" t="s">
        <v>154</v>
      </c>
      <c r="F42" s="30" t="s">
        <v>330</v>
      </c>
      <c r="G42" s="27" t="s">
        <v>73</v>
      </c>
      <c r="H42" s="31">
        <v>10</v>
      </c>
      <c r="I42" s="31">
        <v>8</v>
      </c>
      <c r="J42" s="31" t="s">
        <v>28</v>
      </c>
      <c r="K42" s="31">
        <v>10</v>
      </c>
      <c r="L42" s="38"/>
      <c r="M42" s="38"/>
      <c r="N42" s="38"/>
      <c r="O42" s="98"/>
      <c r="P42" s="33">
        <v>7.5</v>
      </c>
      <c r="Q42" s="34">
        <f>ROUND(SUMPRODUCT(H42:P42,$H$9:$P$9)/100,1)</f>
        <v>8.1999999999999993</v>
      </c>
      <c r="R42" s="35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B+</v>
      </c>
      <c r="S42" s="36" t="str">
        <f>IF($Q42&lt;4,"Kém",IF(AND($Q42&gt;=4,$Q42&lt;=5.4),"Trung bình yếu",IF(AND($Q42&gt;=5.5,$Q42&lt;=6.9),"Trung bình",IF(AND($Q42&gt;=7,$Q42&lt;=8.4),"Khá",IF(AND($Q42&gt;=8.5,$Q42&lt;=10),"Giỏi","")))))</f>
        <v>Khá</v>
      </c>
      <c r="T42" s="37" t="str">
        <f>+IF(OR($H42=0,$I42=0,$J42=0,$K42=0),"Không đủ ĐKDT","")</f>
        <v/>
      </c>
      <c r="U42" s="89" t="s">
        <v>382</v>
      </c>
      <c r="V42" s="3"/>
      <c r="W42" s="25"/>
      <c r="X42" s="75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</row>
    <row r="43" spans="2:39" ht="30" customHeight="1">
      <c r="B43" s="26">
        <v>34</v>
      </c>
      <c r="C43" s="27" t="s">
        <v>331</v>
      </c>
      <c r="D43" s="28" t="s">
        <v>332</v>
      </c>
      <c r="E43" s="29" t="s">
        <v>333</v>
      </c>
      <c r="F43" s="30" t="s">
        <v>334</v>
      </c>
      <c r="G43" s="27" t="s">
        <v>61</v>
      </c>
      <c r="H43" s="31">
        <v>10</v>
      </c>
      <c r="I43" s="31">
        <v>9</v>
      </c>
      <c r="J43" s="31" t="s">
        <v>28</v>
      </c>
      <c r="K43" s="31">
        <v>10</v>
      </c>
      <c r="L43" s="38"/>
      <c r="M43" s="38"/>
      <c r="N43" s="38"/>
      <c r="O43" s="98"/>
      <c r="P43" s="33">
        <v>7.5</v>
      </c>
      <c r="Q43" s="34">
        <f>ROUND(SUMPRODUCT(H43:P43,$H$9:$P$9)/100,1)</f>
        <v>8.4</v>
      </c>
      <c r="R43" s="35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B+</v>
      </c>
      <c r="S43" s="36" t="str">
        <f>IF($Q43&lt;4,"Kém",IF(AND($Q43&gt;=4,$Q43&lt;=5.4),"Trung bình yếu",IF(AND($Q43&gt;=5.5,$Q43&lt;=6.9),"Trung bình",IF(AND($Q43&gt;=7,$Q43&lt;=8.4),"Khá",IF(AND($Q43&gt;=8.5,$Q43&lt;=10),"Giỏi","")))))</f>
        <v>Khá</v>
      </c>
      <c r="T43" s="37" t="str">
        <f>+IF(OR($H43=0,$I43=0,$J43=0,$K43=0),"Không đủ ĐKDT","")</f>
        <v/>
      </c>
      <c r="U43" s="89" t="s">
        <v>382</v>
      </c>
      <c r="V43" s="3"/>
      <c r="W43" s="25"/>
      <c r="X43" s="75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Đạt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</row>
    <row r="44" spans="2:39" ht="30" customHeight="1">
      <c r="B44" s="26">
        <v>35</v>
      </c>
      <c r="C44" s="27" t="s">
        <v>335</v>
      </c>
      <c r="D44" s="28" t="s">
        <v>336</v>
      </c>
      <c r="E44" s="29" t="s">
        <v>164</v>
      </c>
      <c r="F44" s="30" t="s">
        <v>337</v>
      </c>
      <c r="G44" s="27" t="s">
        <v>61</v>
      </c>
      <c r="H44" s="31">
        <v>10</v>
      </c>
      <c r="I44" s="31">
        <v>8</v>
      </c>
      <c r="J44" s="31" t="s">
        <v>28</v>
      </c>
      <c r="K44" s="31">
        <v>10</v>
      </c>
      <c r="L44" s="38"/>
      <c r="M44" s="38"/>
      <c r="N44" s="38"/>
      <c r="O44" s="98"/>
      <c r="P44" s="33">
        <v>7.5</v>
      </c>
      <c r="Q44" s="34">
        <f>ROUND(SUMPRODUCT(H44:P44,$H$9:$P$9)/100,1)</f>
        <v>8.1999999999999993</v>
      </c>
      <c r="R44" s="35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B+</v>
      </c>
      <c r="S44" s="36" t="str">
        <f>IF($Q44&lt;4,"Kém",IF(AND($Q44&gt;=4,$Q44&lt;=5.4),"Trung bình yếu",IF(AND($Q44&gt;=5.5,$Q44&lt;=6.9),"Trung bình",IF(AND($Q44&gt;=7,$Q44&lt;=8.4),"Khá",IF(AND($Q44&gt;=8.5,$Q44&lt;=10),"Giỏi","")))))</f>
        <v>Khá</v>
      </c>
      <c r="T44" s="37" t="str">
        <f>+IF(OR($H44=0,$I44=0,$J44=0,$K44=0),"Không đủ ĐKDT","")</f>
        <v/>
      </c>
      <c r="U44" s="89" t="s">
        <v>382</v>
      </c>
      <c r="V44" s="3"/>
      <c r="W44" s="25"/>
      <c r="X44" s="75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</row>
    <row r="45" spans="2:39" ht="30" customHeight="1">
      <c r="B45" s="26">
        <v>36</v>
      </c>
      <c r="C45" s="27" t="s">
        <v>338</v>
      </c>
      <c r="D45" s="28" t="s">
        <v>339</v>
      </c>
      <c r="E45" s="29" t="s">
        <v>340</v>
      </c>
      <c r="F45" s="30" t="s">
        <v>341</v>
      </c>
      <c r="G45" s="27" t="s">
        <v>73</v>
      </c>
      <c r="H45" s="31">
        <v>10</v>
      </c>
      <c r="I45" s="31">
        <v>8</v>
      </c>
      <c r="J45" s="31" t="s">
        <v>28</v>
      </c>
      <c r="K45" s="31">
        <v>10</v>
      </c>
      <c r="L45" s="38"/>
      <c r="M45" s="38"/>
      <c r="N45" s="38"/>
      <c r="O45" s="98"/>
      <c r="P45" s="33">
        <v>4</v>
      </c>
      <c r="Q45" s="34">
        <f>ROUND(SUMPRODUCT(H45:P45,$H$9:$P$9)/100,1)</f>
        <v>6.1</v>
      </c>
      <c r="R45" s="35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C</v>
      </c>
      <c r="S45" s="36" t="str">
        <f>IF($Q45&lt;4,"Kém",IF(AND($Q45&gt;=4,$Q45&lt;=5.4),"Trung bình yếu",IF(AND($Q45&gt;=5.5,$Q45&lt;=6.9),"Trung bình",IF(AND($Q45&gt;=7,$Q45&lt;=8.4),"Khá",IF(AND($Q45&gt;=8.5,$Q45&lt;=10),"Giỏi","")))))</f>
        <v>Trung bình</v>
      </c>
      <c r="T45" s="37" t="str">
        <f>+IF(OR($H45=0,$I45=0,$J45=0,$K45=0),"Không đủ ĐKDT","")</f>
        <v/>
      </c>
      <c r="U45" s="89" t="s">
        <v>382</v>
      </c>
      <c r="V45" s="3"/>
      <c r="W45" s="25"/>
      <c r="X45" s="75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Đạt</v>
      </c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</row>
    <row r="46" spans="2:39" ht="30" customHeight="1">
      <c r="B46" s="26">
        <v>37</v>
      </c>
      <c r="C46" s="27" t="s">
        <v>342</v>
      </c>
      <c r="D46" s="28" t="s">
        <v>343</v>
      </c>
      <c r="E46" s="29" t="s">
        <v>344</v>
      </c>
      <c r="F46" s="30" t="s">
        <v>345</v>
      </c>
      <c r="G46" s="27" t="s">
        <v>61</v>
      </c>
      <c r="H46" s="31">
        <v>9</v>
      </c>
      <c r="I46" s="31">
        <v>9</v>
      </c>
      <c r="J46" s="31" t="s">
        <v>28</v>
      </c>
      <c r="K46" s="31">
        <v>9</v>
      </c>
      <c r="L46" s="38"/>
      <c r="M46" s="38"/>
      <c r="N46" s="38"/>
      <c r="O46" s="98"/>
      <c r="P46" s="33">
        <v>3.5</v>
      </c>
      <c r="Q46" s="34">
        <f>ROUND(SUMPRODUCT(H46:P46,$H$9:$P$9)/100,1)</f>
        <v>5.7</v>
      </c>
      <c r="R46" s="35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C</v>
      </c>
      <c r="S46" s="36" t="str">
        <f>IF($Q46&lt;4,"Kém",IF(AND($Q46&gt;=4,$Q46&lt;=5.4),"Trung bình yếu",IF(AND($Q46&gt;=5.5,$Q46&lt;=6.9),"Trung bình",IF(AND($Q46&gt;=7,$Q46&lt;=8.4),"Khá",IF(AND($Q46&gt;=8.5,$Q46&lt;=10),"Giỏi","")))))</f>
        <v>Trung bình</v>
      </c>
      <c r="T46" s="37" t="str">
        <f>+IF(OR($H46=0,$I46=0,$J46=0,$K46=0),"Không đủ ĐKDT","")</f>
        <v/>
      </c>
      <c r="U46" s="89" t="s">
        <v>382</v>
      </c>
      <c r="V46" s="3"/>
      <c r="W46" s="25"/>
      <c r="X46" s="75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Đạt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</row>
    <row r="47" spans="2:39" ht="30" customHeight="1">
      <c r="B47" s="26">
        <v>38</v>
      </c>
      <c r="C47" s="27" t="s">
        <v>346</v>
      </c>
      <c r="D47" s="28" t="s">
        <v>347</v>
      </c>
      <c r="E47" s="29" t="s">
        <v>348</v>
      </c>
      <c r="F47" s="30" t="s">
        <v>345</v>
      </c>
      <c r="G47" s="27" t="s">
        <v>73</v>
      </c>
      <c r="H47" s="31">
        <v>8</v>
      </c>
      <c r="I47" s="31">
        <v>8</v>
      </c>
      <c r="J47" s="31" t="s">
        <v>28</v>
      </c>
      <c r="K47" s="31">
        <v>8</v>
      </c>
      <c r="L47" s="38"/>
      <c r="M47" s="38"/>
      <c r="N47" s="38"/>
      <c r="O47" s="98"/>
      <c r="P47" s="33">
        <v>5.5</v>
      </c>
      <c r="Q47" s="34">
        <f>ROUND(SUMPRODUCT(H47:P47,$H$9:$P$9)/100,1)</f>
        <v>6.5</v>
      </c>
      <c r="R47" s="35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C+</v>
      </c>
      <c r="S47" s="36" t="str">
        <f>IF($Q47&lt;4,"Kém",IF(AND($Q47&gt;=4,$Q47&lt;=5.4),"Trung bình yếu",IF(AND($Q47&gt;=5.5,$Q47&lt;=6.9),"Trung bình",IF(AND($Q47&gt;=7,$Q47&lt;=8.4),"Khá",IF(AND($Q47&gt;=8.5,$Q47&lt;=10),"Giỏi","")))))</f>
        <v>Trung bình</v>
      </c>
      <c r="T47" s="37" t="str">
        <f>+IF(OR($H47=0,$I47=0,$J47=0,$K47=0),"Không đủ ĐKDT","")</f>
        <v/>
      </c>
      <c r="U47" s="89" t="s">
        <v>382</v>
      </c>
      <c r="V47" s="3"/>
      <c r="W47" s="25"/>
      <c r="X47" s="75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Đạt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2:39" ht="30" customHeight="1">
      <c r="B48" s="26">
        <v>39</v>
      </c>
      <c r="C48" s="27" t="s">
        <v>349</v>
      </c>
      <c r="D48" s="28" t="s">
        <v>350</v>
      </c>
      <c r="E48" s="29" t="s">
        <v>187</v>
      </c>
      <c r="F48" s="30" t="s">
        <v>351</v>
      </c>
      <c r="G48" s="27" t="s">
        <v>73</v>
      </c>
      <c r="H48" s="31">
        <v>7</v>
      </c>
      <c r="I48" s="31">
        <v>7</v>
      </c>
      <c r="J48" s="31" t="s">
        <v>28</v>
      </c>
      <c r="K48" s="31">
        <v>7</v>
      </c>
      <c r="L48" s="38"/>
      <c r="M48" s="38"/>
      <c r="N48" s="38"/>
      <c r="O48" s="98"/>
      <c r="P48" s="33">
        <v>4.5</v>
      </c>
      <c r="Q48" s="34">
        <f>ROUND(SUMPRODUCT(H48:P48,$H$9:$P$9)/100,1)</f>
        <v>5.5</v>
      </c>
      <c r="R48" s="35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C</v>
      </c>
      <c r="S48" s="36" t="str">
        <f>IF($Q48&lt;4,"Kém",IF(AND($Q48&gt;=4,$Q48&lt;=5.4),"Trung bình yếu",IF(AND($Q48&gt;=5.5,$Q48&lt;=6.9),"Trung bình",IF(AND($Q48&gt;=7,$Q48&lt;=8.4),"Khá",IF(AND($Q48&gt;=8.5,$Q48&lt;=10),"Giỏi","")))))</f>
        <v>Trung bình</v>
      </c>
      <c r="T48" s="37" t="str">
        <f>+IF(OR($H48=0,$I48=0,$J48=0,$K48=0),"Không đủ ĐKDT","")</f>
        <v/>
      </c>
      <c r="U48" s="89" t="s">
        <v>382</v>
      </c>
      <c r="V48" s="3"/>
      <c r="W48" s="25"/>
      <c r="X48" s="75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Đạt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1:39" ht="30" customHeight="1">
      <c r="B49" s="26">
        <v>40</v>
      </c>
      <c r="C49" s="27" t="s">
        <v>352</v>
      </c>
      <c r="D49" s="28" t="s">
        <v>332</v>
      </c>
      <c r="E49" s="29" t="s">
        <v>191</v>
      </c>
      <c r="F49" s="30" t="s">
        <v>353</v>
      </c>
      <c r="G49" s="27" t="s">
        <v>61</v>
      </c>
      <c r="H49" s="31">
        <v>7</v>
      </c>
      <c r="I49" s="31">
        <v>8</v>
      </c>
      <c r="J49" s="31" t="s">
        <v>28</v>
      </c>
      <c r="K49" s="31">
        <v>7</v>
      </c>
      <c r="L49" s="38"/>
      <c r="M49" s="38"/>
      <c r="N49" s="38"/>
      <c r="O49" s="98"/>
      <c r="P49" s="33" t="s">
        <v>384</v>
      </c>
      <c r="Q49" s="34">
        <v>0</v>
      </c>
      <c r="R49" s="35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F</v>
      </c>
      <c r="S49" s="36" t="str">
        <f>IF($Q49&lt;4,"Kém",IF(AND($Q49&gt;=4,$Q49&lt;=5.4),"Trung bình yếu",IF(AND($Q49&gt;=5.5,$Q49&lt;=6.9),"Trung bình",IF(AND($Q49&gt;=7,$Q49&lt;=8.4),"Khá",IF(AND($Q49&gt;=8.5,$Q49&lt;=10),"Giỏi","")))))</f>
        <v>Kém</v>
      </c>
      <c r="T49" s="37" t="s">
        <v>385</v>
      </c>
      <c r="U49" s="89" t="s">
        <v>382</v>
      </c>
      <c r="V49" s="3"/>
      <c r="W49" s="25"/>
      <c r="X49" s="75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Học lại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</row>
    <row r="50" spans="1:39" ht="30" customHeight="1">
      <c r="B50" s="26">
        <v>41</v>
      </c>
      <c r="C50" s="27" t="s">
        <v>354</v>
      </c>
      <c r="D50" s="28" t="s">
        <v>355</v>
      </c>
      <c r="E50" s="29" t="s">
        <v>199</v>
      </c>
      <c r="F50" s="30" t="s">
        <v>133</v>
      </c>
      <c r="G50" s="27" t="s">
        <v>61</v>
      </c>
      <c r="H50" s="31">
        <v>5</v>
      </c>
      <c r="I50" s="31">
        <v>5</v>
      </c>
      <c r="J50" s="31" t="s">
        <v>28</v>
      </c>
      <c r="K50" s="31">
        <v>5</v>
      </c>
      <c r="L50" s="38"/>
      <c r="M50" s="38"/>
      <c r="N50" s="38"/>
      <c r="O50" s="98"/>
      <c r="P50" s="33">
        <v>6</v>
      </c>
      <c r="Q50" s="34">
        <f>ROUND(SUMPRODUCT(H50:P50,$H$9:$P$9)/100,1)</f>
        <v>5.6</v>
      </c>
      <c r="R50" s="35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C</v>
      </c>
      <c r="S50" s="36" t="str">
        <f>IF($Q50&lt;4,"Kém",IF(AND($Q50&gt;=4,$Q50&lt;=5.4),"Trung bình yếu",IF(AND($Q50&gt;=5.5,$Q50&lt;=6.9),"Trung bình",IF(AND($Q50&gt;=7,$Q50&lt;=8.4),"Khá",IF(AND($Q50&gt;=8.5,$Q50&lt;=10),"Giỏi","")))))</f>
        <v>Trung bình</v>
      </c>
      <c r="T50" s="37" t="str">
        <f>+IF(OR($H50=0,$I50=0,$J50=0,$K50=0),"Không đủ ĐKDT","")</f>
        <v/>
      </c>
      <c r="U50" s="89" t="s">
        <v>382</v>
      </c>
      <c r="V50" s="3"/>
      <c r="W50" s="25"/>
      <c r="X50" s="75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Đạt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</row>
    <row r="51" spans="1:39" ht="30" customHeight="1">
      <c r="B51" s="26">
        <v>42</v>
      </c>
      <c r="C51" s="27" t="s">
        <v>356</v>
      </c>
      <c r="D51" s="28" t="s">
        <v>357</v>
      </c>
      <c r="E51" s="29" t="s">
        <v>358</v>
      </c>
      <c r="F51" s="30" t="s">
        <v>359</v>
      </c>
      <c r="G51" s="27" t="s">
        <v>73</v>
      </c>
      <c r="H51" s="31">
        <v>10</v>
      </c>
      <c r="I51" s="31">
        <v>7</v>
      </c>
      <c r="J51" s="31" t="s">
        <v>28</v>
      </c>
      <c r="K51" s="31">
        <v>8</v>
      </c>
      <c r="L51" s="38"/>
      <c r="M51" s="38"/>
      <c r="N51" s="38"/>
      <c r="O51" s="98"/>
      <c r="P51" s="33">
        <v>3</v>
      </c>
      <c r="Q51" s="34">
        <f>ROUND(SUMPRODUCT(H51:P51,$H$9:$P$9)/100,1)</f>
        <v>5</v>
      </c>
      <c r="R51" s="35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D+</v>
      </c>
      <c r="S51" s="36" t="str">
        <f>IF($Q51&lt;4,"Kém",IF(AND($Q51&gt;=4,$Q51&lt;=5.4),"Trung bình yếu",IF(AND($Q51&gt;=5.5,$Q51&lt;=6.9),"Trung bình",IF(AND($Q51&gt;=7,$Q51&lt;=8.4),"Khá",IF(AND($Q51&gt;=8.5,$Q51&lt;=10),"Giỏi","")))))</f>
        <v>Trung bình yếu</v>
      </c>
      <c r="T51" s="37" t="str">
        <f>+IF(OR($H51=0,$I51=0,$J51=0,$K51=0),"Không đủ ĐKDT","")</f>
        <v/>
      </c>
      <c r="U51" s="89" t="s">
        <v>382</v>
      </c>
      <c r="V51" s="3"/>
      <c r="W51" s="25"/>
      <c r="X51" s="75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</row>
    <row r="52" spans="1:39" ht="30" customHeight="1">
      <c r="B52" s="26">
        <v>43</v>
      </c>
      <c r="C52" s="27" t="s">
        <v>360</v>
      </c>
      <c r="D52" s="28" t="s">
        <v>361</v>
      </c>
      <c r="E52" s="29" t="s">
        <v>362</v>
      </c>
      <c r="F52" s="30" t="s">
        <v>363</v>
      </c>
      <c r="G52" s="27" t="s">
        <v>73</v>
      </c>
      <c r="H52" s="31">
        <v>8</v>
      </c>
      <c r="I52" s="31">
        <v>8</v>
      </c>
      <c r="J52" s="31" t="s">
        <v>28</v>
      </c>
      <c r="K52" s="31">
        <v>8</v>
      </c>
      <c r="L52" s="38"/>
      <c r="M52" s="38"/>
      <c r="N52" s="38"/>
      <c r="O52" s="98"/>
      <c r="P52" s="33">
        <v>6</v>
      </c>
      <c r="Q52" s="34">
        <f>ROUND(SUMPRODUCT(H52:P52,$H$9:$P$9)/100,1)</f>
        <v>6.8</v>
      </c>
      <c r="R52" s="35" t="str">
        <f>IF(AND($Q52&gt;=9,$Q52&lt;=10),"A+","")&amp;IF(AND($Q52&gt;=8.5,$Q52&lt;=8.9),"A","")&amp;IF(AND($Q52&gt;=8,$Q52&lt;=8.4),"B+","")&amp;IF(AND($Q52&gt;=7,$Q52&lt;=7.9),"B","")&amp;IF(AND($Q52&gt;=6.5,$Q52&lt;=6.9),"C+","")&amp;IF(AND($Q52&gt;=5.5,$Q52&lt;=6.4),"C","")&amp;IF(AND($Q52&gt;=5,$Q52&lt;=5.4),"D+","")&amp;IF(AND($Q52&gt;=4,$Q52&lt;=4.9),"D","")&amp;IF(AND($Q52&lt;4),"F","")</f>
        <v>C+</v>
      </c>
      <c r="S52" s="36" t="str">
        <f>IF($Q52&lt;4,"Kém",IF(AND($Q52&gt;=4,$Q52&lt;=5.4),"Trung bình yếu",IF(AND($Q52&gt;=5.5,$Q52&lt;=6.9),"Trung bình",IF(AND($Q52&gt;=7,$Q52&lt;=8.4),"Khá",IF(AND($Q52&gt;=8.5,$Q52&lt;=10),"Giỏi","")))))</f>
        <v>Trung bình</v>
      </c>
      <c r="T52" s="37" t="str">
        <f>+IF(OR($H52=0,$I52=0,$J52=0,$K52=0),"Không đủ ĐKDT","")</f>
        <v/>
      </c>
      <c r="U52" s="89" t="s">
        <v>382</v>
      </c>
      <c r="V52" s="3"/>
      <c r="W52" s="25"/>
      <c r="X52" s="75" t="str">
        <f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Đạt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</row>
    <row r="53" spans="1:39" ht="30" customHeight="1">
      <c r="B53" s="26">
        <v>44</v>
      </c>
      <c r="C53" s="27" t="s">
        <v>364</v>
      </c>
      <c r="D53" s="28" t="s">
        <v>365</v>
      </c>
      <c r="E53" s="29" t="s">
        <v>366</v>
      </c>
      <c r="F53" s="30" t="s">
        <v>130</v>
      </c>
      <c r="G53" s="27" t="s">
        <v>61</v>
      </c>
      <c r="H53" s="31">
        <v>10</v>
      </c>
      <c r="I53" s="31">
        <v>8</v>
      </c>
      <c r="J53" s="31" t="s">
        <v>28</v>
      </c>
      <c r="K53" s="31">
        <v>8</v>
      </c>
      <c r="L53" s="38"/>
      <c r="M53" s="38"/>
      <c r="N53" s="38"/>
      <c r="O53" s="98"/>
      <c r="P53" s="33">
        <v>4.5</v>
      </c>
      <c r="Q53" s="34">
        <f>ROUND(SUMPRODUCT(H53:P53,$H$9:$P$9)/100,1)</f>
        <v>6</v>
      </c>
      <c r="R53" s="35" t="str">
        <f>IF(AND($Q53&gt;=9,$Q53&lt;=10),"A+","")&amp;IF(AND($Q53&gt;=8.5,$Q53&lt;=8.9),"A","")&amp;IF(AND($Q53&gt;=8,$Q53&lt;=8.4),"B+","")&amp;IF(AND($Q53&gt;=7,$Q53&lt;=7.9),"B","")&amp;IF(AND($Q53&gt;=6.5,$Q53&lt;=6.9),"C+","")&amp;IF(AND($Q53&gt;=5.5,$Q53&lt;=6.4),"C","")&amp;IF(AND($Q53&gt;=5,$Q53&lt;=5.4),"D+","")&amp;IF(AND($Q53&gt;=4,$Q53&lt;=4.9),"D","")&amp;IF(AND($Q53&lt;4),"F","")</f>
        <v>C</v>
      </c>
      <c r="S53" s="36" t="str">
        <f>IF($Q53&lt;4,"Kém",IF(AND($Q53&gt;=4,$Q53&lt;=5.4),"Trung bình yếu",IF(AND($Q53&gt;=5.5,$Q53&lt;=6.9),"Trung bình",IF(AND($Q53&gt;=7,$Q53&lt;=8.4),"Khá",IF(AND($Q53&gt;=8.5,$Q53&lt;=10),"Giỏi","")))))</f>
        <v>Trung bình</v>
      </c>
      <c r="T53" s="37" t="str">
        <f>+IF(OR($H53=0,$I53=0,$J53=0,$K53=0),"Không đủ ĐKDT","")</f>
        <v/>
      </c>
      <c r="U53" s="89" t="s">
        <v>382</v>
      </c>
      <c r="V53" s="3"/>
      <c r="W53" s="25"/>
      <c r="X53" s="75" t="str">
        <f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Đạt</v>
      </c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</row>
    <row r="54" spans="1:39" ht="30" customHeight="1">
      <c r="B54" s="26">
        <v>45</v>
      </c>
      <c r="C54" s="27" t="s">
        <v>367</v>
      </c>
      <c r="D54" s="28" t="s">
        <v>368</v>
      </c>
      <c r="E54" s="29" t="s">
        <v>369</v>
      </c>
      <c r="F54" s="30" t="s">
        <v>370</v>
      </c>
      <c r="G54" s="27" t="s">
        <v>61</v>
      </c>
      <c r="H54" s="31">
        <v>8</v>
      </c>
      <c r="I54" s="31">
        <v>7</v>
      </c>
      <c r="J54" s="31" t="s">
        <v>28</v>
      </c>
      <c r="K54" s="31">
        <v>8</v>
      </c>
      <c r="L54" s="38"/>
      <c r="M54" s="38"/>
      <c r="N54" s="38"/>
      <c r="O54" s="98"/>
      <c r="P54" s="33">
        <v>6</v>
      </c>
      <c r="Q54" s="34">
        <f>ROUND(SUMPRODUCT(H54:P54,$H$9:$P$9)/100,1)</f>
        <v>6.7</v>
      </c>
      <c r="R54" s="35" t="str">
        <f>IF(AND($Q54&gt;=9,$Q54&lt;=10),"A+","")&amp;IF(AND($Q54&gt;=8.5,$Q54&lt;=8.9),"A","")&amp;IF(AND($Q54&gt;=8,$Q54&lt;=8.4),"B+","")&amp;IF(AND($Q54&gt;=7,$Q54&lt;=7.9),"B","")&amp;IF(AND($Q54&gt;=6.5,$Q54&lt;=6.9),"C+","")&amp;IF(AND($Q54&gt;=5.5,$Q54&lt;=6.4),"C","")&amp;IF(AND($Q54&gt;=5,$Q54&lt;=5.4),"D+","")&amp;IF(AND($Q54&gt;=4,$Q54&lt;=4.9),"D","")&amp;IF(AND($Q54&lt;4),"F","")</f>
        <v>C+</v>
      </c>
      <c r="S54" s="36" t="str">
        <f>IF($Q54&lt;4,"Kém",IF(AND($Q54&gt;=4,$Q54&lt;=5.4),"Trung bình yếu",IF(AND($Q54&gt;=5.5,$Q54&lt;=6.9),"Trung bình",IF(AND($Q54&gt;=7,$Q54&lt;=8.4),"Khá",IF(AND($Q54&gt;=8.5,$Q54&lt;=10),"Giỏi","")))))</f>
        <v>Trung bình</v>
      </c>
      <c r="T54" s="37" t="str">
        <f>+IF(OR($H54=0,$I54=0,$J54=0,$K54=0),"Không đủ ĐKDT","")</f>
        <v/>
      </c>
      <c r="U54" s="89" t="s">
        <v>382</v>
      </c>
      <c r="V54" s="3"/>
      <c r="W54" s="25"/>
      <c r="X54" s="75" t="str">
        <f>IF(T54="Không đủ ĐKDT","Học lại",IF(T54="Đình chỉ thi","Học lại",IF(AND(MID(G54,2,2)&gt;="12",T54="Vắng"),"Học lại",IF(T54="Vắng có phép", "Thi lại",IF(T54="Nợ học phí", "Thi lại",IF(AND((MID(G54,2,2)&lt;"12"),Q54&lt;4.5),"Thi lại",IF(Q54&lt;4,"Học lại","Đạt")))))))</f>
        <v>Đạt</v>
      </c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</row>
    <row r="55" spans="1:39" ht="30" customHeight="1">
      <c r="B55" s="26">
        <v>46</v>
      </c>
      <c r="C55" s="27" t="s">
        <v>371</v>
      </c>
      <c r="D55" s="28" t="s">
        <v>372</v>
      </c>
      <c r="E55" s="29" t="s">
        <v>369</v>
      </c>
      <c r="F55" s="30" t="s">
        <v>373</v>
      </c>
      <c r="G55" s="27" t="s">
        <v>73</v>
      </c>
      <c r="H55" s="31">
        <v>8</v>
      </c>
      <c r="I55" s="31">
        <v>7</v>
      </c>
      <c r="J55" s="31" t="s">
        <v>28</v>
      </c>
      <c r="K55" s="31">
        <v>8</v>
      </c>
      <c r="L55" s="38"/>
      <c r="M55" s="38"/>
      <c r="N55" s="38"/>
      <c r="O55" s="98"/>
      <c r="P55" s="33">
        <v>3</v>
      </c>
      <c r="Q55" s="34">
        <f>ROUND(SUMPRODUCT(H55:P55,$H$9:$P$9)/100,1)</f>
        <v>4.9000000000000004</v>
      </c>
      <c r="R55" s="35" t="str">
        <f>IF(AND($Q55&gt;=9,$Q55&lt;=10),"A+","")&amp;IF(AND($Q55&gt;=8.5,$Q55&lt;=8.9),"A","")&amp;IF(AND($Q55&gt;=8,$Q55&lt;=8.4),"B+","")&amp;IF(AND($Q55&gt;=7,$Q55&lt;=7.9),"B","")&amp;IF(AND($Q55&gt;=6.5,$Q55&lt;=6.9),"C+","")&amp;IF(AND($Q55&gt;=5.5,$Q55&lt;=6.4),"C","")&amp;IF(AND($Q55&gt;=5,$Q55&lt;=5.4),"D+","")&amp;IF(AND($Q55&gt;=4,$Q55&lt;=4.9),"D","")&amp;IF(AND($Q55&lt;4),"F","")</f>
        <v>D</v>
      </c>
      <c r="S55" s="36" t="str">
        <f>IF($Q55&lt;4,"Kém",IF(AND($Q55&gt;=4,$Q55&lt;=5.4),"Trung bình yếu",IF(AND($Q55&gt;=5.5,$Q55&lt;=6.9),"Trung bình",IF(AND($Q55&gt;=7,$Q55&lt;=8.4),"Khá",IF(AND($Q55&gt;=8.5,$Q55&lt;=10),"Giỏi","")))))</f>
        <v>Trung bình yếu</v>
      </c>
      <c r="T55" s="37" t="str">
        <f>+IF(OR($H55=0,$I55=0,$J55=0,$K55=0),"Không đủ ĐKDT","")</f>
        <v/>
      </c>
      <c r="U55" s="89" t="s">
        <v>382</v>
      </c>
      <c r="V55" s="3"/>
      <c r="W55" s="25"/>
      <c r="X55" s="75" t="str">
        <f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Đạt</v>
      </c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</row>
    <row r="56" spans="1:39" ht="30" customHeight="1">
      <c r="B56" s="26">
        <v>47</v>
      </c>
      <c r="C56" s="27" t="s">
        <v>374</v>
      </c>
      <c r="D56" s="28" t="s">
        <v>375</v>
      </c>
      <c r="E56" s="29" t="s">
        <v>369</v>
      </c>
      <c r="F56" s="30" t="s">
        <v>72</v>
      </c>
      <c r="G56" s="27" t="s">
        <v>61</v>
      </c>
      <c r="H56" s="31">
        <v>10</v>
      </c>
      <c r="I56" s="31">
        <v>9</v>
      </c>
      <c r="J56" s="31" t="s">
        <v>28</v>
      </c>
      <c r="K56" s="31">
        <v>9</v>
      </c>
      <c r="L56" s="38"/>
      <c r="M56" s="38"/>
      <c r="N56" s="38"/>
      <c r="O56" s="98"/>
      <c r="P56" s="33">
        <v>5.5</v>
      </c>
      <c r="Q56" s="34">
        <f>ROUND(SUMPRODUCT(H56:P56,$H$9:$P$9)/100,1)</f>
        <v>7</v>
      </c>
      <c r="R56" s="35" t="str">
        <f>IF(AND($Q56&gt;=9,$Q56&lt;=10),"A+","")&amp;IF(AND($Q56&gt;=8.5,$Q56&lt;=8.9),"A","")&amp;IF(AND($Q56&gt;=8,$Q56&lt;=8.4),"B+","")&amp;IF(AND($Q56&gt;=7,$Q56&lt;=7.9),"B","")&amp;IF(AND($Q56&gt;=6.5,$Q56&lt;=6.9),"C+","")&amp;IF(AND($Q56&gt;=5.5,$Q56&lt;=6.4),"C","")&amp;IF(AND($Q56&gt;=5,$Q56&lt;=5.4),"D+","")&amp;IF(AND($Q56&gt;=4,$Q56&lt;=4.9),"D","")&amp;IF(AND($Q56&lt;4),"F","")</f>
        <v>B</v>
      </c>
      <c r="S56" s="36" t="str">
        <f>IF($Q56&lt;4,"Kém",IF(AND($Q56&gt;=4,$Q56&lt;=5.4),"Trung bình yếu",IF(AND($Q56&gt;=5.5,$Q56&lt;=6.9),"Trung bình",IF(AND($Q56&gt;=7,$Q56&lt;=8.4),"Khá",IF(AND($Q56&gt;=8.5,$Q56&lt;=10),"Giỏi","")))))</f>
        <v>Khá</v>
      </c>
      <c r="T56" s="37" t="str">
        <f>+IF(OR($H56=0,$I56=0,$J56=0,$K56=0),"Không đủ ĐKDT","")</f>
        <v/>
      </c>
      <c r="U56" s="89" t="s">
        <v>382</v>
      </c>
      <c r="V56" s="3"/>
      <c r="W56" s="25"/>
      <c r="X56" s="75" t="str">
        <f>IF(T56="Không đủ ĐKDT","Học lại",IF(T56="Đình chỉ thi","Học lại",IF(AND(MID(G56,2,2)&gt;="12",T56="Vắng"),"Học lại",IF(T56="Vắng có phép", "Thi lại",IF(T56="Nợ học phí", "Thi lại",IF(AND((MID(G56,2,2)&lt;"12"),Q56&lt;4.5),"Thi lại",IF(Q56&lt;4,"Học lại","Đạt")))))))</f>
        <v>Đạt</v>
      </c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</row>
    <row r="57" spans="1:39" ht="30" customHeight="1">
      <c r="B57" s="26">
        <v>48</v>
      </c>
      <c r="C57" s="27" t="s">
        <v>376</v>
      </c>
      <c r="D57" s="28" t="s">
        <v>377</v>
      </c>
      <c r="E57" s="29" t="s">
        <v>378</v>
      </c>
      <c r="F57" s="30" t="s">
        <v>161</v>
      </c>
      <c r="G57" s="27" t="s">
        <v>61</v>
      </c>
      <c r="H57" s="31">
        <v>10</v>
      </c>
      <c r="I57" s="31">
        <v>8</v>
      </c>
      <c r="J57" s="31" t="s">
        <v>28</v>
      </c>
      <c r="K57" s="31">
        <v>8</v>
      </c>
      <c r="L57" s="38"/>
      <c r="M57" s="38"/>
      <c r="N57" s="38"/>
      <c r="O57" s="98"/>
      <c r="P57" s="33">
        <v>3.5</v>
      </c>
      <c r="Q57" s="34">
        <f>ROUND(SUMPRODUCT(H57:P57,$H$9:$P$9)/100,1)</f>
        <v>5.4</v>
      </c>
      <c r="R57" s="35" t="str">
        <f>IF(AND($Q57&gt;=9,$Q57&lt;=10),"A+","")&amp;IF(AND($Q57&gt;=8.5,$Q57&lt;=8.9),"A","")&amp;IF(AND($Q57&gt;=8,$Q57&lt;=8.4),"B+","")&amp;IF(AND($Q57&gt;=7,$Q57&lt;=7.9),"B","")&amp;IF(AND($Q57&gt;=6.5,$Q57&lt;=6.9),"C+","")&amp;IF(AND($Q57&gt;=5.5,$Q57&lt;=6.4),"C","")&amp;IF(AND($Q57&gt;=5,$Q57&lt;=5.4),"D+","")&amp;IF(AND($Q57&gt;=4,$Q57&lt;=4.9),"D","")&amp;IF(AND($Q57&lt;4),"F","")</f>
        <v>D+</v>
      </c>
      <c r="S57" s="36" t="str">
        <f>IF($Q57&lt;4,"Kém",IF(AND($Q57&gt;=4,$Q57&lt;=5.4),"Trung bình yếu",IF(AND($Q57&gt;=5.5,$Q57&lt;=6.9),"Trung bình",IF(AND($Q57&gt;=7,$Q57&lt;=8.4),"Khá",IF(AND($Q57&gt;=8.5,$Q57&lt;=10),"Giỏi","")))))</f>
        <v>Trung bình yếu</v>
      </c>
      <c r="T57" s="37" t="str">
        <f>+IF(OR($H57=0,$I57=0,$J57=0,$K57=0),"Không đủ ĐKDT","")</f>
        <v/>
      </c>
      <c r="U57" s="89" t="s">
        <v>382</v>
      </c>
      <c r="V57" s="3"/>
      <c r="W57" s="25"/>
      <c r="X57" s="75" t="str">
        <f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</row>
    <row r="58" spans="1:39" ht="9" customHeight="1">
      <c r="A58" s="2"/>
      <c r="B58" s="39"/>
      <c r="C58" s="40"/>
      <c r="D58" s="40"/>
      <c r="E58" s="41"/>
      <c r="F58" s="41"/>
      <c r="G58" s="41"/>
      <c r="H58" s="42"/>
      <c r="I58" s="43"/>
      <c r="J58" s="43"/>
      <c r="K58" s="44"/>
      <c r="L58" s="44"/>
      <c r="M58" s="44"/>
      <c r="N58" s="44"/>
      <c r="O58" s="99"/>
      <c r="P58" s="44"/>
      <c r="Q58" s="44"/>
      <c r="R58" s="44"/>
      <c r="S58" s="44"/>
      <c r="T58" s="44"/>
      <c r="U58" s="2"/>
      <c r="V58" s="3"/>
    </row>
    <row r="59" spans="1:39">
      <c r="A59" s="2"/>
      <c r="B59" s="120" t="s">
        <v>29</v>
      </c>
      <c r="C59" s="120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99"/>
      <c r="P59" s="44"/>
      <c r="Q59" s="44"/>
      <c r="R59" s="44"/>
      <c r="S59" s="44"/>
      <c r="T59" s="44"/>
      <c r="U59" s="2"/>
      <c r="V59" s="3"/>
    </row>
    <row r="60" spans="1:39" ht="16.5" customHeight="1">
      <c r="A60" s="2"/>
      <c r="B60" s="45" t="s">
        <v>30</v>
      </c>
      <c r="C60" s="45"/>
      <c r="D60" s="46">
        <f>+$AA$8</f>
        <v>48</v>
      </c>
      <c r="E60" s="47" t="s">
        <v>31</v>
      </c>
      <c r="F60" s="102" t="s">
        <v>32</v>
      </c>
      <c r="G60" s="102"/>
      <c r="H60" s="102"/>
      <c r="I60" s="102"/>
      <c r="J60" s="102"/>
      <c r="K60" s="102"/>
      <c r="L60" s="102"/>
      <c r="M60" s="102"/>
      <c r="N60" s="102"/>
      <c r="O60" s="102"/>
      <c r="P60" s="48">
        <f>$AA$8 -COUNTIF($T$9:$T$247,"Vắng") -COUNTIF($T$9:$T$247,"Vắng có phép") - COUNTIF($T$9:$T$247,"Đình chỉ thi") - COUNTIF($T$9:$T$247,"Không đủ ĐKDT")</f>
        <v>47</v>
      </c>
      <c r="Q60" s="48"/>
      <c r="R60" s="48"/>
      <c r="S60" s="49"/>
      <c r="T60" s="50" t="s">
        <v>31</v>
      </c>
      <c r="U60" s="90"/>
      <c r="V60" s="3"/>
    </row>
    <row r="61" spans="1:39" ht="16.5" customHeight="1">
      <c r="A61" s="2"/>
      <c r="B61" s="45" t="s">
        <v>33</v>
      </c>
      <c r="C61" s="45"/>
      <c r="D61" s="46">
        <f>+$AL$8</f>
        <v>47</v>
      </c>
      <c r="E61" s="47" t="s">
        <v>31</v>
      </c>
      <c r="F61" s="102" t="s">
        <v>34</v>
      </c>
      <c r="G61" s="102"/>
      <c r="H61" s="102"/>
      <c r="I61" s="102"/>
      <c r="J61" s="102"/>
      <c r="K61" s="102"/>
      <c r="L61" s="102"/>
      <c r="M61" s="102"/>
      <c r="N61" s="102"/>
      <c r="O61" s="102"/>
      <c r="P61" s="51">
        <f>COUNTIF($T$9:$T$123,"Vắng")</f>
        <v>1</v>
      </c>
      <c r="Q61" s="51"/>
      <c r="R61" s="51"/>
      <c r="S61" s="52"/>
      <c r="T61" s="50" t="s">
        <v>31</v>
      </c>
      <c r="U61" s="91"/>
      <c r="V61" s="3"/>
    </row>
    <row r="62" spans="1:39" ht="16.5" customHeight="1">
      <c r="A62" s="2"/>
      <c r="B62" s="45" t="s">
        <v>45</v>
      </c>
      <c r="C62" s="45"/>
      <c r="D62" s="61">
        <f>COUNTIF(X10:X57,"Học lại")</f>
        <v>1</v>
      </c>
      <c r="E62" s="47" t="s">
        <v>31</v>
      </c>
      <c r="F62" s="102" t="s">
        <v>46</v>
      </c>
      <c r="G62" s="102"/>
      <c r="H62" s="102"/>
      <c r="I62" s="102"/>
      <c r="J62" s="102"/>
      <c r="K62" s="102"/>
      <c r="L62" s="102"/>
      <c r="M62" s="102"/>
      <c r="N62" s="102"/>
      <c r="O62" s="102"/>
      <c r="P62" s="48">
        <f>COUNTIF($T$9:$T$123,"Vắng có phép")</f>
        <v>0</v>
      </c>
      <c r="Q62" s="48"/>
      <c r="R62" s="48"/>
      <c r="S62" s="49"/>
      <c r="T62" s="50" t="s">
        <v>31</v>
      </c>
      <c r="U62" s="90"/>
      <c r="V62" s="3"/>
    </row>
    <row r="63" spans="1:39" ht="3" customHeight="1">
      <c r="A63" s="2"/>
      <c r="B63" s="39"/>
      <c r="C63" s="40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99"/>
      <c r="P63" s="44"/>
      <c r="Q63" s="44"/>
      <c r="R63" s="44"/>
      <c r="S63" s="44"/>
      <c r="T63" s="44"/>
      <c r="U63" s="2"/>
      <c r="V63" s="3"/>
    </row>
    <row r="64" spans="1:39" ht="15.75">
      <c r="B64" s="80" t="s">
        <v>47</v>
      </c>
      <c r="C64" s="80"/>
      <c r="D64" s="81">
        <f>COUNTIF(X10:X57,"Thi lại")</f>
        <v>0</v>
      </c>
      <c r="E64" s="82" t="s">
        <v>31</v>
      </c>
      <c r="F64" s="3"/>
      <c r="G64" s="3"/>
      <c r="H64" s="3"/>
      <c r="I64" s="3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3"/>
    </row>
    <row r="65" spans="1:39" ht="24.75" customHeight="1">
      <c r="B65" s="80"/>
      <c r="C65" s="80"/>
      <c r="D65" s="81"/>
      <c r="E65" s="82"/>
      <c r="F65" s="3"/>
      <c r="G65" s="3"/>
      <c r="H65" s="3"/>
      <c r="I65" s="3"/>
      <c r="J65" s="110" t="s">
        <v>387</v>
      </c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3"/>
    </row>
    <row r="66" spans="1:39" ht="20.25" customHeight="1">
      <c r="A66" s="53"/>
      <c r="B66" s="122"/>
      <c r="C66" s="122"/>
      <c r="D66" s="122"/>
      <c r="E66" s="122"/>
      <c r="F66" s="122"/>
      <c r="G66" s="122"/>
      <c r="H66" s="122"/>
      <c r="I66" s="54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3"/>
    </row>
    <row r="67" spans="1:39" ht="19.5" customHeight="1">
      <c r="A67" s="2"/>
      <c r="B67" s="39"/>
      <c r="C67" s="55"/>
      <c r="D67" s="55"/>
      <c r="E67" s="56"/>
      <c r="F67" s="56"/>
      <c r="G67" s="56"/>
      <c r="H67" s="57"/>
      <c r="I67" s="58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3"/>
    </row>
    <row r="68" spans="1:39" s="2" customFormat="1">
      <c r="B68" s="122"/>
      <c r="C68" s="122"/>
      <c r="D68" s="134"/>
      <c r="E68" s="134"/>
      <c r="F68" s="134"/>
      <c r="G68" s="134"/>
      <c r="H68" s="134"/>
      <c r="I68" s="58"/>
      <c r="J68" s="58"/>
      <c r="K68" s="44"/>
      <c r="L68" s="44"/>
      <c r="M68" s="44"/>
      <c r="N68" s="44"/>
      <c r="O68" s="99"/>
      <c r="P68" s="44"/>
      <c r="Q68" s="44"/>
      <c r="R68" s="44"/>
      <c r="S68" s="44"/>
      <c r="T68" s="44"/>
      <c r="V68" s="3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</row>
    <row r="69" spans="1:39" s="2" customForma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100"/>
      <c r="P69" s="3"/>
      <c r="Q69" s="3"/>
      <c r="R69" s="3"/>
      <c r="S69" s="3"/>
      <c r="T69" s="3"/>
      <c r="U69" s="1"/>
      <c r="V69" s="3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</row>
    <row r="70" spans="1:39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100"/>
      <c r="P70" s="3"/>
      <c r="Q70" s="3"/>
      <c r="R70" s="3"/>
      <c r="S70" s="3"/>
      <c r="T70" s="3"/>
      <c r="U70" s="1"/>
      <c r="V70" s="3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</row>
    <row r="71" spans="1:39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100"/>
      <c r="P71" s="3"/>
      <c r="Q71" s="3"/>
      <c r="R71" s="3"/>
      <c r="S71" s="3"/>
      <c r="T71" s="3"/>
      <c r="U71" s="1"/>
      <c r="V71" s="3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</row>
    <row r="72" spans="1:39" s="2" customFormat="1" ht="9.7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100"/>
      <c r="P72" s="3"/>
      <c r="Q72" s="3"/>
      <c r="R72" s="3"/>
      <c r="S72" s="3"/>
      <c r="T72" s="3"/>
      <c r="U72" s="1"/>
      <c r="V72" s="3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</row>
    <row r="73" spans="1:39" s="2" customFormat="1" ht="3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100"/>
      <c r="P73" s="3"/>
      <c r="Q73" s="3"/>
      <c r="R73" s="3"/>
      <c r="S73" s="3"/>
      <c r="T73" s="3"/>
      <c r="U73" s="1"/>
      <c r="V73" s="3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</row>
    <row r="74" spans="1:39" s="2" customFormat="1" ht="18" customHeight="1">
      <c r="A74" s="1"/>
      <c r="B74" s="133"/>
      <c r="C74" s="133"/>
      <c r="D74" s="133"/>
      <c r="E74" s="133"/>
      <c r="F74" s="133"/>
      <c r="G74" s="133"/>
      <c r="H74" s="133"/>
      <c r="I74" s="133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3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</row>
    <row r="75" spans="1:39" s="2" customFormat="1" ht="4.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100"/>
      <c r="P75" s="3"/>
      <c r="Q75" s="3"/>
      <c r="R75" s="3"/>
      <c r="S75" s="3"/>
      <c r="T75" s="3"/>
      <c r="U75" s="1"/>
      <c r="V75" s="3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</row>
    <row r="76" spans="1:39" s="2" customFormat="1" ht="36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100"/>
      <c r="P76" s="3"/>
      <c r="Q76" s="3"/>
      <c r="R76" s="3"/>
      <c r="S76" s="3"/>
      <c r="T76" s="3"/>
      <c r="U76" s="1"/>
      <c r="V76" s="3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</row>
    <row r="77" spans="1:39" s="2" customFormat="1" ht="21.75" hidden="1" customHeight="1">
      <c r="A77" s="1"/>
      <c r="B77" s="122" t="s">
        <v>37</v>
      </c>
      <c r="C77" s="122"/>
      <c r="D77" s="122"/>
      <c r="E77" s="122"/>
      <c r="F77" s="122"/>
      <c r="G77" s="122"/>
      <c r="H77" s="122"/>
      <c r="I77" s="54"/>
      <c r="J77" s="131" t="s">
        <v>49</v>
      </c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3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</row>
    <row r="78" spans="1:39" s="2" customFormat="1" ht="15.75" hidden="1">
      <c r="A78" s="1"/>
      <c r="B78" s="39"/>
      <c r="C78" s="55"/>
      <c r="D78" s="55"/>
      <c r="E78" s="56"/>
      <c r="F78" s="56"/>
      <c r="G78" s="56"/>
      <c r="H78" s="57"/>
      <c r="I78" s="58"/>
      <c r="J78" s="131" t="s">
        <v>50</v>
      </c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</row>
    <row r="79" spans="1:39" s="2" customFormat="1" hidden="1">
      <c r="A79" s="1"/>
      <c r="B79" s="122" t="s">
        <v>35</v>
      </c>
      <c r="C79" s="122"/>
      <c r="D79" s="134" t="s">
        <v>36</v>
      </c>
      <c r="E79" s="134"/>
      <c r="F79" s="134"/>
      <c r="G79" s="134"/>
      <c r="H79" s="134"/>
      <c r="I79" s="58"/>
      <c r="J79" s="58"/>
      <c r="K79" s="44"/>
      <c r="L79" s="44"/>
      <c r="M79" s="44"/>
      <c r="N79" s="44"/>
      <c r="O79" s="99"/>
      <c r="P79" s="44"/>
      <c r="Q79" s="44"/>
      <c r="R79" s="44"/>
      <c r="S79" s="44"/>
      <c r="T79" s="44"/>
      <c r="V79" s="1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</row>
    <row r="80" spans="1:39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100"/>
      <c r="P80" s="3"/>
      <c r="Q80" s="3"/>
      <c r="R80" s="3"/>
      <c r="S80" s="3"/>
      <c r="T80" s="3"/>
      <c r="U80" s="1"/>
      <c r="V80" s="1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</row>
    <row r="81" spans="2:21" hidden="1"/>
    <row r="82" spans="2:21" hidden="1"/>
    <row r="83" spans="2:21" hidden="1"/>
    <row r="84" spans="2:21" ht="15.75" hidden="1">
      <c r="B84" s="132"/>
      <c r="C84" s="132"/>
      <c r="D84" s="132"/>
      <c r="E84" s="132"/>
      <c r="F84" s="132"/>
      <c r="G84" s="132"/>
      <c r="H84" s="132"/>
      <c r="I84" s="132"/>
      <c r="J84" s="132" t="s">
        <v>51</v>
      </c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132"/>
    </row>
  </sheetData>
  <sheetProtection formatCells="0" formatColumns="0" formatRows="0" insertColumns="0" insertRows="0" insertHyperlinks="0" deleteColumns="0" deleteRows="0" sort="0" autoFilter="0" pivotTables="0"/>
  <autoFilter ref="A8:AM57">
    <filterColumn colId="3" showButton="0"/>
  </autoFilter>
  <sortState ref="A10:AM57">
    <sortCondition ref="B10:B57"/>
  </sortState>
  <mergeCells count="58">
    <mergeCell ref="B1:G1"/>
    <mergeCell ref="H1:U1"/>
    <mergeCell ref="B2:G2"/>
    <mergeCell ref="H2:U2"/>
    <mergeCell ref="B4:C4"/>
    <mergeCell ref="P4:U4"/>
    <mergeCell ref="AJ4:AK6"/>
    <mergeCell ref="AL4:AM6"/>
    <mergeCell ref="B5:C5"/>
    <mergeCell ref="P5:U5"/>
    <mergeCell ref="B7:B8"/>
    <mergeCell ref="C7:C8"/>
    <mergeCell ref="D7:E8"/>
    <mergeCell ref="F7:F8"/>
    <mergeCell ref="G7:G8"/>
    <mergeCell ref="H7:H8"/>
    <mergeCell ref="Y4:Y7"/>
    <mergeCell ref="Z4:Z7"/>
    <mergeCell ref="AA4:AA7"/>
    <mergeCell ref="AB4:AE6"/>
    <mergeCell ref="AF4:AG6"/>
    <mergeCell ref="AH4:AI6"/>
    <mergeCell ref="F62:O62"/>
    <mergeCell ref="O7:O8"/>
    <mergeCell ref="P7:P8"/>
    <mergeCell ref="Q7:Q9"/>
    <mergeCell ref="R7:R8"/>
    <mergeCell ref="I7:I8"/>
    <mergeCell ref="J7:J8"/>
    <mergeCell ref="K7:K8"/>
    <mergeCell ref="L7:L8"/>
    <mergeCell ref="M7:M8"/>
    <mergeCell ref="N7:N8"/>
    <mergeCell ref="U7:U9"/>
    <mergeCell ref="B9:G9"/>
    <mergeCell ref="B59:C59"/>
    <mergeCell ref="F60:O60"/>
    <mergeCell ref="F61:O61"/>
    <mergeCell ref="S7:S8"/>
    <mergeCell ref="T7:T9"/>
    <mergeCell ref="J78:U78"/>
    <mergeCell ref="J64:U64"/>
    <mergeCell ref="J65:U65"/>
    <mergeCell ref="B66:H66"/>
    <mergeCell ref="J66:U66"/>
    <mergeCell ref="B68:C68"/>
    <mergeCell ref="D68:H68"/>
    <mergeCell ref="B74:C74"/>
    <mergeCell ref="D74:I74"/>
    <mergeCell ref="J74:U74"/>
    <mergeCell ref="B77:H77"/>
    <mergeCell ref="J77:U77"/>
    <mergeCell ref="J67:U67"/>
    <mergeCell ref="B79:C79"/>
    <mergeCell ref="D79:H79"/>
    <mergeCell ref="B84:C84"/>
    <mergeCell ref="D84:I84"/>
    <mergeCell ref="J84:U84"/>
  </mergeCells>
  <conditionalFormatting sqref="H10:N57 P10:P57">
    <cfRule type="cellIs" dxfId="10" priority="3" operator="greaterThan">
      <formula>10</formula>
    </cfRule>
  </conditionalFormatting>
  <conditionalFormatting sqref="O79:O1048576 O1:O77">
    <cfRule type="duplicateValues" dxfId="9" priority="2"/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62 Y2:AM8 X10:X5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Nhóm(1)</vt:lpstr>
      <vt:lpstr>Nhóm(2)</vt:lpstr>
      <vt:lpstr>'Nhóm(1)'!Print_Titles</vt:lpstr>
      <vt:lpstr>'Nhóm(2)'!Print_Titles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2019-05-31T11:22:31Z</cp:lastPrinted>
  <dcterms:created xsi:type="dcterms:W3CDTF">2015-04-17T02:48:53Z</dcterms:created>
  <dcterms:modified xsi:type="dcterms:W3CDTF">2019-07-08T04:34:17Z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