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'Nhom(1)'!$A$9:$AL$57</definedName>
    <definedName name="_xlnm._FilterDatabase" localSheetId="1" hidden="1">'Nhom(2)'!$A$9:$AL$77</definedName>
    <definedName name="_xlnm._FilterDatabase" localSheetId="2" hidden="1">'Nhom(3)'!$A$9:$AL$80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T80" i="3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31" s="1"/>
  <c r="R31" s="1"/>
  <c r="X9"/>
  <c r="W9"/>
  <c r="T77" i="2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Q13" i="3" l="1"/>
  <c r="R13" s="1"/>
  <c r="Q17"/>
  <c r="R17" s="1"/>
  <c r="Q21"/>
  <c r="R21" s="1"/>
  <c r="Q25"/>
  <c r="R25" s="1"/>
  <c r="Q29"/>
  <c r="R29" s="1"/>
  <c r="Q33"/>
  <c r="R33" s="1"/>
  <c r="Q11"/>
  <c r="R11" s="1"/>
  <c r="Q15"/>
  <c r="R15" s="1"/>
  <c r="Q19"/>
  <c r="R19" s="1"/>
  <c r="Q23"/>
  <c r="R23" s="1"/>
  <c r="Q27"/>
  <c r="R27" s="1"/>
  <c r="V21"/>
  <c r="S11"/>
  <c r="V13"/>
  <c r="S19"/>
  <c r="S21"/>
  <c r="V25"/>
  <c r="V27"/>
  <c r="S29"/>
  <c r="V29"/>
  <c r="S31"/>
  <c r="V31"/>
  <c r="V33"/>
  <c r="Q80"/>
  <c r="Q78"/>
  <c r="V78" s="1"/>
  <c r="Q76"/>
  <c r="Q74"/>
  <c r="V74" s="1"/>
  <c r="Q72"/>
  <c r="Q70"/>
  <c r="V70" s="1"/>
  <c r="Q68"/>
  <c r="Q66"/>
  <c r="V66" s="1"/>
  <c r="Q64"/>
  <c r="Q62"/>
  <c r="V62" s="1"/>
  <c r="Q60"/>
  <c r="Q58"/>
  <c r="V58" s="1"/>
  <c r="Q56"/>
  <c r="Q54"/>
  <c r="V54" s="1"/>
  <c r="Q52"/>
  <c r="Q50"/>
  <c r="V50" s="1"/>
  <c r="Q48"/>
  <c r="Q46"/>
  <c r="V46" s="1"/>
  <c r="Q44"/>
  <c r="Q42"/>
  <c r="V42" s="1"/>
  <c r="Q40"/>
  <c r="Q38"/>
  <c r="V38" s="1"/>
  <c r="Q36"/>
  <c r="Q79"/>
  <c r="Q77"/>
  <c r="Q75"/>
  <c r="P85"/>
  <c r="P84"/>
  <c r="V11"/>
  <c r="S13"/>
  <c r="V19"/>
  <c r="Q12"/>
  <c r="Q14"/>
  <c r="V14" s="1"/>
  <c r="Q16"/>
  <c r="Q18"/>
  <c r="Q20"/>
  <c r="Q22"/>
  <c r="V22" s="1"/>
  <c r="Q24"/>
  <c r="Q26"/>
  <c r="Q28"/>
  <c r="Q30"/>
  <c r="V30" s="1"/>
  <c r="Q32"/>
  <c r="Q34"/>
  <c r="V34" s="1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82" i="2"/>
  <c r="P81"/>
  <c r="Q14"/>
  <c r="Q20"/>
  <c r="Q24"/>
  <c r="Q28"/>
  <c r="Q11"/>
  <c r="V11" s="1"/>
  <c r="Q13"/>
  <c r="Q15"/>
  <c r="Q17"/>
  <c r="V17" s="1"/>
  <c r="Q19"/>
  <c r="Q21"/>
  <c r="Q23"/>
  <c r="Q25"/>
  <c r="Q27"/>
  <c r="Q29"/>
  <c r="Q31"/>
  <c r="Q33"/>
  <c r="V33" s="1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7"/>
  <c r="Q75"/>
  <c r="Q73"/>
  <c r="Q71"/>
  <c r="Q69"/>
  <c r="V69" s="1"/>
  <c r="Q67"/>
  <c r="Q65"/>
  <c r="Q63"/>
  <c r="Q61"/>
  <c r="Q59"/>
  <c r="Q57"/>
  <c r="Q55"/>
  <c r="Q53"/>
  <c r="Q51"/>
  <c r="Q49"/>
  <c r="Q47"/>
  <c r="Q45"/>
  <c r="V45" s="1"/>
  <c r="Q43"/>
  <c r="Q41"/>
  <c r="V41" s="1"/>
  <c r="Q39"/>
  <c r="Q37"/>
  <c r="Q35"/>
  <c r="Q12"/>
  <c r="Q16"/>
  <c r="Q18"/>
  <c r="Q22"/>
  <c r="Q26"/>
  <c r="Q30"/>
  <c r="Q32"/>
  <c r="Q34"/>
  <c r="V37"/>
  <c r="V49"/>
  <c r="V53"/>
  <c r="V57"/>
  <c r="V61"/>
  <c r="V65"/>
  <c r="V67"/>
  <c r="V71"/>
  <c r="V73"/>
  <c r="V75"/>
  <c r="V77"/>
  <c r="X9" i="1"/>
  <c r="W9"/>
  <c r="T57"/>
  <c r="T56"/>
  <c r="T55"/>
  <c r="T54"/>
  <c r="T53"/>
  <c r="T52"/>
  <c r="T50"/>
  <c r="T49"/>
  <c r="T48"/>
  <c r="T37"/>
  <c r="T38"/>
  <c r="T39"/>
  <c r="T40"/>
  <c r="T41"/>
  <c r="T42"/>
  <c r="T43"/>
  <c r="T44"/>
  <c r="T45"/>
  <c r="T46"/>
  <c r="T47"/>
  <c r="P10"/>
  <c r="S33" i="3" l="1"/>
  <c r="S27"/>
  <c r="S25"/>
  <c r="V23"/>
  <c r="S17"/>
  <c r="V17"/>
  <c r="S15"/>
  <c r="S23"/>
  <c r="V15"/>
  <c r="R69"/>
  <c r="V69"/>
  <c r="S69"/>
  <c r="R61"/>
  <c r="V61"/>
  <c r="S61"/>
  <c r="R53"/>
  <c r="V53"/>
  <c r="S53"/>
  <c r="R41"/>
  <c r="V41"/>
  <c r="S41"/>
  <c r="R71"/>
  <c r="V71"/>
  <c r="S71"/>
  <c r="R67"/>
  <c r="V67"/>
  <c r="S67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2"/>
  <c r="R32"/>
  <c r="S28"/>
  <c r="R28"/>
  <c r="S24"/>
  <c r="R24"/>
  <c r="S20"/>
  <c r="R20"/>
  <c r="S16"/>
  <c r="R16"/>
  <c r="S12"/>
  <c r="R12"/>
  <c r="R77"/>
  <c r="V77"/>
  <c r="S77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S80"/>
  <c r="R80"/>
  <c r="V32"/>
  <c r="V24"/>
  <c r="V16"/>
  <c r="R73"/>
  <c r="V73"/>
  <c r="S73"/>
  <c r="R65"/>
  <c r="V65"/>
  <c r="S65"/>
  <c r="R57"/>
  <c r="V57"/>
  <c r="S57"/>
  <c r="R49"/>
  <c r="V49"/>
  <c r="S49"/>
  <c r="R45"/>
  <c r="V45"/>
  <c r="S45"/>
  <c r="R37"/>
  <c r="V37"/>
  <c r="S37"/>
  <c r="S34"/>
  <c r="R34"/>
  <c r="S30"/>
  <c r="R30"/>
  <c r="S26"/>
  <c r="R26"/>
  <c r="S22"/>
  <c r="R22"/>
  <c r="S18"/>
  <c r="R18"/>
  <c r="S14"/>
  <c r="R14"/>
  <c r="R75"/>
  <c r="V75"/>
  <c r="S75"/>
  <c r="R79"/>
  <c r="V79"/>
  <c r="S79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AD9"/>
  <c r="Z9"/>
  <c r="V80"/>
  <c r="V76"/>
  <c r="V72"/>
  <c r="V68"/>
  <c r="V64"/>
  <c r="V60"/>
  <c r="V56"/>
  <c r="V52"/>
  <c r="V48"/>
  <c r="V44"/>
  <c r="V40"/>
  <c r="V36"/>
  <c r="V28"/>
  <c r="V18"/>
  <c r="V26"/>
  <c r="V20"/>
  <c r="V12"/>
  <c r="V34" i="2"/>
  <c r="S34"/>
  <c r="R34"/>
  <c r="S30"/>
  <c r="R30"/>
  <c r="V30"/>
  <c r="S22"/>
  <c r="R22"/>
  <c r="V22"/>
  <c r="S16"/>
  <c r="R16"/>
  <c r="V16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S75"/>
  <c r="R75"/>
  <c r="R76"/>
  <c r="V76"/>
  <c r="S76"/>
  <c r="R72"/>
  <c r="V72"/>
  <c r="S72"/>
  <c r="R68"/>
  <c r="V68"/>
  <c r="S68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1"/>
  <c r="R31"/>
  <c r="S27"/>
  <c r="R27"/>
  <c r="S23"/>
  <c r="R23"/>
  <c r="S19"/>
  <c r="R19"/>
  <c r="R15"/>
  <c r="S15"/>
  <c r="V24"/>
  <c r="R24"/>
  <c r="S24"/>
  <c r="V14"/>
  <c r="R14"/>
  <c r="S14"/>
  <c r="V59"/>
  <c r="V51"/>
  <c r="V43"/>
  <c r="V35"/>
  <c r="V19"/>
  <c r="V27"/>
  <c r="V23"/>
  <c r="S32"/>
  <c r="R32"/>
  <c r="V32"/>
  <c r="S26"/>
  <c r="R26"/>
  <c r="V26"/>
  <c r="S18"/>
  <c r="R18"/>
  <c r="V18"/>
  <c r="S12"/>
  <c r="R12"/>
  <c r="V12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S77"/>
  <c r="R77"/>
  <c r="R74"/>
  <c r="S74"/>
  <c r="V74"/>
  <c r="R70"/>
  <c r="S70"/>
  <c r="V70"/>
  <c r="R66"/>
  <c r="S66"/>
  <c r="V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R29"/>
  <c r="S29"/>
  <c r="R25"/>
  <c r="S25"/>
  <c r="R21"/>
  <c r="S21"/>
  <c r="R17"/>
  <c r="S17"/>
  <c r="S13"/>
  <c r="R13"/>
  <c r="R11"/>
  <c r="S11"/>
  <c r="V28"/>
  <c r="R28"/>
  <c r="S28"/>
  <c r="V20"/>
  <c r="R20"/>
  <c r="S20"/>
  <c r="V63"/>
  <c r="V55"/>
  <c r="V47"/>
  <c r="V39"/>
  <c r="V31"/>
  <c r="V15"/>
  <c r="V29"/>
  <c r="V25"/>
  <c r="V21"/>
  <c r="V13"/>
  <c r="Q11" i="1"/>
  <c r="Q48"/>
  <c r="V48" s="1"/>
  <c r="V51"/>
  <c r="Q52"/>
  <c r="V52" s="1"/>
  <c r="Q55"/>
  <c r="V55" s="1"/>
  <c r="Q56"/>
  <c r="V56" s="1"/>
  <c r="Q49"/>
  <c r="S49" s="1"/>
  <c r="Q50"/>
  <c r="V50" s="1"/>
  <c r="Q53"/>
  <c r="S53" s="1"/>
  <c r="Q54"/>
  <c r="V54" s="1"/>
  <c r="Q57"/>
  <c r="S57" s="1"/>
  <c r="R57" l="1"/>
  <c r="S55"/>
  <c r="R55"/>
  <c r="R51"/>
  <c r="S51"/>
  <c r="R49"/>
  <c r="D85" i="3"/>
  <c r="AB9"/>
  <c r="D82" i="2"/>
  <c r="AA9" i="3"/>
  <c r="AF9"/>
  <c r="AJ9"/>
  <c r="D87"/>
  <c r="AH9"/>
  <c r="AF9" i="2"/>
  <c r="AH9"/>
  <c r="D84"/>
  <c r="AD9"/>
  <c r="Z9"/>
  <c r="AA9"/>
  <c r="AB9"/>
  <c r="AJ9"/>
  <c r="R53" i="1"/>
  <c r="V57"/>
  <c r="V53"/>
  <c r="V49"/>
  <c r="S54"/>
  <c r="R54"/>
  <c r="S52"/>
  <c r="R52"/>
  <c r="S50"/>
  <c r="R50"/>
  <c r="S56"/>
  <c r="R56"/>
  <c r="S48"/>
  <c r="R48"/>
  <c r="Y9" i="3" l="1"/>
  <c r="AK9" s="1"/>
  <c r="D84"/>
  <c r="D81" i="2"/>
  <c r="Y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P83" i="3" l="1"/>
  <c r="D83"/>
  <c r="AE9"/>
  <c r="AG9"/>
  <c r="AI9"/>
  <c r="AC9"/>
  <c r="P80" i="2"/>
  <c r="D80"/>
  <c r="AK9"/>
  <c r="AG9"/>
  <c r="AE9"/>
  <c r="AI9"/>
  <c r="AC9"/>
  <c r="V32" i="1"/>
  <c r="V34"/>
  <c r="V36"/>
  <c r="V31"/>
  <c r="V33"/>
  <c r="V35"/>
  <c r="V11"/>
  <c r="P61"/>
  <c r="P62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4" l="1"/>
  <c r="D62"/>
  <c r="AJ9"/>
  <c r="D61" s="1"/>
  <c r="AF9"/>
  <c r="AH9"/>
  <c r="Y9" l="1"/>
  <c r="D60" l="1"/>
  <c r="P60"/>
  <c r="AG9"/>
  <c r="AE9"/>
  <c r="AC9"/>
  <c r="AK9"/>
  <c r="AI9"/>
</calcChain>
</file>

<file path=xl/sharedStrings.xml><?xml version="1.0" encoding="utf-8"?>
<sst xmlns="http://schemas.openxmlformats.org/spreadsheetml/2006/main" count="1708" uniqueCount="630">
  <si>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</si>
  <si>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</si>
  <si>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</si>
  <si>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</si>
  <si>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</si>
  <si>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</si>
  <si>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</si>
  <si>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</si>
  <si>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</si>
  <si>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</si>
  <si>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</si>
  <si>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</si>
  <si>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</si>
  <si>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</si>
  <si>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</si>
  <si>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</si>
  <si>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</si>
  <si>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</si>
  <si>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</si>
  <si>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</si>
  <si>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</si>
  <si>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</si>
  <si>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</si>
  <si>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</si>
  <si>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</si>
  <si>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</si>
  <si>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</si>
  <si>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</si>
  <si>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</si>
  <si>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</si>
  <si>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</si>
  <si>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</si>
  <si>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</si>
  <si>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</si>
  <si>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</si>
  <si>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</si>
  <si>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</si>
  <si>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</si>
  <si>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</si>
  <si>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</si>
  <si>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</si>
  <si>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</si>
  <si>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</si>
  <si>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</si>
  <si>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</si>
  <si>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</si>
  <si>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</si>
  <si>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</si>
  <si>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</si>
  <si>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</si>
  <si>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</si>
  <si>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</si>
  <si>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</si>
  <si>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</si>
  <si>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</si>
  <si>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Đồ án thiết kế mạch điện tử</t>
  </si>
  <si>
    <t xml:space="preserve"> Nhóm:ELE1412-02</t>
  </si>
  <si>
    <t>Giờ thi: 08h00</t>
  </si>
  <si>
    <t xml:space="preserve"> Nhóm:ELE1412-01</t>
  </si>
  <si>
    <t>803-A2</t>
  </si>
  <si>
    <t xml:space="preserve"> Nhóm:ELE1412-03</t>
  </si>
  <si>
    <t>B16DCDT004</t>
  </si>
  <si>
    <t>Đỗ Hồng</t>
  </si>
  <si>
    <t>Anh</t>
  </si>
  <si>
    <t>16/12/1998</t>
  </si>
  <si>
    <t>D16CQDT04-B</t>
  </si>
  <si>
    <t>B16DCDT005</t>
  </si>
  <si>
    <t>Mai Tuấn</t>
  </si>
  <si>
    <t>07/03/1998</t>
  </si>
  <si>
    <t>D16CQDT01-B</t>
  </si>
  <si>
    <t>B16DCDT007</t>
  </si>
  <si>
    <t>Nguyễn Trung</t>
  </si>
  <si>
    <t>10/01/1998</t>
  </si>
  <si>
    <t>D16CQDT03-B</t>
  </si>
  <si>
    <t>B16DCDT008</t>
  </si>
  <si>
    <t>Nguyễn Tuấn</t>
  </si>
  <si>
    <t>01/08/1998</t>
  </si>
  <si>
    <t>B16DCDT021</t>
  </si>
  <si>
    <t>Phan Văn</t>
  </si>
  <si>
    <t>Chính</t>
  </si>
  <si>
    <t>14/01/1998</t>
  </si>
  <si>
    <t>B16DCDT024</t>
  </si>
  <si>
    <t>Nguyễn Ngọc</t>
  </si>
  <si>
    <t>Cường</t>
  </si>
  <si>
    <t>02/07/1998</t>
  </si>
  <si>
    <t>B16DCDT026</t>
  </si>
  <si>
    <t>Phạm Văn</t>
  </si>
  <si>
    <t>05/05/1997</t>
  </si>
  <si>
    <t>D16CQDT02-B</t>
  </si>
  <si>
    <t>B16DCDT049</t>
  </si>
  <si>
    <t>Dũng</t>
  </si>
  <si>
    <t>26/09/1997</t>
  </si>
  <si>
    <t>B16DCDT052</t>
  </si>
  <si>
    <t>Cao Văn</t>
  </si>
  <si>
    <t>Duy</t>
  </si>
  <si>
    <t>11/06/1998</t>
  </si>
  <si>
    <t>B16DCDT029</t>
  </si>
  <si>
    <t>Nguyễn Quốc</t>
  </si>
  <si>
    <t>Đạt</t>
  </si>
  <si>
    <t>18/03/1998</t>
  </si>
  <si>
    <t>B16DCDT033</t>
  </si>
  <si>
    <t>Vũ Văn</t>
  </si>
  <si>
    <t>22/02/1998</t>
  </si>
  <si>
    <t>B16DCDT039</t>
  </si>
  <si>
    <t>Đặng Minh</t>
  </si>
  <si>
    <t>Đức</t>
  </si>
  <si>
    <t>18/08/1998</t>
  </si>
  <si>
    <t>B16DCDT040</t>
  </si>
  <si>
    <t>Đinh Hữu</t>
  </si>
  <si>
    <t>17/10/1998</t>
  </si>
  <si>
    <t>B16DCDT041</t>
  </si>
  <si>
    <t>Nguyễn Đình</t>
  </si>
  <si>
    <t>07/05/1998</t>
  </si>
  <si>
    <t>B16DCDT053</t>
  </si>
  <si>
    <t>Đoàn Đức</t>
  </si>
  <si>
    <t>Giang</t>
  </si>
  <si>
    <t>04/07/1998</t>
  </si>
  <si>
    <t>B16DCDT056</t>
  </si>
  <si>
    <t>Nguyễn Văn</t>
  </si>
  <si>
    <t>Hà</t>
  </si>
  <si>
    <t>10/10/1998</t>
  </si>
  <si>
    <t>B16DCDT066</t>
  </si>
  <si>
    <t>Lại Minh</t>
  </si>
  <si>
    <t>Hiếu</t>
  </si>
  <si>
    <t>16/10/1998</t>
  </si>
  <si>
    <t>B16DCDT069</t>
  </si>
  <si>
    <t>Nguyễn Hữu</t>
  </si>
  <si>
    <t>07/12/1998</t>
  </si>
  <si>
    <t>B16DCDT088</t>
  </si>
  <si>
    <t>Phạm Minh</t>
  </si>
  <si>
    <t>Hoàng</t>
  </si>
  <si>
    <t>09/03/1998</t>
  </si>
  <si>
    <t>B16DCDT096</t>
  </si>
  <si>
    <t>Trần Quốc</t>
  </si>
  <si>
    <t>Hùng</t>
  </si>
  <si>
    <t>25/01/1998</t>
  </si>
  <si>
    <t>B16DCDT111</t>
  </si>
  <si>
    <t>Huy</t>
  </si>
  <si>
    <t>25/07/1998</t>
  </si>
  <si>
    <t>B16DCDT114</t>
  </si>
  <si>
    <t>Vương Quốc</t>
  </si>
  <si>
    <t>12/03/1998</t>
  </si>
  <si>
    <t>B16DCDT116</t>
  </si>
  <si>
    <t>Mã Thị Thanh</t>
  </si>
  <si>
    <t>Huyền</t>
  </si>
  <si>
    <t>13/11/1998</t>
  </si>
  <si>
    <t>B16DCDT120</t>
  </si>
  <si>
    <t>Kháng</t>
  </si>
  <si>
    <t>02/09/1998</t>
  </si>
  <si>
    <t>B16DCDT128</t>
  </si>
  <si>
    <t>Phạm Thế</t>
  </si>
  <si>
    <t>Lâm</t>
  </si>
  <si>
    <t>15/03/1997</t>
  </si>
  <si>
    <t>B16DCDT142</t>
  </si>
  <si>
    <t>Nguyễn Thế</t>
  </si>
  <si>
    <t>Mạnh</t>
  </si>
  <si>
    <t>07/08/1998</t>
  </si>
  <si>
    <t>B16DCDT143</t>
  </si>
  <si>
    <t>Nguyễn Tiến</t>
  </si>
  <si>
    <t>10/06/1998</t>
  </si>
  <si>
    <t>B16DCDT145</t>
  </si>
  <si>
    <t>Trần Xuân</t>
  </si>
  <si>
    <t>27/08/1998</t>
  </si>
  <si>
    <t>B16DCDT156</t>
  </si>
  <si>
    <t>Nguyễn Duy</t>
  </si>
  <si>
    <t>Nhất</t>
  </si>
  <si>
    <t>20/11/1998</t>
  </si>
  <si>
    <t>B16DCDT161</t>
  </si>
  <si>
    <t>Phong</t>
  </si>
  <si>
    <t>15/08/1997</t>
  </si>
  <si>
    <t>B16DCDT162</t>
  </si>
  <si>
    <t>Phú</t>
  </si>
  <si>
    <t>30/07/1998</t>
  </si>
  <si>
    <t>B16DCDT168</t>
  </si>
  <si>
    <t>Phan Thị</t>
  </si>
  <si>
    <t>Phương</t>
  </si>
  <si>
    <t>11/08/1998</t>
  </si>
  <si>
    <t>B16DCDT179</t>
  </si>
  <si>
    <t>Sáng</t>
  </si>
  <si>
    <t>19/02/1998</t>
  </si>
  <si>
    <t>B16DCDT186</t>
  </si>
  <si>
    <t>Đỗ Anh</t>
  </si>
  <si>
    <t>Tài</t>
  </si>
  <si>
    <t>23/04/1998</t>
  </si>
  <si>
    <t>B16DCDT191</t>
  </si>
  <si>
    <t>Tạ Đức</t>
  </si>
  <si>
    <t>Thắng</t>
  </si>
  <si>
    <t>16/05/1998</t>
  </si>
  <si>
    <t>B16DCDT193</t>
  </si>
  <si>
    <t>Đỗ Văn</t>
  </si>
  <si>
    <t>Thặng</t>
  </si>
  <si>
    <t>03/01/1998</t>
  </si>
  <si>
    <t>B16DCDT197</t>
  </si>
  <si>
    <t>Thoáng</t>
  </si>
  <si>
    <t>15/12/1998</t>
  </si>
  <si>
    <t>B16DCDT208</t>
  </si>
  <si>
    <t>Lê Thị</t>
  </si>
  <si>
    <t>Trang</t>
  </si>
  <si>
    <t>B16DCDT209</t>
  </si>
  <si>
    <t>Trần Thị Thùy</t>
  </si>
  <si>
    <t>11/09/1998</t>
  </si>
  <si>
    <t>B16DCDT217</t>
  </si>
  <si>
    <t>Tú</t>
  </si>
  <si>
    <t>23/10/1998</t>
  </si>
  <si>
    <t>B16DCDT220</t>
  </si>
  <si>
    <t>Trần Hữu</t>
  </si>
  <si>
    <t>Tuấn</t>
  </si>
  <si>
    <t>30/11/1998</t>
  </si>
  <si>
    <t>B16DCDT223</t>
  </si>
  <si>
    <t>Nguyễn Thanh</t>
  </si>
  <si>
    <t>Tùng</t>
  </si>
  <si>
    <t>01/01/1998</t>
  </si>
  <si>
    <t>B16DCDT228</t>
  </si>
  <si>
    <t>Phùng Công</t>
  </si>
  <si>
    <t>Tuyền</t>
  </si>
  <si>
    <t>17/06/1998</t>
  </si>
  <si>
    <t>B16DCDT231</t>
  </si>
  <si>
    <t>Hoàng Khắc</t>
  </si>
  <si>
    <t>Văn</t>
  </si>
  <si>
    <t>11/04/1998</t>
  </si>
  <si>
    <t>B16DCDT234</t>
  </si>
  <si>
    <t>Lê Đăng</t>
  </si>
  <si>
    <t>Vũ</t>
  </si>
  <si>
    <t>24/09/1997</t>
  </si>
  <si>
    <t>B16DCDT235</t>
  </si>
  <si>
    <t>Ngô Minh</t>
  </si>
  <si>
    <t>17/09/1998</t>
  </si>
  <si>
    <t>B16DCDT236</t>
  </si>
  <si>
    <t>Phạm Thị</t>
  </si>
  <si>
    <t>Yến</t>
  </si>
  <si>
    <t>22/08/1998</t>
  </si>
  <si>
    <t>B16DCDT006</t>
  </si>
  <si>
    <t>21/06/1998</t>
  </si>
  <si>
    <t>B16DCDT012</t>
  </si>
  <si>
    <t>Binh</t>
  </si>
  <si>
    <t>04/11/1998</t>
  </si>
  <si>
    <t>B16DCDT017</t>
  </si>
  <si>
    <t>Hoàng Văn</t>
  </si>
  <si>
    <t>27/05/1997</t>
  </si>
  <si>
    <t>B16DCDT022</t>
  </si>
  <si>
    <t>Chung</t>
  </si>
  <si>
    <t>23/06/1998</t>
  </si>
  <si>
    <t>B16DCDT025</t>
  </si>
  <si>
    <t>09/06/1998</t>
  </si>
  <si>
    <t>B16DCDT034</t>
  </si>
  <si>
    <t>Hoàng Thế</t>
  </si>
  <si>
    <t>Diệu</t>
  </si>
  <si>
    <t>07/01/1998</t>
  </si>
  <si>
    <t>B16DCDT027</t>
  </si>
  <si>
    <t>Lê Thành</t>
  </si>
  <si>
    <t>B16DCDT032</t>
  </si>
  <si>
    <t>Trương Công</t>
  </si>
  <si>
    <t>19/08/1998</t>
  </si>
  <si>
    <t>B16DCDT037</t>
  </si>
  <si>
    <t>Nguyễn Khắc</t>
  </si>
  <si>
    <t>Đông</t>
  </si>
  <si>
    <t>30/12/1998</t>
  </si>
  <si>
    <t>B16DCDT038</t>
  </si>
  <si>
    <t>Đồng</t>
  </si>
  <si>
    <t>13/06/1998</t>
  </si>
  <si>
    <t>B16DCDT042</t>
  </si>
  <si>
    <t>Phạm Anh</t>
  </si>
  <si>
    <t>03/08/1998</t>
  </si>
  <si>
    <t>B16DCDT054</t>
  </si>
  <si>
    <t>Mai Thiên</t>
  </si>
  <si>
    <t>09/09/1998</t>
  </si>
  <si>
    <t>B16DCDT055</t>
  </si>
  <si>
    <t>Lâm Quang</t>
  </si>
  <si>
    <t>04/09/1998</t>
  </si>
  <si>
    <t>B16DCDT057</t>
  </si>
  <si>
    <t>Lại Hoàng</t>
  </si>
  <si>
    <t>Hải</t>
  </si>
  <si>
    <t>B16DCDT062</t>
  </si>
  <si>
    <t>Hiến</t>
  </si>
  <si>
    <t>30/05/1998</t>
  </si>
  <si>
    <t>B16DCDT065</t>
  </si>
  <si>
    <t>Đậu Văn Minh</t>
  </si>
  <si>
    <t>02/02/1998</t>
  </si>
  <si>
    <t>B16DCDT072</t>
  </si>
  <si>
    <t>Nguyễn Minh</t>
  </si>
  <si>
    <t>05/03/1997</t>
  </si>
  <si>
    <t>B16DCDT073</t>
  </si>
  <si>
    <t>Nguyễn Quang</t>
  </si>
  <si>
    <t>08/10/1998</t>
  </si>
  <si>
    <t>B16DCDT077</t>
  </si>
  <si>
    <t>B16DCDT078</t>
  </si>
  <si>
    <t>Trần Minh</t>
  </si>
  <si>
    <t>22/10/1998</t>
  </si>
  <si>
    <t>B16DCDT081</t>
  </si>
  <si>
    <t>Nguyễn Thị Phương</t>
  </si>
  <si>
    <t>Hoa</t>
  </si>
  <si>
    <t>30/04/1998</t>
  </si>
  <si>
    <t>B16DCDT082</t>
  </si>
  <si>
    <t>Trần Khánh</t>
  </si>
  <si>
    <t>Hòa</t>
  </si>
  <si>
    <t>24/08/1998</t>
  </si>
  <si>
    <t>B16DCDT085</t>
  </si>
  <si>
    <t>Đỗ Huy</t>
  </si>
  <si>
    <t>B16DCDT087</t>
  </si>
  <si>
    <t>Nguyễn Huy</t>
  </si>
  <si>
    <t>20/08/1998</t>
  </si>
  <si>
    <t>B16DCDT089</t>
  </si>
  <si>
    <t>Nguyễn Đức</t>
  </si>
  <si>
    <t>Huấn</t>
  </si>
  <si>
    <t>29/01/1998</t>
  </si>
  <si>
    <t>B16DCDT093</t>
  </si>
  <si>
    <t>Nguyễn Mạnh</t>
  </si>
  <si>
    <t>02/10/1998</t>
  </si>
  <si>
    <t>B14DCDT016</t>
  </si>
  <si>
    <t>Trần Mạnh</t>
  </si>
  <si>
    <t>05/09/1996</t>
  </si>
  <si>
    <t>D14DTMT</t>
  </si>
  <si>
    <t>B16DCDT106</t>
  </si>
  <si>
    <t>Đinh Công</t>
  </si>
  <si>
    <t>21/01/1998</t>
  </si>
  <si>
    <t>B16DCDT109</t>
  </si>
  <si>
    <t>Lê Khả</t>
  </si>
  <si>
    <t>30/09/1998</t>
  </si>
  <si>
    <t>B16DCDT117</t>
  </si>
  <si>
    <t>Lương Duy</t>
  </si>
  <si>
    <t>Huynh</t>
  </si>
  <si>
    <t>28/01/1998</t>
  </si>
  <si>
    <t>B16DCDT097</t>
  </si>
  <si>
    <t>Kiều Nguyên</t>
  </si>
  <si>
    <t>Hưng</t>
  </si>
  <si>
    <t>B16DCDT098</t>
  </si>
  <si>
    <t>05/11/1998</t>
  </si>
  <si>
    <t>B16DCDT103</t>
  </si>
  <si>
    <t>Đỗ Thị</t>
  </si>
  <si>
    <t>Hương</t>
  </si>
  <si>
    <t>19/04/1998</t>
  </si>
  <si>
    <t>B16DCDT104</t>
  </si>
  <si>
    <t>Nguyễn Thị Thu</t>
  </si>
  <si>
    <t>08/08/1998</t>
  </si>
  <si>
    <t>B16DCDT121</t>
  </si>
  <si>
    <t>Khánh</t>
  </si>
  <si>
    <t>04/05/1998</t>
  </si>
  <si>
    <t>B16DCDT122</t>
  </si>
  <si>
    <t>Khiên</t>
  </si>
  <si>
    <t>31/12/1998</t>
  </si>
  <si>
    <t>B16DCDT130</t>
  </si>
  <si>
    <t>Trần Hải</t>
  </si>
  <si>
    <t>Lan</t>
  </si>
  <si>
    <t>04/12/1998</t>
  </si>
  <si>
    <t>B16DCDT127</t>
  </si>
  <si>
    <t>Đỗ Ngọc</t>
  </si>
  <si>
    <t>13/10/1997</t>
  </si>
  <si>
    <t>B16DCDT132</t>
  </si>
  <si>
    <t>Nguyễn Thị</t>
  </si>
  <si>
    <t>Linh</t>
  </si>
  <si>
    <t>03/02/1998</t>
  </si>
  <si>
    <t>B16DCDT135</t>
  </si>
  <si>
    <t>Loan</t>
  </si>
  <si>
    <t>30/01/1998</t>
  </si>
  <si>
    <t>B16DCDT141</t>
  </si>
  <si>
    <t>Lê Văn</t>
  </si>
  <si>
    <t>28/06/1997</t>
  </si>
  <si>
    <t>B16DCDT147</t>
  </si>
  <si>
    <t>Đào Văn</t>
  </si>
  <si>
    <t>Nam</t>
  </si>
  <si>
    <t>15/10/1998</t>
  </si>
  <si>
    <t>B16DCDT148</t>
  </si>
  <si>
    <t>Đinh Hải</t>
  </si>
  <si>
    <t>30/10/1998</t>
  </si>
  <si>
    <t>B16DCDT154</t>
  </si>
  <si>
    <t>Hoàng Thị</t>
  </si>
  <si>
    <t>Nguyệt</t>
  </si>
  <si>
    <t>05/08/1998</t>
  </si>
  <si>
    <t>B16DCDT153</t>
  </si>
  <si>
    <t>Ngữ</t>
  </si>
  <si>
    <t>16/08/1998</t>
  </si>
  <si>
    <t>B16DCDT157</t>
  </si>
  <si>
    <t>Nhật</t>
  </si>
  <si>
    <t>05/02/1998</t>
  </si>
  <si>
    <t>B16DCDT158</t>
  </si>
  <si>
    <t>Nguyễn Sỹ</t>
  </si>
  <si>
    <t>Nhu</t>
  </si>
  <si>
    <t>04/08/1998</t>
  </si>
  <si>
    <t>B16DCDT159</t>
  </si>
  <si>
    <t>Vũ Thị Kiều</t>
  </si>
  <si>
    <t>Oanh</t>
  </si>
  <si>
    <t>28/12/1998</t>
  </si>
  <si>
    <t>B16DCDT160</t>
  </si>
  <si>
    <t>Phác</t>
  </si>
  <si>
    <t>B16DCDT165</t>
  </si>
  <si>
    <t>Phúc</t>
  </si>
  <si>
    <t>B16DCDT169</t>
  </si>
  <si>
    <t>Đàm Văn</t>
  </si>
  <si>
    <t>Quân</t>
  </si>
  <si>
    <t>28/08/1998</t>
  </si>
  <si>
    <t>B16DCDT170</t>
  </si>
  <si>
    <t>Đào Trung</t>
  </si>
  <si>
    <t>31/08/1998</t>
  </si>
  <si>
    <t>B16DCDT177</t>
  </si>
  <si>
    <t>Quỳnh</t>
  </si>
  <si>
    <t>14/04/1997</t>
  </si>
  <si>
    <t>B16DCDT182</t>
  </si>
  <si>
    <t>Lê Hoàng</t>
  </si>
  <si>
    <t>Sơn</t>
  </si>
  <si>
    <t>05/10/1998</t>
  </si>
  <si>
    <t>B16DCDT183</t>
  </si>
  <si>
    <t>Nguyễn Hải</t>
  </si>
  <si>
    <t>01/11/1998</t>
  </si>
  <si>
    <t>B16DCDT196</t>
  </si>
  <si>
    <t>Thành</t>
  </si>
  <si>
    <t>17/08/1998</t>
  </si>
  <si>
    <t>B16DCDT190</t>
  </si>
  <si>
    <t>12/06/1998</t>
  </si>
  <si>
    <t>B16DCDT192</t>
  </si>
  <si>
    <t>Trần Đức</t>
  </si>
  <si>
    <t>17/12/1998</t>
  </si>
  <si>
    <t>B16DCDT198</t>
  </si>
  <si>
    <t>Đặng Thế</t>
  </si>
  <si>
    <t>Thuyên</t>
  </si>
  <si>
    <t>04/06/1998</t>
  </si>
  <si>
    <t>B16DCDT203</t>
  </si>
  <si>
    <t>Toàn</t>
  </si>
  <si>
    <t>B16DCDT206</t>
  </si>
  <si>
    <t>Trần Thanh</t>
  </si>
  <si>
    <t>27/04/1998</t>
  </si>
  <si>
    <t>B16DCDT212</t>
  </si>
  <si>
    <t>Sầm Ngọc</t>
  </si>
  <si>
    <t>Trung</t>
  </si>
  <si>
    <t>18/07/1998</t>
  </si>
  <si>
    <t>B16DCDT213</t>
  </si>
  <si>
    <t>Đặng Văn</t>
  </si>
  <si>
    <t>Trường</t>
  </si>
  <si>
    <t>21/12/1998</t>
  </si>
  <si>
    <t>B16DCDT221</t>
  </si>
  <si>
    <t>Vũ Anh</t>
  </si>
  <si>
    <t>22/01/1998</t>
  </si>
  <si>
    <t>B16DCDT222</t>
  </si>
  <si>
    <t>03/05/1998</t>
  </si>
  <si>
    <t>B16DCDT225</t>
  </si>
  <si>
    <t>Đỗ Trọng</t>
  </si>
  <si>
    <t>Tuyên</t>
  </si>
  <si>
    <t>07/02/1998</t>
  </si>
  <si>
    <t>B16DCDT229</t>
  </si>
  <si>
    <t>Tuyển</t>
  </si>
  <si>
    <t>21/11/1997</t>
  </si>
  <si>
    <t>B16DCDT001</t>
  </si>
  <si>
    <t>Bùi Đức</t>
  </si>
  <si>
    <t>20/04/1998</t>
  </si>
  <si>
    <t>B16DCDT003</t>
  </si>
  <si>
    <t>Đỗ Đức</t>
  </si>
  <si>
    <t>07/11/1998</t>
  </si>
  <si>
    <t>B16DCDT009</t>
  </si>
  <si>
    <t>Phạm Đức</t>
  </si>
  <si>
    <t>B16DCDT010</t>
  </si>
  <si>
    <t>Nguyễn Thị Ngọc</t>
  </si>
  <si>
    <t>ánh</t>
  </si>
  <si>
    <t>29/09/1997</t>
  </si>
  <si>
    <t>B16DCDT011</t>
  </si>
  <si>
    <t>Biên</t>
  </si>
  <si>
    <t>23/11/1998</t>
  </si>
  <si>
    <t>B16DCDT015</t>
  </si>
  <si>
    <t>Hoàng Minh</t>
  </si>
  <si>
    <t>Canh</t>
  </si>
  <si>
    <t>16/09/1998</t>
  </si>
  <si>
    <t>B16DCDT018</t>
  </si>
  <si>
    <t>27/03/1998</t>
  </si>
  <si>
    <t>B16DCDT019</t>
  </si>
  <si>
    <t>27/11/1998</t>
  </si>
  <si>
    <t>B16DCDT023</t>
  </si>
  <si>
    <t>Chu Văn</t>
  </si>
  <si>
    <t>25/06/1998</t>
  </si>
  <si>
    <t>B16DCDT035</t>
  </si>
  <si>
    <t>Tô Thị Hồng</t>
  </si>
  <si>
    <t>Dịu</t>
  </si>
  <si>
    <t>02/01/1998</t>
  </si>
  <si>
    <t>B16DCDT047</t>
  </si>
  <si>
    <t>Ngô Trọng</t>
  </si>
  <si>
    <t>25/11/1998</t>
  </si>
  <si>
    <t>B16DCDT048</t>
  </si>
  <si>
    <t>14/06/1998</t>
  </si>
  <si>
    <t>B16DCDT028</t>
  </si>
  <si>
    <t>15/07/1998</t>
  </si>
  <si>
    <t>B16DCDT036</t>
  </si>
  <si>
    <t>Đoàn</t>
  </si>
  <si>
    <t>15/05/1998</t>
  </si>
  <si>
    <t>B16DCDT058</t>
  </si>
  <si>
    <t>Nguyễn Quí</t>
  </si>
  <si>
    <t>27/09/1998</t>
  </si>
  <si>
    <t>B16DCDT059</t>
  </si>
  <si>
    <t>Hằng</t>
  </si>
  <si>
    <t>13/09/1998</t>
  </si>
  <si>
    <t>B16DCDT061</t>
  </si>
  <si>
    <t>Bùi Văn</t>
  </si>
  <si>
    <t>Hậu</t>
  </si>
  <si>
    <t>B16DCDT063</t>
  </si>
  <si>
    <t>Hoàng Trọng</t>
  </si>
  <si>
    <t>Hiệp</t>
  </si>
  <si>
    <t>15/11/1998</t>
  </si>
  <si>
    <t>B16DCDT067</t>
  </si>
  <si>
    <t>Lê Minh</t>
  </si>
  <si>
    <t>B16DCDT068</t>
  </si>
  <si>
    <t>Nguyễn Đăng</t>
  </si>
  <si>
    <t>B16DCDT075</t>
  </si>
  <si>
    <t>B16DCDT084</t>
  </si>
  <si>
    <t>Nguyễn Xuân</t>
  </si>
  <si>
    <t>Hoàn</t>
  </si>
  <si>
    <t>07/10/1998</t>
  </si>
  <si>
    <t>B16DCDT091</t>
  </si>
  <si>
    <t>Ngô Khắc</t>
  </si>
  <si>
    <t>21/03/1998</t>
  </si>
  <si>
    <t>B16DCDT092</t>
  </si>
  <si>
    <t>10/02/1998</t>
  </si>
  <si>
    <t>B16DCDT094</t>
  </si>
  <si>
    <t>Nguyễn Nhật</t>
  </si>
  <si>
    <t>05/03/1998</t>
  </si>
  <si>
    <t>B16DCDT107</t>
  </si>
  <si>
    <t>Dương Văn</t>
  </si>
  <si>
    <t>11/01/1998</t>
  </si>
  <si>
    <t>B16DCDT110</t>
  </si>
  <si>
    <t>27/01/1998</t>
  </si>
  <si>
    <t>B16DCDT115</t>
  </si>
  <si>
    <t>Huyên</t>
  </si>
  <si>
    <t>21/11/1998</t>
  </si>
  <si>
    <t>B16DCDT118</t>
  </si>
  <si>
    <t>Trịnh Thế</t>
  </si>
  <si>
    <t>B16DCDT099</t>
  </si>
  <si>
    <t>B16DCDT100</t>
  </si>
  <si>
    <t>Nguyễn Thạc</t>
  </si>
  <si>
    <t>15/04/1998</t>
  </si>
  <si>
    <t>B16DCDT119</t>
  </si>
  <si>
    <t>Phạm Quang</t>
  </si>
  <si>
    <t>Khải</t>
  </si>
  <si>
    <t>13/12/1997</t>
  </si>
  <si>
    <t>B16DCDT123</t>
  </si>
  <si>
    <t>Lê Trần</t>
  </si>
  <si>
    <t>Khoa</t>
  </si>
  <si>
    <t>11/03/1998</t>
  </si>
  <si>
    <t>B16DCDT124</t>
  </si>
  <si>
    <t>Trần Đăng</t>
  </si>
  <si>
    <t>B16DCDT129</t>
  </si>
  <si>
    <t>Vũ Quang</t>
  </si>
  <si>
    <t>B16DCDT131</t>
  </si>
  <si>
    <t>B16DCDT133</t>
  </si>
  <si>
    <t>Trần Văn</t>
  </si>
  <si>
    <t>29/06/1998</t>
  </si>
  <si>
    <t>B16DCDT136</t>
  </si>
  <si>
    <t>Bùi Hoàng</t>
  </si>
  <si>
    <t>Long</t>
  </si>
  <si>
    <t>16/07/1998</t>
  </si>
  <si>
    <t>B16DCDT139</t>
  </si>
  <si>
    <t>Nguyễn Danh</t>
  </si>
  <si>
    <t>Lực</t>
  </si>
  <si>
    <t>27/12/1998</t>
  </si>
  <si>
    <t>B16DCDT140</t>
  </si>
  <si>
    <t>Mẫn</t>
  </si>
  <si>
    <t>08/11/1998</t>
  </si>
  <si>
    <t>B16DCDT149</t>
  </si>
  <si>
    <t>B16DCDT150</t>
  </si>
  <si>
    <t>Nguyễn Hoài</t>
  </si>
  <si>
    <t>03/10/1998</t>
  </si>
  <si>
    <t>B16DCDT151</t>
  </si>
  <si>
    <t>Lê Hoàng Trọng</t>
  </si>
  <si>
    <t>Nghĩa</t>
  </si>
  <si>
    <t>13/08/1998</t>
  </si>
  <si>
    <t>B16DCDT152</t>
  </si>
  <si>
    <t>Vũ Duy</t>
  </si>
  <si>
    <t>28/06/1998</t>
  </si>
  <si>
    <t>B16DCDT155</t>
  </si>
  <si>
    <t>Nhân</t>
  </si>
  <si>
    <t>23/08/1998</t>
  </si>
  <si>
    <t>B16DCDT166</t>
  </si>
  <si>
    <t>23/12/1998</t>
  </si>
  <si>
    <t>B16DCDT167</t>
  </si>
  <si>
    <t>Trần Thế</t>
  </si>
  <si>
    <t>16/06/1998</t>
  </si>
  <si>
    <t>B16DCDT173</t>
  </si>
  <si>
    <t>Quang</t>
  </si>
  <si>
    <t>B16DCDT175</t>
  </si>
  <si>
    <t>Chu Hữu</t>
  </si>
  <si>
    <t>Quốc</t>
  </si>
  <si>
    <t>09/07/1996</t>
  </si>
  <si>
    <t>B16DCDT176</t>
  </si>
  <si>
    <t>14/11/1998</t>
  </si>
  <si>
    <t>B16DCDT178</t>
  </si>
  <si>
    <t>Nguyễn Thị Như</t>
  </si>
  <si>
    <t>06/09/1998</t>
  </si>
  <si>
    <t>B16DCDT180</t>
  </si>
  <si>
    <t>26/01/1998</t>
  </si>
  <si>
    <t>B16DCDT181</t>
  </si>
  <si>
    <t>Đặng Đình</t>
  </si>
  <si>
    <t>17/07/1998</t>
  </si>
  <si>
    <t>B16DCDT185</t>
  </si>
  <si>
    <t>Phạm Hồng</t>
  </si>
  <si>
    <t>10/08/1998</t>
  </si>
  <si>
    <t>B16DCDT187</t>
  </si>
  <si>
    <t>10/06/1995</t>
  </si>
  <si>
    <t>B16DCDT195</t>
  </si>
  <si>
    <t>Nguyễn Công</t>
  </si>
  <si>
    <t>B16DCDT199</t>
  </si>
  <si>
    <t>Nguyễn Bá Anh</t>
  </si>
  <si>
    <t>Tiến</t>
  </si>
  <si>
    <t>B16DCDT201</t>
  </si>
  <si>
    <t>02/03/1998</t>
  </si>
  <si>
    <t>B16DCDT204</t>
  </si>
  <si>
    <t>Phạm Hữu</t>
  </si>
  <si>
    <t>B16DCDT205</t>
  </si>
  <si>
    <t>B16DCDT207</t>
  </si>
  <si>
    <t>Nguyễn Chí Thành</t>
  </si>
  <si>
    <t>Tôn</t>
  </si>
  <si>
    <t>02/04/1998</t>
  </si>
  <si>
    <t>B16DCDT210</t>
  </si>
  <si>
    <t>Mai Thành</t>
  </si>
  <si>
    <t>B16DCDT211</t>
  </si>
  <si>
    <t>22/05/1998</t>
  </si>
  <si>
    <t>B16DCDT214</t>
  </si>
  <si>
    <t>Hoàng Đăng</t>
  </si>
  <si>
    <t>B16DCDT215</t>
  </si>
  <si>
    <t>20/06/1998</t>
  </si>
  <si>
    <t>B16DCDT216</t>
  </si>
  <si>
    <t>03/07/1998</t>
  </si>
  <si>
    <t>B16DCDT219</t>
  </si>
  <si>
    <t>Giang Mạnh</t>
  </si>
  <si>
    <t>09/11/1998</t>
  </si>
  <si>
    <t>B16DCDT224</t>
  </si>
  <si>
    <t>B16DCDT226</t>
  </si>
  <si>
    <t>09/03/1997</t>
  </si>
  <si>
    <t>B16DCDT230</t>
  </si>
  <si>
    <t>Vân</t>
  </si>
  <si>
    <t>BẢNG ĐIỂM HỌC PHẦN</t>
  </si>
  <si>
    <t>Ngày thi: 10/06/2019</t>
  </si>
  <si>
    <t>C</t>
  </si>
  <si>
    <t>V</t>
  </si>
  <si>
    <t>Vắng</t>
  </si>
  <si>
    <t>Hà Nội, ngày  30 tháng 6  năm 2019</t>
  </si>
  <si>
    <t>Hà Nội, ngày 30  tháng 6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</si>
</sst>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3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5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horizontal="center" vertical="center"/>
      <protection locked="0"/>
    </xf>
    <xf numFmtId="0" fontId="29" fillId="3" borderId="0" xfId="0" applyFont="1" applyFill="1" applyProtection="1">
      <protection locked="0"/>
    </xf>
    <xf numFmtId="0" fontId="30" fillId="3" borderId="15" xfId="1" applyFont="1" applyFill="1" applyBorder="1" applyAlignment="1" applyProtection="1">
      <alignment horizontal="center" vertical="center"/>
      <protection locked="0"/>
    </xf>
    <xf numFmtId="0" fontId="30" fillId="3" borderId="15" xfId="0" applyFont="1" applyFill="1" applyBorder="1" applyAlignment="1">
      <alignment horizontal="center" vertical="center"/>
    </xf>
    <xf numFmtId="0" fontId="30" fillId="3" borderId="16" xfId="0" applyFont="1" applyFill="1" applyBorder="1" applyAlignment="1">
      <alignment vertical="center"/>
    </xf>
    <xf numFmtId="0" fontId="30" fillId="3" borderId="17" xfId="0" applyFont="1" applyFill="1" applyBorder="1" applyAlignment="1">
      <alignment vertical="center"/>
    </xf>
    <xf numFmtId="14" fontId="30" fillId="3" borderId="15" xfId="0" applyNumberFormat="1" applyFont="1" applyFill="1" applyBorder="1" applyAlignment="1">
      <alignment horizontal="center" vertical="center"/>
    </xf>
    <xf numFmtId="164" fontId="30" fillId="3" borderId="17" xfId="4" quotePrefix="1" applyNumberFormat="1" applyFont="1" applyFill="1" applyBorder="1" applyAlignment="1" applyProtection="1">
      <alignment horizontal="center" vertical="center"/>
      <protection locked="0"/>
    </xf>
    <xf numFmtId="0" fontId="30" fillId="3" borderId="17" xfId="4" applyFont="1" applyFill="1" applyBorder="1" applyAlignment="1" applyProtection="1">
      <alignment horizontal="center" vertical="center"/>
      <protection locked="0"/>
    </xf>
    <xf numFmtId="165" fontId="30" fillId="3" borderId="15" xfId="0" applyNumberFormat="1" applyFont="1" applyFill="1" applyBorder="1" applyAlignment="1" applyProtection="1">
      <alignment horizontal="center" vertical="center"/>
      <protection locked="0"/>
    </xf>
    <xf numFmtId="165" fontId="31" fillId="3" borderId="15" xfId="0" applyNumberFormat="1" applyFont="1" applyFill="1" applyBorder="1" applyAlignment="1" applyProtection="1">
      <alignment horizontal="center" vertical="center"/>
      <protection hidden="1"/>
    </xf>
    <xf numFmtId="0" fontId="30" fillId="3" borderId="15" xfId="0" applyFont="1" applyFill="1" applyBorder="1" applyAlignment="1" applyProtection="1">
      <alignment horizontal="center"/>
      <protection hidden="1"/>
    </xf>
    <xf numFmtId="165" fontId="30" fillId="3" borderId="15" xfId="0" quotePrefix="1" applyNumberFormat="1" applyFont="1" applyFill="1" applyBorder="1" applyAlignment="1" applyProtection="1">
      <alignment horizontal="center"/>
      <protection hidden="1"/>
    </xf>
    <xf numFmtId="0" fontId="30" fillId="3" borderId="15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Protection="1">
      <protection locked="0"/>
    </xf>
    <xf numFmtId="0" fontId="29" fillId="3" borderId="0" xfId="0" applyFont="1" applyFill="1" applyBorder="1" applyProtection="1">
      <protection hidden="1"/>
    </xf>
    <xf numFmtId="0" fontId="29" fillId="3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14" fontId="27" fillId="0" borderId="0" xfId="1" applyNumberFormat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L85"/>
  <sheetViews>
    <sheetView topLeftCell="B1" workbookViewId="0">
      <pane ySplit="4" topLeftCell="A59" activePane="bottomLeft" state="frozen"/>
      <selection activeCell="A6" sqref="A6:XFD6"/>
      <selection pane="bottomLeft" activeCell="B66" sqref="A66:XFD76"/>
    </sheetView>
  </sheetViews>
  <sheetFormatPr defaultRowHeight="15.75"/>
  <cols>
    <col min="1" max="1" width="1.25" style="1" hidden="1" customWidth="1"/>
    <col min="2" max="2" width="7.875" style="1" customWidth="1"/>
    <col min="3" max="3" width="12.75" style="1" customWidth="1"/>
    <col min="4" max="4" width="14.125" style="1" customWidth="1"/>
    <col min="5" max="5" width="7.25" style="1" customWidth="1"/>
    <col min="6" max="6" width="9.375" style="1" hidden="1" customWidth="1"/>
    <col min="7" max="7" width="12.75" style="1" customWidth="1"/>
    <col min="8" max="8" width="9.375" style="1" customWidth="1"/>
    <col min="9" max="11" width="4.375" style="1" hidden="1" customWidth="1"/>
    <col min="12" max="12" width="6" style="1" hidden="1" customWidth="1"/>
    <col min="13" max="13" width="6.25" style="1" hidden="1" customWidth="1"/>
    <col min="14" max="14" width="9.875" style="1" hidden="1" customWidth="1"/>
    <col min="15" max="15" width="1.875" style="1" hidden="1" customWidth="1"/>
    <col min="16" max="16" width="9.75" style="1" customWidth="1"/>
    <col min="17" max="17" width="8.125" style="1" customWidth="1"/>
    <col min="18" max="18" width="6.5" style="1" hidden="1" customWidth="1"/>
    <col min="19" max="19" width="11.875" style="1" hidden="1" customWidth="1"/>
    <col min="20" max="20" width="19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H1" s="100" t="s">
        <v>0</v>
      </c>
      <c r="I1" s="100"/>
      <c r="J1" s="100"/>
      <c r="K1" s="100"/>
      <c r="L1" s="100" t="s">
        <v>59</v>
      </c>
      <c r="M1" s="100"/>
      <c r="N1" s="100"/>
      <c r="O1" s="100"/>
      <c r="P1" s="100"/>
      <c r="Q1" s="100"/>
      <c r="R1" s="100"/>
      <c r="S1" s="100"/>
      <c r="T1" s="100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30" t="s">
        <v>623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02" t="s">
        <v>2</v>
      </c>
      <c r="C3" s="102"/>
      <c r="D3" s="102"/>
      <c r="E3" s="102"/>
      <c r="F3" s="102"/>
      <c r="G3" s="102"/>
      <c r="H3" s="103" t="s">
        <v>52</v>
      </c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5" t="s">
        <v>3</v>
      </c>
      <c r="C5" s="105"/>
      <c r="D5" s="97" t="s">
        <v>55</v>
      </c>
      <c r="E5" s="97"/>
      <c r="F5" s="97"/>
      <c r="G5" s="97"/>
      <c r="H5" s="97"/>
      <c r="I5" s="97"/>
      <c r="J5" s="97"/>
      <c r="K5" s="97"/>
      <c r="L5" s="97"/>
      <c r="M5" s="97"/>
      <c r="N5" s="97"/>
      <c r="O5" s="92"/>
      <c r="P5" s="98"/>
      <c r="Q5" s="98"/>
      <c r="R5" s="98"/>
      <c r="S5" s="98"/>
      <c r="T5" s="92" t="s">
        <v>58</v>
      </c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83"/>
    </row>
    <row r="6" spans="2:38" ht="17.25" customHeight="1">
      <c r="B6" s="104" t="s">
        <v>4</v>
      </c>
      <c r="C6" s="104"/>
      <c r="D6" s="8">
        <v>2</v>
      </c>
      <c r="G6" s="132" t="s">
        <v>624</v>
      </c>
      <c r="H6" s="132"/>
      <c r="I6" s="132"/>
      <c r="J6" s="132"/>
      <c r="K6" s="132"/>
      <c r="L6" s="132"/>
      <c r="M6" s="132"/>
      <c r="N6" s="132"/>
      <c r="O6" s="92"/>
      <c r="P6" s="92"/>
      <c r="Q6" s="92"/>
      <c r="R6" s="92"/>
      <c r="S6" s="92"/>
      <c r="T6" s="92" t="s">
        <v>57</v>
      </c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83"/>
    </row>
    <row r="8" spans="2:38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107" t="s">
        <v>10</v>
      </c>
      <c r="I8" s="107" t="s">
        <v>11</v>
      </c>
      <c r="J8" s="107" t="s">
        <v>12</v>
      </c>
      <c r="K8" s="107" t="s">
        <v>13</v>
      </c>
      <c r="L8" s="108" t="s">
        <v>14</v>
      </c>
      <c r="M8" s="109" t="s">
        <v>44</v>
      </c>
      <c r="N8" s="110"/>
      <c r="O8" s="108" t="s">
        <v>15</v>
      </c>
      <c r="P8" s="108" t="s">
        <v>16</v>
      </c>
      <c r="Q8" s="111" t="s">
        <v>17</v>
      </c>
      <c r="R8" s="108" t="s">
        <v>18</v>
      </c>
      <c r="S8" s="111" t="s">
        <v>19</v>
      </c>
      <c r="T8" s="111" t="s">
        <v>20</v>
      </c>
      <c r="W8" s="119"/>
      <c r="X8" s="119"/>
      <c r="Y8" s="119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12"/>
      <c r="C9" s="114"/>
      <c r="D9" s="117"/>
      <c r="E9" s="118"/>
      <c r="F9" s="112"/>
      <c r="G9" s="112"/>
      <c r="H9" s="107"/>
      <c r="I9" s="107"/>
      <c r="J9" s="107"/>
      <c r="K9" s="107"/>
      <c r="L9" s="108"/>
      <c r="M9" s="79" t="s">
        <v>45</v>
      </c>
      <c r="N9" s="79" t="s">
        <v>46</v>
      </c>
      <c r="O9" s="108"/>
      <c r="P9" s="108"/>
      <c r="Q9" s="124"/>
      <c r="R9" s="108"/>
      <c r="S9" s="112"/>
      <c r="T9" s="124"/>
      <c r="V9" s="90"/>
      <c r="W9" s="67" t="str">
        <f>+D5</f>
        <v>Đồ án thiết kế mạch điện tử</v>
      </c>
      <c r="X9" s="68">
        <f>+P5</f>
        <v>0</v>
      </c>
      <c r="Y9" s="69">
        <f>+$AH$9+$AJ$9+$AF$9</f>
        <v>47</v>
      </c>
      <c r="Z9" s="63">
        <f>COUNTIF($S$10:$S$117,"Khiển trách")</f>
        <v>0</v>
      </c>
      <c r="AA9" s="63">
        <f>COUNTIF($S$10:$S$117,"Cảnh cáo")</f>
        <v>0</v>
      </c>
      <c r="AB9" s="63">
        <f>COUNTIF($S$10:$S$117,"Đình chỉ thi")</f>
        <v>0</v>
      </c>
      <c r="AC9" s="70">
        <f>+($Z$9+$AA$9+$AB$9)/$Y$9*100%</f>
        <v>0</v>
      </c>
      <c r="AD9" s="63">
        <f>SUM(COUNTIF($S$10:$S$115,"Vắng"),COUNTIF($S$10:$S$115,"Vắng có phép"))</f>
        <v>0</v>
      </c>
      <c r="AE9" s="71">
        <f>+$AD$9/$Y$9</f>
        <v>0</v>
      </c>
      <c r="AF9" s="72">
        <f>COUNTIF($V$10:$V$115,"Thi lại")</f>
        <v>0</v>
      </c>
      <c r="AG9" s="71">
        <f>+$AF$9/$Y$9</f>
        <v>0</v>
      </c>
      <c r="AH9" s="72">
        <f>COUNTIF($V$10:$V$116,"Học lại")</f>
        <v>6</v>
      </c>
      <c r="AI9" s="71">
        <f>+$AH$9/$Y$9</f>
        <v>0.1276595744680851</v>
      </c>
      <c r="AJ9" s="63">
        <f>COUNTIF($V$11:$V$116,"Đạt")</f>
        <v>41</v>
      </c>
      <c r="AK9" s="70">
        <f>+$AJ$9/$Y$9</f>
        <v>0.87234042553191493</v>
      </c>
      <c r="AL9" s="82"/>
    </row>
    <row r="10" spans="2:38" ht="30.75" customHeight="1">
      <c r="B10" s="109" t="s">
        <v>26</v>
      </c>
      <c r="C10" s="125"/>
      <c r="D10" s="125"/>
      <c r="E10" s="125"/>
      <c r="F10" s="125"/>
      <c r="G10" s="110"/>
      <c r="H10" s="10">
        <v>30</v>
      </c>
      <c r="I10" s="10"/>
      <c r="J10" s="11"/>
      <c r="K10" s="10"/>
      <c r="L10" s="12"/>
      <c r="M10" s="13"/>
      <c r="N10" s="13"/>
      <c r="O10" s="13"/>
      <c r="P10" s="60">
        <f>100-(H10+I10+J10+K10)</f>
        <v>70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61</v>
      </c>
      <c r="D11" s="17" t="s">
        <v>62</v>
      </c>
      <c r="E11" s="18" t="s">
        <v>63</v>
      </c>
      <c r="F11" s="19" t="s">
        <v>64</v>
      </c>
      <c r="G11" s="16" t="s">
        <v>65</v>
      </c>
      <c r="H11" s="20">
        <v>8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>
        <v>5</v>
      </c>
      <c r="Q11" s="23">
        <f t="shared" ref="Q11:Q42" si="0">ROUND(SUMPRODUCT(H11:P11,$H$10:$P$10)/100,1)</f>
        <v>5.9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4" t="str">
        <f t="shared" ref="S11:S57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66</v>
      </c>
      <c r="D12" s="28" t="s">
        <v>67</v>
      </c>
      <c r="E12" s="29" t="s">
        <v>63</v>
      </c>
      <c r="F12" s="30" t="s">
        <v>68</v>
      </c>
      <c r="G12" s="27" t="s">
        <v>69</v>
      </c>
      <c r="H12" s="31">
        <v>0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 t="s">
        <v>625</v>
      </c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>Không đủ ĐKDT</v>
      </c>
      <c r="U12" s="3"/>
      <c r="V12" s="91" t="str">
        <f t="shared" ref="V12:V5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70</v>
      </c>
      <c r="D13" s="28" t="s">
        <v>71</v>
      </c>
      <c r="E13" s="29" t="s">
        <v>63</v>
      </c>
      <c r="F13" s="30" t="s">
        <v>72</v>
      </c>
      <c r="G13" s="27" t="s">
        <v>73</v>
      </c>
      <c r="H13" s="31">
        <v>9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>
        <v>8.5</v>
      </c>
      <c r="Q13" s="34">
        <f t="shared" si="0"/>
        <v>8.6999999999999993</v>
      </c>
      <c r="R13" s="35" t="str">
        <f t="shared" ref="R13:R5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6" t="str">
        <f t="shared" si="1"/>
        <v>Giỏi</v>
      </c>
      <c r="T13" s="37" t="str">
        <f t="shared" ref="T13:T57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74</v>
      </c>
      <c r="D14" s="28" t="s">
        <v>75</v>
      </c>
      <c r="E14" s="29" t="s">
        <v>63</v>
      </c>
      <c r="F14" s="30" t="s">
        <v>76</v>
      </c>
      <c r="G14" s="27" t="s">
        <v>65</v>
      </c>
      <c r="H14" s="31">
        <v>8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>
        <v>8</v>
      </c>
      <c r="Q14" s="34">
        <f t="shared" si="0"/>
        <v>8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77</v>
      </c>
      <c r="D15" s="28" t="s">
        <v>78</v>
      </c>
      <c r="E15" s="29" t="s">
        <v>79</v>
      </c>
      <c r="F15" s="30" t="s">
        <v>80</v>
      </c>
      <c r="G15" s="27" t="s">
        <v>69</v>
      </c>
      <c r="H15" s="31">
        <v>8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>
        <v>4</v>
      </c>
      <c r="Q15" s="34">
        <f t="shared" si="0"/>
        <v>5.2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81</v>
      </c>
      <c r="D16" s="28" t="s">
        <v>82</v>
      </c>
      <c r="E16" s="29" t="s">
        <v>83</v>
      </c>
      <c r="F16" s="30" t="s">
        <v>84</v>
      </c>
      <c r="G16" s="27" t="s">
        <v>65</v>
      </c>
      <c r="H16" s="31">
        <v>8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>
        <v>3</v>
      </c>
      <c r="Q16" s="34">
        <f t="shared" si="0"/>
        <v>4.5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85</v>
      </c>
      <c r="D17" s="28" t="s">
        <v>86</v>
      </c>
      <c r="E17" s="29" t="s">
        <v>83</v>
      </c>
      <c r="F17" s="30" t="s">
        <v>87</v>
      </c>
      <c r="G17" s="27" t="s">
        <v>88</v>
      </c>
      <c r="H17" s="31">
        <v>8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>
        <v>7.5</v>
      </c>
      <c r="Q17" s="34">
        <f t="shared" si="0"/>
        <v>7.7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89</v>
      </c>
      <c r="D18" s="28" t="s">
        <v>75</v>
      </c>
      <c r="E18" s="29" t="s">
        <v>90</v>
      </c>
      <c r="F18" s="30" t="s">
        <v>91</v>
      </c>
      <c r="G18" s="27" t="s">
        <v>69</v>
      </c>
      <c r="H18" s="31">
        <v>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>
        <v>5</v>
      </c>
      <c r="Q18" s="34">
        <f t="shared" si="0"/>
        <v>5.6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92</v>
      </c>
      <c r="D19" s="28" t="s">
        <v>93</v>
      </c>
      <c r="E19" s="29" t="s">
        <v>94</v>
      </c>
      <c r="F19" s="30" t="s">
        <v>95</v>
      </c>
      <c r="G19" s="27" t="s">
        <v>65</v>
      </c>
      <c r="H19" s="31">
        <v>8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>
        <v>6.5</v>
      </c>
      <c r="Q19" s="34">
        <f t="shared" si="0"/>
        <v>7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96</v>
      </c>
      <c r="D20" s="28" t="s">
        <v>97</v>
      </c>
      <c r="E20" s="29" t="s">
        <v>98</v>
      </c>
      <c r="F20" s="30" t="s">
        <v>99</v>
      </c>
      <c r="G20" s="27" t="s">
        <v>69</v>
      </c>
      <c r="H20" s="31">
        <v>9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>
        <v>9</v>
      </c>
      <c r="Q20" s="34">
        <f t="shared" si="0"/>
        <v>9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100</v>
      </c>
      <c r="D21" s="28" t="s">
        <v>101</v>
      </c>
      <c r="E21" s="29" t="s">
        <v>98</v>
      </c>
      <c r="F21" s="30" t="s">
        <v>102</v>
      </c>
      <c r="G21" s="27" t="s">
        <v>69</v>
      </c>
      <c r="H21" s="31">
        <v>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>
        <v>3</v>
      </c>
      <c r="Q21" s="34">
        <f t="shared" si="0"/>
        <v>4.2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103</v>
      </c>
      <c r="D22" s="28" t="s">
        <v>104</v>
      </c>
      <c r="E22" s="29" t="s">
        <v>105</v>
      </c>
      <c r="F22" s="30" t="s">
        <v>106</v>
      </c>
      <c r="G22" s="27" t="s">
        <v>73</v>
      </c>
      <c r="H22" s="31">
        <v>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>
        <v>3</v>
      </c>
      <c r="Q22" s="34">
        <f t="shared" si="0"/>
        <v>4.2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107</v>
      </c>
      <c r="D23" s="28" t="s">
        <v>108</v>
      </c>
      <c r="E23" s="29" t="s">
        <v>105</v>
      </c>
      <c r="F23" s="30" t="s">
        <v>109</v>
      </c>
      <c r="G23" s="27" t="s">
        <v>65</v>
      </c>
      <c r="H23" s="31">
        <v>8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>
        <v>7.5</v>
      </c>
      <c r="Q23" s="34">
        <f t="shared" si="0"/>
        <v>7.7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110</v>
      </c>
      <c r="D24" s="28" t="s">
        <v>111</v>
      </c>
      <c r="E24" s="29" t="s">
        <v>105</v>
      </c>
      <c r="F24" s="30" t="s">
        <v>112</v>
      </c>
      <c r="G24" s="27" t="s">
        <v>69</v>
      </c>
      <c r="H24" s="31">
        <v>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>
        <v>3</v>
      </c>
      <c r="Q24" s="34">
        <f t="shared" si="0"/>
        <v>4.2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113</v>
      </c>
      <c r="D25" s="28" t="s">
        <v>114</v>
      </c>
      <c r="E25" s="29" t="s">
        <v>115</v>
      </c>
      <c r="F25" s="30" t="s">
        <v>116</v>
      </c>
      <c r="G25" s="27" t="s">
        <v>69</v>
      </c>
      <c r="H25" s="31">
        <v>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>
        <v>5</v>
      </c>
      <c r="Q25" s="34">
        <f t="shared" si="0"/>
        <v>5.6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117</v>
      </c>
      <c r="D26" s="28" t="s">
        <v>118</v>
      </c>
      <c r="E26" s="29" t="s">
        <v>119</v>
      </c>
      <c r="F26" s="30" t="s">
        <v>120</v>
      </c>
      <c r="G26" s="27" t="s">
        <v>65</v>
      </c>
      <c r="H26" s="31">
        <v>9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>
        <v>8.5</v>
      </c>
      <c r="Q26" s="34">
        <f t="shared" si="0"/>
        <v>8.6999999999999993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121</v>
      </c>
      <c r="D27" s="28" t="s">
        <v>122</v>
      </c>
      <c r="E27" s="29" t="s">
        <v>123</v>
      </c>
      <c r="F27" s="30" t="s">
        <v>124</v>
      </c>
      <c r="G27" s="27" t="s">
        <v>88</v>
      </c>
      <c r="H27" s="31">
        <v>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>
        <v>3</v>
      </c>
      <c r="Q27" s="34">
        <f t="shared" si="0"/>
        <v>4.2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125</v>
      </c>
      <c r="D28" s="28" t="s">
        <v>126</v>
      </c>
      <c r="E28" s="29" t="s">
        <v>123</v>
      </c>
      <c r="F28" s="30" t="s">
        <v>127</v>
      </c>
      <c r="G28" s="27" t="s">
        <v>69</v>
      </c>
      <c r="H28" s="31">
        <v>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>
        <v>3</v>
      </c>
      <c r="Q28" s="34">
        <f t="shared" si="0"/>
        <v>4.2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128</v>
      </c>
      <c r="D29" s="28" t="s">
        <v>129</v>
      </c>
      <c r="E29" s="29" t="s">
        <v>130</v>
      </c>
      <c r="F29" s="30" t="s">
        <v>131</v>
      </c>
      <c r="G29" s="27" t="s">
        <v>65</v>
      </c>
      <c r="H29" s="31">
        <v>8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>
        <v>6.5</v>
      </c>
      <c r="Q29" s="34">
        <f t="shared" si="0"/>
        <v>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132</v>
      </c>
      <c r="D30" s="28" t="s">
        <v>133</v>
      </c>
      <c r="E30" s="29" t="s">
        <v>134</v>
      </c>
      <c r="F30" s="30" t="s">
        <v>135</v>
      </c>
      <c r="G30" s="27" t="s">
        <v>65</v>
      </c>
      <c r="H30" s="31">
        <v>8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>
        <v>4.5</v>
      </c>
      <c r="Q30" s="34">
        <f t="shared" si="0"/>
        <v>5.6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136</v>
      </c>
      <c r="D31" s="28" t="s">
        <v>118</v>
      </c>
      <c r="E31" s="29" t="s">
        <v>137</v>
      </c>
      <c r="F31" s="30" t="s">
        <v>138</v>
      </c>
      <c r="G31" s="27" t="s">
        <v>73</v>
      </c>
      <c r="H31" s="31">
        <v>9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>
        <v>7</v>
      </c>
      <c r="Q31" s="34">
        <f t="shared" si="0"/>
        <v>7.6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139</v>
      </c>
      <c r="D32" s="28" t="s">
        <v>140</v>
      </c>
      <c r="E32" s="29" t="s">
        <v>137</v>
      </c>
      <c r="F32" s="30" t="s">
        <v>141</v>
      </c>
      <c r="G32" s="27" t="s">
        <v>88</v>
      </c>
      <c r="H32" s="31">
        <v>8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>
        <v>4</v>
      </c>
      <c r="Q32" s="34">
        <f t="shared" si="0"/>
        <v>5.2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142</v>
      </c>
      <c r="D33" s="28" t="s">
        <v>143</v>
      </c>
      <c r="E33" s="29" t="s">
        <v>144</v>
      </c>
      <c r="F33" s="30" t="s">
        <v>145</v>
      </c>
      <c r="G33" s="27" t="s">
        <v>65</v>
      </c>
      <c r="H33" s="31">
        <v>9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>
        <v>9</v>
      </c>
      <c r="Q33" s="34">
        <f t="shared" si="0"/>
        <v>9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146</v>
      </c>
      <c r="D34" s="28" t="s">
        <v>111</v>
      </c>
      <c r="E34" s="29" t="s">
        <v>147</v>
      </c>
      <c r="F34" s="30" t="s">
        <v>148</v>
      </c>
      <c r="G34" s="27" t="s">
        <v>65</v>
      </c>
      <c r="H34" s="31">
        <v>8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>
        <v>5</v>
      </c>
      <c r="Q34" s="34">
        <f t="shared" si="0"/>
        <v>5.9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149</v>
      </c>
      <c r="D35" s="28" t="s">
        <v>150</v>
      </c>
      <c r="E35" s="29" t="s">
        <v>151</v>
      </c>
      <c r="F35" s="30" t="s">
        <v>152</v>
      </c>
      <c r="G35" s="27" t="s">
        <v>65</v>
      </c>
      <c r="H35" s="31">
        <v>6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>
        <v>4</v>
      </c>
      <c r="Q35" s="34">
        <f t="shared" si="0"/>
        <v>4.5999999999999996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153</v>
      </c>
      <c r="D36" s="28" t="s">
        <v>154</v>
      </c>
      <c r="E36" s="29" t="s">
        <v>155</v>
      </c>
      <c r="F36" s="30" t="s">
        <v>156</v>
      </c>
      <c r="G36" s="27" t="s">
        <v>88</v>
      </c>
      <c r="H36" s="31">
        <v>8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>
        <v>7.5</v>
      </c>
      <c r="Q36" s="34">
        <f t="shared" si="0"/>
        <v>7.7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157</v>
      </c>
      <c r="D37" s="28" t="s">
        <v>158</v>
      </c>
      <c r="E37" s="29" t="s">
        <v>155</v>
      </c>
      <c r="F37" s="30" t="s">
        <v>159</v>
      </c>
      <c r="G37" s="27" t="s">
        <v>73</v>
      </c>
      <c r="H37" s="31">
        <v>6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>
        <v>4</v>
      </c>
      <c r="Q37" s="34">
        <f t="shared" si="0"/>
        <v>4.5999999999999996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160</v>
      </c>
      <c r="D38" s="28" t="s">
        <v>161</v>
      </c>
      <c r="E38" s="29" t="s">
        <v>155</v>
      </c>
      <c r="F38" s="30" t="s">
        <v>162</v>
      </c>
      <c r="G38" s="27" t="s">
        <v>69</v>
      </c>
      <c r="H38" s="31">
        <v>9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>
        <v>9.5</v>
      </c>
      <c r="Q38" s="34">
        <f t="shared" si="0"/>
        <v>9.4</v>
      </c>
      <c r="R38" s="35" t="str">
        <f t="shared" si="3"/>
        <v>A+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163</v>
      </c>
      <c r="D39" s="28" t="s">
        <v>164</v>
      </c>
      <c r="E39" s="29" t="s">
        <v>165</v>
      </c>
      <c r="F39" s="30" t="s">
        <v>166</v>
      </c>
      <c r="G39" s="27" t="s">
        <v>65</v>
      </c>
      <c r="H39" s="31">
        <v>8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>
        <v>7</v>
      </c>
      <c r="Q39" s="34">
        <f t="shared" si="0"/>
        <v>7.3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167</v>
      </c>
      <c r="D40" s="28" t="s">
        <v>111</v>
      </c>
      <c r="E40" s="29" t="s">
        <v>168</v>
      </c>
      <c r="F40" s="30" t="s">
        <v>169</v>
      </c>
      <c r="G40" s="27" t="s">
        <v>69</v>
      </c>
      <c r="H40" s="31">
        <v>9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>
        <v>8</v>
      </c>
      <c r="Q40" s="34">
        <f t="shared" si="0"/>
        <v>8.3000000000000007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170</v>
      </c>
      <c r="D41" s="28" t="s">
        <v>93</v>
      </c>
      <c r="E41" s="29" t="s">
        <v>171</v>
      </c>
      <c r="F41" s="30" t="s">
        <v>172</v>
      </c>
      <c r="G41" s="27" t="s">
        <v>88</v>
      </c>
      <c r="H41" s="31">
        <v>0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 t="s">
        <v>625</v>
      </c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173</v>
      </c>
      <c r="D42" s="28" t="s">
        <v>174</v>
      </c>
      <c r="E42" s="29" t="s">
        <v>175</v>
      </c>
      <c r="F42" s="30" t="s">
        <v>176</v>
      </c>
      <c r="G42" s="27" t="s">
        <v>65</v>
      </c>
      <c r="H42" s="31">
        <v>8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>
        <v>7</v>
      </c>
      <c r="Q42" s="34">
        <f t="shared" si="0"/>
        <v>7.3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177</v>
      </c>
      <c r="D43" s="28" t="s">
        <v>118</v>
      </c>
      <c r="E43" s="29" t="s">
        <v>178</v>
      </c>
      <c r="F43" s="30" t="s">
        <v>179</v>
      </c>
      <c r="G43" s="27" t="s">
        <v>73</v>
      </c>
      <c r="H43" s="31">
        <v>6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>
        <v>3</v>
      </c>
      <c r="Q43" s="34">
        <f t="shared" ref="Q43:Q57" si="5">ROUND(SUMPRODUCT(H43:P43,$H$10:$P$10)/100,1)</f>
        <v>3.9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180</v>
      </c>
      <c r="D44" s="28" t="s">
        <v>181</v>
      </c>
      <c r="E44" s="29" t="s">
        <v>182</v>
      </c>
      <c r="F44" s="30" t="s">
        <v>183</v>
      </c>
      <c r="G44" s="27" t="s">
        <v>88</v>
      </c>
      <c r="H44" s="31">
        <v>8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>
        <v>6.5</v>
      </c>
      <c r="Q44" s="34">
        <f t="shared" si="5"/>
        <v>7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184</v>
      </c>
      <c r="D45" s="28" t="s">
        <v>185</v>
      </c>
      <c r="E45" s="29" t="s">
        <v>186</v>
      </c>
      <c r="F45" s="30" t="s">
        <v>187</v>
      </c>
      <c r="G45" s="27" t="s">
        <v>73</v>
      </c>
      <c r="H45" s="31">
        <v>6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>
        <v>3</v>
      </c>
      <c r="Q45" s="34">
        <f t="shared" si="5"/>
        <v>3.9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188</v>
      </c>
      <c r="D46" s="28" t="s">
        <v>189</v>
      </c>
      <c r="E46" s="29" t="s">
        <v>190</v>
      </c>
      <c r="F46" s="30" t="s">
        <v>191</v>
      </c>
      <c r="G46" s="27" t="s">
        <v>69</v>
      </c>
      <c r="H46" s="31">
        <v>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>
        <v>3</v>
      </c>
      <c r="Q46" s="34">
        <f t="shared" si="5"/>
        <v>4.2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192</v>
      </c>
      <c r="D47" s="28" t="s">
        <v>118</v>
      </c>
      <c r="E47" s="29" t="s">
        <v>193</v>
      </c>
      <c r="F47" s="30" t="s">
        <v>194</v>
      </c>
      <c r="G47" s="27" t="s">
        <v>69</v>
      </c>
      <c r="H47" s="31">
        <v>9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>
        <v>9</v>
      </c>
      <c r="Q47" s="34">
        <f t="shared" si="5"/>
        <v>9</v>
      </c>
      <c r="R47" s="35" t="str">
        <f t="shared" si="3"/>
        <v>A+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195</v>
      </c>
      <c r="D48" s="28" t="s">
        <v>196</v>
      </c>
      <c r="E48" s="29" t="s">
        <v>197</v>
      </c>
      <c r="F48" s="30" t="s">
        <v>95</v>
      </c>
      <c r="G48" s="27" t="s">
        <v>65</v>
      </c>
      <c r="H48" s="31">
        <v>8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>
        <v>7</v>
      </c>
      <c r="Q48" s="34">
        <f t="shared" si="5"/>
        <v>7.3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s="133" customFormat="1" ht="24.95" customHeight="1">
      <c r="B49" s="134">
        <v>39</v>
      </c>
      <c r="C49" s="135" t="s">
        <v>198</v>
      </c>
      <c r="D49" s="136" t="s">
        <v>199</v>
      </c>
      <c r="E49" s="137" t="s">
        <v>197</v>
      </c>
      <c r="F49" s="138" t="s">
        <v>200</v>
      </c>
      <c r="G49" s="135" t="s">
        <v>69</v>
      </c>
      <c r="H49" s="139">
        <v>8</v>
      </c>
      <c r="I49" s="139" t="s">
        <v>27</v>
      </c>
      <c r="J49" s="139" t="s">
        <v>27</v>
      </c>
      <c r="K49" s="139" t="s">
        <v>27</v>
      </c>
      <c r="L49" s="140"/>
      <c r="M49" s="140"/>
      <c r="N49" s="140"/>
      <c r="O49" s="140"/>
      <c r="P49" s="141">
        <v>8</v>
      </c>
      <c r="Q49" s="142">
        <f t="shared" si="5"/>
        <v>8</v>
      </c>
      <c r="R49" s="143" t="str">
        <f t="shared" si="3"/>
        <v>B+</v>
      </c>
      <c r="S49" s="144" t="str">
        <f t="shared" si="1"/>
        <v>Khá</v>
      </c>
      <c r="T49" s="145" t="str">
        <f t="shared" si="4"/>
        <v/>
      </c>
      <c r="U49" s="146"/>
      <c r="V49" s="147" t="str">
        <f t="shared" si="2"/>
        <v>Đạt</v>
      </c>
      <c r="W49" s="147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</row>
    <row r="50" spans="1:38" ht="24.95" customHeight="1">
      <c r="B50" s="26">
        <v>40</v>
      </c>
      <c r="C50" s="27" t="s">
        <v>201</v>
      </c>
      <c r="D50" s="28" t="s">
        <v>118</v>
      </c>
      <c r="E50" s="29" t="s">
        <v>202</v>
      </c>
      <c r="F50" s="30" t="s">
        <v>203</v>
      </c>
      <c r="G50" s="27" t="s">
        <v>69</v>
      </c>
      <c r="H50" s="31">
        <v>10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>
        <v>10</v>
      </c>
      <c r="Q50" s="34">
        <f t="shared" si="5"/>
        <v>10</v>
      </c>
      <c r="R50" s="35" t="str">
        <f t="shared" si="3"/>
        <v>A+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204</v>
      </c>
      <c r="D51" s="28" t="s">
        <v>205</v>
      </c>
      <c r="E51" s="29" t="s">
        <v>206</v>
      </c>
      <c r="F51" s="30" t="s">
        <v>207</v>
      </c>
      <c r="G51" s="27" t="s">
        <v>65</v>
      </c>
      <c r="H51" s="31">
        <v>6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 t="s">
        <v>626</v>
      </c>
      <c r="Q51" s="34">
        <v>0</v>
      </c>
      <c r="R51" s="35" t="str">
        <f t="shared" si="3"/>
        <v>F</v>
      </c>
      <c r="S51" s="36" t="str">
        <f t="shared" si="1"/>
        <v>Kém</v>
      </c>
      <c r="T51" s="37" t="s">
        <v>627</v>
      </c>
      <c r="U51" s="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208</v>
      </c>
      <c r="D52" s="28" t="s">
        <v>209</v>
      </c>
      <c r="E52" s="29" t="s">
        <v>210</v>
      </c>
      <c r="F52" s="30" t="s">
        <v>211</v>
      </c>
      <c r="G52" s="27" t="s">
        <v>73</v>
      </c>
      <c r="H52" s="31">
        <v>6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>
        <v>3</v>
      </c>
      <c r="Q52" s="34">
        <f t="shared" si="5"/>
        <v>3.9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212</v>
      </c>
      <c r="D53" s="28" t="s">
        <v>213</v>
      </c>
      <c r="E53" s="29" t="s">
        <v>214</v>
      </c>
      <c r="F53" s="30" t="s">
        <v>215</v>
      </c>
      <c r="G53" s="27" t="s">
        <v>65</v>
      </c>
      <c r="H53" s="31">
        <v>8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>
        <v>6.5</v>
      </c>
      <c r="Q53" s="34">
        <f t="shared" si="5"/>
        <v>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216</v>
      </c>
      <c r="D54" s="28" t="s">
        <v>217</v>
      </c>
      <c r="E54" s="29" t="s">
        <v>218</v>
      </c>
      <c r="F54" s="30" t="s">
        <v>219</v>
      </c>
      <c r="G54" s="27" t="s">
        <v>73</v>
      </c>
      <c r="H54" s="31">
        <v>9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>
        <v>6.5</v>
      </c>
      <c r="Q54" s="34">
        <f t="shared" si="5"/>
        <v>7.3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220</v>
      </c>
      <c r="D55" s="28" t="s">
        <v>221</v>
      </c>
      <c r="E55" s="29" t="s">
        <v>222</v>
      </c>
      <c r="F55" s="30" t="s">
        <v>223</v>
      </c>
      <c r="G55" s="27" t="s">
        <v>88</v>
      </c>
      <c r="H55" s="31">
        <v>8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>
        <v>4</v>
      </c>
      <c r="Q55" s="34">
        <f t="shared" si="5"/>
        <v>5.2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224</v>
      </c>
      <c r="D56" s="28" t="s">
        <v>225</v>
      </c>
      <c r="E56" s="29" t="s">
        <v>222</v>
      </c>
      <c r="F56" s="30" t="s">
        <v>226</v>
      </c>
      <c r="G56" s="27" t="s">
        <v>73</v>
      </c>
      <c r="H56" s="31">
        <v>9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>
        <v>9</v>
      </c>
      <c r="Q56" s="34">
        <f t="shared" si="5"/>
        <v>9</v>
      </c>
      <c r="R56" s="35" t="str">
        <f t="shared" si="3"/>
        <v>A+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227</v>
      </c>
      <c r="D57" s="28" t="s">
        <v>228</v>
      </c>
      <c r="E57" s="29" t="s">
        <v>229</v>
      </c>
      <c r="F57" s="30" t="s">
        <v>230</v>
      </c>
      <c r="G57" s="27" t="s">
        <v>65</v>
      </c>
      <c r="H57" s="31">
        <v>9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>
        <v>8</v>
      </c>
      <c r="Q57" s="34">
        <f t="shared" si="5"/>
        <v>8.3000000000000007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7.5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>
      <c r="A59" s="2"/>
      <c r="B59" s="126" t="s">
        <v>28</v>
      </c>
      <c r="C59" s="126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 customHeight="1">
      <c r="A60" s="2"/>
      <c r="B60" s="45" t="s">
        <v>29</v>
      </c>
      <c r="C60" s="45"/>
      <c r="D60" s="46">
        <f>+$Y$9</f>
        <v>47</v>
      </c>
      <c r="E60" s="47" t="s">
        <v>30</v>
      </c>
      <c r="F60" s="47"/>
      <c r="G60" s="99" t="s">
        <v>31</v>
      </c>
      <c r="H60" s="99"/>
      <c r="I60" s="99"/>
      <c r="J60" s="99"/>
      <c r="K60" s="99"/>
      <c r="L60" s="99"/>
      <c r="M60" s="99"/>
      <c r="N60" s="99"/>
      <c r="O60" s="99"/>
      <c r="P60" s="48">
        <f>$Y$9 -COUNTIF($T$10:$T$247,"Vắng") -COUNTIF($T$10:$T$247,"Vắng có phép") - COUNTIF($T$10:$T$247,"Đình chỉ thi") - COUNTIF($T$10:$T$247,"Không đủ ĐKDT")</f>
        <v>44</v>
      </c>
      <c r="Q60" s="48"/>
      <c r="R60" s="49"/>
      <c r="S60" s="50"/>
      <c r="T60" s="50" t="s">
        <v>30</v>
      </c>
      <c r="U60" s="3"/>
    </row>
    <row r="61" spans="1:38" ht="16.5" customHeight="1">
      <c r="A61" s="2"/>
      <c r="B61" s="45" t="s">
        <v>32</v>
      </c>
      <c r="C61" s="45"/>
      <c r="D61" s="46">
        <f>+$AJ$9</f>
        <v>41</v>
      </c>
      <c r="E61" s="47" t="s">
        <v>30</v>
      </c>
      <c r="F61" s="47"/>
      <c r="G61" s="99" t="s">
        <v>33</v>
      </c>
      <c r="H61" s="99"/>
      <c r="I61" s="99"/>
      <c r="J61" s="99"/>
      <c r="K61" s="99"/>
      <c r="L61" s="99"/>
      <c r="M61" s="99"/>
      <c r="N61" s="99"/>
      <c r="O61" s="99"/>
      <c r="P61" s="51">
        <f>COUNTIF($T$10:$T$123,"Vắng")</f>
        <v>1</v>
      </c>
      <c r="Q61" s="51"/>
      <c r="R61" s="52"/>
      <c r="S61" s="50"/>
      <c r="T61" s="50" t="s">
        <v>30</v>
      </c>
      <c r="U61" s="3"/>
    </row>
    <row r="62" spans="1:38" ht="16.5" customHeight="1">
      <c r="A62" s="2"/>
      <c r="B62" s="45" t="s">
        <v>49</v>
      </c>
      <c r="C62" s="45"/>
      <c r="D62" s="85">
        <f>COUNTIF(V11:V57,"Học lại")</f>
        <v>6</v>
      </c>
      <c r="E62" s="47" t="s">
        <v>30</v>
      </c>
      <c r="F62" s="47"/>
      <c r="G62" s="99" t="s">
        <v>50</v>
      </c>
      <c r="H62" s="99"/>
      <c r="I62" s="99"/>
      <c r="J62" s="99"/>
      <c r="K62" s="99"/>
      <c r="L62" s="99"/>
      <c r="M62" s="99"/>
      <c r="N62" s="99"/>
      <c r="O62" s="99"/>
      <c r="P62" s="48">
        <f>COUNTIF($T$10:$T$123,"Vắng có phép")</f>
        <v>0</v>
      </c>
      <c r="Q62" s="48"/>
      <c r="R62" s="49"/>
      <c r="S62" s="50"/>
      <c r="T62" s="50" t="s">
        <v>30</v>
      </c>
      <c r="U62" s="3"/>
    </row>
    <row r="63" spans="1:38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>
      <c r="B64" s="86" t="s">
        <v>34</v>
      </c>
      <c r="C64" s="86"/>
      <c r="D64" s="87">
        <f>COUNTIF(V11:V57,"Thi lại")</f>
        <v>0</v>
      </c>
      <c r="E64" s="88" t="s">
        <v>30</v>
      </c>
      <c r="F64" s="3"/>
      <c r="G64" s="3"/>
      <c r="H64" s="3"/>
      <c r="I64" s="3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3"/>
    </row>
    <row r="65" spans="1:38">
      <c r="B65" s="86"/>
      <c r="C65" s="86"/>
      <c r="D65" s="87"/>
      <c r="E65" s="88"/>
      <c r="F65" s="3"/>
      <c r="G65" s="3"/>
      <c r="H65" s="3"/>
      <c r="I65" s="3"/>
      <c r="J65" s="128" t="s">
        <v>628</v>
      </c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3"/>
    </row>
    <row r="66" spans="1:38" ht="32.25" customHeight="1">
      <c r="A66" s="53"/>
      <c r="B66" s="121"/>
      <c r="C66" s="121"/>
      <c r="D66" s="121"/>
      <c r="E66" s="121"/>
      <c r="F66" s="121"/>
      <c r="G66" s="121"/>
      <c r="H66" s="121"/>
      <c r="I66" s="54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3"/>
    </row>
    <row r="67" spans="1:38" ht="12.75" customHeight="1">
      <c r="A67" s="2"/>
      <c r="B67" s="39"/>
      <c r="C67" s="55"/>
      <c r="D67" s="55"/>
      <c r="E67" s="56"/>
      <c r="F67" s="56"/>
      <c r="G67" s="56"/>
      <c r="H67" s="57"/>
      <c r="I67" s="58"/>
      <c r="J67" s="58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38" s="2" customFormat="1">
      <c r="B68" s="121"/>
      <c r="C68" s="121"/>
      <c r="D68" s="123"/>
      <c r="E68" s="123"/>
      <c r="F68" s="123"/>
      <c r="G68" s="123"/>
      <c r="H68" s="123"/>
      <c r="I68" s="58"/>
      <c r="J68" s="58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18" customHeight="1">
      <c r="A74" s="1"/>
      <c r="B74" s="129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ht="38.25" hidden="1" customHeight="1">
      <c r="B77" s="120" t="s">
        <v>47</v>
      </c>
      <c r="C77" s="121"/>
      <c r="D77" s="121"/>
      <c r="E77" s="121"/>
      <c r="F77" s="121"/>
      <c r="G77" s="121"/>
      <c r="H77" s="120" t="s">
        <v>48</v>
      </c>
      <c r="I77" s="120"/>
      <c r="J77" s="120"/>
      <c r="K77" s="120"/>
      <c r="L77" s="120"/>
      <c r="M77" s="120"/>
      <c r="N77" s="122" t="s">
        <v>54</v>
      </c>
      <c r="O77" s="122"/>
      <c r="P77" s="122"/>
      <c r="Q77" s="122"/>
      <c r="R77" s="122"/>
      <c r="S77" s="122"/>
      <c r="T77" s="122"/>
    </row>
    <row r="78" spans="1:38" hidden="1"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121" t="s">
        <v>35</v>
      </c>
      <c r="C79" s="121"/>
      <c r="D79" s="123" t="s">
        <v>36</v>
      </c>
      <c r="E79" s="123"/>
      <c r="F79" s="123"/>
      <c r="G79" s="123"/>
      <c r="H79" s="123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/>
    <row r="82" spans="2:20" hidden="1"/>
    <row r="83" spans="2:20" hidden="1"/>
    <row r="84" spans="2:20" hidden="1"/>
    <row r="85" spans="2:20" hidden="1"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 t="s">
        <v>53</v>
      </c>
      <c r="O85" s="127"/>
      <c r="P85" s="127"/>
      <c r="Q85" s="127"/>
      <c r="R85" s="127"/>
      <c r="S85" s="127"/>
      <c r="T85" s="127"/>
    </row>
  </sheetData>
  <sheetProtection formatCells="0" formatColumns="0" formatRows="0" insertColumns="0" insertRows="0" insertHyperlinks="0" deleteColumns="0" deleteRows="0" sort="0" autoFilter="0" pivotTables="0"/>
  <autoFilter ref="A9:AL57">
    <filterColumn colId="3" showButton="0"/>
  </autoFilter>
  <mergeCells count="57">
    <mergeCell ref="G6:N6"/>
    <mergeCell ref="J64:T64"/>
    <mergeCell ref="J65:T65"/>
    <mergeCell ref="B74:C74"/>
    <mergeCell ref="D74:I74"/>
    <mergeCell ref="J74:T74"/>
    <mergeCell ref="B79:C79"/>
    <mergeCell ref="D79:H79"/>
    <mergeCell ref="N85:T85"/>
    <mergeCell ref="H85:M85"/>
    <mergeCell ref="E85:G85"/>
    <mergeCell ref="B85:D85"/>
    <mergeCell ref="B77:G77"/>
    <mergeCell ref="H77:M77"/>
    <mergeCell ref="N77:T77"/>
    <mergeCell ref="AJ5:AK7"/>
    <mergeCell ref="B66:H66"/>
    <mergeCell ref="J66:T66"/>
    <mergeCell ref="B68:C68"/>
    <mergeCell ref="D68:H68"/>
    <mergeCell ref="S8:S9"/>
    <mergeCell ref="T8:T10"/>
    <mergeCell ref="B10:G10"/>
    <mergeCell ref="B59:C59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H8:H9"/>
    <mergeCell ref="M8:N8"/>
    <mergeCell ref="B8:B9"/>
    <mergeCell ref="C8:C9"/>
    <mergeCell ref="D8:E9"/>
    <mergeCell ref="F8:F9"/>
    <mergeCell ref="I8:I9"/>
    <mergeCell ref="G8:G9"/>
    <mergeCell ref="G60:O60"/>
    <mergeCell ref="G61:O61"/>
    <mergeCell ref="G62:O62"/>
    <mergeCell ref="H1:K1"/>
    <mergeCell ref="L1:T1"/>
    <mergeCell ref="B2:G2"/>
    <mergeCell ref="H2:T2"/>
    <mergeCell ref="B3:G3"/>
    <mergeCell ref="H3:T3"/>
    <mergeCell ref="B6:C6"/>
    <mergeCell ref="B5:C5"/>
    <mergeCell ref="J8:J9"/>
    <mergeCell ref="K8:K9"/>
    <mergeCell ref="L8:L9"/>
  </mergeCells>
  <conditionalFormatting sqref="H11:P57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2 V11:W57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L107"/>
  <sheetViews>
    <sheetView topLeftCell="B1" workbookViewId="0">
      <pane ySplit="4" topLeftCell="A85" activePane="bottomLeft" state="frozen"/>
      <selection activeCell="A6" sqref="A6:XFD6"/>
      <selection pane="bottomLeft" activeCell="B86" sqref="A86:XFD96"/>
    </sheetView>
  </sheetViews>
  <sheetFormatPr defaultRowHeight="15.75"/>
  <cols>
    <col min="1" max="1" width="1.25" style="1" hidden="1" customWidth="1"/>
    <col min="2" max="2" width="6.125" style="1" customWidth="1"/>
    <col min="3" max="3" width="12.625" style="1" customWidth="1"/>
    <col min="4" max="4" width="15.625" style="1" customWidth="1"/>
    <col min="5" max="5" width="9.125" style="1" customWidth="1"/>
    <col min="6" max="6" width="9.375" style="1" hidden="1" customWidth="1"/>
    <col min="7" max="7" width="12.875" style="1" customWidth="1"/>
    <col min="8" max="8" width="8.5" style="1" customWidth="1"/>
    <col min="9" max="9" width="4.125" style="1" hidden="1" customWidth="1"/>
    <col min="10" max="11" width="4.375" style="1" hidden="1" customWidth="1"/>
    <col min="12" max="12" width="5.375" style="1" hidden="1" customWidth="1"/>
    <col min="13" max="13" width="7.125" style="1" hidden="1" customWidth="1"/>
    <col min="14" max="14" width="8.125" style="1" hidden="1" customWidth="1"/>
    <col min="15" max="15" width="9" style="1" hidden="1" customWidth="1"/>
    <col min="16" max="17" width="8.25" style="1" customWidth="1"/>
    <col min="18" max="18" width="11.125" style="1" hidden="1" customWidth="1"/>
    <col min="19" max="19" width="11.875" style="1" hidden="1" customWidth="1"/>
    <col min="20" max="20" width="21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0" t="s">
        <v>0</v>
      </c>
      <c r="H1" s="100"/>
      <c r="I1" s="100"/>
      <c r="J1" s="100"/>
      <c r="K1" s="100"/>
      <c r="L1" s="100" t="s">
        <v>59</v>
      </c>
      <c r="M1" s="100"/>
      <c r="N1" s="100"/>
      <c r="O1" s="100"/>
      <c r="P1" s="100"/>
      <c r="Q1" s="100"/>
      <c r="R1" s="100"/>
      <c r="S1" s="100"/>
      <c r="T1" s="100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30" t="s">
        <v>623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02" t="s">
        <v>2</v>
      </c>
      <c r="C3" s="102"/>
      <c r="D3" s="102"/>
      <c r="E3" s="102"/>
      <c r="F3" s="102"/>
      <c r="G3" s="102"/>
      <c r="H3" s="103" t="s">
        <v>52</v>
      </c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5" t="s">
        <v>3</v>
      </c>
      <c r="C5" s="105"/>
      <c r="D5" s="97" t="s">
        <v>55</v>
      </c>
      <c r="E5" s="97"/>
      <c r="F5" s="97"/>
      <c r="G5" s="97"/>
      <c r="H5" s="97"/>
      <c r="I5" s="97"/>
      <c r="J5" s="97"/>
      <c r="K5" s="97"/>
      <c r="L5" s="97"/>
      <c r="M5" s="97"/>
      <c r="N5" s="97"/>
      <c r="O5" s="92"/>
      <c r="P5" s="98"/>
      <c r="Q5" s="98"/>
      <c r="R5" s="98"/>
      <c r="S5" s="98"/>
      <c r="T5" s="92" t="s">
        <v>56</v>
      </c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83"/>
    </row>
    <row r="6" spans="2:38" ht="17.25" customHeight="1">
      <c r="B6" s="104" t="s">
        <v>4</v>
      </c>
      <c r="C6" s="104"/>
      <c r="D6" s="8">
        <v>2</v>
      </c>
      <c r="G6" s="132" t="s">
        <v>624</v>
      </c>
      <c r="H6" s="132"/>
      <c r="I6" s="132"/>
      <c r="J6" s="132"/>
      <c r="K6" s="132"/>
      <c r="L6" s="131"/>
      <c r="M6" s="131"/>
      <c r="N6" s="131"/>
      <c r="O6" s="92"/>
      <c r="P6" s="92"/>
      <c r="Q6" s="92"/>
      <c r="R6" s="92"/>
      <c r="S6" s="92"/>
      <c r="T6" s="92" t="s">
        <v>57</v>
      </c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83"/>
    </row>
    <row r="8" spans="2:38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107" t="s">
        <v>10</v>
      </c>
      <c r="I8" s="107" t="s">
        <v>11</v>
      </c>
      <c r="J8" s="107" t="s">
        <v>12</v>
      </c>
      <c r="K8" s="107" t="s">
        <v>13</v>
      </c>
      <c r="L8" s="108" t="s">
        <v>14</v>
      </c>
      <c r="M8" s="109" t="s">
        <v>44</v>
      </c>
      <c r="N8" s="110"/>
      <c r="O8" s="108" t="s">
        <v>15</v>
      </c>
      <c r="P8" s="108" t="s">
        <v>16</v>
      </c>
      <c r="Q8" s="111" t="s">
        <v>17</v>
      </c>
      <c r="R8" s="108" t="s">
        <v>18</v>
      </c>
      <c r="S8" s="111" t="s">
        <v>19</v>
      </c>
      <c r="T8" s="111" t="s">
        <v>20</v>
      </c>
      <c r="W8" s="119"/>
      <c r="X8" s="119"/>
      <c r="Y8" s="119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15.75" customHeight="1">
      <c r="B9" s="112"/>
      <c r="C9" s="114"/>
      <c r="D9" s="117"/>
      <c r="E9" s="118"/>
      <c r="F9" s="112"/>
      <c r="G9" s="112"/>
      <c r="H9" s="107"/>
      <c r="I9" s="107"/>
      <c r="J9" s="107"/>
      <c r="K9" s="107"/>
      <c r="L9" s="108"/>
      <c r="M9" s="94" t="s">
        <v>45</v>
      </c>
      <c r="N9" s="94" t="s">
        <v>46</v>
      </c>
      <c r="O9" s="108"/>
      <c r="P9" s="108"/>
      <c r="Q9" s="124"/>
      <c r="R9" s="108"/>
      <c r="S9" s="112"/>
      <c r="T9" s="124"/>
      <c r="V9" s="90"/>
      <c r="W9" s="67" t="str">
        <f>+D5</f>
        <v>Đồ án thiết kế mạch điện tử</v>
      </c>
      <c r="X9" s="68">
        <f>+P5</f>
        <v>0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0</v>
      </c>
      <c r="AG9" s="71">
        <f>+$AF$9/$Y$9</f>
        <v>0</v>
      </c>
      <c r="AH9" s="72">
        <f>COUNTIF($V$10:$V$136,"Học lại")</f>
        <v>10</v>
      </c>
      <c r="AI9" s="71">
        <f>+$AH$9/$Y$9</f>
        <v>0.14925373134328357</v>
      </c>
      <c r="AJ9" s="63">
        <f>COUNTIF($V$11:$V$136,"Đạt")</f>
        <v>57</v>
      </c>
      <c r="AK9" s="70">
        <f>+$AJ$9/$Y$9</f>
        <v>0.85074626865671643</v>
      </c>
      <c r="AL9" s="82"/>
    </row>
    <row r="10" spans="2:38" ht="24" customHeight="1">
      <c r="B10" s="109" t="s">
        <v>26</v>
      </c>
      <c r="C10" s="125"/>
      <c r="D10" s="125"/>
      <c r="E10" s="125"/>
      <c r="F10" s="125"/>
      <c r="G10" s="110"/>
      <c r="H10" s="10">
        <v>30</v>
      </c>
      <c r="I10" s="10"/>
      <c r="J10" s="11"/>
      <c r="K10" s="10"/>
      <c r="L10" s="12"/>
      <c r="M10" s="13"/>
      <c r="N10" s="13"/>
      <c r="O10" s="13"/>
      <c r="P10" s="60">
        <f>100-(H10+I10+J10+K10)</f>
        <v>70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231</v>
      </c>
      <c r="D11" s="17" t="s">
        <v>158</v>
      </c>
      <c r="E11" s="18" t="s">
        <v>63</v>
      </c>
      <c r="F11" s="19" t="s">
        <v>232</v>
      </c>
      <c r="G11" s="16" t="s">
        <v>88</v>
      </c>
      <c r="H11" s="20">
        <v>9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>
        <v>6</v>
      </c>
      <c r="Q11" s="23">
        <f t="shared" ref="Q11:Q74" si="0">ROUND(SUMPRODUCT(H11:P11,$H$10:$P$10)/100,1)</f>
        <v>6.9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77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233</v>
      </c>
      <c r="D12" s="28" t="s">
        <v>118</v>
      </c>
      <c r="E12" s="29" t="s">
        <v>234</v>
      </c>
      <c r="F12" s="30" t="s">
        <v>235</v>
      </c>
      <c r="G12" s="27" t="s">
        <v>65</v>
      </c>
      <c r="H12" s="31">
        <v>0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 t="s">
        <v>625</v>
      </c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>Không đủ ĐKDT</v>
      </c>
      <c r="U12" s="3"/>
      <c r="V12" s="91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236</v>
      </c>
      <c r="D13" s="28" t="s">
        <v>237</v>
      </c>
      <c r="E13" s="29" t="s">
        <v>79</v>
      </c>
      <c r="F13" s="30" t="s">
        <v>238</v>
      </c>
      <c r="G13" s="27" t="s">
        <v>69</v>
      </c>
      <c r="H13" s="31">
        <v>8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>
        <v>4</v>
      </c>
      <c r="Q13" s="34">
        <f t="shared" si="0"/>
        <v>5.2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6" t="str">
        <f t="shared" si="1"/>
        <v>Trung bình yếu</v>
      </c>
      <c r="T13" s="37" t="str">
        <f t="shared" ref="T13:T77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3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239</v>
      </c>
      <c r="D14" s="28" t="s">
        <v>118</v>
      </c>
      <c r="E14" s="29" t="s">
        <v>240</v>
      </c>
      <c r="F14" s="30" t="s">
        <v>241</v>
      </c>
      <c r="G14" s="27" t="s">
        <v>88</v>
      </c>
      <c r="H14" s="31">
        <v>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>
        <v>5</v>
      </c>
      <c r="Q14" s="34">
        <f t="shared" si="0"/>
        <v>5.6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242</v>
      </c>
      <c r="D15" s="28" t="s">
        <v>75</v>
      </c>
      <c r="E15" s="29" t="s">
        <v>83</v>
      </c>
      <c r="F15" s="30" t="s">
        <v>243</v>
      </c>
      <c r="G15" s="27" t="s">
        <v>69</v>
      </c>
      <c r="H15" s="31">
        <v>9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>
        <v>8.5</v>
      </c>
      <c r="Q15" s="34">
        <f t="shared" si="0"/>
        <v>8.6999999999999993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244</v>
      </c>
      <c r="D16" s="28" t="s">
        <v>245</v>
      </c>
      <c r="E16" s="29" t="s">
        <v>246</v>
      </c>
      <c r="F16" s="30" t="s">
        <v>247</v>
      </c>
      <c r="G16" s="27" t="s">
        <v>88</v>
      </c>
      <c r="H16" s="31">
        <v>9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>
        <v>8</v>
      </c>
      <c r="Q16" s="34">
        <f t="shared" si="0"/>
        <v>8.3000000000000007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248</v>
      </c>
      <c r="D17" s="28" t="s">
        <v>249</v>
      </c>
      <c r="E17" s="29" t="s">
        <v>98</v>
      </c>
      <c r="F17" s="30" t="s">
        <v>102</v>
      </c>
      <c r="G17" s="27" t="s">
        <v>73</v>
      </c>
      <c r="H17" s="31">
        <v>6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>
        <v>5</v>
      </c>
      <c r="Q17" s="34">
        <f t="shared" si="0"/>
        <v>5.3</v>
      </c>
      <c r="R17" s="35" t="str">
        <f t="shared" si="3"/>
        <v>D+</v>
      </c>
      <c r="S17" s="36" t="str">
        <f t="shared" si="1"/>
        <v>Trung bình yếu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250</v>
      </c>
      <c r="D18" s="28" t="s">
        <v>251</v>
      </c>
      <c r="E18" s="29" t="s">
        <v>98</v>
      </c>
      <c r="F18" s="30" t="s">
        <v>252</v>
      </c>
      <c r="G18" s="27" t="s">
        <v>65</v>
      </c>
      <c r="H18" s="31">
        <v>8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>
        <v>7</v>
      </c>
      <c r="Q18" s="34">
        <f t="shared" si="0"/>
        <v>7.3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253</v>
      </c>
      <c r="D19" s="28" t="s">
        <v>254</v>
      </c>
      <c r="E19" s="29" t="s">
        <v>255</v>
      </c>
      <c r="F19" s="30" t="s">
        <v>256</v>
      </c>
      <c r="G19" s="27" t="s">
        <v>69</v>
      </c>
      <c r="H19" s="31">
        <v>9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>
        <v>7.5</v>
      </c>
      <c r="Q19" s="34">
        <f t="shared" si="0"/>
        <v>8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257</v>
      </c>
      <c r="D20" s="28" t="s">
        <v>164</v>
      </c>
      <c r="E20" s="29" t="s">
        <v>258</v>
      </c>
      <c r="F20" s="30" t="s">
        <v>259</v>
      </c>
      <c r="G20" s="27" t="s">
        <v>88</v>
      </c>
      <c r="H20" s="31">
        <v>10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>
        <v>9</v>
      </c>
      <c r="Q20" s="34">
        <f t="shared" si="0"/>
        <v>9.3000000000000007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260</v>
      </c>
      <c r="D21" s="28" t="s">
        <v>261</v>
      </c>
      <c r="E21" s="29" t="s">
        <v>105</v>
      </c>
      <c r="F21" s="30" t="s">
        <v>262</v>
      </c>
      <c r="G21" s="27" t="s">
        <v>88</v>
      </c>
      <c r="H21" s="31">
        <v>0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 t="s">
        <v>625</v>
      </c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>Không đủ ĐKDT</v>
      </c>
      <c r="U21" s="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263</v>
      </c>
      <c r="D22" s="28" t="s">
        <v>264</v>
      </c>
      <c r="E22" s="29" t="s">
        <v>115</v>
      </c>
      <c r="F22" s="30" t="s">
        <v>265</v>
      </c>
      <c r="G22" s="27" t="s">
        <v>88</v>
      </c>
      <c r="H22" s="31">
        <v>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>
        <v>4</v>
      </c>
      <c r="Q22" s="34">
        <f t="shared" si="0"/>
        <v>4.9000000000000004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266</v>
      </c>
      <c r="D23" s="28" t="s">
        <v>267</v>
      </c>
      <c r="E23" s="29" t="s">
        <v>119</v>
      </c>
      <c r="F23" s="30" t="s">
        <v>268</v>
      </c>
      <c r="G23" s="27" t="s">
        <v>73</v>
      </c>
      <c r="H23" s="31">
        <v>6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>
        <v>3</v>
      </c>
      <c r="Q23" s="34">
        <f t="shared" si="0"/>
        <v>3.9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269</v>
      </c>
      <c r="D24" s="28" t="s">
        <v>270</v>
      </c>
      <c r="E24" s="29" t="s">
        <v>271</v>
      </c>
      <c r="F24" s="30" t="s">
        <v>80</v>
      </c>
      <c r="G24" s="27" t="s">
        <v>69</v>
      </c>
      <c r="H24" s="31">
        <v>8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>
        <v>8</v>
      </c>
      <c r="Q24" s="34">
        <f t="shared" si="0"/>
        <v>8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272</v>
      </c>
      <c r="D25" s="28" t="s">
        <v>86</v>
      </c>
      <c r="E25" s="29" t="s">
        <v>273</v>
      </c>
      <c r="F25" s="30" t="s">
        <v>274</v>
      </c>
      <c r="G25" s="27" t="s">
        <v>88</v>
      </c>
      <c r="H25" s="31">
        <v>8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>
        <v>8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275</v>
      </c>
      <c r="D26" s="28" t="s">
        <v>276</v>
      </c>
      <c r="E26" s="29" t="s">
        <v>123</v>
      </c>
      <c r="F26" s="30" t="s">
        <v>277</v>
      </c>
      <c r="G26" s="27" t="s">
        <v>69</v>
      </c>
      <c r="H26" s="31">
        <v>10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>
        <v>10</v>
      </c>
      <c r="Q26" s="34">
        <f t="shared" si="0"/>
        <v>10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278</v>
      </c>
      <c r="D27" s="28" t="s">
        <v>279</v>
      </c>
      <c r="E27" s="29" t="s">
        <v>123</v>
      </c>
      <c r="F27" s="30" t="s">
        <v>280</v>
      </c>
      <c r="G27" s="27" t="s">
        <v>65</v>
      </c>
      <c r="H27" s="31">
        <v>8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>
        <v>5</v>
      </c>
      <c r="Q27" s="34">
        <f t="shared" si="0"/>
        <v>5.9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281</v>
      </c>
      <c r="D28" s="28" t="s">
        <v>282</v>
      </c>
      <c r="E28" s="29" t="s">
        <v>123</v>
      </c>
      <c r="F28" s="30" t="s">
        <v>283</v>
      </c>
      <c r="G28" s="27" t="s">
        <v>69</v>
      </c>
      <c r="H28" s="31">
        <v>8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>
        <v>7</v>
      </c>
      <c r="Q28" s="34">
        <f t="shared" si="0"/>
        <v>7.3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284</v>
      </c>
      <c r="D29" s="28" t="s">
        <v>78</v>
      </c>
      <c r="E29" s="29" t="s">
        <v>123</v>
      </c>
      <c r="F29" s="30" t="s">
        <v>76</v>
      </c>
      <c r="G29" s="27" t="s">
        <v>69</v>
      </c>
      <c r="H29" s="31">
        <v>8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>
        <v>8</v>
      </c>
      <c r="Q29" s="34">
        <f t="shared" si="0"/>
        <v>8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285</v>
      </c>
      <c r="D30" s="28" t="s">
        <v>286</v>
      </c>
      <c r="E30" s="29" t="s">
        <v>123</v>
      </c>
      <c r="F30" s="30" t="s">
        <v>287</v>
      </c>
      <c r="G30" s="27" t="s">
        <v>88</v>
      </c>
      <c r="H30" s="31">
        <v>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>
        <v>5</v>
      </c>
      <c r="Q30" s="34">
        <f t="shared" si="0"/>
        <v>5.6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288</v>
      </c>
      <c r="D31" s="28" t="s">
        <v>289</v>
      </c>
      <c r="E31" s="29" t="s">
        <v>290</v>
      </c>
      <c r="F31" s="30" t="s">
        <v>291</v>
      </c>
      <c r="G31" s="27" t="s">
        <v>69</v>
      </c>
      <c r="H31" s="31">
        <v>8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>
        <v>8</v>
      </c>
      <c r="Q31" s="34">
        <f t="shared" si="0"/>
        <v>8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292</v>
      </c>
      <c r="D32" s="28" t="s">
        <v>293</v>
      </c>
      <c r="E32" s="29" t="s">
        <v>294</v>
      </c>
      <c r="F32" s="30" t="s">
        <v>295</v>
      </c>
      <c r="G32" s="27" t="s">
        <v>88</v>
      </c>
      <c r="H32" s="31">
        <v>10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>
        <v>9</v>
      </c>
      <c r="Q32" s="34">
        <f t="shared" si="0"/>
        <v>9.3000000000000007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296</v>
      </c>
      <c r="D33" s="28" t="s">
        <v>297</v>
      </c>
      <c r="E33" s="29" t="s">
        <v>130</v>
      </c>
      <c r="F33" s="30" t="s">
        <v>287</v>
      </c>
      <c r="G33" s="27" t="s">
        <v>69</v>
      </c>
      <c r="H33" s="31">
        <v>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>
        <v>3</v>
      </c>
      <c r="Q33" s="34">
        <f t="shared" si="0"/>
        <v>4.2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298</v>
      </c>
      <c r="D34" s="28" t="s">
        <v>299</v>
      </c>
      <c r="E34" s="29" t="s">
        <v>130</v>
      </c>
      <c r="F34" s="30" t="s">
        <v>300</v>
      </c>
      <c r="G34" s="27" t="s">
        <v>73</v>
      </c>
      <c r="H34" s="31">
        <v>8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>
        <v>6.5</v>
      </c>
      <c r="Q34" s="34">
        <f t="shared" si="0"/>
        <v>7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301</v>
      </c>
      <c r="D35" s="28" t="s">
        <v>302</v>
      </c>
      <c r="E35" s="29" t="s">
        <v>303</v>
      </c>
      <c r="F35" s="30" t="s">
        <v>304</v>
      </c>
      <c r="G35" s="27" t="s">
        <v>69</v>
      </c>
      <c r="H35" s="31">
        <v>9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>
        <v>7.5</v>
      </c>
      <c r="Q35" s="34">
        <f t="shared" si="0"/>
        <v>8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305</v>
      </c>
      <c r="D36" s="28" t="s">
        <v>306</v>
      </c>
      <c r="E36" s="29" t="s">
        <v>134</v>
      </c>
      <c r="F36" s="30" t="s">
        <v>307</v>
      </c>
      <c r="G36" s="27" t="s">
        <v>69</v>
      </c>
      <c r="H36" s="31">
        <v>8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>
        <v>3</v>
      </c>
      <c r="Q36" s="34">
        <f t="shared" si="0"/>
        <v>4.5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308</v>
      </c>
      <c r="D37" s="28" t="s">
        <v>309</v>
      </c>
      <c r="E37" s="29" t="s">
        <v>134</v>
      </c>
      <c r="F37" s="30" t="s">
        <v>310</v>
      </c>
      <c r="G37" s="27" t="s">
        <v>311</v>
      </c>
      <c r="H37" s="31">
        <v>8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0"/>
        <v>8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312</v>
      </c>
      <c r="D38" s="28" t="s">
        <v>313</v>
      </c>
      <c r="E38" s="29" t="s">
        <v>137</v>
      </c>
      <c r="F38" s="30" t="s">
        <v>314</v>
      </c>
      <c r="G38" s="27" t="s">
        <v>88</v>
      </c>
      <c r="H38" s="31">
        <v>9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>
        <v>7.5</v>
      </c>
      <c r="Q38" s="34">
        <f t="shared" si="0"/>
        <v>8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315</v>
      </c>
      <c r="D39" s="28" t="s">
        <v>316</v>
      </c>
      <c r="E39" s="29" t="s">
        <v>137</v>
      </c>
      <c r="F39" s="30" t="s">
        <v>317</v>
      </c>
      <c r="G39" s="27" t="s">
        <v>69</v>
      </c>
      <c r="H39" s="31">
        <v>6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>
        <v>3</v>
      </c>
      <c r="Q39" s="34">
        <f t="shared" si="0"/>
        <v>3.9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318</v>
      </c>
      <c r="D40" s="28" t="s">
        <v>319</v>
      </c>
      <c r="E40" s="29" t="s">
        <v>320</v>
      </c>
      <c r="F40" s="30" t="s">
        <v>321</v>
      </c>
      <c r="G40" s="27" t="s">
        <v>69</v>
      </c>
      <c r="H40" s="31">
        <v>9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>
        <v>8</v>
      </c>
      <c r="Q40" s="34">
        <f t="shared" si="0"/>
        <v>8.3000000000000007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322</v>
      </c>
      <c r="D41" s="28" t="s">
        <v>323</v>
      </c>
      <c r="E41" s="29" t="s">
        <v>324</v>
      </c>
      <c r="F41" s="30" t="s">
        <v>256</v>
      </c>
      <c r="G41" s="27" t="s">
        <v>69</v>
      </c>
      <c r="H41" s="31">
        <v>10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>
        <v>10</v>
      </c>
      <c r="Q41" s="34">
        <f t="shared" si="0"/>
        <v>10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325</v>
      </c>
      <c r="D42" s="28" t="s">
        <v>164</v>
      </c>
      <c r="E42" s="29" t="s">
        <v>324</v>
      </c>
      <c r="F42" s="30" t="s">
        <v>326</v>
      </c>
      <c r="G42" s="27" t="s">
        <v>88</v>
      </c>
      <c r="H42" s="31">
        <v>8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>
        <v>7</v>
      </c>
      <c r="Q42" s="34">
        <f t="shared" si="0"/>
        <v>7.3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327</v>
      </c>
      <c r="D43" s="28" t="s">
        <v>328</v>
      </c>
      <c r="E43" s="29" t="s">
        <v>329</v>
      </c>
      <c r="F43" s="30" t="s">
        <v>330</v>
      </c>
      <c r="G43" s="27" t="s">
        <v>73</v>
      </c>
      <c r="H43" s="31">
        <v>8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>
        <v>5</v>
      </c>
      <c r="Q43" s="34">
        <f t="shared" si="0"/>
        <v>5.9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331</v>
      </c>
      <c r="D44" s="28" t="s">
        <v>332</v>
      </c>
      <c r="E44" s="29" t="s">
        <v>329</v>
      </c>
      <c r="F44" s="30" t="s">
        <v>333</v>
      </c>
      <c r="G44" s="27" t="s">
        <v>65</v>
      </c>
      <c r="H44" s="31">
        <v>10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>
        <v>9.5</v>
      </c>
      <c r="Q44" s="34">
        <f t="shared" si="0"/>
        <v>9.6999999999999993</v>
      </c>
      <c r="R44" s="35" t="str">
        <f t="shared" si="3"/>
        <v>A+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334</v>
      </c>
      <c r="D45" s="28" t="s">
        <v>189</v>
      </c>
      <c r="E45" s="29" t="s">
        <v>335</v>
      </c>
      <c r="F45" s="30" t="s">
        <v>336</v>
      </c>
      <c r="G45" s="27" t="s">
        <v>69</v>
      </c>
      <c r="H45" s="31">
        <v>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>
        <v>5.5</v>
      </c>
      <c r="Q45" s="34">
        <f t="shared" si="0"/>
        <v>6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337</v>
      </c>
      <c r="D46" s="28" t="s">
        <v>118</v>
      </c>
      <c r="E46" s="29" t="s">
        <v>338</v>
      </c>
      <c r="F46" s="30" t="s">
        <v>339</v>
      </c>
      <c r="G46" s="27" t="s">
        <v>88</v>
      </c>
      <c r="H46" s="31">
        <v>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>
        <v>4</v>
      </c>
      <c r="Q46" s="34">
        <f t="shared" si="0"/>
        <v>4.9000000000000004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340</v>
      </c>
      <c r="D47" s="28" t="s">
        <v>341</v>
      </c>
      <c r="E47" s="29" t="s">
        <v>342</v>
      </c>
      <c r="F47" s="30" t="s">
        <v>343</v>
      </c>
      <c r="G47" s="27" t="s">
        <v>88</v>
      </c>
      <c r="H47" s="31">
        <v>0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 t="s">
        <v>625</v>
      </c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344</v>
      </c>
      <c r="D48" s="28" t="s">
        <v>345</v>
      </c>
      <c r="E48" s="29" t="s">
        <v>151</v>
      </c>
      <c r="F48" s="30" t="s">
        <v>346</v>
      </c>
      <c r="G48" s="27" t="s">
        <v>73</v>
      </c>
      <c r="H48" s="31">
        <v>9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>
        <v>8</v>
      </c>
      <c r="Q48" s="34">
        <f t="shared" si="0"/>
        <v>8.3000000000000007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347</v>
      </c>
      <c r="D49" s="28" t="s">
        <v>348</v>
      </c>
      <c r="E49" s="29" t="s">
        <v>349</v>
      </c>
      <c r="F49" s="30" t="s">
        <v>350</v>
      </c>
      <c r="G49" s="27" t="s">
        <v>65</v>
      </c>
      <c r="H49" s="31">
        <v>8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>
        <v>5</v>
      </c>
      <c r="Q49" s="34">
        <f t="shared" si="0"/>
        <v>5.9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351</v>
      </c>
      <c r="D50" s="28" t="s">
        <v>209</v>
      </c>
      <c r="E50" s="29" t="s">
        <v>352</v>
      </c>
      <c r="F50" s="30" t="s">
        <v>353</v>
      </c>
      <c r="G50" s="27" t="s">
        <v>73</v>
      </c>
      <c r="H50" s="31">
        <v>8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>
        <v>7</v>
      </c>
      <c r="Q50" s="34">
        <f t="shared" si="0"/>
        <v>7.3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354</v>
      </c>
      <c r="D51" s="28" t="s">
        <v>355</v>
      </c>
      <c r="E51" s="29" t="s">
        <v>155</v>
      </c>
      <c r="F51" s="30" t="s">
        <v>356</v>
      </c>
      <c r="G51" s="27" t="s">
        <v>69</v>
      </c>
      <c r="H51" s="31">
        <v>8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>
        <v>7</v>
      </c>
      <c r="Q51" s="34">
        <f t="shared" si="0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357</v>
      </c>
      <c r="D52" s="28" t="s">
        <v>358</v>
      </c>
      <c r="E52" s="29" t="s">
        <v>359</v>
      </c>
      <c r="F52" s="30" t="s">
        <v>360</v>
      </c>
      <c r="G52" s="27" t="s">
        <v>73</v>
      </c>
      <c r="H52" s="31">
        <v>8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>
        <v>3</v>
      </c>
      <c r="Q52" s="34">
        <f t="shared" si="0"/>
        <v>4.5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361</v>
      </c>
      <c r="D53" s="28" t="s">
        <v>362</v>
      </c>
      <c r="E53" s="29" t="s">
        <v>359</v>
      </c>
      <c r="F53" s="30" t="s">
        <v>363</v>
      </c>
      <c r="G53" s="27" t="s">
        <v>65</v>
      </c>
      <c r="H53" s="31">
        <v>8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>
        <v>7.5</v>
      </c>
      <c r="Q53" s="34">
        <f t="shared" si="0"/>
        <v>7.7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364</v>
      </c>
      <c r="D54" s="28" t="s">
        <v>365</v>
      </c>
      <c r="E54" s="29" t="s">
        <v>366</v>
      </c>
      <c r="F54" s="30" t="s">
        <v>367</v>
      </c>
      <c r="G54" s="27" t="s">
        <v>88</v>
      </c>
      <c r="H54" s="31">
        <v>8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>
        <v>7</v>
      </c>
      <c r="Q54" s="34">
        <f t="shared" si="0"/>
        <v>7.3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368</v>
      </c>
      <c r="D55" s="28" t="s">
        <v>118</v>
      </c>
      <c r="E55" s="29" t="s">
        <v>369</v>
      </c>
      <c r="F55" s="30" t="s">
        <v>370</v>
      </c>
      <c r="G55" s="27" t="s">
        <v>69</v>
      </c>
      <c r="H55" s="31">
        <v>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>
        <v>3</v>
      </c>
      <c r="Q55" s="34">
        <f t="shared" si="0"/>
        <v>4.2</v>
      </c>
      <c r="R55" s="35" t="str">
        <f t="shared" si="3"/>
        <v>D</v>
      </c>
      <c r="S55" s="36" t="str">
        <f t="shared" si="1"/>
        <v>Trung bình yếu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371</v>
      </c>
      <c r="D56" s="28" t="s">
        <v>164</v>
      </c>
      <c r="E56" s="29" t="s">
        <v>372</v>
      </c>
      <c r="F56" s="30" t="s">
        <v>373</v>
      </c>
      <c r="G56" s="27" t="s">
        <v>69</v>
      </c>
      <c r="H56" s="31">
        <v>0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 t="s">
        <v>625</v>
      </c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>Không đủ ĐKDT</v>
      </c>
      <c r="U56" s="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374</v>
      </c>
      <c r="D57" s="28" t="s">
        <v>375</v>
      </c>
      <c r="E57" s="29" t="s">
        <v>376</v>
      </c>
      <c r="F57" s="30" t="s">
        <v>377</v>
      </c>
      <c r="G57" s="27" t="s">
        <v>88</v>
      </c>
      <c r="H57" s="31">
        <v>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>
        <v>3</v>
      </c>
      <c r="Q57" s="34">
        <f t="shared" si="0"/>
        <v>4.2</v>
      </c>
      <c r="R57" s="35" t="str">
        <f t="shared" si="3"/>
        <v>D</v>
      </c>
      <c r="S57" s="36" t="str">
        <f t="shared" si="1"/>
        <v>Trung bình yếu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378</v>
      </c>
      <c r="D58" s="28" t="s">
        <v>379</v>
      </c>
      <c r="E58" s="29" t="s">
        <v>380</v>
      </c>
      <c r="F58" s="30" t="s">
        <v>381</v>
      </c>
      <c r="G58" s="27" t="s">
        <v>73</v>
      </c>
      <c r="H58" s="31">
        <v>10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>
        <v>7</v>
      </c>
      <c r="Q58" s="34">
        <f t="shared" si="0"/>
        <v>7.9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382</v>
      </c>
      <c r="D59" s="28" t="s">
        <v>282</v>
      </c>
      <c r="E59" s="29" t="s">
        <v>383</v>
      </c>
      <c r="F59" s="30" t="s">
        <v>377</v>
      </c>
      <c r="G59" s="27" t="s">
        <v>65</v>
      </c>
      <c r="H59" s="31">
        <v>8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>
        <v>5</v>
      </c>
      <c r="Q59" s="34">
        <f t="shared" si="0"/>
        <v>5.9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384</v>
      </c>
      <c r="D60" s="28" t="s">
        <v>118</v>
      </c>
      <c r="E60" s="29" t="s">
        <v>385</v>
      </c>
      <c r="F60" s="30" t="s">
        <v>321</v>
      </c>
      <c r="G60" s="27" t="s">
        <v>69</v>
      </c>
      <c r="H60" s="31">
        <v>6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>
        <v>3</v>
      </c>
      <c r="Q60" s="34">
        <f t="shared" si="0"/>
        <v>3.9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386</v>
      </c>
      <c r="D61" s="28" t="s">
        <v>387</v>
      </c>
      <c r="E61" s="29" t="s">
        <v>388</v>
      </c>
      <c r="F61" s="30" t="s">
        <v>389</v>
      </c>
      <c r="G61" s="27" t="s">
        <v>69</v>
      </c>
      <c r="H61" s="31">
        <v>6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>
        <v>3</v>
      </c>
      <c r="Q61" s="34">
        <f t="shared" si="0"/>
        <v>3.9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390</v>
      </c>
      <c r="D62" s="28" t="s">
        <v>391</v>
      </c>
      <c r="E62" s="29" t="s">
        <v>388</v>
      </c>
      <c r="F62" s="30" t="s">
        <v>392</v>
      </c>
      <c r="G62" s="27" t="s">
        <v>88</v>
      </c>
      <c r="H62" s="31">
        <v>8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>
        <v>7</v>
      </c>
      <c r="Q62" s="34">
        <f t="shared" si="0"/>
        <v>7.3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393</v>
      </c>
      <c r="D63" s="28" t="s">
        <v>348</v>
      </c>
      <c r="E63" s="29" t="s">
        <v>394</v>
      </c>
      <c r="F63" s="30" t="s">
        <v>395</v>
      </c>
      <c r="G63" s="27" t="s">
        <v>69</v>
      </c>
      <c r="H63" s="31">
        <v>8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>
        <v>8</v>
      </c>
      <c r="Q63" s="34">
        <f t="shared" si="0"/>
        <v>8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396</v>
      </c>
      <c r="D64" s="28" t="s">
        <v>397</v>
      </c>
      <c r="E64" s="29" t="s">
        <v>398</v>
      </c>
      <c r="F64" s="30" t="s">
        <v>399</v>
      </c>
      <c r="G64" s="27" t="s">
        <v>88</v>
      </c>
      <c r="H64" s="31">
        <v>8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>
        <v>7</v>
      </c>
      <c r="Q64" s="34">
        <f t="shared" si="0"/>
        <v>7.3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400</v>
      </c>
      <c r="D65" s="28" t="s">
        <v>401</v>
      </c>
      <c r="E65" s="29" t="s">
        <v>398</v>
      </c>
      <c r="F65" s="30" t="s">
        <v>402</v>
      </c>
      <c r="G65" s="27" t="s">
        <v>73</v>
      </c>
      <c r="H65" s="31">
        <v>6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>
        <v>5</v>
      </c>
      <c r="Q65" s="34">
        <f t="shared" si="0"/>
        <v>5.3</v>
      </c>
      <c r="R65" s="35" t="str">
        <f t="shared" si="3"/>
        <v>D+</v>
      </c>
      <c r="S65" s="36" t="str">
        <f t="shared" si="1"/>
        <v>Trung bình yếu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403</v>
      </c>
      <c r="D66" s="28" t="s">
        <v>126</v>
      </c>
      <c r="E66" s="29" t="s">
        <v>404</v>
      </c>
      <c r="F66" s="30" t="s">
        <v>405</v>
      </c>
      <c r="G66" s="27" t="s">
        <v>65</v>
      </c>
      <c r="H66" s="31">
        <v>8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>
        <v>6</v>
      </c>
      <c r="Q66" s="34">
        <f t="shared" si="0"/>
        <v>6.6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406</v>
      </c>
      <c r="D67" s="28" t="s">
        <v>126</v>
      </c>
      <c r="E67" s="29" t="s">
        <v>186</v>
      </c>
      <c r="F67" s="30" t="s">
        <v>407</v>
      </c>
      <c r="G67" s="27" t="s">
        <v>88</v>
      </c>
      <c r="H67" s="31">
        <v>0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 t="s">
        <v>625</v>
      </c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>Không đủ ĐKDT</v>
      </c>
      <c r="U67" s="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408</v>
      </c>
      <c r="D68" s="28" t="s">
        <v>409</v>
      </c>
      <c r="E68" s="29" t="s">
        <v>186</v>
      </c>
      <c r="F68" s="30" t="s">
        <v>410</v>
      </c>
      <c r="G68" s="27" t="s">
        <v>65</v>
      </c>
      <c r="H68" s="31">
        <v>8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>
        <v>6</v>
      </c>
      <c r="Q68" s="34">
        <f t="shared" si="0"/>
        <v>6.6</v>
      </c>
      <c r="R68" s="35" t="str">
        <f t="shared" si="3"/>
        <v>C+</v>
      </c>
      <c r="S68" s="36" t="str">
        <f t="shared" si="1"/>
        <v>Trung bình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411</v>
      </c>
      <c r="D69" s="28" t="s">
        <v>412</v>
      </c>
      <c r="E69" s="29" t="s">
        <v>413</v>
      </c>
      <c r="F69" s="30" t="s">
        <v>414</v>
      </c>
      <c r="G69" s="27" t="s">
        <v>88</v>
      </c>
      <c r="H69" s="31">
        <v>8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>
        <v>7</v>
      </c>
      <c r="Q69" s="34">
        <f t="shared" si="0"/>
        <v>7.3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415</v>
      </c>
      <c r="D70" s="28" t="s">
        <v>154</v>
      </c>
      <c r="E70" s="29" t="s">
        <v>416</v>
      </c>
      <c r="F70" s="30" t="s">
        <v>265</v>
      </c>
      <c r="G70" s="27" t="s">
        <v>73</v>
      </c>
      <c r="H70" s="31">
        <v>8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>
        <v>5</v>
      </c>
      <c r="Q70" s="34">
        <f t="shared" si="0"/>
        <v>5.9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417</v>
      </c>
      <c r="D71" s="28" t="s">
        <v>418</v>
      </c>
      <c r="E71" s="29" t="s">
        <v>416</v>
      </c>
      <c r="F71" s="30" t="s">
        <v>419</v>
      </c>
      <c r="G71" s="27" t="s">
        <v>88</v>
      </c>
      <c r="H71" s="31">
        <v>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>
        <v>3</v>
      </c>
      <c r="Q71" s="34">
        <f t="shared" si="0"/>
        <v>4.2</v>
      </c>
      <c r="R71" s="35" t="str">
        <f t="shared" si="3"/>
        <v>D</v>
      </c>
      <c r="S71" s="36" t="str">
        <f t="shared" si="1"/>
        <v>Trung bình yếu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420</v>
      </c>
      <c r="D72" s="28" t="s">
        <v>421</v>
      </c>
      <c r="E72" s="29" t="s">
        <v>422</v>
      </c>
      <c r="F72" s="30" t="s">
        <v>423</v>
      </c>
      <c r="G72" s="27" t="s">
        <v>65</v>
      </c>
      <c r="H72" s="31">
        <v>0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 t="s">
        <v>625</v>
      </c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>Không đủ ĐKDT</v>
      </c>
      <c r="U72" s="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424</v>
      </c>
      <c r="D73" s="28" t="s">
        <v>425</v>
      </c>
      <c r="E73" s="29" t="s">
        <v>426</v>
      </c>
      <c r="F73" s="30" t="s">
        <v>427</v>
      </c>
      <c r="G73" s="27" t="s">
        <v>69</v>
      </c>
      <c r="H73" s="31">
        <v>9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>
        <v>8</v>
      </c>
      <c r="Q73" s="34">
        <f t="shared" si="0"/>
        <v>8.3000000000000007</v>
      </c>
      <c r="R73" s="35" t="str">
        <f t="shared" si="3"/>
        <v>B+</v>
      </c>
      <c r="S73" s="36" t="str">
        <f t="shared" si="1"/>
        <v>Khá</v>
      </c>
      <c r="T73" s="37" t="str">
        <f t="shared" si="4"/>
        <v/>
      </c>
      <c r="U73" s="3"/>
      <c r="V73" s="91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428</v>
      </c>
      <c r="D74" s="28" t="s">
        <v>429</v>
      </c>
      <c r="E74" s="29" t="s">
        <v>206</v>
      </c>
      <c r="F74" s="30" t="s">
        <v>430</v>
      </c>
      <c r="G74" s="27" t="s">
        <v>69</v>
      </c>
      <c r="H74" s="31">
        <v>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>
        <v>5.5</v>
      </c>
      <c r="Q74" s="34">
        <f t="shared" si="0"/>
        <v>6</v>
      </c>
      <c r="R74" s="35" t="str">
        <f t="shared" si="3"/>
        <v>C</v>
      </c>
      <c r="S74" s="36" t="str">
        <f t="shared" si="1"/>
        <v>Trung bình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431</v>
      </c>
      <c r="D75" s="28" t="s">
        <v>254</v>
      </c>
      <c r="E75" s="29" t="s">
        <v>210</v>
      </c>
      <c r="F75" s="30" t="s">
        <v>432</v>
      </c>
      <c r="G75" s="27" t="s">
        <v>88</v>
      </c>
      <c r="H75" s="31">
        <v>8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>
        <v>7</v>
      </c>
      <c r="Q75" s="34">
        <f t="shared" ref="Q75:Q77" si="5">ROUND(SUMPRODUCT(H75:P75,$H$10:$P$10)/100,1)</f>
        <v>7.3</v>
      </c>
      <c r="R75" s="35" t="str">
        <f t="shared" si="3"/>
        <v>B</v>
      </c>
      <c r="S75" s="36" t="str">
        <f t="shared" si="1"/>
        <v>Khá</v>
      </c>
      <c r="T75" s="37" t="str">
        <f t="shared" si="4"/>
        <v/>
      </c>
      <c r="U75" s="3"/>
      <c r="V75" s="91" t="str">
        <f t="shared" si="2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433</v>
      </c>
      <c r="D76" s="28" t="s">
        <v>434</v>
      </c>
      <c r="E76" s="29" t="s">
        <v>435</v>
      </c>
      <c r="F76" s="30" t="s">
        <v>436</v>
      </c>
      <c r="G76" s="27" t="s">
        <v>69</v>
      </c>
      <c r="H76" s="31">
        <v>8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>
        <v>6.5</v>
      </c>
      <c r="Q76" s="34">
        <f t="shared" si="5"/>
        <v>7</v>
      </c>
      <c r="R76" s="35" t="str">
        <f t="shared" si="3"/>
        <v>B</v>
      </c>
      <c r="S76" s="36" t="str">
        <f t="shared" si="1"/>
        <v>Khá</v>
      </c>
      <c r="T76" s="37" t="str">
        <f t="shared" si="4"/>
        <v/>
      </c>
      <c r="U76" s="3"/>
      <c r="V76" s="91" t="str">
        <f t="shared" ref="V76:V77" si="6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437</v>
      </c>
      <c r="D77" s="28" t="s">
        <v>126</v>
      </c>
      <c r="E77" s="29" t="s">
        <v>438</v>
      </c>
      <c r="F77" s="30" t="s">
        <v>439</v>
      </c>
      <c r="G77" s="27" t="s">
        <v>69</v>
      </c>
      <c r="H77" s="31">
        <v>8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>
        <v>6</v>
      </c>
      <c r="Q77" s="34">
        <f t="shared" si="5"/>
        <v>6.6</v>
      </c>
      <c r="R77" s="35" t="str">
        <f t="shared" si="3"/>
        <v>C+</v>
      </c>
      <c r="S77" s="36" t="str">
        <f t="shared" si="1"/>
        <v>Trung bình</v>
      </c>
      <c r="T77" s="37" t="str">
        <f t="shared" si="4"/>
        <v/>
      </c>
      <c r="U77" s="3"/>
      <c r="V77" s="91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>
      <c r="A79" s="2"/>
      <c r="B79" s="126" t="s">
        <v>28</v>
      </c>
      <c r="C79" s="126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99" t="s">
        <v>31</v>
      </c>
      <c r="H80" s="99"/>
      <c r="I80" s="99"/>
      <c r="J80" s="99"/>
      <c r="K80" s="99"/>
      <c r="L80" s="99"/>
      <c r="M80" s="99"/>
      <c r="N80" s="99"/>
      <c r="O80" s="99"/>
      <c r="P80" s="48">
        <f>$Y$9 -COUNTIF($T$10:$T$267,"Vắng") -COUNTIF($T$10:$T$267,"Vắng có phép") - COUNTIF($T$10:$T$267,"Đình chỉ thi") - COUNTIF($T$10:$T$267,"Không đủ ĐKDT")</f>
        <v>61</v>
      </c>
      <c r="Q80" s="48"/>
      <c r="R80" s="49"/>
      <c r="S80" s="50"/>
      <c r="T80" s="50" t="s">
        <v>30</v>
      </c>
      <c r="U80" s="3"/>
    </row>
    <row r="81" spans="1:38" ht="16.5" customHeight="1">
      <c r="A81" s="2"/>
      <c r="B81" s="45" t="s">
        <v>32</v>
      </c>
      <c r="C81" s="45"/>
      <c r="D81" s="46">
        <f>+$AJ$9</f>
        <v>57</v>
      </c>
      <c r="E81" s="47" t="s">
        <v>30</v>
      </c>
      <c r="F81" s="47"/>
      <c r="G81" s="99" t="s">
        <v>33</v>
      </c>
      <c r="H81" s="99"/>
      <c r="I81" s="99"/>
      <c r="J81" s="99"/>
      <c r="K81" s="99"/>
      <c r="L81" s="99"/>
      <c r="M81" s="99"/>
      <c r="N81" s="99"/>
      <c r="O81" s="99"/>
      <c r="P81" s="51">
        <f>COUNTIF($T$10:$T$143,"Vắng")</f>
        <v>0</v>
      </c>
      <c r="Q81" s="51"/>
      <c r="R81" s="52"/>
      <c r="S81" s="50"/>
      <c r="T81" s="50" t="s">
        <v>30</v>
      </c>
      <c r="U81" s="3"/>
    </row>
    <row r="82" spans="1:38" ht="16.5" customHeight="1">
      <c r="A82" s="2"/>
      <c r="B82" s="45" t="s">
        <v>49</v>
      </c>
      <c r="C82" s="45"/>
      <c r="D82" s="85">
        <f>COUNTIF(V11:V77,"Học lại")</f>
        <v>10</v>
      </c>
      <c r="E82" s="47" t="s">
        <v>30</v>
      </c>
      <c r="F82" s="47"/>
      <c r="G82" s="99" t="s">
        <v>50</v>
      </c>
      <c r="H82" s="99"/>
      <c r="I82" s="99"/>
      <c r="J82" s="99"/>
      <c r="K82" s="99"/>
      <c r="L82" s="99"/>
      <c r="M82" s="99"/>
      <c r="N82" s="99"/>
      <c r="O82" s="99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>
      <c r="B84" s="86" t="s">
        <v>34</v>
      </c>
      <c r="C84" s="86"/>
      <c r="D84" s="87">
        <f>COUNTIF(V11:V77,"Thi lại")</f>
        <v>0</v>
      </c>
      <c r="E84" s="88" t="s">
        <v>30</v>
      </c>
      <c r="F84" s="3"/>
      <c r="G84" s="3"/>
      <c r="H84" s="3"/>
      <c r="I84" s="3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3"/>
    </row>
    <row r="85" spans="1:38">
      <c r="B85" s="86"/>
      <c r="C85" s="86"/>
      <c r="D85" s="87"/>
      <c r="E85" s="88"/>
      <c r="F85" s="3"/>
      <c r="G85" s="3"/>
      <c r="H85" s="3"/>
      <c r="I85" s="3"/>
      <c r="J85" s="128" t="s">
        <v>628</v>
      </c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3"/>
    </row>
    <row r="86" spans="1:38" ht="28.5" customHeight="1">
      <c r="A86" s="53"/>
      <c r="B86" s="121"/>
      <c r="C86" s="121"/>
      <c r="D86" s="121"/>
      <c r="E86" s="121"/>
      <c r="F86" s="121"/>
      <c r="G86" s="121"/>
      <c r="H86" s="121"/>
      <c r="I86" s="54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3"/>
    </row>
    <row r="87" spans="1:38" ht="18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>
      <c r="B88" s="121"/>
      <c r="C88" s="121"/>
      <c r="D88" s="123"/>
      <c r="E88" s="123"/>
      <c r="F88" s="123"/>
      <c r="G88" s="123"/>
      <c r="H88" s="123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8" customHeight="1">
      <c r="A94" s="1"/>
      <c r="B94" s="129"/>
      <c r="C94" s="129"/>
      <c r="D94" s="129"/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0" ht="38.25" hidden="1" customHeight="1">
      <c r="B97" s="120" t="s">
        <v>47</v>
      </c>
      <c r="C97" s="121"/>
      <c r="D97" s="121"/>
      <c r="E97" s="121"/>
      <c r="F97" s="121"/>
      <c r="G97" s="121"/>
      <c r="H97" s="120" t="s">
        <v>48</v>
      </c>
      <c r="I97" s="120"/>
      <c r="J97" s="120"/>
      <c r="K97" s="120"/>
      <c r="L97" s="120"/>
      <c r="M97" s="120"/>
      <c r="N97" s="122" t="s">
        <v>54</v>
      </c>
      <c r="O97" s="122"/>
      <c r="P97" s="122"/>
      <c r="Q97" s="122"/>
      <c r="R97" s="122"/>
      <c r="S97" s="122"/>
      <c r="T97" s="122"/>
    </row>
    <row r="98" spans="2:20" hidden="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idden="1">
      <c r="B99" s="121" t="s">
        <v>35</v>
      </c>
      <c r="C99" s="121"/>
      <c r="D99" s="123" t="s">
        <v>36</v>
      </c>
      <c r="E99" s="123"/>
      <c r="F99" s="123"/>
      <c r="G99" s="123"/>
      <c r="H99" s="123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0" hidden="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2:20" hidden="1"/>
    <row r="102" spans="2:20" hidden="1"/>
    <row r="103" spans="2:20" hidden="1"/>
    <row r="104" spans="2:20" hidden="1"/>
    <row r="105" spans="2:20" hidden="1"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 t="s">
        <v>53</v>
      </c>
      <c r="O105" s="127"/>
      <c r="P105" s="127"/>
      <c r="Q105" s="127"/>
      <c r="R105" s="127"/>
      <c r="S105" s="127"/>
      <c r="T105" s="127"/>
    </row>
    <row r="106" spans="2:20" hidden="1"/>
    <row r="107" spans="2:20" hidden="1"/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</autoFilter>
  <mergeCells count="57">
    <mergeCell ref="G6:K6"/>
    <mergeCell ref="L1:T1"/>
    <mergeCell ref="B2:G2"/>
    <mergeCell ref="H2:T2"/>
    <mergeCell ref="B3:G3"/>
    <mergeCell ref="H3:T3"/>
    <mergeCell ref="G1:K1"/>
    <mergeCell ref="AF5:AG7"/>
    <mergeCell ref="AH5:AI7"/>
    <mergeCell ref="AJ5:AK7"/>
    <mergeCell ref="B6:C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82:O8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79:C79"/>
    <mergeCell ref="G80:O80"/>
    <mergeCell ref="G81:O81"/>
    <mergeCell ref="R8:R9"/>
    <mergeCell ref="S8:S9"/>
    <mergeCell ref="J84:T84"/>
    <mergeCell ref="J85:T85"/>
    <mergeCell ref="B86:H86"/>
    <mergeCell ref="J86:T86"/>
    <mergeCell ref="B88:C88"/>
    <mergeCell ref="D88:H88"/>
    <mergeCell ref="N105:T105"/>
    <mergeCell ref="B94:C94"/>
    <mergeCell ref="D94:I94"/>
    <mergeCell ref="J94:T94"/>
    <mergeCell ref="B97:G97"/>
    <mergeCell ref="H97:M97"/>
    <mergeCell ref="N97:T97"/>
    <mergeCell ref="B99:C99"/>
    <mergeCell ref="D99:H99"/>
    <mergeCell ref="B105:D105"/>
    <mergeCell ref="E105:G105"/>
    <mergeCell ref="H105:M105"/>
  </mergeCells>
  <conditionalFormatting sqref="H11:P77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82 X3:AK4 W5:AK9 V11:W77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09"/>
  <sheetViews>
    <sheetView tabSelected="1" workbookViewId="0">
      <pane ySplit="4" topLeftCell="A84" activePane="bottomLeft" state="frozen"/>
      <selection activeCell="A6" sqref="A6:XFD6"/>
      <selection pane="bottomLeft" activeCell="A89" sqref="A89:XFD99"/>
    </sheetView>
  </sheetViews>
  <sheetFormatPr defaultRowHeight="15.75"/>
  <cols>
    <col min="1" max="1" width="0.25" style="1" customWidth="1"/>
    <col min="2" max="2" width="6" style="1" customWidth="1"/>
    <col min="3" max="3" width="12.625" style="1" customWidth="1"/>
    <col min="4" max="4" width="16.375" style="1" customWidth="1"/>
    <col min="5" max="5" width="7.25" style="1" customWidth="1"/>
    <col min="6" max="6" width="9.375" style="1" hidden="1" customWidth="1"/>
    <col min="7" max="7" width="13.5" style="1" customWidth="1"/>
    <col min="8" max="8" width="10.125" style="1" customWidth="1"/>
    <col min="9" max="11" width="4.375" style="1" hidden="1" customWidth="1"/>
    <col min="12" max="12" width="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8.625" style="1" customWidth="1"/>
    <col min="17" max="17" width="9.625" style="1" customWidth="1"/>
    <col min="18" max="18" width="6.5" style="1" hidden="1" customWidth="1"/>
    <col min="19" max="19" width="11.875" style="1" hidden="1" customWidth="1"/>
    <col min="20" max="20" width="19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0" t="s">
        <v>0</v>
      </c>
      <c r="H1" s="100"/>
      <c r="I1" s="100"/>
      <c r="J1" s="100"/>
      <c r="K1" s="100"/>
      <c r="L1" s="100" t="s">
        <v>59</v>
      </c>
      <c r="M1" s="100"/>
      <c r="N1" s="100"/>
      <c r="O1" s="100"/>
      <c r="P1" s="100"/>
      <c r="Q1" s="100"/>
      <c r="R1" s="100"/>
      <c r="S1" s="100"/>
      <c r="T1" s="100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30" t="s">
        <v>623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02" t="s">
        <v>2</v>
      </c>
      <c r="C3" s="102"/>
      <c r="D3" s="102"/>
      <c r="E3" s="102"/>
      <c r="F3" s="102"/>
      <c r="G3" s="102"/>
      <c r="H3" s="103" t="s">
        <v>52</v>
      </c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5" t="s">
        <v>3</v>
      </c>
      <c r="C5" s="105"/>
      <c r="D5" s="97" t="s">
        <v>55</v>
      </c>
      <c r="E5" s="97"/>
      <c r="F5" s="97"/>
      <c r="G5" s="97"/>
      <c r="H5" s="97"/>
      <c r="I5" s="97"/>
      <c r="J5" s="97"/>
      <c r="K5" s="97"/>
      <c r="L5" s="97"/>
      <c r="M5" s="97"/>
      <c r="N5" s="97"/>
      <c r="O5" s="92"/>
      <c r="P5" s="92"/>
      <c r="Q5" s="92"/>
      <c r="R5" s="92"/>
      <c r="S5" s="106" t="s">
        <v>60</v>
      </c>
      <c r="T5" s="106"/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83"/>
    </row>
    <row r="6" spans="2:38" ht="17.25" customHeight="1">
      <c r="B6" s="104" t="s">
        <v>4</v>
      </c>
      <c r="C6" s="104"/>
      <c r="D6" s="8">
        <v>2</v>
      </c>
      <c r="G6" s="92" t="s">
        <v>51</v>
      </c>
      <c r="H6" s="150">
        <v>43626</v>
      </c>
      <c r="I6" s="150"/>
      <c r="J6" s="150"/>
      <c r="K6" s="150"/>
      <c r="L6" s="150"/>
      <c r="M6" s="150"/>
      <c r="N6" s="150"/>
      <c r="O6" s="150"/>
      <c r="P6" s="150"/>
      <c r="Q6" s="92"/>
      <c r="R6" s="92"/>
      <c r="S6" s="106" t="s">
        <v>57</v>
      </c>
      <c r="T6" s="106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83"/>
    </row>
    <row r="8" spans="2:38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107" t="s">
        <v>10</v>
      </c>
      <c r="I8" s="107" t="s">
        <v>11</v>
      </c>
      <c r="J8" s="107" t="s">
        <v>12</v>
      </c>
      <c r="K8" s="107" t="s">
        <v>13</v>
      </c>
      <c r="L8" s="108" t="s">
        <v>14</v>
      </c>
      <c r="M8" s="109" t="s">
        <v>44</v>
      </c>
      <c r="N8" s="110"/>
      <c r="O8" s="108" t="s">
        <v>15</v>
      </c>
      <c r="P8" s="108" t="s">
        <v>16</v>
      </c>
      <c r="Q8" s="111" t="s">
        <v>17</v>
      </c>
      <c r="R8" s="108" t="s">
        <v>18</v>
      </c>
      <c r="S8" s="111" t="s">
        <v>19</v>
      </c>
      <c r="T8" s="111" t="s">
        <v>20</v>
      </c>
      <c r="W8" s="119"/>
      <c r="X8" s="119"/>
      <c r="Y8" s="119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7.75" customHeight="1">
      <c r="B9" s="112"/>
      <c r="C9" s="114"/>
      <c r="D9" s="117"/>
      <c r="E9" s="118"/>
      <c r="F9" s="112"/>
      <c r="G9" s="112"/>
      <c r="H9" s="107"/>
      <c r="I9" s="107"/>
      <c r="J9" s="107"/>
      <c r="K9" s="107"/>
      <c r="L9" s="108"/>
      <c r="M9" s="96" t="s">
        <v>45</v>
      </c>
      <c r="N9" s="96" t="s">
        <v>46</v>
      </c>
      <c r="O9" s="108"/>
      <c r="P9" s="108"/>
      <c r="Q9" s="124"/>
      <c r="R9" s="108"/>
      <c r="S9" s="112"/>
      <c r="T9" s="124"/>
      <c r="V9" s="90"/>
      <c r="W9" s="67" t="str">
        <f>+D5</f>
        <v>Đồ án thiết kế mạch điện tử</v>
      </c>
      <c r="X9" s="68">
        <f>+P5</f>
        <v>0</v>
      </c>
      <c r="Y9" s="69">
        <f>+$AH$9+$AJ$9+$AF$9</f>
        <v>70</v>
      </c>
      <c r="Z9" s="63">
        <f>COUNTIF($S$10:$S$140,"Khiển trách")</f>
        <v>0</v>
      </c>
      <c r="AA9" s="63">
        <f>COUNTIF($S$10:$S$140,"Cảnh cáo")</f>
        <v>0</v>
      </c>
      <c r="AB9" s="63">
        <f>COUNTIF($S$10:$S$140,"Đình chỉ thi")</f>
        <v>0</v>
      </c>
      <c r="AC9" s="70">
        <f>+($Z$9+$AA$9+$AB$9)/$Y$9*100%</f>
        <v>0</v>
      </c>
      <c r="AD9" s="63">
        <f>SUM(COUNTIF($S$10:$S$138,"Vắng"),COUNTIF($S$10:$S$138,"Vắng có phép"))</f>
        <v>0</v>
      </c>
      <c r="AE9" s="71">
        <f>+$AD$9/$Y$9</f>
        <v>0</v>
      </c>
      <c r="AF9" s="72">
        <f>COUNTIF($V$10:$V$138,"Thi lại")</f>
        <v>0</v>
      </c>
      <c r="AG9" s="71">
        <f>+$AF$9/$Y$9</f>
        <v>0</v>
      </c>
      <c r="AH9" s="72">
        <f>COUNTIF($V$10:$V$139,"Học lại")</f>
        <v>10</v>
      </c>
      <c r="AI9" s="71">
        <f>+$AH$9/$Y$9</f>
        <v>0.14285714285714285</v>
      </c>
      <c r="AJ9" s="63">
        <f>COUNTIF($V$11:$V$139,"Đạt")</f>
        <v>60</v>
      </c>
      <c r="AK9" s="70">
        <f>+$AJ$9/$Y$9</f>
        <v>0.8571428571428571</v>
      </c>
      <c r="AL9" s="82"/>
    </row>
    <row r="10" spans="2:38" ht="30.75" customHeight="1">
      <c r="B10" s="109" t="s">
        <v>26</v>
      </c>
      <c r="C10" s="125"/>
      <c r="D10" s="125"/>
      <c r="E10" s="125"/>
      <c r="F10" s="125"/>
      <c r="G10" s="110"/>
      <c r="H10" s="10">
        <v>30</v>
      </c>
      <c r="I10" s="10"/>
      <c r="J10" s="11"/>
      <c r="K10" s="10"/>
      <c r="L10" s="12"/>
      <c r="M10" s="13"/>
      <c r="N10" s="13"/>
      <c r="O10" s="13"/>
      <c r="P10" s="60">
        <f>100-(H10+I10+J10+K10)</f>
        <v>70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1.95" customHeight="1">
      <c r="B11" s="15">
        <v>1</v>
      </c>
      <c r="C11" s="16" t="s">
        <v>440</v>
      </c>
      <c r="D11" s="17" t="s">
        <v>441</v>
      </c>
      <c r="E11" s="18" t="s">
        <v>63</v>
      </c>
      <c r="F11" s="19" t="s">
        <v>442</v>
      </c>
      <c r="G11" s="16" t="s">
        <v>69</v>
      </c>
      <c r="H11" s="20">
        <v>9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>
        <v>7</v>
      </c>
      <c r="Q11" s="23">
        <f t="shared" ref="Q11:Q74" si="0">ROUND(SUMPRODUCT(H11:P11,$H$10:$P$10)/100,1)</f>
        <v>7.6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80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1.95" customHeight="1">
      <c r="B12" s="26">
        <v>2</v>
      </c>
      <c r="C12" s="27" t="s">
        <v>443</v>
      </c>
      <c r="D12" s="28" t="s">
        <v>444</v>
      </c>
      <c r="E12" s="29" t="s">
        <v>63</v>
      </c>
      <c r="F12" s="30" t="s">
        <v>445</v>
      </c>
      <c r="G12" s="27" t="s">
        <v>73</v>
      </c>
      <c r="H12" s="31">
        <v>8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>
        <v>6</v>
      </c>
      <c r="Q12" s="34">
        <f t="shared" si="0"/>
        <v>6.6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91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1.95" customHeight="1">
      <c r="B13" s="26">
        <v>3</v>
      </c>
      <c r="C13" s="27" t="s">
        <v>446</v>
      </c>
      <c r="D13" s="28" t="s">
        <v>447</v>
      </c>
      <c r="E13" s="29" t="s">
        <v>63</v>
      </c>
      <c r="F13" s="30" t="s">
        <v>211</v>
      </c>
      <c r="G13" s="27" t="s">
        <v>69</v>
      </c>
      <c r="H13" s="31">
        <v>0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 t="s">
        <v>625</v>
      </c>
      <c r="Q13" s="34">
        <f t="shared" si="0"/>
        <v>0</v>
      </c>
      <c r="R13" s="35" t="str">
        <f t="shared" ref="R13:R8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80" si="4">+IF(OR($H13=0,$I13=0,$J13=0,$K13=0),"Không đủ ĐKDT","")</f>
        <v>Không đủ ĐKDT</v>
      </c>
      <c r="U13" s="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1.95" customHeight="1">
      <c r="B14" s="26">
        <v>4</v>
      </c>
      <c r="C14" s="27" t="s">
        <v>448</v>
      </c>
      <c r="D14" s="28" t="s">
        <v>449</v>
      </c>
      <c r="E14" s="29" t="s">
        <v>450</v>
      </c>
      <c r="F14" s="30" t="s">
        <v>451</v>
      </c>
      <c r="G14" s="27" t="s">
        <v>88</v>
      </c>
      <c r="H14" s="31">
        <v>8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>
        <v>6</v>
      </c>
      <c r="Q14" s="34">
        <f t="shared" si="0"/>
        <v>6.6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1.95" customHeight="1">
      <c r="B15" s="26">
        <v>5</v>
      </c>
      <c r="C15" s="27" t="s">
        <v>452</v>
      </c>
      <c r="D15" s="28" t="s">
        <v>282</v>
      </c>
      <c r="E15" s="29" t="s">
        <v>453</v>
      </c>
      <c r="F15" s="30" t="s">
        <v>454</v>
      </c>
      <c r="G15" s="27" t="s">
        <v>73</v>
      </c>
      <c r="H15" s="31">
        <v>9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>
        <v>10</v>
      </c>
      <c r="Q15" s="34">
        <f t="shared" si="0"/>
        <v>9.6999999999999993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1.95" customHeight="1">
      <c r="B16" s="26">
        <v>6</v>
      </c>
      <c r="C16" s="27" t="s">
        <v>455</v>
      </c>
      <c r="D16" s="28" t="s">
        <v>456</v>
      </c>
      <c r="E16" s="29" t="s">
        <v>457</v>
      </c>
      <c r="F16" s="30" t="s">
        <v>458</v>
      </c>
      <c r="G16" s="27" t="s">
        <v>73</v>
      </c>
      <c r="H16" s="31">
        <v>6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>
        <v>3</v>
      </c>
      <c r="Q16" s="34">
        <f t="shared" si="0"/>
        <v>3.9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1.95" customHeight="1">
      <c r="B17" s="26">
        <v>7</v>
      </c>
      <c r="C17" s="27" t="s">
        <v>459</v>
      </c>
      <c r="D17" s="28" t="s">
        <v>126</v>
      </c>
      <c r="E17" s="29" t="s">
        <v>79</v>
      </c>
      <c r="F17" s="30" t="s">
        <v>460</v>
      </c>
      <c r="G17" s="27" t="s">
        <v>88</v>
      </c>
      <c r="H17" s="31">
        <v>9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>
        <v>9</v>
      </c>
      <c r="Q17" s="34">
        <f t="shared" si="0"/>
        <v>9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1.95" customHeight="1">
      <c r="B18" s="26">
        <v>8</v>
      </c>
      <c r="C18" s="27" t="s">
        <v>461</v>
      </c>
      <c r="D18" s="28" t="s">
        <v>118</v>
      </c>
      <c r="E18" s="29" t="s">
        <v>79</v>
      </c>
      <c r="F18" s="30" t="s">
        <v>462</v>
      </c>
      <c r="G18" s="27" t="s">
        <v>73</v>
      </c>
      <c r="H18" s="31">
        <v>9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>
        <v>8</v>
      </c>
      <c r="Q18" s="34">
        <f t="shared" si="0"/>
        <v>8.3000000000000007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1.95" customHeight="1">
      <c r="B19" s="26">
        <v>9</v>
      </c>
      <c r="C19" s="27" t="s">
        <v>463</v>
      </c>
      <c r="D19" s="28" t="s">
        <v>464</v>
      </c>
      <c r="E19" s="29" t="s">
        <v>83</v>
      </c>
      <c r="F19" s="30" t="s">
        <v>465</v>
      </c>
      <c r="G19" s="27" t="s">
        <v>73</v>
      </c>
      <c r="H19" s="31">
        <v>9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>
        <v>9</v>
      </c>
      <c r="Q19" s="34">
        <f t="shared" si="0"/>
        <v>9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1.95" customHeight="1">
      <c r="B20" s="26">
        <v>10</v>
      </c>
      <c r="C20" s="27" t="s">
        <v>466</v>
      </c>
      <c r="D20" s="28" t="s">
        <v>467</v>
      </c>
      <c r="E20" s="29" t="s">
        <v>468</v>
      </c>
      <c r="F20" s="30" t="s">
        <v>469</v>
      </c>
      <c r="G20" s="27" t="s">
        <v>73</v>
      </c>
      <c r="H20" s="31">
        <v>8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>
        <v>7</v>
      </c>
      <c r="Q20" s="34">
        <f t="shared" si="0"/>
        <v>7.3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1.95" customHeight="1">
      <c r="B21" s="26">
        <v>11</v>
      </c>
      <c r="C21" s="27" t="s">
        <v>470</v>
      </c>
      <c r="D21" s="28" t="s">
        <v>471</v>
      </c>
      <c r="E21" s="29" t="s">
        <v>90</v>
      </c>
      <c r="F21" s="30" t="s">
        <v>472</v>
      </c>
      <c r="G21" s="27" t="s">
        <v>73</v>
      </c>
      <c r="H21" s="31">
        <v>9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0"/>
        <v>8.3000000000000007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1.95" customHeight="1">
      <c r="B22" s="26">
        <v>12</v>
      </c>
      <c r="C22" s="27" t="s">
        <v>473</v>
      </c>
      <c r="D22" s="28" t="s">
        <v>71</v>
      </c>
      <c r="E22" s="29" t="s">
        <v>90</v>
      </c>
      <c r="F22" s="30" t="s">
        <v>474</v>
      </c>
      <c r="G22" s="27" t="s">
        <v>65</v>
      </c>
      <c r="H22" s="31">
        <v>9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>
        <v>9</v>
      </c>
      <c r="Q22" s="34">
        <f t="shared" si="0"/>
        <v>9</v>
      </c>
      <c r="R22" s="35" t="str">
        <f t="shared" si="3"/>
        <v>A+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1.95" customHeight="1">
      <c r="B23" s="26">
        <v>13</v>
      </c>
      <c r="C23" s="27" t="s">
        <v>475</v>
      </c>
      <c r="D23" s="28" t="s">
        <v>126</v>
      </c>
      <c r="E23" s="29" t="s">
        <v>98</v>
      </c>
      <c r="F23" s="30" t="s">
        <v>476</v>
      </c>
      <c r="G23" s="27" t="s">
        <v>65</v>
      </c>
      <c r="H23" s="31">
        <v>9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>
        <v>7.5</v>
      </c>
      <c r="Q23" s="34">
        <f t="shared" si="0"/>
        <v>8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1.95" customHeight="1">
      <c r="B24" s="26">
        <v>14</v>
      </c>
      <c r="C24" s="27" t="s">
        <v>477</v>
      </c>
      <c r="D24" s="28" t="s">
        <v>185</v>
      </c>
      <c r="E24" s="29" t="s">
        <v>478</v>
      </c>
      <c r="F24" s="30" t="s">
        <v>479</v>
      </c>
      <c r="G24" s="27" t="s">
        <v>65</v>
      </c>
      <c r="H24" s="31">
        <v>9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>
        <v>8</v>
      </c>
      <c r="Q24" s="34">
        <f t="shared" si="0"/>
        <v>8.3000000000000007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1.95" customHeight="1">
      <c r="B25" s="26">
        <v>15</v>
      </c>
      <c r="C25" s="27" t="s">
        <v>480</v>
      </c>
      <c r="D25" s="28" t="s">
        <v>481</v>
      </c>
      <c r="E25" s="29" t="s">
        <v>271</v>
      </c>
      <c r="F25" s="30" t="s">
        <v>482</v>
      </c>
      <c r="G25" s="27" t="s">
        <v>88</v>
      </c>
      <c r="H25" s="31">
        <v>0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 t="s">
        <v>625</v>
      </c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1.95" customHeight="1">
      <c r="B26" s="26">
        <v>16</v>
      </c>
      <c r="C26" s="27" t="s">
        <v>483</v>
      </c>
      <c r="D26" s="28" t="s">
        <v>348</v>
      </c>
      <c r="E26" s="29" t="s">
        <v>484</v>
      </c>
      <c r="F26" s="30" t="s">
        <v>485</v>
      </c>
      <c r="G26" s="27" t="s">
        <v>73</v>
      </c>
      <c r="H26" s="31">
        <v>8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>
        <v>7</v>
      </c>
      <c r="Q26" s="34">
        <f t="shared" si="0"/>
        <v>7.3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1.95" customHeight="1">
      <c r="B27" s="26">
        <v>17</v>
      </c>
      <c r="C27" s="27" t="s">
        <v>486</v>
      </c>
      <c r="D27" s="28" t="s">
        <v>487</v>
      </c>
      <c r="E27" s="29" t="s">
        <v>488</v>
      </c>
      <c r="F27" s="30" t="s">
        <v>120</v>
      </c>
      <c r="G27" s="27" t="s">
        <v>69</v>
      </c>
      <c r="H27" s="31">
        <v>9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>
        <v>8</v>
      </c>
      <c r="Q27" s="34">
        <f t="shared" si="0"/>
        <v>8.3000000000000007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1.95" customHeight="1">
      <c r="B28" s="26">
        <v>18</v>
      </c>
      <c r="C28" s="27" t="s">
        <v>489</v>
      </c>
      <c r="D28" s="28" t="s">
        <v>490</v>
      </c>
      <c r="E28" s="29" t="s">
        <v>491</v>
      </c>
      <c r="F28" s="30" t="s">
        <v>492</v>
      </c>
      <c r="G28" s="27" t="s">
        <v>73</v>
      </c>
      <c r="H28" s="31">
        <v>8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>
        <v>6</v>
      </c>
      <c r="Q28" s="34">
        <f t="shared" si="0"/>
        <v>6.6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1.95" customHeight="1">
      <c r="B29" s="26">
        <v>19</v>
      </c>
      <c r="C29" s="27" t="s">
        <v>493</v>
      </c>
      <c r="D29" s="28" t="s">
        <v>494</v>
      </c>
      <c r="E29" s="29" t="s">
        <v>123</v>
      </c>
      <c r="F29" s="30" t="s">
        <v>112</v>
      </c>
      <c r="G29" s="27" t="s">
        <v>73</v>
      </c>
      <c r="H29" s="31">
        <v>10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>
        <v>9.5</v>
      </c>
      <c r="Q29" s="34">
        <f t="shared" si="0"/>
        <v>9.6999999999999993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1.95" customHeight="1">
      <c r="B30" s="26">
        <v>20</v>
      </c>
      <c r="C30" s="27" t="s">
        <v>495</v>
      </c>
      <c r="D30" s="28" t="s">
        <v>496</v>
      </c>
      <c r="E30" s="29" t="s">
        <v>123</v>
      </c>
      <c r="F30" s="30" t="s">
        <v>172</v>
      </c>
      <c r="G30" s="27" t="s">
        <v>65</v>
      </c>
      <c r="H30" s="31">
        <v>9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0"/>
        <v>8.3000000000000007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1.95" customHeight="1">
      <c r="B31" s="26">
        <v>21</v>
      </c>
      <c r="C31" s="27" t="s">
        <v>497</v>
      </c>
      <c r="D31" s="28" t="s">
        <v>118</v>
      </c>
      <c r="E31" s="29" t="s">
        <v>123</v>
      </c>
      <c r="F31" s="30" t="s">
        <v>458</v>
      </c>
      <c r="G31" s="27" t="s">
        <v>73</v>
      </c>
      <c r="H31" s="31">
        <v>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>
        <v>6.5</v>
      </c>
      <c r="Q31" s="34">
        <f t="shared" si="0"/>
        <v>6.7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1.95" customHeight="1">
      <c r="B32" s="26">
        <v>22</v>
      </c>
      <c r="C32" s="27" t="s">
        <v>498</v>
      </c>
      <c r="D32" s="28" t="s">
        <v>499</v>
      </c>
      <c r="E32" s="29" t="s">
        <v>500</v>
      </c>
      <c r="F32" s="30" t="s">
        <v>501</v>
      </c>
      <c r="G32" s="27" t="s">
        <v>65</v>
      </c>
      <c r="H32" s="31">
        <v>9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>
        <v>7.5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1.95" customHeight="1">
      <c r="B33" s="26">
        <v>23</v>
      </c>
      <c r="C33" s="27" t="s">
        <v>502</v>
      </c>
      <c r="D33" s="28" t="s">
        <v>503</v>
      </c>
      <c r="E33" s="29" t="s">
        <v>134</v>
      </c>
      <c r="F33" s="30" t="s">
        <v>504</v>
      </c>
      <c r="G33" s="27" t="s">
        <v>73</v>
      </c>
      <c r="H33" s="31">
        <v>9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>
        <v>8.5</v>
      </c>
      <c r="Q33" s="34">
        <f t="shared" si="0"/>
        <v>8.6999999999999993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1.95" customHeight="1">
      <c r="B34" s="26">
        <v>24</v>
      </c>
      <c r="C34" s="27" t="s">
        <v>505</v>
      </c>
      <c r="D34" s="28" t="s">
        <v>111</v>
      </c>
      <c r="E34" s="29" t="s">
        <v>134</v>
      </c>
      <c r="F34" s="30" t="s">
        <v>506</v>
      </c>
      <c r="G34" s="27" t="s">
        <v>65</v>
      </c>
      <c r="H34" s="31">
        <v>9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>
        <v>9</v>
      </c>
      <c r="Q34" s="34">
        <f t="shared" si="0"/>
        <v>9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1.95" customHeight="1">
      <c r="B35" s="26">
        <v>25</v>
      </c>
      <c r="C35" s="27" t="s">
        <v>507</v>
      </c>
      <c r="D35" s="28" t="s">
        <v>508</v>
      </c>
      <c r="E35" s="29" t="s">
        <v>134</v>
      </c>
      <c r="F35" s="30" t="s">
        <v>509</v>
      </c>
      <c r="G35" s="27" t="s">
        <v>88</v>
      </c>
      <c r="H35" s="31">
        <v>0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 t="s">
        <v>625</v>
      </c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1.95" customHeight="1">
      <c r="B36" s="26">
        <v>26</v>
      </c>
      <c r="C36" s="27" t="s">
        <v>510</v>
      </c>
      <c r="D36" s="28" t="s">
        <v>511</v>
      </c>
      <c r="E36" s="29" t="s">
        <v>137</v>
      </c>
      <c r="F36" s="30" t="s">
        <v>512</v>
      </c>
      <c r="G36" s="27" t="s">
        <v>73</v>
      </c>
      <c r="H36" s="31">
        <v>9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>
        <v>9</v>
      </c>
      <c r="Q36" s="34">
        <f t="shared" si="0"/>
        <v>9</v>
      </c>
      <c r="R36" s="35" t="str">
        <f t="shared" si="3"/>
        <v>A+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1.95" customHeight="1">
      <c r="B37" s="26">
        <v>27</v>
      </c>
      <c r="C37" s="27" t="s">
        <v>513</v>
      </c>
      <c r="D37" s="28" t="s">
        <v>496</v>
      </c>
      <c r="E37" s="29" t="s">
        <v>137</v>
      </c>
      <c r="F37" s="30" t="s">
        <v>514</v>
      </c>
      <c r="G37" s="27" t="s">
        <v>88</v>
      </c>
      <c r="H37" s="31">
        <v>9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>
        <v>9</v>
      </c>
      <c r="Q37" s="34">
        <f t="shared" si="0"/>
        <v>9</v>
      </c>
      <c r="R37" s="35" t="str">
        <f t="shared" si="3"/>
        <v>A+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1.95" customHeight="1">
      <c r="B38" s="26">
        <v>28</v>
      </c>
      <c r="C38" s="27" t="s">
        <v>515</v>
      </c>
      <c r="D38" s="28" t="s">
        <v>118</v>
      </c>
      <c r="E38" s="29" t="s">
        <v>516</v>
      </c>
      <c r="F38" s="30" t="s">
        <v>517</v>
      </c>
      <c r="G38" s="27" t="s">
        <v>73</v>
      </c>
      <c r="H38" s="31">
        <v>8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>
        <v>10</v>
      </c>
      <c r="Q38" s="34">
        <f t="shared" si="0"/>
        <v>9.4</v>
      </c>
      <c r="R38" s="35" t="str">
        <f t="shared" si="3"/>
        <v>A+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1.95" customHeight="1">
      <c r="B39" s="26">
        <v>29</v>
      </c>
      <c r="C39" s="27" t="s">
        <v>518</v>
      </c>
      <c r="D39" s="28" t="s">
        <v>519</v>
      </c>
      <c r="E39" s="29" t="s">
        <v>320</v>
      </c>
      <c r="F39" s="30" t="s">
        <v>211</v>
      </c>
      <c r="G39" s="27" t="s">
        <v>88</v>
      </c>
      <c r="H39" s="31">
        <v>9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>
        <v>9</v>
      </c>
      <c r="Q39" s="34">
        <f t="shared" si="0"/>
        <v>9</v>
      </c>
      <c r="R39" s="35" t="str">
        <f t="shared" si="3"/>
        <v>A+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1.95" customHeight="1">
      <c r="B40" s="26">
        <v>30</v>
      </c>
      <c r="C40" s="27" t="s">
        <v>520</v>
      </c>
      <c r="D40" s="28" t="s">
        <v>82</v>
      </c>
      <c r="E40" s="29" t="s">
        <v>324</v>
      </c>
      <c r="F40" s="30" t="s">
        <v>64</v>
      </c>
      <c r="G40" s="27" t="s">
        <v>73</v>
      </c>
      <c r="H40" s="31">
        <v>10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>
        <v>9</v>
      </c>
      <c r="Q40" s="34">
        <f t="shared" si="0"/>
        <v>9.3000000000000007</v>
      </c>
      <c r="R40" s="35" t="str">
        <f t="shared" si="3"/>
        <v>A+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1.95" customHeight="1">
      <c r="B41" s="26">
        <v>31</v>
      </c>
      <c r="C41" s="27" t="s">
        <v>521</v>
      </c>
      <c r="D41" s="28" t="s">
        <v>522</v>
      </c>
      <c r="E41" s="29" t="s">
        <v>324</v>
      </c>
      <c r="F41" s="30" t="s">
        <v>523</v>
      </c>
      <c r="G41" s="27" t="s">
        <v>65</v>
      </c>
      <c r="H41" s="31">
        <v>8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>
        <v>6</v>
      </c>
      <c r="Q41" s="34">
        <f t="shared" si="0"/>
        <v>6.6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1.95" customHeight="1">
      <c r="B42" s="26">
        <v>32</v>
      </c>
      <c r="C42" s="27" t="s">
        <v>524</v>
      </c>
      <c r="D42" s="28" t="s">
        <v>525</v>
      </c>
      <c r="E42" s="29" t="s">
        <v>526</v>
      </c>
      <c r="F42" s="30" t="s">
        <v>527</v>
      </c>
      <c r="G42" s="27" t="s">
        <v>73</v>
      </c>
      <c r="H42" s="31">
        <v>9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>
        <v>9</v>
      </c>
      <c r="Q42" s="34">
        <f t="shared" si="0"/>
        <v>9</v>
      </c>
      <c r="R42" s="35" t="str">
        <f t="shared" si="3"/>
        <v>A+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1.95" customHeight="1">
      <c r="B43" s="26">
        <v>33</v>
      </c>
      <c r="C43" s="27" t="s">
        <v>528</v>
      </c>
      <c r="D43" s="28" t="s">
        <v>529</v>
      </c>
      <c r="E43" s="29" t="s">
        <v>530</v>
      </c>
      <c r="F43" s="30" t="s">
        <v>531</v>
      </c>
      <c r="G43" s="27" t="s">
        <v>73</v>
      </c>
      <c r="H43" s="31">
        <v>10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>
        <v>10</v>
      </c>
      <c r="Q43" s="34">
        <f t="shared" si="0"/>
        <v>10</v>
      </c>
      <c r="R43" s="35" t="str">
        <f t="shared" si="3"/>
        <v>A+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1.95" customHeight="1">
      <c r="B44" s="26">
        <v>34</v>
      </c>
      <c r="C44" s="27" t="s">
        <v>532</v>
      </c>
      <c r="D44" s="28" t="s">
        <v>533</v>
      </c>
      <c r="E44" s="29" t="s">
        <v>530</v>
      </c>
      <c r="F44" s="30" t="s">
        <v>124</v>
      </c>
      <c r="G44" s="27" t="s">
        <v>65</v>
      </c>
      <c r="H44" s="31">
        <v>9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>
        <v>5</v>
      </c>
      <c r="Q44" s="34">
        <f t="shared" si="0"/>
        <v>6.2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1.95" customHeight="1">
      <c r="B45" s="26">
        <v>35</v>
      </c>
      <c r="C45" s="27" t="s">
        <v>534</v>
      </c>
      <c r="D45" s="28" t="s">
        <v>535</v>
      </c>
      <c r="E45" s="29" t="s">
        <v>151</v>
      </c>
      <c r="F45" s="30" t="s">
        <v>442</v>
      </c>
      <c r="G45" s="27" t="s">
        <v>69</v>
      </c>
      <c r="H45" s="31">
        <v>6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>
        <v>3</v>
      </c>
      <c r="Q45" s="34">
        <f t="shared" si="0"/>
        <v>3.9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1.95" customHeight="1">
      <c r="B46" s="26">
        <v>36</v>
      </c>
      <c r="C46" s="27" t="s">
        <v>536</v>
      </c>
      <c r="D46" s="28" t="s">
        <v>282</v>
      </c>
      <c r="E46" s="29" t="s">
        <v>349</v>
      </c>
      <c r="F46" s="30" t="s">
        <v>389</v>
      </c>
      <c r="G46" s="27" t="s">
        <v>73</v>
      </c>
      <c r="H46" s="31">
        <v>10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>
        <v>8.5</v>
      </c>
      <c r="Q46" s="34">
        <f t="shared" si="0"/>
        <v>9</v>
      </c>
      <c r="R46" s="35" t="str">
        <f t="shared" si="3"/>
        <v>A+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1.95" customHeight="1">
      <c r="B47" s="26">
        <v>37</v>
      </c>
      <c r="C47" s="27" t="s">
        <v>537</v>
      </c>
      <c r="D47" s="28" t="s">
        <v>538</v>
      </c>
      <c r="E47" s="29" t="s">
        <v>349</v>
      </c>
      <c r="F47" s="30" t="s">
        <v>539</v>
      </c>
      <c r="G47" s="27" t="s">
        <v>69</v>
      </c>
      <c r="H47" s="31">
        <v>8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>
        <v>6.5</v>
      </c>
      <c r="Q47" s="34">
        <f t="shared" si="0"/>
        <v>7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1.95" customHeight="1">
      <c r="B48" s="26">
        <v>38</v>
      </c>
      <c r="C48" s="27" t="s">
        <v>540</v>
      </c>
      <c r="D48" s="28" t="s">
        <v>541</v>
      </c>
      <c r="E48" s="29" t="s">
        <v>542</v>
      </c>
      <c r="F48" s="30" t="s">
        <v>543</v>
      </c>
      <c r="G48" s="27" t="s">
        <v>65</v>
      </c>
      <c r="H48" s="31">
        <v>9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>
        <v>8.5</v>
      </c>
      <c r="Q48" s="34">
        <f t="shared" si="0"/>
        <v>8.6999999999999993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1.95" customHeight="1">
      <c r="B49" s="26">
        <v>39</v>
      </c>
      <c r="C49" s="27" t="s">
        <v>544</v>
      </c>
      <c r="D49" s="28" t="s">
        <v>545</v>
      </c>
      <c r="E49" s="29" t="s">
        <v>546</v>
      </c>
      <c r="F49" s="30" t="s">
        <v>547</v>
      </c>
      <c r="G49" s="27" t="s">
        <v>73</v>
      </c>
      <c r="H49" s="31">
        <v>9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>
        <v>10</v>
      </c>
      <c r="Q49" s="34">
        <f t="shared" si="0"/>
        <v>9.6999999999999993</v>
      </c>
      <c r="R49" s="35" t="str">
        <f t="shared" si="3"/>
        <v>A+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1.95" customHeight="1">
      <c r="B50" s="26">
        <v>40</v>
      </c>
      <c r="C50" s="27" t="s">
        <v>548</v>
      </c>
      <c r="D50" s="28" t="s">
        <v>254</v>
      </c>
      <c r="E50" s="29" t="s">
        <v>549</v>
      </c>
      <c r="F50" s="30" t="s">
        <v>550</v>
      </c>
      <c r="G50" s="27" t="s">
        <v>65</v>
      </c>
      <c r="H50" s="31">
        <v>10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>
        <v>9</v>
      </c>
      <c r="Q50" s="34">
        <f t="shared" si="0"/>
        <v>9.3000000000000007</v>
      </c>
      <c r="R50" s="35" t="str">
        <f t="shared" si="3"/>
        <v>A+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1.95" customHeight="1">
      <c r="B51" s="26">
        <v>41</v>
      </c>
      <c r="C51" s="27" t="s">
        <v>551</v>
      </c>
      <c r="D51" s="28" t="s">
        <v>401</v>
      </c>
      <c r="E51" s="29" t="s">
        <v>359</v>
      </c>
      <c r="F51" s="30" t="s">
        <v>124</v>
      </c>
      <c r="G51" s="27" t="s">
        <v>69</v>
      </c>
      <c r="H51" s="31">
        <v>6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>
        <v>3</v>
      </c>
      <c r="Q51" s="34">
        <f t="shared" si="0"/>
        <v>3.9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1.95" customHeight="1">
      <c r="B52" s="26">
        <v>42</v>
      </c>
      <c r="C52" s="27" t="s">
        <v>552</v>
      </c>
      <c r="D52" s="28" t="s">
        <v>553</v>
      </c>
      <c r="E52" s="29" t="s">
        <v>359</v>
      </c>
      <c r="F52" s="30" t="s">
        <v>554</v>
      </c>
      <c r="G52" s="27" t="s">
        <v>88</v>
      </c>
      <c r="H52" s="31">
        <v>0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 t="s">
        <v>625</v>
      </c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>Không đủ ĐKDT</v>
      </c>
      <c r="U52" s="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1.95" customHeight="1">
      <c r="B53" s="26">
        <v>43</v>
      </c>
      <c r="C53" s="27" t="s">
        <v>555</v>
      </c>
      <c r="D53" s="28" t="s">
        <v>556</v>
      </c>
      <c r="E53" s="29" t="s">
        <v>557</v>
      </c>
      <c r="F53" s="30" t="s">
        <v>558</v>
      </c>
      <c r="G53" s="27" t="s">
        <v>73</v>
      </c>
      <c r="H53" s="31">
        <v>9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>
        <v>8</v>
      </c>
      <c r="Q53" s="34">
        <f t="shared" si="0"/>
        <v>8.3000000000000007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1.95" customHeight="1">
      <c r="B54" s="26">
        <v>44</v>
      </c>
      <c r="C54" s="27" t="s">
        <v>559</v>
      </c>
      <c r="D54" s="28" t="s">
        <v>560</v>
      </c>
      <c r="E54" s="29" t="s">
        <v>557</v>
      </c>
      <c r="F54" s="30" t="s">
        <v>561</v>
      </c>
      <c r="G54" s="27" t="s">
        <v>65</v>
      </c>
      <c r="H54" s="31">
        <v>8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>
        <v>7</v>
      </c>
      <c r="Q54" s="34">
        <f t="shared" si="0"/>
        <v>7.3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1.95" customHeight="1">
      <c r="B55" s="26">
        <v>45</v>
      </c>
      <c r="C55" s="27" t="s">
        <v>562</v>
      </c>
      <c r="D55" s="28" t="s">
        <v>302</v>
      </c>
      <c r="E55" s="29" t="s">
        <v>563</v>
      </c>
      <c r="F55" s="30" t="s">
        <v>564</v>
      </c>
      <c r="G55" s="27" t="s">
        <v>73</v>
      </c>
      <c r="H55" s="31">
        <v>9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>
        <v>7</v>
      </c>
      <c r="Q55" s="34">
        <f t="shared" si="0"/>
        <v>7.6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1.95" customHeight="1">
      <c r="B56" s="26">
        <v>46</v>
      </c>
      <c r="C56" s="27" t="s">
        <v>565</v>
      </c>
      <c r="D56" s="28" t="s">
        <v>86</v>
      </c>
      <c r="E56" s="29" t="s">
        <v>385</v>
      </c>
      <c r="F56" s="30" t="s">
        <v>566</v>
      </c>
      <c r="G56" s="27" t="s">
        <v>88</v>
      </c>
      <c r="H56" s="31">
        <v>9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>
        <v>9</v>
      </c>
      <c r="Q56" s="34">
        <f t="shared" si="0"/>
        <v>9</v>
      </c>
      <c r="R56" s="35" t="str">
        <f t="shared" si="3"/>
        <v>A+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1.95" customHeight="1">
      <c r="B57" s="26">
        <v>47</v>
      </c>
      <c r="C57" s="27" t="s">
        <v>567</v>
      </c>
      <c r="D57" s="28" t="s">
        <v>568</v>
      </c>
      <c r="E57" s="29" t="s">
        <v>385</v>
      </c>
      <c r="F57" s="30" t="s">
        <v>569</v>
      </c>
      <c r="G57" s="27" t="s">
        <v>73</v>
      </c>
      <c r="H57" s="31">
        <v>9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>
        <v>4</v>
      </c>
      <c r="Q57" s="34">
        <f t="shared" si="0"/>
        <v>5.5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1.95" customHeight="1">
      <c r="B58" s="26">
        <v>48</v>
      </c>
      <c r="C58" s="27" t="s">
        <v>570</v>
      </c>
      <c r="D58" s="28" t="s">
        <v>508</v>
      </c>
      <c r="E58" s="29" t="s">
        <v>571</v>
      </c>
      <c r="F58" s="30" t="s">
        <v>211</v>
      </c>
      <c r="G58" s="27" t="s">
        <v>69</v>
      </c>
      <c r="H58" s="31">
        <v>6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>
        <v>3</v>
      </c>
      <c r="Q58" s="34">
        <f t="shared" si="0"/>
        <v>3.9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1.95" customHeight="1">
      <c r="B59" s="26">
        <v>49</v>
      </c>
      <c r="C59" s="27" t="s">
        <v>572</v>
      </c>
      <c r="D59" s="28" t="s">
        <v>573</v>
      </c>
      <c r="E59" s="29" t="s">
        <v>574</v>
      </c>
      <c r="F59" s="30" t="s">
        <v>575</v>
      </c>
      <c r="G59" s="27" t="s">
        <v>73</v>
      </c>
      <c r="H59" s="31">
        <v>8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>
        <v>5</v>
      </c>
      <c r="Q59" s="34">
        <f t="shared" si="0"/>
        <v>5.9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1.95" customHeight="1">
      <c r="B60" s="26">
        <v>50</v>
      </c>
      <c r="C60" s="27" t="s">
        <v>576</v>
      </c>
      <c r="D60" s="28" t="s">
        <v>429</v>
      </c>
      <c r="E60" s="29" t="s">
        <v>574</v>
      </c>
      <c r="F60" s="30" t="s">
        <v>577</v>
      </c>
      <c r="G60" s="27" t="s">
        <v>65</v>
      </c>
      <c r="H60" s="31">
        <v>8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>
        <v>7</v>
      </c>
      <c r="Q60" s="34">
        <f t="shared" si="0"/>
        <v>7.3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1.95" customHeight="1">
      <c r="B61" s="26">
        <v>51</v>
      </c>
      <c r="C61" s="27" t="s">
        <v>578</v>
      </c>
      <c r="D61" s="28" t="s">
        <v>579</v>
      </c>
      <c r="E61" s="29" t="s">
        <v>394</v>
      </c>
      <c r="F61" s="30" t="s">
        <v>580</v>
      </c>
      <c r="G61" s="27" t="s">
        <v>88</v>
      </c>
      <c r="H61" s="31">
        <v>8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>
        <v>6</v>
      </c>
      <c r="Q61" s="34">
        <f t="shared" si="0"/>
        <v>6.6</v>
      </c>
      <c r="R61" s="35" t="str">
        <f t="shared" si="3"/>
        <v>C+</v>
      </c>
      <c r="S61" s="36" t="str">
        <f t="shared" si="1"/>
        <v>Trung bình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1.95" customHeight="1">
      <c r="B62" s="26">
        <v>52</v>
      </c>
      <c r="C62" s="27" t="s">
        <v>581</v>
      </c>
      <c r="D62" s="28" t="s">
        <v>118</v>
      </c>
      <c r="E62" s="29" t="s">
        <v>178</v>
      </c>
      <c r="F62" s="30" t="s">
        <v>582</v>
      </c>
      <c r="G62" s="27" t="s">
        <v>65</v>
      </c>
      <c r="H62" s="31">
        <v>8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>
        <v>6</v>
      </c>
      <c r="Q62" s="34">
        <f t="shared" si="0"/>
        <v>6.6</v>
      </c>
      <c r="R62" s="35" t="str">
        <f t="shared" si="3"/>
        <v>C+</v>
      </c>
      <c r="S62" s="36" t="str">
        <f t="shared" si="1"/>
        <v>Trung bình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1.95" customHeight="1">
      <c r="B63" s="26">
        <v>53</v>
      </c>
      <c r="C63" s="27" t="s">
        <v>583</v>
      </c>
      <c r="D63" s="28" t="s">
        <v>584</v>
      </c>
      <c r="E63" s="29" t="s">
        <v>398</v>
      </c>
      <c r="F63" s="30" t="s">
        <v>585</v>
      </c>
      <c r="G63" s="27" t="s">
        <v>69</v>
      </c>
      <c r="H63" s="31">
        <v>6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>
        <v>3</v>
      </c>
      <c r="Q63" s="34">
        <f t="shared" si="0"/>
        <v>3.9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1.95" customHeight="1">
      <c r="B64" s="26">
        <v>54</v>
      </c>
      <c r="C64" s="27" t="s">
        <v>586</v>
      </c>
      <c r="D64" s="28" t="s">
        <v>587</v>
      </c>
      <c r="E64" s="29" t="s">
        <v>398</v>
      </c>
      <c r="F64" s="30" t="s">
        <v>588</v>
      </c>
      <c r="G64" s="27" t="s">
        <v>69</v>
      </c>
      <c r="H64" s="31">
        <v>8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>
        <v>6.5</v>
      </c>
      <c r="Q64" s="34">
        <f t="shared" si="0"/>
        <v>7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21.95" customHeight="1">
      <c r="B65" s="26">
        <v>55</v>
      </c>
      <c r="C65" s="27" t="s">
        <v>589</v>
      </c>
      <c r="D65" s="28" t="s">
        <v>447</v>
      </c>
      <c r="E65" s="29" t="s">
        <v>182</v>
      </c>
      <c r="F65" s="30" t="s">
        <v>590</v>
      </c>
      <c r="G65" s="27" t="s">
        <v>73</v>
      </c>
      <c r="H65" s="31">
        <v>8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>
        <v>5</v>
      </c>
      <c r="Q65" s="34">
        <f t="shared" si="0"/>
        <v>5.9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21.95" customHeight="1">
      <c r="B66" s="26">
        <v>56</v>
      </c>
      <c r="C66" s="27" t="s">
        <v>591</v>
      </c>
      <c r="D66" s="28" t="s">
        <v>592</v>
      </c>
      <c r="E66" s="29" t="s">
        <v>404</v>
      </c>
      <c r="F66" s="30" t="s">
        <v>252</v>
      </c>
      <c r="G66" s="27" t="s">
        <v>73</v>
      </c>
      <c r="H66" s="31">
        <v>9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>
        <v>7.5</v>
      </c>
      <c r="Q66" s="34">
        <f t="shared" si="0"/>
        <v>8</v>
      </c>
      <c r="R66" s="35" t="str">
        <f t="shared" si="3"/>
        <v>B+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21.95" customHeight="1">
      <c r="B67" s="26">
        <v>57</v>
      </c>
      <c r="C67" s="27" t="s">
        <v>593</v>
      </c>
      <c r="D67" s="28" t="s">
        <v>594</v>
      </c>
      <c r="E67" s="29" t="s">
        <v>595</v>
      </c>
      <c r="F67" s="30" t="s">
        <v>120</v>
      </c>
      <c r="G67" s="27" t="s">
        <v>73</v>
      </c>
      <c r="H67" s="31">
        <v>9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>
        <v>8</v>
      </c>
      <c r="Q67" s="34">
        <f t="shared" si="0"/>
        <v>8.3000000000000007</v>
      </c>
      <c r="R67" s="35" t="str">
        <f t="shared" si="3"/>
        <v>B+</v>
      </c>
      <c r="S67" s="36" t="str">
        <f t="shared" si="1"/>
        <v>Khá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21.95" customHeight="1">
      <c r="B68" s="26">
        <v>58</v>
      </c>
      <c r="C68" s="27" t="s">
        <v>596</v>
      </c>
      <c r="D68" s="28" t="s">
        <v>118</v>
      </c>
      <c r="E68" s="29" t="s">
        <v>595</v>
      </c>
      <c r="F68" s="30" t="s">
        <v>597</v>
      </c>
      <c r="G68" s="27" t="s">
        <v>69</v>
      </c>
      <c r="H68" s="31">
        <v>8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>
        <v>6</v>
      </c>
      <c r="Q68" s="34">
        <f t="shared" si="0"/>
        <v>6.6</v>
      </c>
      <c r="R68" s="35" t="str">
        <f t="shared" si="3"/>
        <v>C+</v>
      </c>
      <c r="S68" s="36" t="str">
        <f t="shared" si="1"/>
        <v>Trung bình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21.95" customHeight="1">
      <c r="B69" s="26">
        <v>59</v>
      </c>
      <c r="C69" s="27" t="s">
        <v>598</v>
      </c>
      <c r="D69" s="28" t="s">
        <v>599</v>
      </c>
      <c r="E69" s="29" t="s">
        <v>416</v>
      </c>
      <c r="F69" s="30" t="s">
        <v>414</v>
      </c>
      <c r="G69" s="27" t="s">
        <v>65</v>
      </c>
      <c r="H69" s="31">
        <v>8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>
        <v>9</v>
      </c>
      <c r="Q69" s="34">
        <f t="shared" si="0"/>
        <v>8.6999999999999993</v>
      </c>
      <c r="R69" s="35" t="str">
        <f t="shared" si="3"/>
        <v>A</v>
      </c>
      <c r="S69" s="36" t="str">
        <f t="shared" si="1"/>
        <v>Giỏi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21.95" customHeight="1">
      <c r="B70" s="26">
        <v>60</v>
      </c>
      <c r="C70" s="27" t="s">
        <v>600</v>
      </c>
      <c r="D70" s="28" t="s">
        <v>409</v>
      </c>
      <c r="E70" s="29" t="s">
        <v>416</v>
      </c>
      <c r="F70" s="30" t="s">
        <v>561</v>
      </c>
      <c r="G70" s="27" t="s">
        <v>69</v>
      </c>
      <c r="H70" s="31">
        <v>8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>
        <v>6</v>
      </c>
      <c r="Q70" s="34">
        <f t="shared" si="0"/>
        <v>6.6</v>
      </c>
      <c r="R70" s="35" t="str">
        <f t="shared" si="3"/>
        <v>C+</v>
      </c>
      <c r="S70" s="36" t="str">
        <f t="shared" si="1"/>
        <v>Trung bình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21.95" customHeight="1">
      <c r="B71" s="26">
        <v>61</v>
      </c>
      <c r="C71" s="27" t="s">
        <v>601</v>
      </c>
      <c r="D71" s="28" t="s">
        <v>602</v>
      </c>
      <c r="E71" s="29" t="s">
        <v>603</v>
      </c>
      <c r="F71" s="30" t="s">
        <v>604</v>
      </c>
      <c r="G71" s="27" t="s">
        <v>73</v>
      </c>
      <c r="H71" s="31">
        <v>9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>
        <v>9</v>
      </c>
      <c r="Q71" s="34">
        <f t="shared" si="0"/>
        <v>9</v>
      </c>
      <c r="R71" s="35" t="str">
        <f t="shared" si="3"/>
        <v>A+</v>
      </c>
      <c r="S71" s="36" t="str">
        <f t="shared" si="1"/>
        <v>Giỏi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21.95" customHeight="1">
      <c r="B72" s="26">
        <v>62</v>
      </c>
      <c r="C72" s="27" t="s">
        <v>605</v>
      </c>
      <c r="D72" s="28" t="s">
        <v>606</v>
      </c>
      <c r="E72" s="29" t="s">
        <v>422</v>
      </c>
      <c r="F72" s="30" t="s">
        <v>166</v>
      </c>
      <c r="G72" s="27" t="s">
        <v>88</v>
      </c>
      <c r="H72" s="31">
        <v>9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>
        <v>8</v>
      </c>
      <c r="Q72" s="34">
        <f t="shared" si="0"/>
        <v>8.3000000000000007</v>
      </c>
      <c r="R72" s="35" t="str">
        <f t="shared" si="3"/>
        <v>B+</v>
      </c>
      <c r="S72" s="36" t="str">
        <f t="shared" si="1"/>
        <v>Khá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21.95" customHeight="1">
      <c r="B73" s="26">
        <v>63</v>
      </c>
      <c r="C73" s="27" t="s">
        <v>607</v>
      </c>
      <c r="D73" s="28" t="s">
        <v>97</v>
      </c>
      <c r="E73" s="29" t="s">
        <v>422</v>
      </c>
      <c r="F73" s="30" t="s">
        <v>608</v>
      </c>
      <c r="G73" s="27" t="s">
        <v>73</v>
      </c>
      <c r="H73" s="31">
        <v>9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>
        <v>9</v>
      </c>
      <c r="Q73" s="34">
        <f t="shared" si="0"/>
        <v>9</v>
      </c>
      <c r="R73" s="35" t="str">
        <f t="shared" si="3"/>
        <v>A+</v>
      </c>
      <c r="S73" s="36" t="str">
        <f t="shared" si="1"/>
        <v>Giỏi</v>
      </c>
      <c r="T73" s="37" t="str">
        <f t="shared" si="4"/>
        <v/>
      </c>
      <c r="U73" s="3"/>
      <c r="V73" s="91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21.95" customHeight="1">
      <c r="B74" s="26">
        <v>64</v>
      </c>
      <c r="C74" s="27" t="s">
        <v>609</v>
      </c>
      <c r="D74" s="28" t="s">
        <v>610</v>
      </c>
      <c r="E74" s="29" t="s">
        <v>426</v>
      </c>
      <c r="F74" s="30" t="s">
        <v>120</v>
      </c>
      <c r="G74" s="27" t="s">
        <v>88</v>
      </c>
      <c r="H74" s="31">
        <v>8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>
        <v>7</v>
      </c>
      <c r="Q74" s="34">
        <f t="shared" si="0"/>
        <v>7.3</v>
      </c>
      <c r="R74" s="35" t="str">
        <f t="shared" si="3"/>
        <v>B</v>
      </c>
      <c r="S74" s="36" t="str">
        <f t="shared" si="1"/>
        <v>Khá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21.95" customHeight="1">
      <c r="B75" s="26">
        <v>65</v>
      </c>
      <c r="C75" s="27" t="s">
        <v>611</v>
      </c>
      <c r="D75" s="28" t="s">
        <v>499</v>
      </c>
      <c r="E75" s="29" t="s">
        <v>426</v>
      </c>
      <c r="F75" s="30" t="s">
        <v>612</v>
      </c>
      <c r="G75" s="27" t="s">
        <v>73</v>
      </c>
      <c r="H75" s="31">
        <v>9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>
        <v>7.5</v>
      </c>
      <c r="Q75" s="34">
        <f t="shared" ref="Q75:Q80" si="5">ROUND(SUMPRODUCT(H75:P75,$H$10:$P$10)/100,1)</f>
        <v>8</v>
      </c>
      <c r="R75" s="35" t="str">
        <f t="shared" si="3"/>
        <v>B+</v>
      </c>
      <c r="S75" s="36" t="str">
        <f t="shared" si="1"/>
        <v>Khá</v>
      </c>
      <c r="T75" s="37" t="str">
        <f t="shared" si="4"/>
        <v/>
      </c>
      <c r="U75" s="3"/>
      <c r="V75" s="91" t="str">
        <f t="shared" si="2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21.95" customHeight="1">
      <c r="B76" s="26">
        <v>66</v>
      </c>
      <c r="C76" s="27" t="s">
        <v>613</v>
      </c>
      <c r="D76" s="28" t="s">
        <v>496</v>
      </c>
      <c r="E76" s="29" t="s">
        <v>202</v>
      </c>
      <c r="F76" s="30" t="s">
        <v>614</v>
      </c>
      <c r="G76" s="27" t="s">
        <v>65</v>
      </c>
      <c r="H76" s="31">
        <v>9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>
        <v>8</v>
      </c>
      <c r="Q76" s="34">
        <f t="shared" si="5"/>
        <v>8.3000000000000007</v>
      </c>
      <c r="R76" s="35" t="str">
        <f t="shared" si="3"/>
        <v>B+</v>
      </c>
      <c r="S76" s="36" t="str">
        <f t="shared" si="1"/>
        <v>Khá</v>
      </c>
      <c r="T76" s="37" t="str">
        <f t="shared" si="4"/>
        <v/>
      </c>
      <c r="U76" s="3"/>
      <c r="V76" s="91" t="str">
        <f t="shared" ref="V76:V80" si="6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21.95" customHeight="1">
      <c r="B77" s="26">
        <v>67</v>
      </c>
      <c r="C77" s="27" t="s">
        <v>615</v>
      </c>
      <c r="D77" s="28" t="s">
        <v>616</v>
      </c>
      <c r="E77" s="29" t="s">
        <v>206</v>
      </c>
      <c r="F77" s="30" t="s">
        <v>617</v>
      </c>
      <c r="G77" s="27" t="s">
        <v>73</v>
      </c>
      <c r="H77" s="31">
        <v>6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>
        <v>3</v>
      </c>
      <c r="Q77" s="34">
        <f t="shared" si="5"/>
        <v>3.9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21.95" customHeight="1">
      <c r="B78" s="26">
        <v>68</v>
      </c>
      <c r="C78" s="27" t="s">
        <v>618</v>
      </c>
      <c r="D78" s="28" t="s">
        <v>418</v>
      </c>
      <c r="E78" s="29" t="s">
        <v>210</v>
      </c>
      <c r="F78" s="30" t="s">
        <v>445</v>
      </c>
      <c r="G78" s="27" t="s">
        <v>65</v>
      </c>
      <c r="H78" s="31">
        <v>10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>
        <v>9.5</v>
      </c>
      <c r="Q78" s="34">
        <f t="shared" si="5"/>
        <v>9.6999999999999993</v>
      </c>
      <c r="R78" s="35" t="str">
        <f t="shared" si="3"/>
        <v>A+</v>
      </c>
      <c r="S78" s="36" t="str">
        <f t="shared" si="1"/>
        <v>Giỏi</v>
      </c>
      <c r="T78" s="37" t="str">
        <f t="shared" si="4"/>
        <v/>
      </c>
      <c r="U78" s="3"/>
      <c r="V78" s="91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21.95" customHeight="1">
      <c r="B79" s="26">
        <v>69</v>
      </c>
      <c r="C79" s="27" t="s">
        <v>619</v>
      </c>
      <c r="D79" s="28" t="s">
        <v>118</v>
      </c>
      <c r="E79" s="29" t="s">
        <v>435</v>
      </c>
      <c r="F79" s="30" t="s">
        <v>620</v>
      </c>
      <c r="G79" s="27" t="s">
        <v>88</v>
      </c>
      <c r="H79" s="31">
        <v>8</v>
      </c>
      <c r="I79" s="31" t="s">
        <v>27</v>
      </c>
      <c r="J79" s="31" t="s">
        <v>27</v>
      </c>
      <c r="K79" s="31" t="s">
        <v>27</v>
      </c>
      <c r="L79" s="38"/>
      <c r="M79" s="38"/>
      <c r="N79" s="38"/>
      <c r="O79" s="38"/>
      <c r="P79" s="33">
        <v>4</v>
      </c>
      <c r="Q79" s="34">
        <f t="shared" si="5"/>
        <v>5.2</v>
      </c>
      <c r="R79" s="35" t="str">
        <f t="shared" si="3"/>
        <v>D+</v>
      </c>
      <c r="S79" s="36" t="str">
        <f t="shared" si="1"/>
        <v>Trung bình yếu</v>
      </c>
      <c r="T79" s="37" t="str">
        <f t="shared" si="4"/>
        <v/>
      </c>
      <c r="U79" s="3"/>
      <c r="V79" s="91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21.95" customHeight="1">
      <c r="B80" s="26">
        <v>70</v>
      </c>
      <c r="C80" s="27" t="s">
        <v>621</v>
      </c>
      <c r="D80" s="28" t="s">
        <v>348</v>
      </c>
      <c r="E80" s="29" t="s">
        <v>622</v>
      </c>
      <c r="F80" s="30" t="s">
        <v>492</v>
      </c>
      <c r="G80" s="27" t="s">
        <v>88</v>
      </c>
      <c r="H80" s="31">
        <v>9</v>
      </c>
      <c r="I80" s="31" t="s">
        <v>27</v>
      </c>
      <c r="J80" s="31" t="s">
        <v>27</v>
      </c>
      <c r="K80" s="31" t="s">
        <v>27</v>
      </c>
      <c r="L80" s="38"/>
      <c r="M80" s="38"/>
      <c r="N80" s="38"/>
      <c r="O80" s="38"/>
      <c r="P80" s="33">
        <v>9</v>
      </c>
      <c r="Q80" s="34">
        <f t="shared" si="5"/>
        <v>9</v>
      </c>
      <c r="R80" s="35" t="str">
        <f t="shared" si="3"/>
        <v>A+</v>
      </c>
      <c r="S80" s="36" t="str">
        <f t="shared" si="1"/>
        <v>Giỏi</v>
      </c>
      <c r="T80" s="37" t="str">
        <f t="shared" si="4"/>
        <v/>
      </c>
      <c r="U80" s="3"/>
      <c r="V80" s="91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7.5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 ht="16.5">
      <c r="A82" s="2"/>
      <c r="B82" s="126" t="s">
        <v>28</v>
      </c>
      <c r="C82" s="126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t="16.5" customHeight="1">
      <c r="A83" s="2"/>
      <c r="B83" s="45" t="s">
        <v>29</v>
      </c>
      <c r="C83" s="45"/>
      <c r="D83" s="46">
        <f>+$Y$9</f>
        <v>70</v>
      </c>
      <c r="E83" s="47" t="s">
        <v>30</v>
      </c>
      <c r="F83" s="47"/>
      <c r="G83" s="99" t="s">
        <v>31</v>
      </c>
      <c r="H83" s="99"/>
      <c r="I83" s="99"/>
      <c r="J83" s="99"/>
      <c r="K83" s="99"/>
      <c r="L83" s="99"/>
      <c r="M83" s="99"/>
      <c r="N83" s="99"/>
      <c r="O83" s="99"/>
      <c r="P83" s="48">
        <f>$Y$9 -COUNTIF($T$10:$T$270,"Vắng") -COUNTIF($T$10:$T$270,"Vắng có phép") - COUNTIF($T$10:$T$270,"Đình chỉ thi") - COUNTIF($T$10:$T$270,"Không đủ ĐKDT")</f>
        <v>66</v>
      </c>
      <c r="Q83" s="48"/>
      <c r="R83" s="49"/>
      <c r="S83" s="50"/>
      <c r="T83" s="50" t="s">
        <v>30</v>
      </c>
      <c r="U83" s="3"/>
    </row>
    <row r="84" spans="1:38" ht="16.5" customHeight="1">
      <c r="A84" s="2"/>
      <c r="B84" s="45" t="s">
        <v>32</v>
      </c>
      <c r="C84" s="45"/>
      <c r="D84" s="46">
        <f>+$AJ$9</f>
        <v>60</v>
      </c>
      <c r="E84" s="47" t="s">
        <v>30</v>
      </c>
      <c r="F84" s="47"/>
      <c r="G84" s="99" t="s">
        <v>33</v>
      </c>
      <c r="H84" s="99"/>
      <c r="I84" s="99"/>
      <c r="J84" s="99"/>
      <c r="K84" s="99"/>
      <c r="L84" s="99"/>
      <c r="M84" s="99"/>
      <c r="N84" s="99"/>
      <c r="O84" s="99"/>
      <c r="P84" s="51">
        <f>COUNTIF($T$10:$T$146,"Vắng")</f>
        <v>0</v>
      </c>
      <c r="Q84" s="51"/>
      <c r="R84" s="52"/>
      <c r="S84" s="50"/>
      <c r="T84" s="50" t="s">
        <v>30</v>
      </c>
      <c r="U84" s="3"/>
    </row>
    <row r="85" spans="1:38" ht="16.5" customHeight="1">
      <c r="A85" s="2"/>
      <c r="B85" s="45" t="s">
        <v>49</v>
      </c>
      <c r="C85" s="45"/>
      <c r="D85" s="85">
        <f>COUNTIF(V11:V80,"Học lại")</f>
        <v>10</v>
      </c>
      <c r="E85" s="47" t="s">
        <v>30</v>
      </c>
      <c r="F85" s="47"/>
      <c r="G85" s="99" t="s">
        <v>50</v>
      </c>
      <c r="H85" s="99"/>
      <c r="I85" s="99"/>
      <c r="J85" s="99"/>
      <c r="K85" s="99"/>
      <c r="L85" s="99"/>
      <c r="M85" s="99"/>
      <c r="N85" s="99"/>
      <c r="O85" s="99"/>
      <c r="P85" s="48">
        <f>COUNTIF($T$10:$T$146,"Vắng có phép")</f>
        <v>0</v>
      </c>
      <c r="Q85" s="48"/>
      <c r="R85" s="49"/>
      <c r="S85" s="50"/>
      <c r="T85" s="50" t="s">
        <v>30</v>
      </c>
      <c r="U85" s="3"/>
    </row>
    <row r="86" spans="1:38" ht="3" customHeight="1">
      <c r="A86" s="2"/>
      <c r="B86" s="39"/>
      <c r="C86" s="40"/>
      <c r="D86" s="40"/>
      <c r="E86" s="41"/>
      <c r="F86" s="41"/>
      <c r="G86" s="41"/>
      <c r="H86" s="42"/>
      <c r="I86" s="43"/>
      <c r="J86" s="43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</row>
    <row r="87" spans="1:38">
      <c r="B87" s="86" t="s">
        <v>34</v>
      </c>
      <c r="C87" s="86"/>
      <c r="D87" s="87">
        <f>COUNTIF(V11:V80,"Thi lại")</f>
        <v>0</v>
      </c>
      <c r="E87" s="88" t="s">
        <v>30</v>
      </c>
      <c r="F87" s="3"/>
      <c r="G87" s="3"/>
      <c r="H87" s="3"/>
      <c r="I87" s="3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3"/>
    </row>
    <row r="88" spans="1:38">
      <c r="B88" s="86"/>
      <c r="C88" s="86"/>
      <c r="D88" s="87"/>
      <c r="E88" s="88"/>
      <c r="F88" s="3"/>
      <c r="G88" s="3"/>
      <c r="H88" s="3"/>
      <c r="I88" s="3"/>
      <c r="J88" s="128" t="s">
        <v>629</v>
      </c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3"/>
    </row>
    <row r="89" spans="1:38" ht="35.25" customHeight="1">
      <c r="A89" s="53"/>
      <c r="B89" s="121"/>
      <c r="C89" s="121"/>
      <c r="D89" s="121"/>
      <c r="E89" s="121"/>
      <c r="F89" s="121"/>
      <c r="G89" s="121"/>
      <c r="H89" s="121"/>
      <c r="I89" s="54"/>
      <c r="J89" s="149"/>
      <c r="K89" s="149"/>
      <c r="L89" s="149"/>
      <c r="M89" s="149"/>
      <c r="N89" s="149"/>
      <c r="O89" s="149"/>
      <c r="P89" s="149"/>
      <c r="Q89" s="149"/>
      <c r="R89" s="149"/>
      <c r="S89" s="149"/>
      <c r="T89" s="149"/>
      <c r="U89" s="3"/>
    </row>
    <row r="90" spans="1:38" ht="20.25" customHeight="1">
      <c r="A90" s="2"/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38" s="2" customFormat="1">
      <c r="B91" s="121"/>
      <c r="C91" s="121"/>
      <c r="D91" s="123"/>
      <c r="E91" s="123"/>
      <c r="F91" s="123"/>
      <c r="G91" s="123"/>
      <c r="H91" s="123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9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18" customHeight="1">
      <c r="A97" s="1"/>
      <c r="B97" s="129"/>
      <c r="C97" s="129"/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4.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6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ht="38.25" hidden="1" customHeight="1">
      <c r="B100" s="120" t="s">
        <v>47</v>
      </c>
      <c r="C100" s="121"/>
      <c r="D100" s="121"/>
      <c r="E100" s="121"/>
      <c r="F100" s="121"/>
      <c r="G100" s="121"/>
      <c r="H100" s="120" t="s">
        <v>48</v>
      </c>
      <c r="I100" s="120"/>
      <c r="J100" s="120"/>
      <c r="K100" s="120"/>
      <c r="L100" s="120"/>
      <c r="M100" s="120"/>
      <c r="N100" s="122" t="s">
        <v>54</v>
      </c>
      <c r="O100" s="122"/>
      <c r="P100" s="122"/>
      <c r="Q100" s="122"/>
      <c r="R100" s="122"/>
      <c r="S100" s="122"/>
      <c r="T100" s="122"/>
    </row>
    <row r="101" spans="1:38" hidden="1">
      <c r="B101" s="39"/>
      <c r="C101" s="55"/>
      <c r="D101" s="55"/>
      <c r="E101" s="56"/>
      <c r="F101" s="56"/>
      <c r="G101" s="56"/>
      <c r="H101" s="57"/>
      <c r="I101" s="58"/>
      <c r="J101" s="58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38" hidden="1">
      <c r="B102" s="121" t="s">
        <v>35</v>
      </c>
      <c r="C102" s="121"/>
      <c r="D102" s="123" t="s">
        <v>36</v>
      </c>
      <c r="E102" s="123"/>
      <c r="F102" s="123"/>
      <c r="G102" s="123"/>
      <c r="H102" s="123"/>
      <c r="I102" s="58"/>
      <c r="J102" s="58"/>
      <c r="K102" s="44"/>
      <c r="L102" s="44"/>
      <c r="M102" s="44"/>
      <c r="N102" s="44"/>
      <c r="O102" s="44"/>
      <c r="P102" s="44"/>
      <c r="Q102" s="44"/>
      <c r="R102" s="44"/>
      <c r="S102" s="44"/>
      <c r="T102" s="44"/>
    </row>
    <row r="103" spans="1:38" hidden="1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/>
    <row r="105" spans="1:38" hidden="1"/>
    <row r="106" spans="1:38" hidden="1"/>
    <row r="107" spans="1:38" hidden="1"/>
    <row r="108" spans="1:38" hidden="1">
      <c r="B108" s="127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 t="s">
        <v>53</v>
      </c>
      <c r="O108" s="127"/>
      <c r="P108" s="127"/>
      <c r="Q108" s="127"/>
      <c r="R108" s="127"/>
      <c r="S108" s="127"/>
      <c r="T108" s="127"/>
    </row>
    <row r="109" spans="1:38" hidden="1"/>
  </sheetData>
  <sheetProtection formatCells="0" formatColumns="0" formatRows="0" insertColumns="0" insertRows="0" insertHyperlinks="0" deleteColumns="0" deleteRows="0" sort="0" autoFilter="0" pivotTables="0"/>
  <autoFilter ref="A9:AL80">
    <filterColumn colId="3" showButton="0"/>
  </autoFilter>
  <mergeCells count="59">
    <mergeCell ref="H6:P6"/>
    <mergeCell ref="S5:T5"/>
    <mergeCell ref="S6:T6"/>
    <mergeCell ref="N108:T108"/>
    <mergeCell ref="B97:C97"/>
    <mergeCell ref="D97:I97"/>
    <mergeCell ref="J97:T97"/>
    <mergeCell ref="B100:G100"/>
    <mergeCell ref="H100:M100"/>
    <mergeCell ref="N100:T100"/>
    <mergeCell ref="B102:C102"/>
    <mergeCell ref="D102:H102"/>
    <mergeCell ref="B108:D108"/>
    <mergeCell ref="E108:G108"/>
    <mergeCell ref="H108:M108"/>
    <mergeCell ref="J87:T87"/>
    <mergeCell ref="J88:T88"/>
    <mergeCell ref="B89:H89"/>
    <mergeCell ref="J89:T89"/>
    <mergeCell ref="B91:C91"/>
    <mergeCell ref="D91:H91"/>
    <mergeCell ref="T8:T10"/>
    <mergeCell ref="B10:G10"/>
    <mergeCell ref="B82:C82"/>
    <mergeCell ref="G83:O83"/>
    <mergeCell ref="G84:O84"/>
    <mergeCell ref="R8:R9"/>
    <mergeCell ref="S8:S9"/>
    <mergeCell ref="F8:F9"/>
    <mergeCell ref="G85:O8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F5:AG7"/>
    <mergeCell ref="AH5:AI7"/>
    <mergeCell ref="AJ5:AK7"/>
    <mergeCell ref="B6:C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80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5 X3:AK4 W5:AK9 V11:W80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2019-07-01T10:16:07Z</cp:lastPrinted>
  <dcterms:created xsi:type="dcterms:W3CDTF">2015-04-17T02:48:53Z</dcterms:created>
  <dcterms:modified xsi:type="dcterms:W3CDTF">2019-07-01T10:20:04Z</dcterms:modified>
</cp:coreProperties>
</file>