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6"/>
  </bookViews>
  <sheets>
    <sheet name="Nhom(2)" sheetId="2" r:id="rId1"/>
    <sheet name="Nhom(3)" sheetId="3" r:id="rId2"/>
    <sheet name="Nhom(4)" sheetId="4" r:id="rId3"/>
    <sheet name="Nhom(5)" sheetId="5" r:id="rId4"/>
    <sheet name="Nhom(6)" sheetId="6" r:id="rId5"/>
    <sheet name="Nhom(7)" sheetId="7" r:id="rId6"/>
    <sheet name="Nhom(8)" sheetId="8" r:id="rId7"/>
  </sheets>
  <definedNames>
    <definedName name="_xlnm._FilterDatabase" localSheetId="0" hidden="1">'Nhom(2)'!$A$9:$AL$40</definedName>
    <definedName name="_xlnm._FilterDatabase" localSheetId="1" hidden="1">'Nhom(3)'!$A$9:$AL$41</definedName>
    <definedName name="_xlnm._FilterDatabase" localSheetId="2" hidden="1">'Nhom(4)'!$A$9:$AL$40</definedName>
    <definedName name="_xlnm._FilterDatabase" localSheetId="3" hidden="1">'Nhom(5)'!$A$9:$AL$37</definedName>
    <definedName name="_xlnm._FilterDatabase" localSheetId="4" hidden="1">'Nhom(6)'!$A$9:$AL$23</definedName>
    <definedName name="_xlnm._FilterDatabase" localSheetId="5" hidden="1">'Nhom(7)'!$A$9:$AL$39</definedName>
    <definedName name="_xlnm._FilterDatabase" localSheetId="6" hidden="1">'Nhom(8)'!$A$9:$AL$38</definedName>
    <definedName name="_xlnm.Print_Titles" localSheetId="0">'Nhom(2)'!$5:$10</definedName>
    <definedName name="_xlnm.Print_Titles" localSheetId="1">'Nhom(3)'!$5:$10</definedName>
    <definedName name="_xlnm.Print_Titles" localSheetId="2">'Nhom(4)'!$5:$10</definedName>
    <definedName name="_xlnm.Print_Titles" localSheetId="3">'Nhom(5)'!$5:$10</definedName>
    <definedName name="_xlnm.Print_Titles" localSheetId="4">'Nhom(6)'!$5:$10</definedName>
    <definedName name="_xlnm.Print_Titles" localSheetId="5">'Nhom(7)'!$5:$10</definedName>
    <definedName name="_xlnm.Print_Titles" localSheetId="6">'Nhom(8)'!$5:$10</definedName>
  </definedNames>
  <calcPr calcId="124519"/>
</workbook>
</file>

<file path=xl/calcChain.xml><?xml version="1.0" encoding="utf-8"?>
<calcChain xmlns="http://schemas.openxmlformats.org/spreadsheetml/2006/main">
  <c r="Q13" i="4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11"/>
  <c r="Q12"/>
  <c r="Q13" i="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12"/>
  <c r="Q11"/>
  <c r="Q13" i="2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12"/>
  <c r="Q11"/>
  <c r="Q13" i="6"/>
  <c r="R13" s="1"/>
  <c r="S13"/>
  <c r="T13"/>
  <c r="V13"/>
  <c r="Q12"/>
  <c r="R12"/>
  <c r="S12"/>
  <c r="T12"/>
  <c r="V12" s="1"/>
  <c r="Q11"/>
  <c r="R11"/>
  <c r="S11"/>
  <c r="T11"/>
  <c r="V11" s="1"/>
  <c r="T38" i="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39" i="7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23" i="6"/>
  <c r="T22"/>
  <c r="T21"/>
  <c r="T20"/>
  <c r="T19"/>
  <c r="T18"/>
  <c r="T17"/>
  <c r="T16"/>
  <c r="T15"/>
  <c r="T14"/>
  <c r="P10"/>
  <c r="X9"/>
  <c r="W9"/>
  <c r="T37" i="5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40" i="4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41" i="3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40" i="2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R31" s="1"/>
  <c r="X9"/>
  <c r="W9"/>
  <c r="R13" l="1"/>
  <c r="R17"/>
  <c r="R21"/>
  <c r="R25"/>
  <c r="R29"/>
  <c r="R33"/>
  <c r="R11"/>
  <c r="R15"/>
  <c r="R19"/>
  <c r="R23"/>
  <c r="R27"/>
  <c r="P43" i="8"/>
  <c r="P42"/>
  <c r="Q16"/>
  <c r="Q18"/>
  <c r="Q20"/>
  <c r="Q24"/>
  <c r="Q34"/>
  <c r="Q11"/>
  <c r="V11" s="1"/>
  <c r="Q13"/>
  <c r="Q15"/>
  <c r="Q17"/>
  <c r="Q19"/>
  <c r="V19" s="1"/>
  <c r="Q21"/>
  <c r="Q23"/>
  <c r="V23" s="1"/>
  <c r="Q25"/>
  <c r="Q27"/>
  <c r="Q29"/>
  <c r="Q31"/>
  <c r="V31" s="1"/>
  <c r="Q33"/>
  <c r="Q36"/>
  <c r="Q38"/>
  <c r="Q37"/>
  <c r="Q35"/>
  <c r="Q12"/>
  <c r="Q14"/>
  <c r="Q22"/>
  <c r="Q26"/>
  <c r="Q28"/>
  <c r="Q30"/>
  <c r="Q32"/>
  <c r="V35"/>
  <c r="Q39" i="7"/>
  <c r="V39" s="1"/>
  <c r="Q37"/>
  <c r="Q35"/>
  <c r="Q16"/>
  <c r="Q18"/>
  <c r="Q22"/>
  <c r="Q24"/>
  <c r="Q28"/>
  <c r="Q30"/>
  <c r="Q32"/>
  <c r="V35"/>
  <c r="Q11"/>
  <c r="V11" s="1"/>
  <c r="Q13"/>
  <c r="Q15"/>
  <c r="Q17"/>
  <c r="Q19"/>
  <c r="Q21"/>
  <c r="Q23"/>
  <c r="Q25"/>
  <c r="Q27"/>
  <c r="V27" s="1"/>
  <c r="Q29"/>
  <c r="Q31"/>
  <c r="V31" s="1"/>
  <c r="Q33"/>
  <c r="Q36"/>
  <c r="Q38"/>
  <c r="P44"/>
  <c r="P43"/>
  <c r="Q12"/>
  <c r="Q14"/>
  <c r="Q20"/>
  <c r="Q26"/>
  <c r="Q34"/>
  <c r="V37"/>
  <c r="Q18" i="6"/>
  <c r="Q20"/>
  <c r="Q22"/>
  <c r="Q15"/>
  <c r="V15" s="1"/>
  <c r="Q17"/>
  <c r="Q19"/>
  <c r="V19" s="1"/>
  <c r="Q21"/>
  <c r="Q23"/>
  <c r="V23" s="1"/>
  <c r="P28"/>
  <c r="P27"/>
  <c r="Q14"/>
  <c r="Q16"/>
  <c r="Q37" i="5"/>
  <c r="Q35"/>
  <c r="Q12"/>
  <c r="Q18"/>
  <c r="Q20"/>
  <c r="Q22"/>
  <c r="Q26"/>
  <c r="Q28"/>
  <c r="Q32"/>
  <c r="V35"/>
  <c r="V37"/>
  <c r="Q11"/>
  <c r="Q13"/>
  <c r="V13" s="1"/>
  <c r="Q15"/>
  <c r="Q17"/>
  <c r="V17" s="1"/>
  <c r="Q19"/>
  <c r="Q21"/>
  <c r="V21" s="1"/>
  <c r="Q23"/>
  <c r="Q25"/>
  <c r="V25" s="1"/>
  <c r="Q27"/>
  <c r="Q29"/>
  <c r="Q31"/>
  <c r="Q33"/>
  <c r="Q36"/>
  <c r="P42"/>
  <c r="P41"/>
  <c r="Q14"/>
  <c r="Q16"/>
  <c r="Q24"/>
  <c r="Q30"/>
  <c r="Q34"/>
  <c r="P45" i="4"/>
  <c r="P44"/>
  <c r="V11"/>
  <c r="V21"/>
  <c r="V25"/>
  <c r="V29"/>
  <c r="V33"/>
  <c r="V37"/>
  <c r="V39"/>
  <c r="P46" i="3"/>
  <c r="P45"/>
  <c r="V11"/>
  <c r="V17"/>
  <c r="V25"/>
  <c r="V41"/>
  <c r="V39"/>
  <c r="S11" i="2"/>
  <c r="V13"/>
  <c r="V15"/>
  <c r="V17"/>
  <c r="V19"/>
  <c r="V21"/>
  <c r="V23"/>
  <c r="S27"/>
  <c r="V29"/>
  <c r="V31"/>
  <c r="V38"/>
  <c r="P45"/>
  <c r="P44"/>
  <c r="V11"/>
  <c r="S13"/>
  <c r="S15"/>
  <c r="S17"/>
  <c r="S19"/>
  <c r="S21"/>
  <c r="S23"/>
  <c r="V27"/>
  <c r="S29"/>
  <c r="S31"/>
  <c r="V12"/>
  <c r="V20"/>
  <c r="V28"/>
  <c r="V32"/>
  <c r="S33" l="1"/>
  <c r="V33"/>
  <c r="S25"/>
  <c r="V25"/>
  <c r="S32" i="8"/>
  <c r="R32"/>
  <c r="V32"/>
  <c r="S28"/>
  <c r="R28"/>
  <c r="V28"/>
  <c r="S22"/>
  <c r="R22"/>
  <c r="V22"/>
  <c r="S12"/>
  <c r="R12"/>
  <c r="V12"/>
  <c r="S37"/>
  <c r="R37"/>
  <c r="R38"/>
  <c r="V38"/>
  <c r="S38"/>
  <c r="R33"/>
  <c r="S33"/>
  <c r="S29"/>
  <c r="R29"/>
  <c r="R25"/>
  <c r="S25"/>
  <c r="S21"/>
  <c r="R21"/>
  <c r="R17"/>
  <c r="S17"/>
  <c r="R13"/>
  <c r="S13"/>
  <c r="R11"/>
  <c r="S11"/>
  <c r="R34"/>
  <c r="V34"/>
  <c r="S34"/>
  <c r="V20"/>
  <c r="R20"/>
  <c r="S20"/>
  <c r="V16"/>
  <c r="R16"/>
  <c r="S16"/>
  <c r="V29"/>
  <c r="V17"/>
  <c r="S30"/>
  <c r="R30"/>
  <c r="V30"/>
  <c r="S26"/>
  <c r="R26"/>
  <c r="V26"/>
  <c r="S14"/>
  <c r="R14"/>
  <c r="V14"/>
  <c r="S35"/>
  <c r="R35"/>
  <c r="R36"/>
  <c r="V36"/>
  <c r="S36"/>
  <c r="S31"/>
  <c r="R31"/>
  <c r="R27"/>
  <c r="S27"/>
  <c r="S23"/>
  <c r="R23"/>
  <c r="R19"/>
  <c r="S19"/>
  <c r="S15"/>
  <c r="R15"/>
  <c r="V24"/>
  <c r="R24"/>
  <c r="S24"/>
  <c r="V18"/>
  <c r="R18"/>
  <c r="S18"/>
  <c r="V37"/>
  <c r="V33"/>
  <c r="V25"/>
  <c r="V15"/>
  <c r="V27"/>
  <c r="V21"/>
  <c r="V13"/>
  <c r="V34" i="7"/>
  <c r="S34"/>
  <c r="R34"/>
  <c r="S20"/>
  <c r="R20"/>
  <c r="V20"/>
  <c r="S12"/>
  <c r="R12"/>
  <c r="V12"/>
  <c r="R38"/>
  <c r="V38"/>
  <c r="S38"/>
  <c r="S33"/>
  <c r="R33"/>
  <c r="R29"/>
  <c r="S29"/>
  <c r="R25"/>
  <c r="S25"/>
  <c r="S21"/>
  <c r="R21"/>
  <c r="R17"/>
  <c r="S17"/>
  <c r="R13"/>
  <c r="S13"/>
  <c r="V30"/>
  <c r="R30"/>
  <c r="S30"/>
  <c r="V24"/>
  <c r="R24"/>
  <c r="S24"/>
  <c r="V18"/>
  <c r="R18"/>
  <c r="S18"/>
  <c r="S35"/>
  <c r="R35"/>
  <c r="S39"/>
  <c r="R39"/>
  <c r="V21"/>
  <c r="V17"/>
  <c r="V25"/>
  <c r="S26"/>
  <c r="R26"/>
  <c r="V26"/>
  <c r="S14"/>
  <c r="R14"/>
  <c r="V14"/>
  <c r="R36"/>
  <c r="V36"/>
  <c r="S36"/>
  <c r="R31"/>
  <c r="S31"/>
  <c r="S27"/>
  <c r="R27"/>
  <c r="R23"/>
  <c r="S23"/>
  <c r="S19"/>
  <c r="R19"/>
  <c r="S15"/>
  <c r="R15"/>
  <c r="S11"/>
  <c r="R11"/>
  <c r="R32"/>
  <c r="V32"/>
  <c r="S32"/>
  <c r="V28"/>
  <c r="R28"/>
  <c r="S28"/>
  <c r="V22"/>
  <c r="R22"/>
  <c r="S22"/>
  <c r="V16"/>
  <c r="R16"/>
  <c r="S16"/>
  <c r="S37"/>
  <c r="R37"/>
  <c r="V33"/>
  <c r="V29"/>
  <c r="V23"/>
  <c r="V19"/>
  <c r="V13"/>
  <c r="V15"/>
  <c r="S16" i="6"/>
  <c r="R16"/>
  <c r="V16"/>
  <c r="R21"/>
  <c r="S21"/>
  <c r="S17"/>
  <c r="R17"/>
  <c r="V20"/>
  <c r="R20"/>
  <c r="S20"/>
  <c r="S14"/>
  <c r="R14"/>
  <c r="V14"/>
  <c r="R23"/>
  <c r="S23"/>
  <c r="R19"/>
  <c r="S19"/>
  <c r="R15"/>
  <c r="S15"/>
  <c r="V22"/>
  <c r="R22"/>
  <c r="S22"/>
  <c r="V18"/>
  <c r="R18"/>
  <c r="S18"/>
  <c r="V21"/>
  <c r="V17"/>
  <c r="V34" i="5"/>
  <c r="S34"/>
  <c r="R34"/>
  <c r="S24"/>
  <c r="R24"/>
  <c r="V24"/>
  <c r="S14"/>
  <c r="R14"/>
  <c r="V14"/>
  <c r="R36"/>
  <c r="V36"/>
  <c r="S36"/>
  <c r="S31"/>
  <c r="R31"/>
  <c r="R27"/>
  <c r="S27"/>
  <c r="S23"/>
  <c r="R23"/>
  <c r="R19"/>
  <c r="S19"/>
  <c r="R15"/>
  <c r="S15"/>
  <c r="S11"/>
  <c r="R11"/>
  <c r="R32"/>
  <c r="V32"/>
  <c r="S32"/>
  <c r="V26"/>
  <c r="R26"/>
  <c r="S26"/>
  <c r="V20"/>
  <c r="R20"/>
  <c r="S20"/>
  <c r="V12"/>
  <c r="R12"/>
  <c r="S12"/>
  <c r="S37"/>
  <c r="R37"/>
  <c r="V31"/>
  <c r="V11"/>
  <c r="S30"/>
  <c r="R30"/>
  <c r="V30"/>
  <c r="S16"/>
  <c r="R16"/>
  <c r="V16"/>
  <c r="S33"/>
  <c r="R33"/>
  <c r="R29"/>
  <c r="S29"/>
  <c r="S25"/>
  <c r="R25"/>
  <c r="R21"/>
  <c r="S21"/>
  <c r="S17"/>
  <c r="R17"/>
  <c r="R13"/>
  <c r="S13"/>
  <c r="V28"/>
  <c r="R28"/>
  <c r="S28"/>
  <c r="V22"/>
  <c r="R22"/>
  <c r="S22"/>
  <c r="V18"/>
  <c r="R18"/>
  <c r="S18"/>
  <c r="S35"/>
  <c r="R35"/>
  <c r="V29"/>
  <c r="V33"/>
  <c r="V27"/>
  <c r="V23"/>
  <c r="V19"/>
  <c r="V15"/>
  <c r="S26" i="4"/>
  <c r="R26"/>
  <c r="V26"/>
  <c r="S18"/>
  <c r="R18"/>
  <c r="V18"/>
  <c r="S35"/>
  <c r="R35"/>
  <c r="S39"/>
  <c r="R39"/>
  <c r="R40"/>
  <c r="V40"/>
  <c r="S40"/>
  <c r="R36"/>
  <c r="V36"/>
  <c r="S36"/>
  <c r="S31"/>
  <c r="R31"/>
  <c r="S27"/>
  <c r="R27"/>
  <c r="R23"/>
  <c r="S23"/>
  <c r="S19"/>
  <c r="R19"/>
  <c r="R15"/>
  <c r="S15"/>
  <c r="R32"/>
  <c r="V32"/>
  <c r="S32"/>
  <c r="V28"/>
  <c r="R28"/>
  <c r="S28"/>
  <c r="V20"/>
  <c r="R20"/>
  <c r="S20"/>
  <c r="V14"/>
  <c r="R14"/>
  <c r="S14"/>
  <c r="V15"/>
  <c r="V34"/>
  <c r="S34"/>
  <c r="R34"/>
  <c r="S24"/>
  <c r="R24"/>
  <c r="V24"/>
  <c r="S12"/>
  <c r="R12"/>
  <c r="V12"/>
  <c r="S37"/>
  <c r="R37"/>
  <c r="R38"/>
  <c r="V38"/>
  <c r="S38"/>
  <c r="S33"/>
  <c r="R33"/>
  <c r="R29"/>
  <c r="S29"/>
  <c r="R25"/>
  <c r="S25"/>
  <c r="R21"/>
  <c r="S21"/>
  <c r="R17"/>
  <c r="S17"/>
  <c r="S13"/>
  <c r="R13"/>
  <c r="R11"/>
  <c r="S11"/>
  <c r="V30"/>
  <c r="R30"/>
  <c r="S30"/>
  <c r="V22"/>
  <c r="R22"/>
  <c r="S22"/>
  <c r="V16"/>
  <c r="R16"/>
  <c r="S16"/>
  <c r="V35"/>
  <c r="V19"/>
  <c r="V31"/>
  <c r="V27"/>
  <c r="V23"/>
  <c r="V17"/>
  <c r="V13"/>
  <c r="V34" i="3"/>
  <c r="S34"/>
  <c r="R34"/>
  <c r="S18"/>
  <c r="R18"/>
  <c r="V18"/>
  <c r="S35"/>
  <c r="R35"/>
  <c r="S39"/>
  <c r="R39"/>
  <c r="R40"/>
  <c r="V40"/>
  <c r="S40"/>
  <c r="R36"/>
  <c r="V36"/>
  <c r="S36"/>
  <c r="S31"/>
  <c r="R31"/>
  <c r="S27"/>
  <c r="R27"/>
  <c r="R23"/>
  <c r="S23"/>
  <c r="S19"/>
  <c r="R19"/>
  <c r="R15"/>
  <c r="S15"/>
  <c r="V30"/>
  <c r="R30"/>
  <c r="S30"/>
  <c r="V24"/>
  <c r="R24"/>
  <c r="S24"/>
  <c r="V20"/>
  <c r="R20"/>
  <c r="S20"/>
  <c r="V14"/>
  <c r="R14"/>
  <c r="S14"/>
  <c r="V35"/>
  <c r="V31"/>
  <c r="V27"/>
  <c r="V19"/>
  <c r="S26"/>
  <c r="R26"/>
  <c r="V26"/>
  <c r="S12"/>
  <c r="R12"/>
  <c r="V12"/>
  <c r="S37"/>
  <c r="R37"/>
  <c r="S41"/>
  <c r="R41"/>
  <c r="R38"/>
  <c r="V38"/>
  <c r="S38"/>
  <c r="S33"/>
  <c r="R33"/>
  <c r="R29"/>
  <c r="S29"/>
  <c r="S25"/>
  <c r="R25"/>
  <c r="R21"/>
  <c r="S21"/>
  <c r="R17"/>
  <c r="S17"/>
  <c r="S13"/>
  <c r="R13"/>
  <c r="R11"/>
  <c r="S11"/>
  <c r="R32"/>
  <c r="V32"/>
  <c r="S32"/>
  <c r="V28"/>
  <c r="R28"/>
  <c r="S28"/>
  <c r="V22"/>
  <c r="R22"/>
  <c r="S22"/>
  <c r="V16"/>
  <c r="R16"/>
  <c r="S16"/>
  <c r="V37"/>
  <c r="V33"/>
  <c r="V21"/>
  <c r="V13"/>
  <c r="V29"/>
  <c r="V23"/>
  <c r="V15"/>
  <c r="R37" i="2"/>
  <c r="V37"/>
  <c r="S37"/>
  <c r="S34"/>
  <c r="R34"/>
  <c r="S30"/>
  <c r="R30"/>
  <c r="S26"/>
  <c r="R26"/>
  <c r="S22"/>
  <c r="R22"/>
  <c r="S18"/>
  <c r="R18"/>
  <c r="S14"/>
  <c r="R14"/>
  <c r="S36"/>
  <c r="R36"/>
  <c r="S40"/>
  <c r="R40"/>
  <c r="V34"/>
  <c r="V26"/>
  <c r="V18"/>
  <c r="R39"/>
  <c r="V39"/>
  <c r="S39"/>
  <c r="R35"/>
  <c r="V35"/>
  <c r="S35"/>
  <c r="S32"/>
  <c r="R32"/>
  <c r="S28"/>
  <c r="R28"/>
  <c r="S24"/>
  <c r="R24"/>
  <c r="S20"/>
  <c r="R20"/>
  <c r="S16"/>
  <c r="R16"/>
  <c r="S12"/>
  <c r="R12"/>
  <c r="S38"/>
  <c r="R38"/>
  <c r="V40"/>
  <c r="V36"/>
  <c r="V24"/>
  <c r="V30"/>
  <c r="V22"/>
  <c r="V14"/>
  <c r="V16"/>
  <c r="AA9" l="1"/>
  <c r="Z9"/>
  <c r="D43" i="8"/>
  <c r="D45"/>
  <c r="D44" i="7"/>
  <c r="D28" i="6"/>
  <c r="D45" i="4"/>
  <c r="D46" i="3"/>
  <c r="D47" i="2"/>
  <c r="AD9"/>
  <c r="AB9"/>
  <c r="Z9" i="8"/>
  <c r="AA9"/>
  <c r="AD9"/>
  <c r="AB9"/>
  <c r="AH9"/>
  <c r="AJ9"/>
  <c r="AF9"/>
  <c r="AA9" i="7"/>
  <c r="AD9"/>
  <c r="AB9"/>
  <c r="Z9"/>
  <c r="AF9"/>
  <c r="AH9"/>
  <c r="D46"/>
  <c r="AJ9"/>
  <c r="AF9" i="6"/>
  <c r="AH9"/>
  <c r="D30"/>
  <c r="AA9"/>
  <c r="AD9"/>
  <c r="AB9"/>
  <c r="Z9"/>
  <c r="AJ9"/>
  <c r="D44" i="5"/>
  <c r="D42"/>
  <c r="AH9"/>
  <c r="AJ9"/>
  <c r="AF9"/>
  <c r="AA9"/>
  <c r="AD9"/>
  <c r="AB9"/>
  <c r="Z9"/>
  <c r="AF9" i="4"/>
  <c r="AH9"/>
  <c r="D47"/>
  <c r="AA9"/>
  <c r="AD9"/>
  <c r="AB9"/>
  <c r="Z9"/>
  <c r="AJ9"/>
  <c r="AA9" i="3"/>
  <c r="AD9"/>
  <c r="AB9"/>
  <c r="Z9"/>
  <c r="AF9"/>
  <c r="AH9"/>
  <c r="D48"/>
  <c r="AJ9"/>
  <c r="AH9" i="2"/>
  <c r="D45"/>
  <c r="AF9"/>
  <c r="AJ9"/>
  <c r="Y9" i="8" l="1"/>
  <c r="AC9" s="1"/>
  <c r="D42"/>
  <c r="D43" i="7"/>
  <c r="Y9"/>
  <c r="AI9" s="1"/>
  <c r="D27" i="6"/>
  <c r="Y9"/>
  <c r="AC9" s="1"/>
  <c r="Y9" i="5"/>
  <c r="AG9" s="1"/>
  <c r="D41"/>
  <c r="D44" i="4"/>
  <c r="Y9"/>
  <c r="D45" i="3"/>
  <c r="Y9"/>
  <c r="AI9" s="1"/>
  <c r="D44" i="2"/>
  <c r="Y9"/>
  <c r="AI9" s="1"/>
  <c r="AE9" i="3" l="1"/>
  <c r="AC9"/>
  <c r="AE9" i="6"/>
  <c r="AI9"/>
  <c r="AK9" i="5"/>
  <c r="AE9" i="7"/>
  <c r="AC9"/>
  <c r="AK9" i="8"/>
  <c r="P41"/>
  <c r="D41"/>
  <c r="AG9"/>
  <c r="AE9"/>
  <c r="AI9"/>
  <c r="P42" i="7"/>
  <c r="D42"/>
  <c r="AK9"/>
  <c r="AG9"/>
  <c r="P26" i="6"/>
  <c r="D26"/>
  <c r="AK9"/>
  <c r="AG9"/>
  <c r="P40" i="5"/>
  <c r="D40"/>
  <c r="AE9"/>
  <c r="AC9"/>
  <c r="AI9"/>
  <c r="P43" i="4"/>
  <c r="D43"/>
  <c r="AK9"/>
  <c r="AG9"/>
  <c r="AE9"/>
  <c r="AI9"/>
  <c r="AC9"/>
  <c r="P44" i="3"/>
  <c r="D44"/>
  <c r="AK9"/>
  <c r="AG9"/>
  <c r="P43" i="2"/>
  <c r="D43"/>
  <c r="AC9"/>
  <c r="AE9"/>
  <c r="AK9"/>
  <c r="AG9"/>
</calcChain>
</file>

<file path=xl/sharedStrings.xml><?xml version="1.0" encoding="utf-8"?>
<sst xmlns="http://schemas.openxmlformats.org/spreadsheetml/2006/main" count="1833" uniqueCount="653">
  <si>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</si>
  <si>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</si>
  <si>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</si>
  <si>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</si>
  <si>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</si>
  <si>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</si>
  <si>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</si>
  <si>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</si>
  <si>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</si>
  <si>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</si>
  <si>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</si>
  <si>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</si>
  <si>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</si>
  <si>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</si>
  <si>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</si>
  <si>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</si>
  <si>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</si>
  <si>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</si>
  <si>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</si>
  <si>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</si>
  <si>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</si>
  <si>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</si>
  <si>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</si>
  <si>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</si>
  <si>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</si>
  <si>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</si>
  <si>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</si>
  <si>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</si>
  <si>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</si>
  <si>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</si>
  <si>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</si>
  <si>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</si>
  <si>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</si>
  <si>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</si>
  <si>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</si>
  <si>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</si>
  <si>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</si>
  <si>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</si>
  <si>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</si>
  <si>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</si>
  <si>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</si>
  <si>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</si>
  <si>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</si>
  <si>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</si>
  <si>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</si>
  <si>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</si>
  <si>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</si>
  <si>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</si>
  <si>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</si>
  <si>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</si>
  <si>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</si>
  <si>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</si>
  <si>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</si>
  <si>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</si>
  <si>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</si>
  <si>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Thực hành chuyên sâu</t>
  </si>
  <si>
    <t>Giờ thi: 08h00</t>
  </si>
  <si>
    <t>Nhóm: ELE1435-02</t>
  </si>
  <si>
    <t>Nhóm: ELE1435-03</t>
  </si>
  <si>
    <t>Nhóm: ELE1435-04</t>
  </si>
  <si>
    <t>Nhóm: ELE1435-05</t>
  </si>
  <si>
    <t>Nhóm: ELE1435-06</t>
  </si>
  <si>
    <t>Nhóm: ELE1435-07</t>
  </si>
  <si>
    <t>Nhóm: ELE1435-08</t>
  </si>
  <si>
    <t>Giờ thi: 13h30</t>
  </si>
  <si>
    <t>B15DCDT011</t>
  </si>
  <si>
    <t>Nguyễn Như</t>
  </si>
  <si>
    <t>ánh</t>
  </si>
  <si>
    <t>15/07/1997</t>
  </si>
  <si>
    <t>D15XLTH1</t>
  </si>
  <si>
    <t>B15DCDT013</t>
  </si>
  <si>
    <t>Trần Văn</t>
  </si>
  <si>
    <t>Bảo</t>
  </si>
  <si>
    <t>11/05/1997</t>
  </si>
  <si>
    <t>B15DCDT012</t>
  </si>
  <si>
    <t>Nguyễn Đức</t>
  </si>
  <si>
    <t>Bằng</t>
  </si>
  <si>
    <t>04/06/1997</t>
  </si>
  <si>
    <t>D15XLTH2</t>
  </si>
  <si>
    <t>B15DCDT023</t>
  </si>
  <si>
    <t>Ngô Quý</t>
  </si>
  <si>
    <t>Công</t>
  </si>
  <si>
    <t>26/04/1997</t>
  </si>
  <si>
    <t>B15DCDT027</t>
  </si>
  <si>
    <t>Nguyễn Văn</t>
  </si>
  <si>
    <t>Cường</t>
  </si>
  <si>
    <t>19/11/1997</t>
  </si>
  <si>
    <t>B15DCDT043</t>
  </si>
  <si>
    <t>Nguyễn Đình</t>
  </si>
  <si>
    <t>Dũng</t>
  </si>
  <si>
    <t>13/12/1997</t>
  </si>
  <si>
    <t>B15DCDT046</t>
  </si>
  <si>
    <t>Nguyễn Tuấn</t>
  </si>
  <si>
    <t>22/07/1997</t>
  </si>
  <si>
    <t>B15DCDT047</t>
  </si>
  <si>
    <t>Thân Văn</t>
  </si>
  <si>
    <t>09/11/1997</t>
  </si>
  <si>
    <t>B15DCDT032</t>
  </si>
  <si>
    <t>Nguyễn Thành</t>
  </si>
  <si>
    <t>Đạt</t>
  </si>
  <si>
    <t>25/04/1997</t>
  </si>
  <si>
    <t>B15DCDT035</t>
  </si>
  <si>
    <t>Trương Hải</t>
  </si>
  <si>
    <t>Đông</t>
  </si>
  <si>
    <t>20/10/1997</t>
  </si>
  <si>
    <t>B15DCDT039</t>
  </si>
  <si>
    <t>Nguyễn Trung</t>
  </si>
  <si>
    <t>Đức</t>
  </si>
  <si>
    <t>19/04/1997</t>
  </si>
  <si>
    <t>B15DCDT055</t>
  </si>
  <si>
    <t>Ngô Thanh</t>
  </si>
  <si>
    <t>Hà</t>
  </si>
  <si>
    <t>14/09/1997</t>
  </si>
  <si>
    <t>B15DCDT061</t>
  </si>
  <si>
    <t>Lê Thế</t>
  </si>
  <si>
    <t>Hải</t>
  </si>
  <si>
    <t>17/10/1997</t>
  </si>
  <si>
    <t>B15DCDT077</t>
  </si>
  <si>
    <t>Nguyễn Năng</t>
  </si>
  <si>
    <t>Hiếu</t>
  </si>
  <si>
    <t>26/07/1997</t>
  </si>
  <si>
    <t>B15DCDT078</t>
  </si>
  <si>
    <t>Lê Đức</t>
  </si>
  <si>
    <t>Hiệu</t>
  </si>
  <si>
    <t>11/09/1997</t>
  </si>
  <si>
    <t>B15DCDT085</t>
  </si>
  <si>
    <t>Nguyễn Hữu</t>
  </si>
  <si>
    <t>Hùng</t>
  </si>
  <si>
    <t>03/12/1997</t>
  </si>
  <si>
    <t>B15DCDT115</t>
  </si>
  <si>
    <t>An Văn</t>
  </si>
  <si>
    <t>Linh</t>
  </si>
  <si>
    <t>22/08/1997</t>
  </si>
  <si>
    <t>B15DCDT128</t>
  </si>
  <si>
    <t>Nguyễn Công</t>
  </si>
  <si>
    <t>Minh</t>
  </si>
  <si>
    <t>19/10/1996</t>
  </si>
  <si>
    <t>B15DCDT127</t>
  </si>
  <si>
    <t>26/03/1997</t>
  </si>
  <si>
    <t>B15DCDT135</t>
  </si>
  <si>
    <t>Lê Đăng</t>
  </si>
  <si>
    <t>Nam</t>
  </si>
  <si>
    <t>03/04/1997</t>
  </si>
  <si>
    <t>B15DCDT145</t>
  </si>
  <si>
    <t>Phạm Văn</t>
  </si>
  <si>
    <t>Ngọc</t>
  </si>
  <si>
    <t>18/04/1997</t>
  </si>
  <si>
    <t>B15DCDT149</t>
  </si>
  <si>
    <t>Mai Xuân Hồng</t>
  </si>
  <si>
    <t>Phi</t>
  </si>
  <si>
    <t>12/09/1997</t>
  </si>
  <si>
    <t>B15DCDT181</t>
  </si>
  <si>
    <t>Nguyễn Đăng</t>
  </si>
  <si>
    <t>Thắng</t>
  </si>
  <si>
    <t>29/08/1997</t>
  </si>
  <si>
    <t>B15DCDT179</t>
  </si>
  <si>
    <t>18/09/1997</t>
  </si>
  <si>
    <t>B15DCDT191</t>
  </si>
  <si>
    <t>Thuyết</t>
  </si>
  <si>
    <t>06/08/1997</t>
  </si>
  <si>
    <t>B15DCDT197</t>
  </si>
  <si>
    <t>Nguyễn Thế</t>
  </si>
  <si>
    <t>Toàn</t>
  </si>
  <si>
    <t>20/01/1996</t>
  </si>
  <si>
    <t>B15DCDT196</t>
  </si>
  <si>
    <t>B15DCDT205</t>
  </si>
  <si>
    <t>Nguyễn Lam</t>
  </si>
  <si>
    <t>Trường</t>
  </si>
  <si>
    <t>09/08/1997</t>
  </si>
  <si>
    <t>B15DCDT209</t>
  </si>
  <si>
    <t>Nguyễn Quốc</t>
  </si>
  <si>
    <t>Tuấn</t>
  </si>
  <si>
    <t>17/03/1997</t>
  </si>
  <si>
    <t>B15DCDT220</t>
  </si>
  <si>
    <t>Đỗ Văn</t>
  </si>
  <si>
    <t>Tùng</t>
  </si>
  <si>
    <t>02/08/1997</t>
  </si>
  <si>
    <t>PM14-A3</t>
  </si>
  <si>
    <t>B15DCDT020</t>
  </si>
  <si>
    <t>Hoàng Văn</t>
  </si>
  <si>
    <t>Chung</t>
  </si>
  <si>
    <t>03/07/1996</t>
  </si>
  <si>
    <t>B15DCDT024</t>
  </si>
  <si>
    <t>Nguyễn Xuân</t>
  </si>
  <si>
    <t>03/11/1997</t>
  </si>
  <si>
    <t>B15DCDT057</t>
  </si>
  <si>
    <t>Lương Tuấn</t>
  </si>
  <si>
    <t>17/09/1997</t>
  </si>
  <si>
    <t>B15DCDT064</t>
  </si>
  <si>
    <t>Nguyễn Sỹ</t>
  </si>
  <si>
    <t>06/10/1997</t>
  </si>
  <si>
    <t>B15DCDT060</t>
  </si>
  <si>
    <t>07/02/1997</t>
  </si>
  <si>
    <t>B15DCDT072</t>
  </si>
  <si>
    <t>01/08/1997</t>
  </si>
  <si>
    <t>B15DCDT073</t>
  </si>
  <si>
    <t>08/09/1997</t>
  </si>
  <si>
    <t>B15DCDT074</t>
  </si>
  <si>
    <t>Tạ Minh</t>
  </si>
  <si>
    <t>27/12/1997</t>
  </si>
  <si>
    <t>B15DCDT079</t>
  </si>
  <si>
    <t>Nguyễn Thị</t>
  </si>
  <si>
    <t>Hoa</t>
  </si>
  <si>
    <t>01/04/1997</t>
  </si>
  <si>
    <t>B15DCDT080</t>
  </si>
  <si>
    <t>Phạm Duy</t>
  </si>
  <si>
    <t>Hòa</t>
  </si>
  <si>
    <t>B15DCDT083</t>
  </si>
  <si>
    <t>Phạm Thế</t>
  </si>
  <si>
    <t>Hoàng</t>
  </si>
  <si>
    <t>02/02/1997</t>
  </si>
  <si>
    <t>B15DCDT096</t>
  </si>
  <si>
    <t>Hưởng</t>
  </si>
  <si>
    <t>05/04/1997</t>
  </si>
  <si>
    <t>B15DCDT110</t>
  </si>
  <si>
    <t>Đỗ Trung</t>
  </si>
  <si>
    <t>Kiên</t>
  </si>
  <si>
    <t>11/11/1997</t>
  </si>
  <si>
    <t>B15DCDT116</t>
  </si>
  <si>
    <t>B15DCDT123</t>
  </si>
  <si>
    <t>Nguyễn Ngọc</t>
  </si>
  <si>
    <t>Long</t>
  </si>
  <si>
    <t>05/10/1997</t>
  </si>
  <si>
    <t>B15DCDT130</t>
  </si>
  <si>
    <t>23/04/1996</t>
  </si>
  <si>
    <t>B15DCDT132</t>
  </si>
  <si>
    <t>Phạm Anh</t>
  </si>
  <si>
    <t>Mỹ</t>
  </si>
  <si>
    <t>08/02/1997</t>
  </si>
  <si>
    <t>B15DCDT152</t>
  </si>
  <si>
    <t>Nguyễn Đắc</t>
  </si>
  <si>
    <t>Phúc</t>
  </si>
  <si>
    <t>16/03/1997</t>
  </si>
  <si>
    <t>B15DCDT156</t>
  </si>
  <si>
    <t>Trịnh Anh</t>
  </si>
  <si>
    <t>Phương</t>
  </si>
  <si>
    <t>01/10/1997</t>
  </si>
  <si>
    <t>B15DCDT167</t>
  </si>
  <si>
    <t>Lê Hồng</t>
  </si>
  <si>
    <t>Sơn</t>
  </si>
  <si>
    <t>10/02/1997</t>
  </si>
  <si>
    <t>B15DCDT168</t>
  </si>
  <si>
    <t>Nguyễn Hoàng</t>
  </si>
  <si>
    <t>28/11/1997</t>
  </si>
  <si>
    <t>B15DCDT171</t>
  </si>
  <si>
    <t>Trịnh Công</t>
  </si>
  <si>
    <t>23/05/1997</t>
  </si>
  <si>
    <t>B15DCDT187</t>
  </si>
  <si>
    <t>Đào Hữu</t>
  </si>
  <si>
    <t>Thành</t>
  </si>
  <si>
    <t>15/01/1997</t>
  </si>
  <si>
    <t>B15DCDT188</t>
  </si>
  <si>
    <t>Thiêm</t>
  </si>
  <si>
    <t>21/11/1997</t>
  </si>
  <si>
    <t>B15DCDT195</t>
  </si>
  <si>
    <t>Hà Đức</t>
  </si>
  <si>
    <t>23/10/1997</t>
  </si>
  <si>
    <t>B15DCDT199</t>
  </si>
  <si>
    <t>Lê Hữu</t>
  </si>
  <si>
    <t>Trúc</t>
  </si>
  <si>
    <t>05/03/1997</t>
  </si>
  <si>
    <t>B15DCDT208</t>
  </si>
  <si>
    <t>Bùi Văn</t>
  </si>
  <si>
    <t>09/07/1997</t>
  </si>
  <si>
    <t>B15DCDT212</t>
  </si>
  <si>
    <t>02/06/1997</t>
  </si>
  <si>
    <t>B15DCDT216</t>
  </si>
  <si>
    <t>Trần Thanh</t>
  </si>
  <si>
    <t>01/01/1997</t>
  </si>
  <si>
    <t>B15DCDT225</t>
  </si>
  <si>
    <t>Nguyễn Tất</t>
  </si>
  <si>
    <t>Vinh</t>
  </si>
  <si>
    <t>14/04/1997</t>
  </si>
  <si>
    <t>B15DCDT227</t>
  </si>
  <si>
    <t>Trần Quang</t>
  </si>
  <si>
    <t>14/04/1996</t>
  </si>
  <si>
    <t>PM09-A3</t>
  </si>
  <si>
    <t>PM15-A3</t>
  </si>
  <si>
    <t>B15DCDT005</t>
  </si>
  <si>
    <t>Nguyễn Thị Lan</t>
  </si>
  <si>
    <t>Anh</t>
  </si>
  <si>
    <t>18/11/1997</t>
  </si>
  <si>
    <t>B15DCDT009</t>
  </si>
  <si>
    <t>16/09/1996</t>
  </si>
  <si>
    <t>B15DCDT018</t>
  </si>
  <si>
    <t>Vũ Xuân</t>
  </si>
  <si>
    <t>Chí</t>
  </si>
  <si>
    <t>21/04/1996</t>
  </si>
  <si>
    <t>B15DCDT025</t>
  </si>
  <si>
    <t>Nguyễn Huy</t>
  </si>
  <si>
    <t>Cung</t>
  </si>
  <si>
    <t>B15DCDT036</t>
  </si>
  <si>
    <t>Tạ Khánh</t>
  </si>
  <si>
    <t>Du</t>
  </si>
  <si>
    <t>27/07/1997</t>
  </si>
  <si>
    <t>B15DCDT045</t>
  </si>
  <si>
    <t>Đỗ Hoàng</t>
  </si>
  <si>
    <t>09/03/1997</t>
  </si>
  <si>
    <t>B15DCDT037</t>
  </si>
  <si>
    <t>Văn Thế</t>
  </si>
  <si>
    <t>06/09/1997</t>
  </si>
  <si>
    <t>B15DCDT065</t>
  </si>
  <si>
    <t>Trịnh Thị</t>
  </si>
  <si>
    <t>Hằng</t>
  </si>
  <si>
    <t>B15DCDT097</t>
  </si>
  <si>
    <t>Huy</t>
  </si>
  <si>
    <t>19/12/1997</t>
  </si>
  <si>
    <t>B15DCDT101</t>
  </si>
  <si>
    <t>13/05/1997</t>
  </si>
  <si>
    <t>B15DCDT107</t>
  </si>
  <si>
    <t>Mai Ngọc</t>
  </si>
  <si>
    <t>Khiêm</t>
  </si>
  <si>
    <t>23/12/1997</t>
  </si>
  <si>
    <t>B15DCDT108</t>
  </si>
  <si>
    <t>Đỗ Đăng</t>
  </si>
  <si>
    <t>Khoa</t>
  </si>
  <si>
    <t>23/03/1997</t>
  </si>
  <si>
    <t>B15DCDT117</t>
  </si>
  <si>
    <t>Đặng Thị Hoài</t>
  </si>
  <si>
    <t>07/09/1997</t>
  </si>
  <si>
    <t>B15DCDT120</t>
  </si>
  <si>
    <t>Trần Hoàng</t>
  </si>
  <si>
    <t>29/05/1997</t>
  </si>
  <si>
    <t>B15DCDT119</t>
  </si>
  <si>
    <t>Phùng Văn</t>
  </si>
  <si>
    <t>Lợi</t>
  </si>
  <si>
    <t>18/12/1996</t>
  </si>
  <si>
    <t>B15DCDT129</t>
  </si>
  <si>
    <t>11/10/1997</t>
  </si>
  <si>
    <t>B15DCDT143</t>
  </si>
  <si>
    <t>Đặng Văn</t>
  </si>
  <si>
    <t>Nghĩa</t>
  </si>
  <si>
    <t>22/06/1997</t>
  </si>
  <si>
    <t>B15DCDT144</t>
  </si>
  <si>
    <t>05/12/1997</t>
  </si>
  <si>
    <t>B15DCDT161</t>
  </si>
  <si>
    <t>Phạm Hải</t>
  </si>
  <si>
    <t>Quân</t>
  </si>
  <si>
    <t>21/08/1995</t>
  </si>
  <si>
    <t>B15DCDT231</t>
  </si>
  <si>
    <t>Ngô Trí</t>
  </si>
  <si>
    <t>Quyền</t>
  </si>
  <si>
    <t>26/07/1996</t>
  </si>
  <si>
    <t>B15DCDT165</t>
  </si>
  <si>
    <t>Quỳnh</t>
  </si>
  <si>
    <t>23/02/1997</t>
  </si>
  <si>
    <t>B15DCDT169</t>
  </si>
  <si>
    <t>Nguyễn Viết</t>
  </si>
  <si>
    <t>07/03/1997</t>
  </si>
  <si>
    <t>B15DCDT182</t>
  </si>
  <si>
    <t>Dương Minh</t>
  </si>
  <si>
    <t>27/01/1997</t>
  </si>
  <si>
    <t>B15DCDT192</t>
  </si>
  <si>
    <t>Vũ Tân</t>
  </si>
  <si>
    <t>Tiến</t>
  </si>
  <si>
    <t>06/02/1997</t>
  </si>
  <si>
    <t>B15DCDT204</t>
  </si>
  <si>
    <t>Lương Văn</t>
  </si>
  <si>
    <t>Trung</t>
  </si>
  <si>
    <t>15/08/1995</t>
  </si>
  <si>
    <t>B15DCDT201</t>
  </si>
  <si>
    <t>Nguyễn Bảo</t>
  </si>
  <si>
    <t>08/10/1997</t>
  </si>
  <si>
    <t>B15DCDT202</t>
  </si>
  <si>
    <t>Nguyễn Quang</t>
  </si>
  <si>
    <t>B15DCDT232</t>
  </si>
  <si>
    <t>Trương Đức</t>
  </si>
  <si>
    <t>19/10/1997</t>
  </si>
  <si>
    <t>B15DCDT221</t>
  </si>
  <si>
    <t>Phạm Bá</t>
  </si>
  <si>
    <t>10/05/1997</t>
  </si>
  <si>
    <t>B15DCDT224</t>
  </si>
  <si>
    <t>Nguyễn Thị Thanh</t>
  </si>
  <si>
    <t>Uyên</t>
  </si>
  <si>
    <t>B15DCDT016</t>
  </si>
  <si>
    <t>Hà Văn</t>
  </si>
  <si>
    <t>Canh</t>
  </si>
  <si>
    <t>03/10/1996</t>
  </si>
  <si>
    <t>D15DTMT2</t>
  </si>
  <si>
    <t>B15DCDT026</t>
  </si>
  <si>
    <t>Cương</t>
  </si>
  <si>
    <t>19/01/1996</t>
  </si>
  <si>
    <t>D15DTMT1</t>
  </si>
  <si>
    <t>B15DCDT042</t>
  </si>
  <si>
    <t>Phí Mạnh</t>
  </si>
  <si>
    <t>11/11/1996</t>
  </si>
  <si>
    <t>B15DCDT058</t>
  </si>
  <si>
    <t>Vương Ngọc</t>
  </si>
  <si>
    <t>13/06/1997</t>
  </si>
  <si>
    <t>B15DCDT087</t>
  </si>
  <si>
    <t>Nghiêm Đình</t>
  </si>
  <si>
    <t>06/08/1996</t>
  </si>
  <si>
    <t>B15DCDT086</t>
  </si>
  <si>
    <t>22/09/1996</t>
  </si>
  <si>
    <t>B15DCDT098</t>
  </si>
  <si>
    <t>20/12/1995</t>
  </si>
  <si>
    <t>B15DCDT091</t>
  </si>
  <si>
    <t>Ngô Phú</t>
  </si>
  <si>
    <t>Hưng</t>
  </si>
  <si>
    <t>17/04/1996</t>
  </si>
  <si>
    <t>B15DCDT090</t>
  </si>
  <si>
    <t>Trịnh Văn</t>
  </si>
  <si>
    <t>13/07/1996</t>
  </si>
  <si>
    <t>B15DCDT131</t>
  </si>
  <si>
    <t>Nguyễn Hồng</t>
  </si>
  <si>
    <t>09/02/1997</t>
  </si>
  <si>
    <t>B15DCDT141</t>
  </si>
  <si>
    <t>Đặng Phương</t>
  </si>
  <si>
    <t>B15DCDT136</t>
  </si>
  <si>
    <t>Lê Hoàng</t>
  </si>
  <si>
    <t>21/08/1997</t>
  </si>
  <si>
    <t>B15DCDT139</t>
  </si>
  <si>
    <t>Nguyễn Hải</t>
  </si>
  <si>
    <t>07/12/1997</t>
  </si>
  <si>
    <t>B15DCDT134</t>
  </si>
  <si>
    <t>Nguyễn Tài</t>
  </si>
  <si>
    <t>B15DCDT151</t>
  </si>
  <si>
    <t>Trần Trung</t>
  </si>
  <si>
    <t>Phong</t>
  </si>
  <si>
    <t>12/08/1997</t>
  </si>
  <si>
    <t>B15DCDT153</t>
  </si>
  <si>
    <t>Vương Văn</t>
  </si>
  <si>
    <t>Phức</t>
  </si>
  <si>
    <t>13/10/1996</t>
  </si>
  <si>
    <t>B15DCDT155</t>
  </si>
  <si>
    <t>Phạm Hữu</t>
  </si>
  <si>
    <t>Phước</t>
  </si>
  <si>
    <t>29/11/1997</t>
  </si>
  <si>
    <t>B15DCDT174</t>
  </si>
  <si>
    <t>Thân Xuân</t>
  </si>
  <si>
    <t>24/07/1997</t>
  </si>
  <si>
    <t>B15DCDT186</t>
  </si>
  <si>
    <t>Nguyễn Tiến</t>
  </si>
  <si>
    <t>12/05/1996</t>
  </si>
  <si>
    <t>B15DCDT183</t>
  </si>
  <si>
    <t>Đinh Xuân</t>
  </si>
  <si>
    <t>B15DCDT203</t>
  </si>
  <si>
    <t>Đỗ Ngọc</t>
  </si>
  <si>
    <t>B15DCDT206</t>
  </si>
  <si>
    <t>Trần Hồng</t>
  </si>
  <si>
    <t>25/09/1997</t>
  </si>
  <si>
    <t>B15DCDT215</t>
  </si>
  <si>
    <t>07/04/1995</t>
  </si>
  <si>
    <t>B15DCDT210</t>
  </si>
  <si>
    <t>Trương Minh</t>
  </si>
  <si>
    <t>24/09/1996</t>
  </si>
  <si>
    <t>B15DCDT218</t>
  </si>
  <si>
    <t>Hoàng Đắc</t>
  </si>
  <si>
    <t>16/04/1997</t>
  </si>
  <si>
    <t>B15DCDT226</t>
  </si>
  <si>
    <t>14/11/1997</t>
  </si>
  <si>
    <t>B15DCDT229</t>
  </si>
  <si>
    <t>Quách Văn</t>
  </si>
  <si>
    <t>Vững</t>
  </si>
  <si>
    <t>PM13-A3</t>
  </si>
  <si>
    <t>B14DCDT264</t>
  </si>
  <si>
    <t>Bá</t>
  </si>
  <si>
    <t>09/10/1996</t>
  </si>
  <si>
    <t>B14DCDT061</t>
  </si>
  <si>
    <t>Lê Mạnh</t>
  </si>
  <si>
    <t>08/03/1996</t>
  </si>
  <si>
    <t>D14XLTHTT2</t>
  </si>
  <si>
    <t>B14DCDT302</t>
  </si>
  <si>
    <t>02/08/1995</t>
  </si>
  <si>
    <t>D14DTMT</t>
  </si>
  <si>
    <t>B15DCDT052</t>
  </si>
  <si>
    <t>Giang</t>
  </si>
  <si>
    <t>13/11/1997</t>
  </si>
  <si>
    <t>B15DCDT082</t>
  </si>
  <si>
    <t>Lê Công</t>
  </si>
  <si>
    <t>08/04/1995</t>
  </si>
  <si>
    <t>B14DCDT050</t>
  </si>
  <si>
    <t>Đỗ Quốc</t>
  </si>
  <si>
    <t>09/09/1993</t>
  </si>
  <si>
    <t>B15DCDT124</t>
  </si>
  <si>
    <t>B15DCDT133</t>
  </si>
  <si>
    <t>Lê Ô</t>
  </si>
  <si>
    <t>Na</t>
  </si>
  <si>
    <t>B15DCDT142</t>
  </si>
  <si>
    <t>23/08/1997</t>
  </si>
  <si>
    <t>B15DCDT158</t>
  </si>
  <si>
    <t>Nguyễn Minh</t>
  </si>
  <si>
    <t>13/07/1997</t>
  </si>
  <si>
    <t>B15DCDT160</t>
  </si>
  <si>
    <t>Trương Anh</t>
  </si>
  <si>
    <t>B15DCDT211</t>
  </si>
  <si>
    <t>Trương Văn</t>
  </si>
  <si>
    <t>10/01/1997</t>
  </si>
  <si>
    <t>B15DCDT219</t>
  </si>
  <si>
    <t>Lưu Xuân</t>
  </si>
  <si>
    <t>11/02/1997</t>
  </si>
  <si>
    <t>B15DCDT004</t>
  </si>
  <si>
    <t>Nguyễn Nam</t>
  </si>
  <si>
    <t>26/04/1996</t>
  </si>
  <si>
    <t>B15DCDT008</t>
  </si>
  <si>
    <t>Vũ Tuấn</t>
  </si>
  <si>
    <t>23/09/1997</t>
  </si>
  <si>
    <t>B15DCDT021</t>
  </si>
  <si>
    <t>Phan Văn</t>
  </si>
  <si>
    <t>11/01/1996</t>
  </si>
  <si>
    <t>B15DCDT041</t>
  </si>
  <si>
    <t>Phan Trung</t>
  </si>
  <si>
    <t>B15DCDT048</t>
  </si>
  <si>
    <t>Đinh Thái</t>
  </si>
  <si>
    <t>Dương</t>
  </si>
  <si>
    <t>B15DCDT056</t>
  </si>
  <si>
    <t>Nguyễn Việt</t>
  </si>
  <si>
    <t>B15DCDT068</t>
  </si>
  <si>
    <t>Vũ Văn</t>
  </si>
  <si>
    <t>Hậu</t>
  </si>
  <si>
    <t>12/03/1996</t>
  </si>
  <si>
    <t>B15DCDT069</t>
  </si>
  <si>
    <t>Hiện</t>
  </si>
  <si>
    <t>27/10/1997</t>
  </si>
  <si>
    <t>B15DCDT081</t>
  </si>
  <si>
    <t>Ngô Xuân</t>
  </si>
  <si>
    <t>02/01/1997</t>
  </si>
  <si>
    <t>B15DCDT084</t>
  </si>
  <si>
    <t>Nguyễn Thái</t>
  </si>
  <si>
    <t>Học</t>
  </si>
  <si>
    <t>28/03/1997</t>
  </si>
  <si>
    <t>B15DCDT089</t>
  </si>
  <si>
    <t>Lương Thế</t>
  </si>
  <si>
    <t>B15DCDT092</t>
  </si>
  <si>
    <t>Thiều Quang</t>
  </si>
  <si>
    <t>B15DCDT093</t>
  </si>
  <si>
    <t>Trịnh Quang</t>
  </si>
  <si>
    <t>B15DCDT113</t>
  </si>
  <si>
    <t>Lâm</t>
  </si>
  <si>
    <t>12/07/1997</t>
  </si>
  <si>
    <t>B15DCDT122</t>
  </si>
  <si>
    <t>B15DCDT121</t>
  </si>
  <si>
    <t>Vũ Hải</t>
  </si>
  <si>
    <t>07/05/1997</t>
  </si>
  <si>
    <t>B15DCDT125</t>
  </si>
  <si>
    <t>Mạnh</t>
  </si>
  <si>
    <t>B15DCDT138</t>
  </si>
  <si>
    <t>Đinh Duy</t>
  </si>
  <si>
    <t>B15DCDT137</t>
  </si>
  <si>
    <t>Phạm Huy</t>
  </si>
  <si>
    <t>B15DCDT150</t>
  </si>
  <si>
    <t>Phạm Quang</t>
  </si>
  <si>
    <t>24/04/1997</t>
  </si>
  <si>
    <t>B15DCDT154</t>
  </si>
  <si>
    <t>Đinh Quang</t>
  </si>
  <si>
    <t>Phụng</t>
  </si>
  <si>
    <t>03/06/1997</t>
  </si>
  <si>
    <t>B15DCDT170</t>
  </si>
  <si>
    <t>Ngô Đăng</t>
  </si>
  <si>
    <t>14/02/1997</t>
  </si>
  <si>
    <t>B15DCDT177</t>
  </si>
  <si>
    <t>Hà Như</t>
  </si>
  <si>
    <t>Thái</t>
  </si>
  <si>
    <t>15/10/1997</t>
  </si>
  <si>
    <t>B15DCDT178</t>
  </si>
  <si>
    <t>Phạm Hồng</t>
  </si>
  <si>
    <t>B15DCDT180</t>
  </si>
  <si>
    <t>Hoàng Mạnh</t>
  </si>
  <si>
    <t>15/02/1997</t>
  </si>
  <si>
    <t>B15DCDT193</t>
  </si>
  <si>
    <t>Dương Đăng</t>
  </si>
  <si>
    <t>Tiệp</t>
  </si>
  <si>
    <t>19/09/1996</t>
  </si>
  <si>
    <t>B15DCDT194</t>
  </si>
  <si>
    <t>Nguyễn Khánh</t>
  </si>
  <si>
    <t>04/05/1997</t>
  </si>
  <si>
    <t>B15DCDT198</t>
  </si>
  <si>
    <t>Phạm Thị Huyền</t>
  </si>
  <si>
    <t>Trang</t>
  </si>
  <si>
    <t>19/05/1997</t>
  </si>
  <si>
    <t>B15DCDT230</t>
  </si>
  <si>
    <t>Yên</t>
  </si>
  <si>
    <t>B15DCDT001</t>
  </si>
  <si>
    <t>Nguyễn Thắng Hải</t>
  </si>
  <si>
    <t>An</t>
  </si>
  <si>
    <t>22/08/1996</t>
  </si>
  <si>
    <t>B15DCDT006</t>
  </si>
  <si>
    <t>15/08/1997</t>
  </si>
  <si>
    <t>B15DCDT017</t>
  </si>
  <si>
    <t>Nguyễn Tiểu</t>
  </si>
  <si>
    <t>Châu</t>
  </si>
  <si>
    <t>19/02/1997</t>
  </si>
  <si>
    <t>B15DCDT019</t>
  </si>
  <si>
    <t>30/03/1995</t>
  </si>
  <si>
    <t>B15DCDT034</t>
  </si>
  <si>
    <t>Diệm</t>
  </si>
  <si>
    <t>B15DCDT051</t>
  </si>
  <si>
    <t>Duy</t>
  </si>
  <si>
    <t>13/09/1996</t>
  </si>
  <si>
    <t>B15DCDT030</t>
  </si>
  <si>
    <t>Trần Hưng</t>
  </si>
  <si>
    <t>Đạo</t>
  </si>
  <si>
    <t>02/05/1997</t>
  </si>
  <si>
    <t>B15DCDT031</t>
  </si>
  <si>
    <t>21/03/1997</t>
  </si>
  <si>
    <t>B15DCDT038</t>
  </si>
  <si>
    <t>Ngô Nhân</t>
  </si>
  <si>
    <t>B15DCDT040</t>
  </si>
  <si>
    <t>29/03/1997</t>
  </si>
  <si>
    <t>B15DCDT059</t>
  </si>
  <si>
    <t>Chu Ngọc</t>
  </si>
  <si>
    <t>14/10/1997</t>
  </si>
  <si>
    <t>B15DCDT062</t>
  </si>
  <si>
    <t>01/12/1997</t>
  </si>
  <si>
    <t>B15DCDT066</t>
  </si>
  <si>
    <t>Vũ Thị Thanh</t>
  </si>
  <si>
    <t>13/01/1997</t>
  </si>
  <si>
    <t>B15DCDT071</t>
  </si>
  <si>
    <t>Đỗ Đình</t>
  </si>
  <si>
    <t>Hiệp</t>
  </si>
  <si>
    <t>28/07/1997</t>
  </si>
  <si>
    <t>B15DCDT088</t>
  </si>
  <si>
    <t>B15DCDT100</t>
  </si>
  <si>
    <t>B15DCDT102</t>
  </si>
  <si>
    <t>Hoàng Thị</t>
  </si>
  <si>
    <t>Huyền</t>
  </si>
  <si>
    <t>25/10/1997</t>
  </si>
  <si>
    <t>B15DCDT094</t>
  </si>
  <si>
    <t>Hương</t>
  </si>
  <si>
    <t>B15DCDT095</t>
  </si>
  <si>
    <t>16/10/1997</t>
  </si>
  <si>
    <t>B15DCDT106</t>
  </si>
  <si>
    <t>Phạm Đức</t>
  </si>
  <si>
    <t>Khánh</t>
  </si>
  <si>
    <t>B15DCDT111</t>
  </si>
  <si>
    <t>B15DCDT112</t>
  </si>
  <si>
    <t>Ngô Thị</t>
  </si>
  <si>
    <t>Là</t>
  </si>
  <si>
    <t>05/08/1996</t>
  </si>
  <si>
    <t>B15DCDT114</t>
  </si>
  <si>
    <t>Trịnh Thị Mỹ</t>
  </si>
  <si>
    <t>B15DCDT148</t>
  </si>
  <si>
    <t>Nhung</t>
  </si>
  <si>
    <t>25/01/1997</t>
  </si>
  <si>
    <t>B15DCDT159</t>
  </si>
  <si>
    <t>Nguyễn Thị Kim</t>
  </si>
  <si>
    <t>Phượng</t>
  </si>
  <si>
    <t>11/06/1997</t>
  </si>
  <si>
    <t>B15DCDT163</t>
  </si>
  <si>
    <t>Đặng Thị</t>
  </si>
  <si>
    <t>Quyên</t>
  </si>
  <si>
    <t>03/03/1997</t>
  </si>
  <si>
    <t>B15DCDT166</t>
  </si>
  <si>
    <t>Nguyễn Thanh</t>
  </si>
  <si>
    <t>B15DCDT207</t>
  </si>
  <si>
    <t>Trần Ngọc</t>
  </si>
  <si>
    <t>Tú</t>
  </si>
  <si>
    <t>30/07/1997</t>
  </si>
  <si>
    <t>BẢNG ĐIỂM HỌC PHẦN</t>
  </si>
  <si>
    <t>Hà Nội, ngày 2  tháng 7  năm 2019</t>
  </si>
  <si>
    <t>C</t>
  </si>
  <si>
    <t>Hà Nội, ngày 04  tháng 07  năm 2019</t>
  </si>
  <si>
    <t>Hà Nội, ngày 10  tháng 07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</si>
</sst>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31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4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28" fillId="0" borderId="15" xfId="1" applyFont="1" applyFill="1" applyBorder="1" applyAlignment="1" applyProtection="1">
      <alignment horizontal="center" vertical="center"/>
      <protection locked="0"/>
    </xf>
    <xf numFmtId="0" fontId="28" fillId="0" borderId="15" xfId="0" applyFont="1" applyFill="1" applyBorder="1" applyAlignment="1">
      <alignment horizontal="center" vertical="center"/>
    </xf>
    <xf numFmtId="0" fontId="28" fillId="0" borderId="16" xfId="0" applyFont="1" applyFill="1" applyBorder="1" applyAlignment="1">
      <alignment vertical="center"/>
    </xf>
    <xf numFmtId="0" fontId="29" fillId="0" borderId="17" xfId="0" applyFont="1" applyFill="1" applyBorder="1" applyAlignment="1">
      <alignment vertical="center"/>
    </xf>
    <xf numFmtId="14" fontId="28" fillId="0" borderId="15" xfId="0" applyNumberFormat="1" applyFont="1" applyFill="1" applyBorder="1" applyAlignment="1">
      <alignment horizontal="center" vertical="center"/>
    </xf>
    <xf numFmtId="164" fontId="28" fillId="0" borderId="17" xfId="4" quotePrefix="1" applyNumberFormat="1" applyFont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protection locked="0"/>
    </xf>
    <xf numFmtId="0" fontId="4" fillId="3" borderId="15" xfId="1" applyFont="1" applyFill="1" applyBorder="1" applyAlignment="1" applyProtection="1">
      <alignment horizontal="center" vertical="center"/>
      <protection locked="0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14" fillId="3" borderId="17" xfId="0" applyFont="1" applyFill="1" applyBorder="1" applyAlignment="1">
      <alignment vertical="center"/>
    </xf>
    <xf numFmtId="14" fontId="4" fillId="3" borderId="15" xfId="0" applyNumberFormat="1" applyFont="1" applyFill="1" applyBorder="1" applyAlignment="1">
      <alignment horizontal="center" vertical="center"/>
    </xf>
    <xf numFmtId="164" fontId="4" fillId="3" borderId="17" xfId="4" quotePrefix="1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30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14" fontId="10" fillId="0" borderId="0" xfId="1" applyNumberFormat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22"/>
      <tableStyleElement type="headerRow" dxfId="2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68"/>
  <sheetViews>
    <sheetView workbookViewId="0">
      <pane ySplit="4" topLeftCell="A46" activePane="bottomLeft" state="frozen"/>
      <selection activeCell="A6" sqref="A6:XFD6"/>
      <selection pane="bottomLeft" activeCell="A49" sqref="A49:XFD59"/>
    </sheetView>
  </sheetViews>
  <sheetFormatPr defaultRowHeight="15.75"/>
  <cols>
    <col min="1" max="1" width="0.375" style="1" customWidth="1"/>
    <col min="2" max="2" width="6.875" style="1" customWidth="1"/>
    <col min="3" max="3" width="14.25" style="1" customWidth="1"/>
    <col min="4" max="4" width="14.125" style="1" customWidth="1"/>
    <col min="5" max="5" width="7.875" style="1" customWidth="1"/>
    <col min="6" max="6" width="9.375" style="1" hidden="1" customWidth="1"/>
    <col min="7" max="7" width="12.375" style="1" customWidth="1"/>
    <col min="8" max="8" width="7.75" style="1" customWidth="1"/>
    <col min="9" max="9" width="8.25" style="1" customWidth="1"/>
    <col min="10" max="11" width="4.375" style="1" hidden="1" customWidth="1"/>
    <col min="12" max="12" width="6" style="1" hidden="1" customWidth="1"/>
    <col min="13" max="13" width="5.875" style="1" hidden="1" customWidth="1"/>
    <col min="14" max="14" width="8.625" style="1" hidden="1" customWidth="1"/>
    <col min="15" max="15" width="9" style="1" hidden="1" customWidth="1"/>
    <col min="16" max="16" width="7.875" style="1" customWidth="1"/>
    <col min="17" max="17" width="8" style="1" customWidth="1"/>
    <col min="18" max="18" width="6.5" style="1" hidden="1" customWidth="1"/>
    <col min="19" max="19" width="11.875" style="1" hidden="1" customWidth="1"/>
    <col min="20" max="20" width="16.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38" t="s">
        <v>0</v>
      </c>
      <c r="H1" s="138"/>
      <c r="I1" s="138"/>
      <c r="J1" s="138"/>
      <c r="K1" s="138"/>
      <c r="L1" s="138" t="s">
        <v>177</v>
      </c>
      <c r="M1" s="138"/>
      <c r="N1" s="138"/>
      <c r="O1" s="138"/>
      <c r="P1" s="138"/>
      <c r="Q1" s="138"/>
      <c r="R1" s="138"/>
      <c r="S1" s="138"/>
      <c r="T1" s="138"/>
    </row>
    <row r="2" spans="2:38" ht="27.75" customHeight="1">
      <c r="B2" s="139" t="s">
        <v>1</v>
      </c>
      <c r="C2" s="139"/>
      <c r="D2" s="139"/>
      <c r="E2" s="139"/>
      <c r="F2" s="139"/>
      <c r="G2" s="139"/>
      <c r="H2" s="140" t="s">
        <v>648</v>
      </c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3"/>
    </row>
    <row r="3" spans="2:38" ht="25.5" customHeight="1">
      <c r="B3" s="141" t="s">
        <v>2</v>
      </c>
      <c r="C3" s="141"/>
      <c r="D3" s="141"/>
      <c r="E3" s="141"/>
      <c r="F3" s="141"/>
      <c r="G3" s="141"/>
      <c r="H3" s="142" t="s">
        <v>52</v>
      </c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4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9.25" customHeight="1">
      <c r="B5" s="137" t="s">
        <v>3</v>
      </c>
      <c r="C5" s="137"/>
      <c r="D5" s="93" t="s">
        <v>55</v>
      </c>
      <c r="E5" s="93"/>
      <c r="F5" s="93"/>
      <c r="G5" s="93"/>
      <c r="H5" s="93"/>
      <c r="I5" s="93"/>
      <c r="J5" s="93"/>
      <c r="K5" s="93"/>
      <c r="L5" s="93"/>
      <c r="M5" s="93"/>
      <c r="N5" s="93"/>
      <c r="O5" s="133" t="s">
        <v>57</v>
      </c>
      <c r="P5" s="133"/>
      <c r="Q5" s="133"/>
      <c r="R5" s="133"/>
      <c r="S5" s="133"/>
      <c r="T5" s="133"/>
      <c r="W5" s="126" t="s">
        <v>43</v>
      </c>
      <c r="X5" s="126" t="s">
        <v>9</v>
      </c>
      <c r="Y5" s="126" t="s">
        <v>42</v>
      </c>
      <c r="Z5" s="126" t="s">
        <v>41</v>
      </c>
      <c r="AA5" s="126"/>
      <c r="AB5" s="126"/>
      <c r="AC5" s="126"/>
      <c r="AD5" s="126" t="s">
        <v>40</v>
      </c>
      <c r="AE5" s="126"/>
      <c r="AF5" s="126" t="s">
        <v>38</v>
      </c>
      <c r="AG5" s="126"/>
      <c r="AH5" s="126" t="s">
        <v>39</v>
      </c>
      <c r="AI5" s="126"/>
      <c r="AJ5" s="126" t="s">
        <v>37</v>
      </c>
      <c r="AK5" s="126"/>
      <c r="AL5" s="81"/>
    </row>
    <row r="6" spans="2:38" ht="17.25" customHeight="1">
      <c r="B6" s="134" t="s">
        <v>4</v>
      </c>
      <c r="C6" s="134"/>
      <c r="D6" s="8">
        <v>2</v>
      </c>
      <c r="G6" s="94" t="s">
        <v>51</v>
      </c>
      <c r="H6" s="135">
        <v>43618</v>
      </c>
      <c r="I6" s="136"/>
      <c r="J6" s="136"/>
      <c r="K6" s="136"/>
      <c r="L6" s="136"/>
      <c r="M6" s="136"/>
      <c r="N6" s="136"/>
      <c r="O6" s="133" t="s">
        <v>56</v>
      </c>
      <c r="P6" s="133"/>
      <c r="Q6" s="133"/>
      <c r="R6" s="133"/>
      <c r="S6" s="133"/>
      <c r="T6" s="133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1"/>
    </row>
    <row r="8" spans="2:38" ht="44.25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44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56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91" t="s">
        <v>45</v>
      </c>
      <c r="N9" s="91" t="s">
        <v>46</v>
      </c>
      <c r="O9" s="119"/>
      <c r="P9" s="119"/>
      <c r="Q9" s="121"/>
      <c r="R9" s="119"/>
      <c r="S9" s="122"/>
      <c r="T9" s="121"/>
      <c r="V9" s="88"/>
      <c r="W9" s="67" t="str">
        <f>+D5</f>
        <v>Thực hành chuyên sâu</v>
      </c>
      <c r="X9" s="68" t="str">
        <f>+O5</f>
        <v>Nhóm: ELE1435-02</v>
      </c>
      <c r="Y9" s="69">
        <f>+$AH$9+$AJ$9+$AF$9</f>
        <v>30</v>
      </c>
      <c r="Z9" s="63">
        <f>COUNTIF($S$10:$S$100,"Khiển trách")</f>
        <v>0</v>
      </c>
      <c r="AA9" s="63">
        <f>COUNTIF($S$10:$S$100,"Cảnh cáo")</f>
        <v>0</v>
      </c>
      <c r="AB9" s="63">
        <f>COUNTIF($S$10:$S$100,"Đình chỉ thi")</f>
        <v>0</v>
      </c>
      <c r="AC9" s="70">
        <f>+($Z$9+$AA$9+$AB$9)/$Y$9*100%</f>
        <v>0</v>
      </c>
      <c r="AD9" s="63">
        <f>SUM(COUNTIF($S$10:$S$98,"Vắng"),COUNTIF($S$10:$S$98,"Vắng có phép"))</f>
        <v>0</v>
      </c>
      <c r="AE9" s="71">
        <f>+$AD$9/$Y$9</f>
        <v>0</v>
      </c>
      <c r="AF9" s="72">
        <f>COUNTIF($V$10:$V$98,"Thi lại")</f>
        <v>0</v>
      </c>
      <c r="AG9" s="71">
        <f>+$AF$9/$Y$9</f>
        <v>0</v>
      </c>
      <c r="AH9" s="72">
        <f>COUNTIF($V$10:$V$99,"Học lại")</f>
        <v>0</v>
      </c>
      <c r="AI9" s="71">
        <f>+$AH$9/$Y$9</f>
        <v>0</v>
      </c>
      <c r="AJ9" s="63">
        <f>COUNTIF($V$11:$V$99,"Đạt")</f>
        <v>30</v>
      </c>
      <c r="AK9" s="70">
        <f>+$AJ$9/$Y$9</f>
        <v>1</v>
      </c>
      <c r="AL9" s="80"/>
    </row>
    <row r="10" spans="2:38" ht="38.25" customHeight="1">
      <c r="B10" s="117" t="s">
        <v>26</v>
      </c>
      <c r="C10" s="124"/>
      <c r="D10" s="124"/>
      <c r="E10" s="124"/>
      <c r="F10" s="124"/>
      <c r="G10" s="118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22"/>
      <c r="R10" s="14"/>
      <c r="S10" s="14"/>
      <c r="T10" s="12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24.95" customHeight="1">
      <c r="B11" s="15">
        <v>1</v>
      </c>
      <c r="C11" s="16" t="s">
        <v>65</v>
      </c>
      <c r="D11" s="17" t="s">
        <v>66</v>
      </c>
      <c r="E11" s="18" t="s">
        <v>67</v>
      </c>
      <c r="F11" s="19" t="s">
        <v>68</v>
      </c>
      <c r="G11" s="16" t="s">
        <v>69</v>
      </c>
      <c r="H11" s="20">
        <v>8</v>
      </c>
      <c r="I11" s="20">
        <v>8</v>
      </c>
      <c r="J11" s="20" t="s">
        <v>27</v>
      </c>
      <c r="K11" s="20" t="s">
        <v>27</v>
      </c>
      <c r="L11" s="21"/>
      <c r="M11" s="21"/>
      <c r="N11" s="21"/>
      <c r="O11" s="21"/>
      <c r="P11" s="22">
        <v>9</v>
      </c>
      <c r="Q11" s="23">
        <f>ROUND(SUMPRODUCT(H11:P11,$H$10:$P$10)/100,1)</f>
        <v>8.5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24" t="str">
        <f t="shared" ref="S11:S40" si="0">IF($Q11&lt;4,"Kém",IF(AND($Q11&gt;=4,$Q11&lt;=5.4),"Trung bình yếu",IF(AND($Q11&gt;=5.5,$Q11&lt;=6.9),"Trung bình",IF(AND($Q11&gt;=7,$Q11&lt;=8.4),"Khá",IF(AND($Q11&gt;=8.5,$Q11&lt;=10),"Giỏi","")))))</f>
        <v>Giỏi</v>
      </c>
      <c r="T11" s="25" t="str">
        <f>+IF(OR($H11=0,$I11=0,$J11=0,$K11=0),"Không đủ ĐKDT","")</f>
        <v/>
      </c>
      <c r="U11" s="3"/>
      <c r="V11" s="8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24.95" customHeight="1">
      <c r="B12" s="26">
        <v>2</v>
      </c>
      <c r="C12" s="27" t="s">
        <v>70</v>
      </c>
      <c r="D12" s="28" t="s">
        <v>71</v>
      </c>
      <c r="E12" s="29" t="s">
        <v>72</v>
      </c>
      <c r="F12" s="30" t="s">
        <v>73</v>
      </c>
      <c r="G12" s="27" t="s">
        <v>69</v>
      </c>
      <c r="H12" s="31">
        <v>8</v>
      </c>
      <c r="I12" s="31">
        <v>8</v>
      </c>
      <c r="J12" s="31" t="s">
        <v>27</v>
      </c>
      <c r="K12" s="31" t="s">
        <v>27</v>
      </c>
      <c r="L12" s="32"/>
      <c r="M12" s="32"/>
      <c r="N12" s="32"/>
      <c r="O12" s="32"/>
      <c r="P12" s="33">
        <v>8</v>
      </c>
      <c r="Q12" s="34">
        <f>ROUND(SUMPRODUCT(H12:P12,$H$10:$P$10)/100,1)</f>
        <v>8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6" t="str">
        <f t="shared" si="0"/>
        <v>Khá</v>
      </c>
      <c r="T12" s="37" t="str">
        <f>+IF(OR($H12=0,$I12=0,$J12=0,$K12=0),"Không đủ ĐKDT","")</f>
        <v/>
      </c>
      <c r="U12" s="3"/>
      <c r="V12" s="89" t="str">
        <f t="shared" ref="V12:V40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24.95" customHeight="1">
      <c r="B13" s="26">
        <v>3</v>
      </c>
      <c r="C13" s="27" t="s">
        <v>74</v>
      </c>
      <c r="D13" s="28" t="s">
        <v>75</v>
      </c>
      <c r="E13" s="29" t="s">
        <v>76</v>
      </c>
      <c r="F13" s="30" t="s">
        <v>77</v>
      </c>
      <c r="G13" s="27" t="s">
        <v>78</v>
      </c>
      <c r="H13" s="31">
        <v>8</v>
      </c>
      <c r="I13" s="31">
        <v>8</v>
      </c>
      <c r="J13" s="31" t="s">
        <v>27</v>
      </c>
      <c r="K13" s="31" t="s">
        <v>27</v>
      </c>
      <c r="L13" s="38"/>
      <c r="M13" s="38"/>
      <c r="N13" s="38"/>
      <c r="O13" s="38"/>
      <c r="P13" s="33">
        <v>8</v>
      </c>
      <c r="Q13" s="34">
        <f t="shared" ref="Q13:Q40" si="2">ROUND(SUMPRODUCT(H13:P13,$H$10:$P$10)/100,1)</f>
        <v>8</v>
      </c>
      <c r="R13" s="35" t="str">
        <f t="shared" ref="R13:R4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B+</v>
      </c>
      <c r="S13" s="36" t="str">
        <f t="shared" si="0"/>
        <v>Khá</v>
      </c>
      <c r="T13" s="37" t="str">
        <f t="shared" ref="T13:T40" si="4">+IF(OR($H13=0,$I13=0,$J13=0,$K13=0),"Không đủ ĐKDT","")</f>
        <v/>
      </c>
      <c r="U13" s="3"/>
      <c r="V13" s="89" t="str">
        <f t="shared" si="1"/>
        <v>Đạt</v>
      </c>
      <c r="W13" s="74"/>
      <c r="X13" s="75"/>
      <c r="Y13" s="75"/>
      <c r="Z13" s="9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24.95" customHeight="1">
      <c r="B14" s="26">
        <v>4</v>
      </c>
      <c r="C14" s="27" t="s">
        <v>79</v>
      </c>
      <c r="D14" s="28" t="s">
        <v>80</v>
      </c>
      <c r="E14" s="29" t="s">
        <v>81</v>
      </c>
      <c r="F14" s="30" t="s">
        <v>82</v>
      </c>
      <c r="G14" s="27" t="s">
        <v>69</v>
      </c>
      <c r="H14" s="31">
        <v>8</v>
      </c>
      <c r="I14" s="31">
        <v>8</v>
      </c>
      <c r="J14" s="31" t="s">
        <v>27</v>
      </c>
      <c r="K14" s="31" t="s">
        <v>27</v>
      </c>
      <c r="L14" s="38"/>
      <c r="M14" s="38"/>
      <c r="N14" s="38"/>
      <c r="O14" s="38"/>
      <c r="P14" s="33">
        <v>9</v>
      </c>
      <c r="Q14" s="34">
        <f t="shared" si="2"/>
        <v>8.5</v>
      </c>
      <c r="R14" s="35" t="str">
        <f t="shared" si="3"/>
        <v>A</v>
      </c>
      <c r="S14" s="36" t="str">
        <f t="shared" si="0"/>
        <v>Giỏi</v>
      </c>
      <c r="T14" s="37" t="str">
        <f t="shared" si="4"/>
        <v/>
      </c>
      <c r="U14" s="3"/>
      <c r="V14" s="89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.95" customHeight="1">
      <c r="B15" s="26">
        <v>5</v>
      </c>
      <c r="C15" s="27" t="s">
        <v>83</v>
      </c>
      <c r="D15" s="28" t="s">
        <v>84</v>
      </c>
      <c r="E15" s="29" t="s">
        <v>85</v>
      </c>
      <c r="F15" s="30" t="s">
        <v>86</v>
      </c>
      <c r="G15" s="27" t="s">
        <v>69</v>
      </c>
      <c r="H15" s="31">
        <v>8</v>
      </c>
      <c r="I15" s="31">
        <v>8</v>
      </c>
      <c r="J15" s="31" t="s">
        <v>27</v>
      </c>
      <c r="K15" s="31" t="s">
        <v>27</v>
      </c>
      <c r="L15" s="38"/>
      <c r="M15" s="38"/>
      <c r="N15" s="38"/>
      <c r="O15" s="38"/>
      <c r="P15" s="33">
        <v>8</v>
      </c>
      <c r="Q15" s="34">
        <f t="shared" si="2"/>
        <v>8</v>
      </c>
      <c r="R15" s="35" t="str">
        <f t="shared" si="3"/>
        <v>B+</v>
      </c>
      <c r="S15" s="36" t="str">
        <f t="shared" si="0"/>
        <v>Khá</v>
      </c>
      <c r="T15" s="37" t="str">
        <f t="shared" si="4"/>
        <v/>
      </c>
      <c r="U15" s="3"/>
      <c r="V15" s="89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.95" customHeight="1">
      <c r="B16" s="26">
        <v>6</v>
      </c>
      <c r="C16" s="27" t="s">
        <v>87</v>
      </c>
      <c r="D16" s="28" t="s">
        <v>88</v>
      </c>
      <c r="E16" s="29" t="s">
        <v>89</v>
      </c>
      <c r="F16" s="30" t="s">
        <v>90</v>
      </c>
      <c r="G16" s="27" t="s">
        <v>69</v>
      </c>
      <c r="H16" s="31">
        <v>8</v>
      </c>
      <c r="I16" s="31">
        <v>8</v>
      </c>
      <c r="J16" s="31" t="s">
        <v>27</v>
      </c>
      <c r="K16" s="31" t="s">
        <v>27</v>
      </c>
      <c r="L16" s="38"/>
      <c r="M16" s="38"/>
      <c r="N16" s="38"/>
      <c r="O16" s="38"/>
      <c r="P16" s="33">
        <v>8</v>
      </c>
      <c r="Q16" s="34">
        <f t="shared" si="2"/>
        <v>8</v>
      </c>
      <c r="R16" s="35" t="str">
        <f t="shared" si="3"/>
        <v>B+</v>
      </c>
      <c r="S16" s="36" t="str">
        <f t="shared" si="0"/>
        <v>Khá</v>
      </c>
      <c r="T16" s="37" t="str">
        <f t="shared" si="4"/>
        <v/>
      </c>
      <c r="U16" s="3"/>
      <c r="V16" s="89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.95" customHeight="1">
      <c r="B17" s="26">
        <v>7</v>
      </c>
      <c r="C17" s="27" t="s">
        <v>91</v>
      </c>
      <c r="D17" s="28" t="s">
        <v>92</v>
      </c>
      <c r="E17" s="29" t="s">
        <v>89</v>
      </c>
      <c r="F17" s="30" t="s">
        <v>93</v>
      </c>
      <c r="G17" s="27" t="s">
        <v>69</v>
      </c>
      <c r="H17" s="31">
        <v>8</v>
      </c>
      <c r="I17" s="31">
        <v>8</v>
      </c>
      <c r="J17" s="31" t="s">
        <v>27</v>
      </c>
      <c r="K17" s="31" t="s">
        <v>27</v>
      </c>
      <c r="L17" s="38"/>
      <c r="M17" s="38"/>
      <c r="N17" s="38"/>
      <c r="O17" s="38"/>
      <c r="P17" s="33">
        <v>8</v>
      </c>
      <c r="Q17" s="34">
        <f t="shared" si="2"/>
        <v>8</v>
      </c>
      <c r="R17" s="35" t="str">
        <f t="shared" si="3"/>
        <v>B+</v>
      </c>
      <c r="S17" s="36" t="str">
        <f t="shared" si="0"/>
        <v>Khá</v>
      </c>
      <c r="T17" s="37" t="str">
        <f t="shared" si="4"/>
        <v/>
      </c>
      <c r="U17" s="3"/>
      <c r="V17" s="89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.95" customHeight="1">
      <c r="B18" s="26">
        <v>8</v>
      </c>
      <c r="C18" s="27" t="s">
        <v>94</v>
      </c>
      <c r="D18" s="28" t="s">
        <v>95</v>
      </c>
      <c r="E18" s="29" t="s">
        <v>89</v>
      </c>
      <c r="F18" s="30" t="s">
        <v>96</v>
      </c>
      <c r="G18" s="27" t="s">
        <v>69</v>
      </c>
      <c r="H18" s="31">
        <v>8</v>
      </c>
      <c r="I18" s="31">
        <v>8</v>
      </c>
      <c r="J18" s="31" t="s">
        <v>27</v>
      </c>
      <c r="K18" s="31" t="s">
        <v>27</v>
      </c>
      <c r="L18" s="38"/>
      <c r="M18" s="38"/>
      <c r="N18" s="38"/>
      <c r="O18" s="38"/>
      <c r="P18" s="33">
        <v>8</v>
      </c>
      <c r="Q18" s="34">
        <f t="shared" si="2"/>
        <v>8</v>
      </c>
      <c r="R18" s="35" t="str">
        <f t="shared" si="3"/>
        <v>B+</v>
      </c>
      <c r="S18" s="36" t="str">
        <f t="shared" si="0"/>
        <v>Khá</v>
      </c>
      <c r="T18" s="37" t="str">
        <f t="shared" si="4"/>
        <v/>
      </c>
      <c r="U18" s="3"/>
      <c r="V18" s="89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.95" customHeight="1">
      <c r="B19" s="26">
        <v>9</v>
      </c>
      <c r="C19" s="27" t="s">
        <v>97</v>
      </c>
      <c r="D19" s="28" t="s">
        <v>98</v>
      </c>
      <c r="E19" s="29" t="s">
        <v>99</v>
      </c>
      <c r="F19" s="30" t="s">
        <v>100</v>
      </c>
      <c r="G19" s="27" t="s">
        <v>78</v>
      </c>
      <c r="H19" s="31">
        <v>8</v>
      </c>
      <c r="I19" s="31">
        <v>8</v>
      </c>
      <c r="J19" s="31" t="s">
        <v>27</v>
      </c>
      <c r="K19" s="31" t="s">
        <v>27</v>
      </c>
      <c r="L19" s="38"/>
      <c r="M19" s="38"/>
      <c r="N19" s="38"/>
      <c r="O19" s="38"/>
      <c r="P19" s="33">
        <v>9</v>
      </c>
      <c r="Q19" s="34">
        <f t="shared" si="2"/>
        <v>8.5</v>
      </c>
      <c r="R19" s="35" t="str">
        <f t="shared" si="3"/>
        <v>A</v>
      </c>
      <c r="S19" s="36" t="str">
        <f t="shared" si="0"/>
        <v>Giỏi</v>
      </c>
      <c r="T19" s="37" t="str">
        <f t="shared" si="4"/>
        <v/>
      </c>
      <c r="U19" s="3"/>
      <c r="V19" s="89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.95" customHeight="1">
      <c r="B20" s="26">
        <v>10</v>
      </c>
      <c r="C20" s="27" t="s">
        <v>101</v>
      </c>
      <c r="D20" s="28" t="s">
        <v>102</v>
      </c>
      <c r="E20" s="29" t="s">
        <v>103</v>
      </c>
      <c r="F20" s="30" t="s">
        <v>104</v>
      </c>
      <c r="G20" s="27" t="s">
        <v>69</v>
      </c>
      <c r="H20" s="31">
        <v>8</v>
      </c>
      <c r="I20" s="31">
        <v>8</v>
      </c>
      <c r="J20" s="31" t="s">
        <v>27</v>
      </c>
      <c r="K20" s="31" t="s">
        <v>27</v>
      </c>
      <c r="L20" s="38"/>
      <c r="M20" s="38"/>
      <c r="N20" s="38"/>
      <c r="O20" s="38"/>
      <c r="P20" s="33">
        <v>8</v>
      </c>
      <c r="Q20" s="34">
        <f t="shared" si="2"/>
        <v>8</v>
      </c>
      <c r="R20" s="35" t="str">
        <f t="shared" si="3"/>
        <v>B+</v>
      </c>
      <c r="S20" s="36" t="str">
        <f t="shared" si="0"/>
        <v>Khá</v>
      </c>
      <c r="T20" s="37" t="str">
        <f t="shared" si="4"/>
        <v/>
      </c>
      <c r="U20" s="3"/>
      <c r="V20" s="89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.95" customHeight="1">
      <c r="B21" s="26">
        <v>11</v>
      </c>
      <c r="C21" s="27" t="s">
        <v>105</v>
      </c>
      <c r="D21" s="28" t="s">
        <v>106</v>
      </c>
      <c r="E21" s="29" t="s">
        <v>107</v>
      </c>
      <c r="F21" s="30" t="s">
        <v>108</v>
      </c>
      <c r="G21" s="27" t="s">
        <v>69</v>
      </c>
      <c r="H21" s="31">
        <v>8</v>
      </c>
      <c r="I21" s="31">
        <v>8</v>
      </c>
      <c r="J21" s="31" t="s">
        <v>27</v>
      </c>
      <c r="K21" s="31" t="s">
        <v>27</v>
      </c>
      <c r="L21" s="38"/>
      <c r="M21" s="38"/>
      <c r="N21" s="38"/>
      <c r="O21" s="38"/>
      <c r="P21" s="33">
        <v>8</v>
      </c>
      <c r="Q21" s="34">
        <f t="shared" si="2"/>
        <v>8</v>
      </c>
      <c r="R21" s="35" t="str">
        <f t="shared" si="3"/>
        <v>B+</v>
      </c>
      <c r="S21" s="36" t="str">
        <f t="shared" si="0"/>
        <v>Khá</v>
      </c>
      <c r="T21" s="37" t="str">
        <f t="shared" si="4"/>
        <v/>
      </c>
      <c r="U21" s="3"/>
      <c r="V21" s="89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.95" customHeight="1">
      <c r="B22" s="26">
        <v>12</v>
      </c>
      <c r="C22" s="27" t="s">
        <v>109</v>
      </c>
      <c r="D22" s="28" t="s">
        <v>110</v>
      </c>
      <c r="E22" s="29" t="s">
        <v>111</v>
      </c>
      <c r="F22" s="30" t="s">
        <v>112</v>
      </c>
      <c r="G22" s="27" t="s">
        <v>78</v>
      </c>
      <c r="H22" s="31">
        <v>8</v>
      </c>
      <c r="I22" s="31">
        <v>8</v>
      </c>
      <c r="J22" s="31" t="s">
        <v>27</v>
      </c>
      <c r="K22" s="31" t="s">
        <v>27</v>
      </c>
      <c r="L22" s="38"/>
      <c r="M22" s="38"/>
      <c r="N22" s="38"/>
      <c r="O22" s="38"/>
      <c r="P22" s="33">
        <v>9</v>
      </c>
      <c r="Q22" s="34">
        <f t="shared" si="2"/>
        <v>8.5</v>
      </c>
      <c r="R22" s="35" t="str">
        <f t="shared" si="3"/>
        <v>A</v>
      </c>
      <c r="S22" s="36" t="str">
        <f t="shared" si="0"/>
        <v>Giỏi</v>
      </c>
      <c r="T22" s="37" t="str">
        <f t="shared" si="4"/>
        <v/>
      </c>
      <c r="U22" s="3"/>
      <c r="V22" s="89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.95" customHeight="1">
      <c r="B23" s="26">
        <v>13</v>
      </c>
      <c r="C23" s="27" t="s">
        <v>113</v>
      </c>
      <c r="D23" s="28" t="s">
        <v>114</v>
      </c>
      <c r="E23" s="29" t="s">
        <v>115</v>
      </c>
      <c r="F23" s="30" t="s">
        <v>116</v>
      </c>
      <c r="G23" s="27" t="s">
        <v>69</v>
      </c>
      <c r="H23" s="31">
        <v>8</v>
      </c>
      <c r="I23" s="31">
        <v>8</v>
      </c>
      <c r="J23" s="31" t="s">
        <v>27</v>
      </c>
      <c r="K23" s="31" t="s">
        <v>27</v>
      </c>
      <c r="L23" s="38"/>
      <c r="M23" s="38"/>
      <c r="N23" s="38"/>
      <c r="O23" s="38"/>
      <c r="P23" s="33">
        <v>8</v>
      </c>
      <c r="Q23" s="34">
        <f t="shared" si="2"/>
        <v>8</v>
      </c>
      <c r="R23" s="35" t="str">
        <f t="shared" si="3"/>
        <v>B+</v>
      </c>
      <c r="S23" s="36" t="str">
        <f t="shared" si="0"/>
        <v>Khá</v>
      </c>
      <c r="T23" s="37" t="str">
        <f t="shared" si="4"/>
        <v/>
      </c>
      <c r="U23" s="3"/>
      <c r="V23" s="89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.95" customHeight="1">
      <c r="B24" s="26">
        <v>14</v>
      </c>
      <c r="C24" s="27" t="s">
        <v>117</v>
      </c>
      <c r="D24" s="28" t="s">
        <v>118</v>
      </c>
      <c r="E24" s="29" t="s">
        <v>119</v>
      </c>
      <c r="F24" s="30" t="s">
        <v>120</v>
      </c>
      <c r="G24" s="27" t="s">
        <v>69</v>
      </c>
      <c r="H24" s="31">
        <v>8</v>
      </c>
      <c r="I24" s="31">
        <v>8</v>
      </c>
      <c r="J24" s="31" t="s">
        <v>27</v>
      </c>
      <c r="K24" s="31" t="s">
        <v>27</v>
      </c>
      <c r="L24" s="38"/>
      <c r="M24" s="38"/>
      <c r="N24" s="38"/>
      <c r="O24" s="38"/>
      <c r="P24" s="33">
        <v>8</v>
      </c>
      <c r="Q24" s="34">
        <f t="shared" si="2"/>
        <v>8</v>
      </c>
      <c r="R24" s="35" t="str">
        <f t="shared" si="3"/>
        <v>B+</v>
      </c>
      <c r="S24" s="36" t="str">
        <f t="shared" si="0"/>
        <v>Khá</v>
      </c>
      <c r="T24" s="37" t="str">
        <f t="shared" si="4"/>
        <v/>
      </c>
      <c r="U24" s="3"/>
      <c r="V24" s="89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.95" customHeight="1">
      <c r="B25" s="26">
        <v>15</v>
      </c>
      <c r="C25" s="27" t="s">
        <v>121</v>
      </c>
      <c r="D25" s="28" t="s">
        <v>122</v>
      </c>
      <c r="E25" s="29" t="s">
        <v>123</v>
      </c>
      <c r="F25" s="30" t="s">
        <v>124</v>
      </c>
      <c r="G25" s="27" t="s">
        <v>69</v>
      </c>
      <c r="H25" s="31">
        <v>9</v>
      </c>
      <c r="I25" s="31">
        <v>8</v>
      </c>
      <c r="J25" s="31" t="s">
        <v>27</v>
      </c>
      <c r="K25" s="31" t="s">
        <v>27</v>
      </c>
      <c r="L25" s="38"/>
      <c r="M25" s="38"/>
      <c r="N25" s="38"/>
      <c r="O25" s="38"/>
      <c r="P25" s="33">
        <v>9</v>
      </c>
      <c r="Q25" s="34">
        <f t="shared" si="2"/>
        <v>8.6999999999999993</v>
      </c>
      <c r="R25" s="35" t="str">
        <f t="shared" si="3"/>
        <v>A</v>
      </c>
      <c r="S25" s="36" t="str">
        <f t="shared" si="0"/>
        <v>Giỏi</v>
      </c>
      <c r="T25" s="37" t="str">
        <f t="shared" si="4"/>
        <v/>
      </c>
      <c r="U25" s="3"/>
      <c r="V25" s="89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.95" customHeight="1">
      <c r="B26" s="26">
        <v>16</v>
      </c>
      <c r="C26" s="27" t="s">
        <v>125</v>
      </c>
      <c r="D26" s="28" t="s">
        <v>126</v>
      </c>
      <c r="E26" s="29" t="s">
        <v>127</v>
      </c>
      <c r="F26" s="30" t="s">
        <v>128</v>
      </c>
      <c r="G26" s="27" t="s">
        <v>69</v>
      </c>
      <c r="H26" s="31">
        <v>10</v>
      </c>
      <c r="I26" s="31">
        <v>10</v>
      </c>
      <c r="J26" s="31" t="s">
        <v>27</v>
      </c>
      <c r="K26" s="31" t="s">
        <v>27</v>
      </c>
      <c r="L26" s="38"/>
      <c r="M26" s="38"/>
      <c r="N26" s="38"/>
      <c r="O26" s="38"/>
      <c r="P26" s="33">
        <v>10</v>
      </c>
      <c r="Q26" s="34">
        <f t="shared" si="2"/>
        <v>10</v>
      </c>
      <c r="R26" s="35" t="str">
        <f t="shared" si="3"/>
        <v>A+</v>
      </c>
      <c r="S26" s="36" t="str">
        <f t="shared" si="0"/>
        <v>Giỏi</v>
      </c>
      <c r="T26" s="37" t="str">
        <f t="shared" si="4"/>
        <v/>
      </c>
      <c r="U26" s="3"/>
      <c r="V26" s="89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.95" customHeight="1">
      <c r="B27" s="26">
        <v>17</v>
      </c>
      <c r="C27" s="27" t="s">
        <v>129</v>
      </c>
      <c r="D27" s="28" t="s">
        <v>130</v>
      </c>
      <c r="E27" s="29" t="s">
        <v>131</v>
      </c>
      <c r="F27" s="30" t="s">
        <v>132</v>
      </c>
      <c r="G27" s="27" t="s">
        <v>78</v>
      </c>
      <c r="H27" s="31">
        <v>8</v>
      </c>
      <c r="I27" s="31">
        <v>8</v>
      </c>
      <c r="J27" s="31" t="s">
        <v>27</v>
      </c>
      <c r="K27" s="31" t="s">
        <v>27</v>
      </c>
      <c r="L27" s="38"/>
      <c r="M27" s="38"/>
      <c r="N27" s="38"/>
      <c r="O27" s="38"/>
      <c r="P27" s="33">
        <v>8</v>
      </c>
      <c r="Q27" s="34">
        <f t="shared" si="2"/>
        <v>8</v>
      </c>
      <c r="R27" s="35" t="str">
        <f t="shared" si="3"/>
        <v>B+</v>
      </c>
      <c r="S27" s="36" t="str">
        <f t="shared" si="0"/>
        <v>Khá</v>
      </c>
      <c r="T27" s="37" t="str">
        <f t="shared" si="4"/>
        <v/>
      </c>
      <c r="U27" s="3"/>
      <c r="V27" s="89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.95" customHeight="1">
      <c r="B28" s="26">
        <v>18</v>
      </c>
      <c r="C28" s="27" t="s">
        <v>133</v>
      </c>
      <c r="D28" s="28" t="s">
        <v>134</v>
      </c>
      <c r="E28" s="29" t="s">
        <v>135</v>
      </c>
      <c r="F28" s="30" t="s">
        <v>136</v>
      </c>
      <c r="G28" s="27" t="s">
        <v>78</v>
      </c>
      <c r="H28" s="31">
        <v>8</v>
      </c>
      <c r="I28" s="31">
        <v>8</v>
      </c>
      <c r="J28" s="31" t="s">
        <v>27</v>
      </c>
      <c r="K28" s="31" t="s">
        <v>27</v>
      </c>
      <c r="L28" s="38"/>
      <c r="M28" s="38"/>
      <c r="N28" s="38"/>
      <c r="O28" s="38"/>
      <c r="P28" s="33">
        <v>8</v>
      </c>
      <c r="Q28" s="34">
        <f t="shared" si="2"/>
        <v>8</v>
      </c>
      <c r="R28" s="35" t="str">
        <f t="shared" si="3"/>
        <v>B+</v>
      </c>
      <c r="S28" s="36" t="str">
        <f t="shared" si="0"/>
        <v>Khá</v>
      </c>
      <c r="T28" s="37" t="str">
        <f t="shared" si="4"/>
        <v/>
      </c>
      <c r="U28" s="3"/>
      <c r="V28" s="89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.95" customHeight="1">
      <c r="B29" s="26">
        <v>19</v>
      </c>
      <c r="C29" s="27" t="s">
        <v>137</v>
      </c>
      <c r="D29" s="28" t="s">
        <v>126</v>
      </c>
      <c r="E29" s="29" t="s">
        <v>135</v>
      </c>
      <c r="F29" s="30" t="s">
        <v>138</v>
      </c>
      <c r="G29" s="27" t="s">
        <v>78</v>
      </c>
      <c r="H29" s="31">
        <v>8</v>
      </c>
      <c r="I29" s="31">
        <v>8</v>
      </c>
      <c r="J29" s="31" t="s">
        <v>27</v>
      </c>
      <c r="K29" s="31" t="s">
        <v>27</v>
      </c>
      <c r="L29" s="38"/>
      <c r="M29" s="38"/>
      <c r="N29" s="38"/>
      <c r="O29" s="38"/>
      <c r="P29" s="33">
        <v>8.5</v>
      </c>
      <c r="Q29" s="34">
        <f t="shared" si="2"/>
        <v>8.3000000000000007</v>
      </c>
      <c r="R29" s="35" t="str">
        <f t="shared" si="3"/>
        <v>B+</v>
      </c>
      <c r="S29" s="36" t="str">
        <f t="shared" si="0"/>
        <v>Khá</v>
      </c>
      <c r="T29" s="37" t="str">
        <f t="shared" si="4"/>
        <v/>
      </c>
      <c r="U29" s="3"/>
      <c r="V29" s="89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.95" customHeight="1">
      <c r="B30" s="26">
        <v>20</v>
      </c>
      <c r="C30" s="27" t="s">
        <v>139</v>
      </c>
      <c r="D30" s="28" t="s">
        <v>140</v>
      </c>
      <c r="E30" s="29" t="s">
        <v>141</v>
      </c>
      <c r="F30" s="30" t="s">
        <v>142</v>
      </c>
      <c r="G30" s="27" t="s">
        <v>78</v>
      </c>
      <c r="H30" s="31">
        <v>8</v>
      </c>
      <c r="I30" s="31">
        <v>8</v>
      </c>
      <c r="J30" s="31" t="s">
        <v>27</v>
      </c>
      <c r="K30" s="31" t="s">
        <v>27</v>
      </c>
      <c r="L30" s="38"/>
      <c r="M30" s="38"/>
      <c r="N30" s="38"/>
      <c r="O30" s="38"/>
      <c r="P30" s="33">
        <v>7.5</v>
      </c>
      <c r="Q30" s="34">
        <f t="shared" si="2"/>
        <v>7.8</v>
      </c>
      <c r="R30" s="35" t="str">
        <f t="shared" si="3"/>
        <v>B</v>
      </c>
      <c r="S30" s="36" t="str">
        <f t="shared" si="0"/>
        <v>Khá</v>
      </c>
      <c r="T30" s="37" t="str">
        <f t="shared" si="4"/>
        <v/>
      </c>
      <c r="U30" s="3"/>
      <c r="V30" s="89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.95" customHeight="1">
      <c r="B31" s="26">
        <v>21</v>
      </c>
      <c r="C31" s="27" t="s">
        <v>143</v>
      </c>
      <c r="D31" s="28" t="s">
        <v>144</v>
      </c>
      <c r="E31" s="29" t="s">
        <v>145</v>
      </c>
      <c r="F31" s="30" t="s">
        <v>146</v>
      </c>
      <c r="G31" s="27" t="s">
        <v>69</v>
      </c>
      <c r="H31" s="31">
        <v>8</v>
      </c>
      <c r="I31" s="31">
        <v>8</v>
      </c>
      <c r="J31" s="31" t="s">
        <v>27</v>
      </c>
      <c r="K31" s="31" t="s">
        <v>27</v>
      </c>
      <c r="L31" s="38"/>
      <c r="M31" s="38"/>
      <c r="N31" s="38"/>
      <c r="O31" s="38"/>
      <c r="P31" s="33">
        <v>8</v>
      </c>
      <c r="Q31" s="34">
        <f t="shared" si="2"/>
        <v>8</v>
      </c>
      <c r="R31" s="35" t="str">
        <f t="shared" si="3"/>
        <v>B+</v>
      </c>
      <c r="S31" s="36" t="str">
        <f t="shared" si="0"/>
        <v>Khá</v>
      </c>
      <c r="T31" s="37" t="str">
        <f t="shared" si="4"/>
        <v/>
      </c>
      <c r="U31" s="3"/>
      <c r="V31" s="89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.95" customHeight="1">
      <c r="B32" s="26">
        <v>22</v>
      </c>
      <c r="C32" s="27" t="s">
        <v>147</v>
      </c>
      <c r="D32" s="28" t="s">
        <v>148</v>
      </c>
      <c r="E32" s="29" t="s">
        <v>149</v>
      </c>
      <c r="F32" s="30" t="s">
        <v>150</v>
      </c>
      <c r="G32" s="27" t="s">
        <v>69</v>
      </c>
      <c r="H32" s="31">
        <v>8</v>
      </c>
      <c r="I32" s="31">
        <v>8</v>
      </c>
      <c r="J32" s="31" t="s">
        <v>27</v>
      </c>
      <c r="K32" s="31" t="s">
        <v>27</v>
      </c>
      <c r="L32" s="38"/>
      <c r="M32" s="38"/>
      <c r="N32" s="38"/>
      <c r="O32" s="38"/>
      <c r="P32" s="33">
        <v>8</v>
      </c>
      <c r="Q32" s="34">
        <f t="shared" si="2"/>
        <v>8</v>
      </c>
      <c r="R32" s="35" t="str">
        <f t="shared" si="3"/>
        <v>B+</v>
      </c>
      <c r="S32" s="36" t="str">
        <f t="shared" si="0"/>
        <v>Khá</v>
      </c>
      <c r="T32" s="37" t="str">
        <f t="shared" si="4"/>
        <v/>
      </c>
      <c r="U32" s="3"/>
      <c r="V32" s="89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24.95" customHeight="1">
      <c r="B33" s="26">
        <v>23</v>
      </c>
      <c r="C33" s="27" t="s">
        <v>151</v>
      </c>
      <c r="D33" s="28" t="s">
        <v>152</v>
      </c>
      <c r="E33" s="29" t="s">
        <v>153</v>
      </c>
      <c r="F33" s="30" t="s">
        <v>154</v>
      </c>
      <c r="G33" s="27" t="s">
        <v>69</v>
      </c>
      <c r="H33" s="31">
        <v>8</v>
      </c>
      <c r="I33" s="31">
        <v>8</v>
      </c>
      <c r="J33" s="31" t="s">
        <v>27</v>
      </c>
      <c r="K33" s="31" t="s">
        <v>27</v>
      </c>
      <c r="L33" s="38"/>
      <c r="M33" s="38"/>
      <c r="N33" s="38"/>
      <c r="O33" s="38"/>
      <c r="P33" s="33">
        <v>8</v>
      </c>
      <c r="Q33" s="34">
        <f t="shared" si="2"/>
        <v>8</v>
      </c>
      <c r="R33" s="35" t="str">
        <f t="shared" si="3"/>
        <v>B+</v>
      </c>
      <c r="S33" s="36" t="str">
        <f t="shared" si="0"/>
        <v>Khá</v>
      </c>
      <c r="T33" s="37" t="str">
        <f t="shared" si="4"/>
        <v/>
      </c>
      <c r="U33" s="3"/>
      <c r="V33" s="89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24.95" customHeight="1">
      <c r="B34" s="26">
        <v>24</v>
      </c>
      <c r="C34" s="27" t="s">
        <v>155</v>
      </c>
      <c r="D34" s="28" t="s">
        <v>88</v>
      </c>
      <c r="E34" s="29" t="s">
        <v>153</v>
      </c>
      <c r="F34" s="30" t="s">
        <v>156</v>
      </c>
      <c r="G34" s="27" t="s">
        <v>78</v>
      </c>
      <c r="H34" s="31">
        <v>9</v>
      </c>
      <c r="I34" s="31">
        <v>8</v>
      </c>
      <c r="J34" s="31" t="s">
        <v>27</v>
      </c>
      <c r="K34" s="31" t="s">
        <v>27</v>
      </c>
      <c r="L34" s="38"/>
      <c r="M34" s="38"/>
      <c r="N34" s="38"/>
      <c r="O34" s="38"/>
      <c r="P34" s="33">
        <v>9</v>
      </c>
      <c r="Q34" s="34">
        <f t="shared" si="2"/>
        <v>8.6999999999999993</v>
      </c>
      <c r="R34" s="35" t="str">
        <f t="shared" si="3"/>
        <v>A</v>
      </c>
      <c r="S34" s="36" t="str">
        <f t="shared" si="0"/>
        <v>Giỏi</v>
      </c>
      <c r="T34" s="37" t="str">
        <f t="shared" si="4"/>
        <v/>
      </c>
      <c r="U34" s="3"/>
      <c r="V34" s="89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24.95" customHeight="1">
      <c r="B35" s="26">
        <v>25</v>
      </c>
      <c r="C35" s="27" t="s">
        <v>157</v>
      </c>
      <c r="D35" s="28" t="s">
        <v>88</v>
      </c>
      <c r="E35" s="29" t="s">
        <v>158</v>
      </c>
      <c r="F35" s="30" t="s">
        <v>159</v>
      </c>
      <c r="G35" s="27" t="s">
        <v>78</v>
      </c>
      <c r="H35" s="31">
        <v>8</v>
      </c>
      <c r="I35" s="31">
        <v>8</v>
      </c>
      <c r="J35" s="31" t="s">
        <v>27</v>
      </c>
      <c r="K35" s="31" t="s">
        <v>27</v>
      </c>
      <c r="L35" s="38"/>
      <c r="M35" s="38"/>
      <c r="N35" s="38"/>
      <c r="O35" s="38"/>
      <c r="P35" s="33">
        <v>8</v>
      </c>
      <c r="Q35" s="34">
        <f t="shared" si="2"/>
        <v>8</v>
      </c>
      <c r="R35" s="35" t="str">
        <f t="shared" si="3"/>
        <v>B+</v>
      </c>
      <c r="S35" s="36" t="str">
        <f t="shared" si="0"/>
        <v>Khá</v>
      </c>
      <c r="T35" s="37" t="str">
        <f t="shared" si="4"/>
        <v/>
      </c>
      <c r="U35" s="3"/>
      <c r="V35" s="89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24.95" customHeight="1">
      <c r="B36" s="26">
        <v>26</v>
      </c>
      <c r="C36" s="27" t="s">
        <v>160</v>
      </c>
      <c r="D36" s="28" t="s">
        <v>161</v>
      </c>
      <c r="E36" s="29" t="s">
        <v>162</v>
      </c>
      <c r="F36" s="30" t="s">
        <v>163</v>
      </c>
      <c r="G36" s="27" t="s">
        <v>69</v>
      </c>
      <c r="H36" s="31">
        <v>8</v>
      </c>
      <c r="I36" s="31">
        <v>8</v>
      </c>
      <c r="J36" s="31" t="s">
        <v>27</v>
      </c>
      <c r="K36" s="31" t="s">
        <v>27</v>
      </c>
      <c r="L36" s="38"/>
      <c r="M36" s="38"/>
      <c r="N36" s="38"/>
      <c r="O36" s="38"/>
      <c r="P36" s="33">
        <v>9</v>
      </c>
      <c r="Q36" s="34">
        <f t="shared" si="2"/>
        <v>8.5</v>
      </c>
      <c r="R36" s="35" t="str">
        <f t="shared" si="3"/>
        <v>A</v>
      </c>
      <c r="S36" s="36" t="str">
        <f t="shared" si="0"/>
        <v>Giỏi</v>
      </c>
      <c r="T36" s="37" t="str">
        <f t="shared" si="4"/>
        <v/>
      </c>
      <c r="U36" s="3"/>
      <c r="V36" s="89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1:38" ht="24.95" customHeight="1">
      <c r="B37" s="26">
        <v>27</v>
      </c>
      <c r="C37" s="27" t="s">
        <v>164</v>
      </c>
      <c r="D37" s="28" t="s">
        <v>84</v>
      </c>
      <c r="E37" s="29" t="s">
        <v>162</v>
      </c>
      <c r="F37" s="30" t="s">
        <v>86</v>
      </c>
      <c r="G37" s="27" t="s">
        <v>78</v>
      </c>
      <c r="H37" s="31">
        <v>9</v>
      </c>
      <c r="I37" s="31">
        <v>9</v>
      </c>
      <c r="J37" s="31" t="s">
        <v>27</v>
      </c>
      <c r="K37" s="31" t="s">
        <v>27</v>
      </c>
      <c r="L37" s="38"/>
      <c r="M37" s="38"/>
      <c r="N37" s="38"/>
      <c r="O37" s="38"/>
      <c r="P37" s="33">
        <v>8.5</v>
      </c>
      <c r="Q37" s="34">
        <f t="shared" si="2"/>
        <v>8.8000000000000007</v>
      </c>
      <c r="R37" s="35" t="str">
        <f t="shared" si="3"/>
        <v>A</v>
      </c>
      <c r="S37" s="36" t="str">
        <f t="shared" si="0"/>
        <v>Giỏi</v>
      </c>
      <c r="T37" s="37" t="str">
        <f t="shared" si="4"/>
        <v/>
      </c>
      <c r="U37" s="3"/>
      <c r="V37" s="89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1:38" ht="24.95" customHeight="1">
      <c r="B38" s="26">
        <v>28</v>
      </c>
      <c r="C38" s="27" t="s">
        <v>165</v>
      </c>
      <c r="D38" s="28" t="s">
        <v>166</v>
      </c>
      <c r="E38" s="29" t="s">
        <v>167</v>
      </c>
      <c r="F38" s="30" t="s">
        <v>168</v>
      </c>
      <c r="G38" s="27" t="s">
        <v>69</v>
      </c>
      <c r="H38" s="31">
        <v>8</v>
      </c>
      <c r="I38" s="31">
        <v>8</v>
      </c>
      <c r="J38" s="31" t="s">
        <v>27</v>
      </c>
      <c r="K38" s="31" t="s">
        <v>27</v>
      </c>
      <c r="L38" s="38"/>
      <c r="M38" s="38"/>
      <c r="N38" s="38"/>
      <c r="O38" s="38"/>
      <c r="P38" s="33">
        <v>8</v>
      </c>
      <c r="Q38" s="34">
        <f t="shared" si="2"/>
        <v>8</v>
      </c>
      <c r="R38" s="35" t="str">
        <f t="shared" si="3"/>
        <v>B+</v>
      </c>
      <c r="S38" s="36" t="str">
        <f t="shared" si="0"/>
        <v>Khá</v>
      </c>
      <c r="T38" s="37" t="str">
        <f t="shared" si="4"/>
        <v/>
      </c>
      <c r="U38" s="3"/>
      <c r="V38" s="89" t="str">
        <f t="shared" si="1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1:38" ht="24.95" customHeight="1">
      <c r="B39" s="26">
        <v>29</v>
      </c>
      <c r="C39" s="27" t="s">
        <v>169</v>
      </c>
      <c r="D39" s="28" t="s">
        <v>170</v>
      </c>
      <c r="E39" s="29" t="s">
        <v>171</v>
      </c>
      <c r="F39" s="30" t="s">
        <v>172</v>
      </c>
      <c r="G39" s="27" t="s">
        <v>69</v>
      </c>
      <c r="H39" s="31">
        <v>8</v>
      </c>
      <c r="I39" s="31">
        <v>8</v>
      </c>
      <c r="J39" s="31" t="s">
        <v>27</v>
      </c>
      <c r="K39" s="31" t="s">
        <v>27</v>
      </c>
      <c r="L39" s="38"/>
      <c r="M39" s="38"/>
      <c r="N39" s="38"/>
      <c r="O39" s="38"/>
      <c r="P39" s="33">
        <v>8</v>
      </c>
      <c r="Q39" s="34">
        <f t="shared" si="2"/>
        <v>8</v>
      </c>
      <c r="R39" s="35" t="str">
        <f t="shared" si="3"/>
        <v>B+</v>
      </c>
      <c r="S39" s="36" t="str">
        <f t="shared" si="0"/>
        <v>Khá</v>
      </c>
      <c r="T39" s="37" t="str">
        <f t="shared" si="4"/>
        <v/>
      </c>
      <c r="U39" s="3"/>
      <c r="V39" s="89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1:38" ht="24.95" customHeight="1">
      <c r="B40" s="26">
        <v>30</v>
      </c>
      <c r="C40" s="27" t="s">
        <v>173</v>
      </c>
      <c r="D40" s="28" t="s">
        <v>174</v>
      </c>
      <c r="E40" s="29" t="s">
        <v>175</v>
      </c>
      <c r="F40" s="30" t="s">
        <v>176</v>
      </c>
      <c r="G40" s="27" t="s">
        <v>78</v>
      </c>
      <c r="H40" s="31">
        <v>7</v>
      </c>
      <c r="I40" s="31">
        <v>8</v>
      </c>
      <c r="J40" s="31" t="s">
        <v>27</v>
      </c>
      <c r="K40" s="31" t="s">
        <v>27</v>
      </c>
      <c r="L40" s="38"/>
      <c r="M40" s="38"/>
      <c r="N40" s="38"/>
      <c r="O40" s="38"/>
      <c r="P40" s="33">
        <v>7.5</v>
      </c>
      <c r="Q40" s="34">
        <f t="shared" si="2"/>
        <v>7.6</v>
      </c>
      <c r="R40" s="35" t="str">
        <f t="shared" si="3"/>
        <v>B</v>
      </c>
      <c r="S40" s="36" t="str">
        <f t="shared" si="0"/>
        <v>Khá</v>
      </c>
      <c r="T40" s="37" t="str">
        <f t="shared" si="4"/>
        <v/>
      </c>
      <c r="U40" s="3"/>
      <c r="V40" s="89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1:38" ht="14.25" customHeight="1">
      <c r="A41" s="2"/>
      <c r="B41" s="39"/>
      <c r="C41" s="40"/>
      <c r="D41" s="40"/>
      <c r="E41" s="41"/>
      <c r="F41" s="41"/>
      <c r="G41" s="41"/>
      <c r="H41" s="42"/>
      <c r="I41" s="43"/>
      <c r="J41" s="43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3"/>
    </row>
    <row r="42" spans="1:38" ht="16.5">
      <c r="A42" s="2"/>
      <c r="B42" s="125" t="s">
        <v>28</v>
      </c>
      <c r="C42" s="125"/>
      <c r="D42" s="40"/>
      <c r="E42" s="41"/>
      <c r="F42" s="41"/>
      <c r="G42" s="41"/>
      <c r="H42" s="42"/>
      <c r="I42" s="43"/>
      <c r="J42" s="43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3"/>
    </row>
    <row r="43" spans="1:38" ht="18.75" customHeight="1">
      <c r="A43" s="2"/>
      <c r="B43" s="45" t="s">
        <v>29</v>
      </c>
      <c r="C43" s="45"/>
      <c r="D43" s="46">
        <f>+$Y$9</f>
        <v>30</v>
      </c>
      <c r="E43" s="47" t="s">
        <v>30</v>
      </c>
      <c r="F43" s="47"/>
      <c r="G43" s="116" t="s">
        <v>31</v>
      </c>
      <c r="H43" s="116"/>
      <c r="I43" s="116"/>
      <c r="J43" s="116"/>
      <c r="K43" s="116"/>
      <c r="L43" s="116"/>
      <c r="M43" s="116"/>
      <c r="N43" s="116"/>
      <c r="O43" s="116"/>
      <c r="P43" s="48">
        <f>$Y$9 -COUNTIF($T$10:$T$230,"Vắng") -COUNTIF($T$10:$T$230,"Vắng có phép") - COUNTIF($T$10:$T$230,"Đình chỉ thi") - COUNTIF($T$10:$T$230,"Không đủ ĐKDT")</f>
        <v>30</v>
      </c>
      <c r="Q43" s="48"/>
      <c r="R43" s="49"/>
      <c r="S43" s="50"/>
      <c r="T43" s="50" t="s">
        <v>30</v>
      </c>
      <c r="U43" s="3"/>
    </row>
    <row r="44" spans="1:38" ht="18.75" customHeight="1">
      <c r="A44" s="2"/>
      <c r="B44" s="45" t="s">
        <v>32</v>
      </c>
      <c r="C44" s="45"/>
      <c r="D44" s="46">
        <f>+$AJ$9</f>
        <v>30</v>
      </c>
      <c r="E44" s="47" t="s">
        <v>30</v>
      </c>
      <c r="F44" s="47"/>
      <c r="G44" s="116" t="s">
        <v>33</v>
      </c>
      <c r="H44" s="116"/>
      <c r="I44" s="116"/>
      <c r="J44" s="116"/>
      <c r="K44" s="116"/>
      <c r="L44" s="116"/>
      <c r="M44" s="116"/>
      <c r="N44" s="116"/>
      <c r="O44" s="116"/>
      <c r="P44" s="51">
        <f>COUNTIF($T$10:$T$106,"Vắng")</f>
        <v>0</v>
      </c>
      <c r="Q44" s="51"/>
      <c r="R44" s="52"/>
      <c r="S44" s="50"/>
      <c r="T44" s="50" t="s">
        <v>30</v>
      </c>
      <c r="U44" s="3"/>
    </row>
    <row r="45" spans="1:38" ht="18.75" customHeight="1">
      <c r="A45" s="2"/>
      <c r="B45" s="45" t="s">
        <v>49</v>
      </c>
      <c r="C45" s="45"/>
      <c r="D45" s="83">
        <f>COUNTIF(V11:V40,"Học lại")</f>
        <v>0</v>
      </c>
      <c r="E45" s="47" t="s">
        <v>30</v>
      </c>
      <c r="F45" s="47"/>
      <c r="G45" s="116" t="s">
        <v>50</v>
      </c>
      <c r="H45" s="116"/>
      <c r="I45" s="116"/>
      <c r="J45" s="116"/>
      <c r="K45" s="116"/>
      <c r="L45" s="116"/>
      <c r="M45" s="116"/>
      <c r="N45" s="116"/>
      <c r="O45" s="116"/>
      <c r="P45" s="48">
        <f>COUNTIF($T$10:$T$106,"Vắng có phép")</f>
        <v>0</v>
      </c>
      <c r="Q45" s="48"/>
      <c r="R45" s="49"/>
      <c r="S45" s="50"/>
      <c r="T45" s="50" t="s">
        <v>30</v>
      </c>
      <c r="U45" s="3"/>
    </row>
    <row r="46" spans="1:38" ht="18.75" customHeight="1">
      <c r="A46" s="2"/>
      <c r="B46" s="39"/>
      <c r="C46" s="40"/>
      <c r="D46" s="40"/>
      <c r="E46" s="41"/>
      <c r="F46" s="41"/>
      <c r="G46" s="41"/>
      <c r="H46" s="42"/>
      <c r="I46" s="43"/>
      <c r="J46" s="43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3"/>
    </row>
    <row r="47" spans="1:38">
      <c r="B47" s="84" t="s">
        <v>34</v>
      </c>
      <c r="C47" s="84"/>
      <c r="D47" s="85">
        <f>COUNTIF(V11:V40,"Thi lại")</f>
        <v>0</v>
      </c>
      <c r="E47" s="86" t="s">
        <v>30</v>
      </c>
      <c r="F47" s="3"/>
      <c r="G47" s="3"/>
      <c r="H47" s="3"/>
      <c r="I47" s="3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3"/>
    </row>
    <row r="48" spans="1:38">
      <c r="B48" s="84"/>
      <c r="C48" s="84"/>
      <c r="D48" s="85"/>
      <c r="E48" s="86"/>
      <c r="F48" s="3"/>
      <c r="G48" s="3"/>
      <c r="H48" s="3"/>
      <c r="I48" s="114" t="s">
        <v>652</v>
      </c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3"/>
    </row>
    <row r="49" spans="1:38" ht="28.5" customHeight="1">
      <c r="A49" s="53"/>
      <c r="B49" s="111"/>
      <c r="C49" s="111"/>
      <c r="D49" s="111"/>
      <c r="E49" s="111"/>
      <c r="F49" s="111"/>
      <c r="G49" s="111"/>
      <c r="H49" s="111"/>
      <c r="I49" s="54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3"/>
    </row>
    <row r="50" spans="1:38" ht="18.75" customHeight="1">
      <c r="A50" s="2"/>
      <c r="B50" s="39"/>
      <c r="C50" s="55"/>
      <c r="D50" s="55"/>
      <c r="E50" s="56"/>
      <c r="F50" s="56"/>
      <c r="G50" s="56"/>
      <c r="H50" s="57"/>
      <c r="I50" s="58"/>
      <c r="J50" s="58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38" s="2" customFormat="1">
      <c r="B51" s="111"/>
      <c r="C51" s="111"/>
      <c r="D51" s="113"/>
      <c r="E51" s="113"/>
      <c r="F51" s="113"/>
      <c r="G51" s="113"/>
      <c r="H51" s="113"/>
      <c r="I51" s="58"/>
      <c r="J51" s="58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3"/>
      <c r="V51" s="62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2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s="2" customForma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62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s="2" customFormat="1" ht="18.75" customHeigh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62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s="2" customFormat="1" ht="18.75" customHeigh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62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s="2" customFormat="1" ht="18.75" customHeight="1">
      <c r="A57" s="1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3"/>
      <c r="V57" s="62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2" customFormat="1" ht="18.75" customHeigh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62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  <row r="59" spans="1:38" s="2" customFormat="1" ht="18.75" customHeigh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62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1:38" ht="38.25" hidden="1" customHeight="1">
      <c r="B60" s="110" t="s">
        <v>47</v>
      </c>
      <c r="C60" s="111"/>
      <c r="D60" s="111"/>
      <c r="E60" s="111"/>
      <c r="F60" s="111"/>
      <c r="G60" s="111"/>
      <c r="H60" s="110" t="s">
        <v>48</v>
      </c>
      <c r="I60" s="110"/>
      <c r="J60" s="110"/>
      <c r="K60" s="110"/>
      <c r="L60" s="110"/>
      <c r="M60" s="110"/>
      <c r="N60" s="112" t="s">
        <v>54</v>
      </c>
      <c r="O60" s="112"/>
      <c r="P60" s="112"/>
      <c r="Q60" s="112"/>
      <c r="R60" s="112"/>
      <c r="S60" s="112"/>
      <c r="T60" s="112"/>
    </row>
    <row r="61" spans="1:38" hidden="1">
      <c r="B61" s="39"/>
      <c r="C61" s="55"/>
      <c r="D61" s="55"/>
      <c r="E61" s="56"/>
      <c r="F61" s="56"/>
      <c r="G61" s="56"/>
      <c r="H61" s="57"/>
      <c r="I61" s="58"/>
      <c r="J61" s="58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38" hidden="1">
      <c r="B62" s="111" t="s">
        <v>35</v>
      </c>
      <c r="C62" s="111"/>
      <c r="D62" s="113" t="s">
        <v>36</v>
      </c>
      <c r="E62" s="113"/>
      <c r="F62" s="113"/>
      <c r="G62" s="113"/>
      <c r="H62" s="113"/>
      <c r="I62" s="58"/>
      <c r="J62" s="58"/>
      <c r="K62" s="44"/>
      <c r="L62" s="44"/>
      <c r="M62" s="44"/>
      <c r="N62" s="44"/>
      <c r="O62" s="44"/>
      <c r="P62" s="44"/>
      <c r="Q62" s="44"/>
      <c r="R62" s="44"/>
      <c r="S62" s="44"/>
      <c r="T62" s="44"/>
    </row>
    <row r="63" spans="1:38" hidden="1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38" hidden="1"/>
    <row r="65" spans="2:20" hidden="1"/>
    <row r="66" spans="2:20" hidden="1"/>
    <row r="67" spans="2:20" hidden="1"/>
    <row r="68" spans="2:20" hidden="1"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 t="s">
        <v>53</v>
      </c>
      <c r="O68" s="108"/>
      <c r="P68" s="108"/>
      <c r="Q68" s="108"/>
      <c r="R68" s="108"/>
      <c r="S68" s="108"/>
      <c r="T68" s="108"/>
    </row>
  </sheetData>
  <sheetProtection formatCells="0" formatColumns="0" formatRows="0" insertColumns="0" insertRows="0" insertHyperlinks="0" deleteColumns="0" deleteRows="0" sort="0" autoFilter="0" pivotTables="0"/>
  <autoFilter ref="A9:AL40">
    <filterColumn colId="3" showButton="0"/>
  </autoFilter>
  <mergeCells count="59">
    <mergeCell ref="L1:T1"/>
    <mergeCell ref="B2:G2"/>
    <mergeCell ref="H2:T2"/>
    <mergeCell ref="B3:G3"/>
    <mergeCell ref="H3:T3"/>
    <mergeCell ref="G1:K1"/>
    <mergeCell ref="W5:W8"/>
    <mergeCell ref="X5:X8"/>
    <mergeCell ref="Y5:Y8"/>
    <mergeCell ref="B8:B9"/>
    <mergeCell ref="C8:C9"/>
    <mergeCell ref="D8:E9"/>
    <mergeCell ref="F8:F9"/>
    <mergeCell ref="O5:T5"/>
    <mergeCell ref="B6:C6"/>
    <mergeCell ref="H6:N6"/>
    <mergeCell ref="O6:T6"/>
    <mergeCell ref="B5:C5"/>
    <mergeCell ref="T8:T10"/>
    <mergeCell ref="R8:R9"/>
    <mergeCell ref="S8:S9"/>
    <mergeCell ref="Z5:AC7"/>
    <mergeCell ref="AD5:AE7"/>
    <mergeCell ref="AF5:AG7"/>
    <mergeCell ref="AH5:AI7"/>
    <mergeCell ref="AJ5:AK7"/>
    <mergeCell ref="G45:O45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42:C42"/>
    <mergeCell ref="G43:O43"/>
    <mergeCell ref="G44:O44"/>
    <mergeCell ref="J47:T47"/>
    <mergeCell ref="B49:H49"/>
    <mergeCell ref="J49:T49"/>
    <mergeCell ref="B51:C51"/>
    <mergeCell ref="D51:H51"/>
    <mergeCell ref="I48:T48"/>
    <mergeCell ref="N68:T68"/>
    <mergeCell ref="B57:C57"/>
    <mergeCell ref="D57:I57"/>
    <mergeCell ref="J57:T57"/>
    <mergeCell ref="B60:G60"/>
    <mergeCell ref="H60:M60"/>
    <mergeCell ref="N60:T60"/>
    <mergeCell ref="B62:C62"/>
    <mergeCell ref="D62:H62"/>
    <mergeCell ref="B68:D68"/>
    <mergeCell ref="E68:G68"/>
    <mergeCell ref="H68:M68"/>
  </mergeCells>
  <conditionalFormatting sqref="H11:P40">
    <cfRule type="cellIs" dxfId="20" priority="2" operator="greaterThan">
      <formula>10</formula>
    </cfRule>
  </conditionalFormatting>
  <conditionalFormatting sqref="C1:C1048576">
    <cfRule type="duplicateValues" dxfId="19" priority="1"/>
  </conditionalFormatting>
  <dataValidations count="1">
    <dataValidation allowBlank="1" showInputMessage="1" showErrorMessage="1" errorTitle="Không xóa dữ liệu" error="Không xóa dữ liệu" prompt="Không xóa dữ liệu" sqref="D45 AL3:AL9 X3:AK4 W5:AK9 V11:W40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70"/>
  <sheetViews>
    <sheetView workbookViewId="0">
      <pane ySplit="4" topLeftCell="A45" activePane="bottomLeft" state="frozen"/>
      <selection activeCell="A6" sqref="A6:XFD6"/>
      <selection pane="bottomLeft" activeCell="A50" sqref="A50:XFD60"/>
    </sheetView>
  </sheetViews>
  <sheetFormatPr defaultRowHeight="15.75"/>
  <cols>
    <col min="1" max="1" width="0.375" style="1" customWidth="1"/>
    <col min="2" max="2" width="6.125" style="1" customWidth="1"/>
    <col min="3" max="3" width="15.75" style="1" customWidth="1"/>
    <col min="4" max="4" width="14.75" style="1" customWidth="1"/>
    <col min="5" max="5" width="7.25" style="1" customWidth="1"/>
    <col min="6" max="6" width="9.375" style="1" hidden="1" customWidth="1"/>
    <col min="7" max="7" width="12.5" style="1" customWidth="1"/>
    <col min="8" max="8" width="7.5" style="1" customWidth="1"/>
    <col min="9" max="9" width="7" style="1" customWidth="1"/>
    <col min="10" max="11" width="4.375" style="1" hidden="1" customWidth="1"/>
    <col min="12" max="12" width="6.25" style="1" hidden="1" customWidth="1"/>
    <col min="13" max="13" width="4.875" style="1" hidden="1" customWidth="1"/>
    <col min="14" max="14" width="7.25" style="1" hidden="1" customWidth="1"/>
    <col min="15" max="15" width="0.5" style="1" hidden="1" customWidth="1"/>
    <col min="16" max="16" width="7" style="1" customWidth="1"/>
    <col min="17" max="17" width="7.5" style="1" customWidth="1"/>
    <col min="18" max="18" width="6.5" style="1" hidden="1" customWidth="1"/>
    <col min="19" max="19" width="11.875" style="1" hidden="1" customWidth="1"/>
    <col min="20" max="20" width="16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38" t="s">
        <v>0</v>
      </c>
      <c r="H1" s="138"/>
      <c r="I1" s="138"/>
      <c r="J1" s="138"/>
      <c r="K1" s="138"/>
      <c r="L1" s="138" t="s">
        <v>276</v>
      </c>
      <c r="M1" s="138"/>
      <c r="N1" s="138"/>
      <c r="O1" s="138"/>
      <c r="P1" s="138"/>
      <c r="Q1" s="138"/>
      <c r="R1" s="138"/>
      <c r="S1" s="138"/>
      <c r="T1" s="138"/>
    </row>
    <row r="2" spans="2:38" ht="27.75" customHeight="1">
      <c r="B2" s="139" t="s">
        <v>1</v>
      </c>
      <c r="C2" s="139"/>
      <c r="D2" s="139"/>
      <c r="E2" s="139"/>
      <c r="F2" s="139"/>
      <c r="G2" s="139"/>
      <c r="H2" s="140" t="s">
        <v>648</v>
      </c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3"/>
    </row>
    <row r="3" spans="2:38" ht="25.5" customHeight="1">
      <c r="B3" s="141" t="s">
        <v>2</v>
      </c>
      <c r="C3" s="141"/>
      <c r="D3" s="141"/>
      <c r="E3" s="141"/>
      <c r="F3" s="141"/>
      <c r="G3" s="141"/>
      <c r="H3" s="142" t="s">
        <v>52</v>
      </c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4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37" t="s">
        <v>3</v>
      </c>
      <c r="C5" s="137"/>
      <c r="D5" s="93" t="s">
        <v>55</v>
      </c>
      <c r="E5" s="93"/>
      <c r="F5" s="93"/>
      <c r="G5" s="93"/>
      <c r="H5" s="93"/>
      <c r="I5" s="93"/>
      <c r="J5" s="93"/>
      <c r="K5" s="93"/>
      <c r="L5" s="93"/>
      <c r="M5" s="93"/>
      <c r="N5" s="93"/>
      <c r="O5" s="133" t="s">
        <v>58</v>
      </c>
      <c r="P5" s="133"/>
      <c r="Q5" s="133"/>
      <c r="R5" s="133"/>
      <c r="S5" s="133"/>
      <c r="T5" s="133"/>
      <c r="W5" s="126" t="s">
        <v>43</v>
      </c>
      <c r="X5" s="126" t="s">
        <v>9</v>
      </c>
      <c r="Y5" s="126" t="s">
        <v>42</v>
      </c>
      <c r="Z5" s="126" t="s">
        <v>41</v>
      </c>
      <c r="AA5" s="126"/>
      <c r="AB5" s="126"/>
      <c r="AC5" s="126"/>
      <c r="AD5" s="126" t="s">
        <v>40</v>
      </c>
      <c r="AE5" s="126"/>
      <c r="AF5" s="126" t="s">
        <v>38</v>
      </c>
      <c r="AG5" s="126"/>
      <c r="AH5" s="126" t="s">
        <v>39</v>
      </c>
      <c r="AI5" s="126"/>
      <c r="AJ5" s="126" t="s">
        <v>37</v>
      </c>
      <c r="AK5" s="126"/>
      <c r="AL5" s="81"/>
    </row>
    <row r="6" spans="2:38" ht="17.25" customHeight="1">
      <c r="B6" s="134" t="s">
        <v>4</v>
      </c>
      <c r="C6" s="134"/>
      <c r="D6" s="8">
        <v>2</v>
      </c>
      <c r="G6" s="94" t="s">
        <v>51</v>
      </c>
      <c r="H6" s="135">
        <v>43618</v>
      </c>
      <c r="I6" s="136"/>
      <c r="J6" s="136"/>
      <c r="K6" s="136"/>
      <c r="L6" s="136"/>
      <c r="M6" s="136"/>
      <c r="N6" s="136"/>
      <c r="O6" s="133" t="s">
        <v>56</v>
      </c>
      <c r="P6" s="133"/>
      <c r="Q6" s="133"/>
      <c r="R6" s="133"/>
      <c r="S6" s="133"/>
      <c r="T6" s="133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1"/>
    </row>
    <row r="8" spans="2:38" ht="44.25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44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55.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91" t="s">
        <v>45</v>
      </c>
      <c r="N9" s="91" t="s">
        <v>46</v>
      </c>
      <c r="O9" s="119"/>
      <c r="P9" s="119"/>
      <c r="Q9" s="121"/>
      <c r="R9" s="119"/>
      <c r="S9" s="122"/>
      <c r="T9" s="121"/>
      <c r="V9" s="88"/>
      <c r="W9" s="67" t="str">
        <f>+D5</f>
        <v>Thực hành chuyên sâu</v>
      </c>
      <c r="X9" s="68" t="str">
        <f>+O5</f>
        <v>Nhóm: ELE1435-03</v>
      </c>
      <c r="Y9" s="69">
        <f>+$AH$9+$AJ$9+$AF$9</f>
        <v>31</v>
      </c>
      <c r="Z9" s="63">
        <f>COUNTIF($S$10:$S$101,"Khiển trách")</f>
        <v>0</v>
      </c>
      <c r="AA9" s="63">
        <f>COUNTIF($S$10:$S$101,"Cảnh cáo")</f>
        <v>0</v>
      </c>
      <c r="AB9" s="63">
        <f>COUNTIF($S$10:$S$101,"Đình chỉ thi")</f>
        <v>0</v>
      </c>
      <c r="AC9" s="70">
        <f>+($Z$9+$AA$9+$AB$9)/$Y$9*100%</f>
        <v>0</v>
      </c>
      <c r="AD9" s="63">
        <f>SUM(COUNTIF($S$10:$S$99,"Vắng"),COUNTIF($S$10:$S$99,"Vắng có phép"))</f>
        <v>0</v>
      </c>
      <c r="AE9" s="71">
        <f>+$AD$9/$Y$9</f>
        <v>0</v>
      </c>
      <c r="AF9" s="72">
        <f>COUNTIF($V$10:$V$99,"Thi lại")</f>
        <v>0</v>
      </c>
      <c r="AG9" s="71">
        <f>+$AF$9/$Y$9</f>
        <v>0</v>
      </c>
      <c r="AH9" s="72">
        <f>COUNTIF($V$10:$V$100,"Học lại")</f>
        <v>0</v>
      </c>
      <c r="AI9" s="71">
        <f>+$AH$9/$Y$9</f>
        <v>0</v>
      </c>
      <c r="AJ9" s="63">
        <f>COUNTIF($V$11:$V$100,"Đạt")</f>
        <v>31</v>
      </c>
      <c r="AK9" s="70">
        <f>+$AJ$9/$Y$9</f>
        <v>1</v>
      </c>
      <c r="AL9" s="80"/>
    </row>
    <row r="10" spans="2:38" ht="33" customHeight="1">
      <c r="B10" s="117" t="s">
        <v>26</v>
      </c>
      <c r="C10" s="124"/>
      <c r="D10" s="124"/>
      <c r="E10" s="124"/>
      <c r="F10" s="124"/>
      <c r="G10" s="118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22"/>
      <c r="R10" s="14"/>
      <c r="S10" s="14"/>
      <c r="T10" s="12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24.95" customHeight="1">
      <c r="B11" s="15">
        <v>1</v>
      </c>
      <c r="C11" s="16" t="s">
        <v>178</v>
      </c>
      <c r="D11" s="17" t="s">
        <v>179</v>
      </c>
      <c r="E11" s="18" t="s">
        <v>180</v>
      </c>
      <c r="F11" s="19" t="s">
        <v>181</v>
      </c>
      <c r="G11" s="16" t="s">
        <v>78</v>
      </c>
      <c r="H11" s="20">
        <v>7</v>
      </c>
      <c r="I11" s="20">
        <v>7</v>
      </c>
      <c r="J11" s="20" t="s">
        <v>27</v>
      </c>
      <c r="K11" s="20" t="s">
        <v>27</v>
      </c>
      <c r="L11" s="21"/>
      <c r="M11" s="21"/>
      <c r="N11" s="21"/>
      <c r="O11" s="21"/>
      <c r="P11" s="22">
        <v>8</v>
      </c>
      <c r="Q11" s="23">
        <f>ROUND(SUMPRODUCT(H11:P11,$H$10:$P$10)/100,1)</f>
        <v>7.5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41" si="0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8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24.95" customHeight="1">
      <c r="B12" s="26">
        <v>2</v>
      </c>
      <c r="C12" s="27" t="s">
        <v>182</v>
      </c>
      <c r="D12" s="28" t="s">
        <v>183</v>
      </c>
      <c r="E12" s="29" t="s">
        <v>81</v>
      </c>
      <c r="F12" s="30" t="s">
        <v>184</v>
      </c>
      <c r="G12" s="27" t="s">
        <v>78</v>
      </c>
      <c r="H12" s="31">
        <v>8</v>
      </c>
      <c r="I12" s="31">
        <v>8</v>
      </c>
      <c r="J12" s="31" t="s">
        <v>27</v>
      </c>
      <c r="K12" s="31" t="s">
        <v>27</v>
      </c>
      <c r="L12" s="32"/>
      <c r="M12" s="32"/>
      <c r="N12" s="32"/>
      <c r="O12" s="32"/>
      <c r="P12" s="33">
        <v>8</v>
      </c>
      <c r="Q12" s="34">
        <f>ROUND(SUMPRODUCT(H12:P12,$H$10:$P$10)/100,1)</f>
        <v>8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6" t="str">
        <f t="shared" si="0"/>
        <v>Khá</v>
      </c>
      <c r="T12" s="37" t="str">
        <f>+IF(OR($H12=0,$I12=0,$J12=0,$K12=0),"Không đủ ĐKDT","")</f>
        <v/>
      </c>
      <c r="U12" s="3"/>
      <c r="V12" s="89" t="str">
        <f t="shared" ref="V12:V41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24.95" customHeight="1">
      <c r="B13" s="26">
        <v>3</v>
      </c>
      <c r="C13" s="27" t="s">
        <v>185</v>
      </c>
      <c r="D13" s="28" t="s">
        <v>186</v>
      </c>
      <c r="E13" s="29" t="s">
        <v>111</v>
      </c>
      <c r="F13" s="30" t="s">
        <v>187</v>
      </c>
      <c r="G13" s="27" t="s">
        <v>69</v>
      </c>
      <c r="H13" s="31">
        <v>8</v>
      </c>
      <c r="I13" s="31">
        <v>8</v>
      </c>
      <c r="J13" s="31" t="s">
        <v>27</v>
      </c>
      <c r="K13" s="31" t="s">
        <v>27</v>
      </c>
      <c r="L13" s="38"/>
      <c r="M13" s="38"/>
      <c r="N13" s="38"/>
      <c r="O13" s="38"/>
      <c r="P13" s="33">
        <v>8.5</v>
      </c>
      <c r="Q13" s="34">
        <f t="shared" ref="Q13:Q41" si="2">ROUND(SUMPRODUCT(H13:P13,$H$10:$P$10)/100,1)</f>
        <v>8.3000000000000007</v>
      </c>
      <c r="R13" s="35" t="str">
        <f t="shared" ref="R13:R4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B+</v>
      </c>
      <c r="S13" s="36" t="str">
        <f t="shared" si="0"/>
        <v>Khá</v>
      </c>
      <c r="T13" s="37" t="str">
        <f t="shared" ref="T13:T41" si="4">+IF(OR($H13=0,$I13=0,$J13=0,$K13=0),"Không đủ ĐKDT","")</f>
        <v/>
      </c>
      <c r="U13" s="3"/>
      <c r="V13" s="89" t="str">
        <f t="shared" si="1"/>
        <v>Đạt</v>
      </c>
      <c r="W13" s="74"/>
      <c r="X13" s="75"/>
      <c r="Y13" s="75"/>
      <c r="Z13" s="9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24.95" customHeight="1">
      <c r="B14" s="26">
        <v>4</v>
      </c>
      <c r="C14" s="27" t="s">
        <v>188</v>
      </c>
      <c r="D14" s="28" t="s">
        <v>189</v>
      </c>
      <c r="E14" s="29" t="s">
        <v>115</v>
      </c>
      <c r="F14" s="30" t="s">
        <v>190</v>
      </c>
      <c r="G14" s="27" t="s">
        <v>78</v>
      </c>
      <c r="H14" s="31">
        <v>7</v>
      </c>
      <c r="I14" s="31">
        <v>7</v>
      </c>
      <c r="J14" s="31" t="s">
        <v>27</v>
      </c>
      <c r="K14" s="31" t="s">
        <v>27</v>
      </c>
      <c r="L14" s="38"/>
      <c r="M14" s="38"/>
      <c r="N14" s="38"/>
      <c r="O14" s="38"/>
      <c r="P14" s="33">
        <v>8</v>
      </c>
      <c r="Q14" s="34">
        <f t="shared" si="2"/>
        <v>7.5</v>
      </c>
      <c r="R14" s="35" t="str">
        <f t="shared" si="3"/>
        <v>B</v>
      </c>
      <c r="S14" s="36" t="str">
        <f t="shared" si="0"/>
        <v>Khá</v>
      </c>
      <c r="T14" s="37" t="str">
        <f t="shared" si="4"/>
        <v/>
      </c>
      <c r="U14" s="3"/>
      <c r="V14" s="89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.95" customHeight="1">
      <c r="B15" s="26">
        <v>5</v>
      </c>
      <c r="C15" s="27" t="s">
        <v>191</v>
      </c>
      <c r="D15" s="28" t="s">
        <v>84</v>
      </c>
      <c r="E15" s="29" t="s">
        <v>115</v>
      </c>
      <c r="F15" s="30" t="s">
        <v>192</v>
      </c>
      <c r="G15" s="27" t="s">
        <v>78</v>
      </c>
      <c r="H15" s="31">
        <v>8</v>
      </c>
      <c r="I15" s="31">
        <v>8</v>
      </c>
      <c r="J15" s="31" t="s">
        <v>27</v>
      </c>
      <c r="K15" s="31" t="s">
        <v>27</v>
      </c>
      <c r="L15" s="38"/>
      <c r="M15" s="38"/>
      <c r="N15" s="38"/>
      <c r="O15" s="38"/>
      <c r="P15" s="33">
        <v>8</v>
      </c>
      <c r="Q15" s="34">
        <f t="shared" si="2"/>
        <v>8</v>
      </c>
      <c r="R15" s="35" t="str">
        <f t="shared" si="3"/>
        <v>B+</v>
      </c>
      <c r="S15" s="36" t="str">
        <f t="shared" si="0"/>
        <v>Khá</v>
      </c>
      <c r="T15" s="37" t="str">
        <f t="shared" si="4"/>
        <v/>
      </c>
      <c r="U15" s="3"/>
      <c r="V15" s="89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.95" customHeight="1">
      <c r="B16" s="26">
        <v>6</v>
      </c>
      <c r="C16" s="27" t="s">
        <v>193</v>
      </c>
      <c r="D16" s="28" t="s">
        <v>84</v>
      </c>
      <c r="E16" s="29" t="s">
        <v>119</v>
      </c>
      <c r="F16" s="30" t="s">
        <v>194</v>
      </c>
      <c r="G16" s="27" t="s">
        <v>78</v>
      </c>
      <c r="H16" s="31">
        <v>8</v>
      </c>
      <c r="I16" s="31">
        <v>8</v>
      </c>
      <c r="J16" s="31" t="s">
        <v>27</v>
      </c>
      <c r="K16" s="31" t="s">
        <v>27</v>
      </c>
      <c r="L16" s="38"/>
      <c r="M16" s="38"/>
      <c r="N16" s="38"/>
      <c r="O16" s="38"/>
      <c r="P16" s="33">
        <v>8.5</v>
      </c>
      <c r="Q16" s="34">
        <f t="shared" si="2"/>
        <v>8.3000000000000007</v>
      </c>
      <c r="R16" s="35" t="str">
        <f t="shared" si="3"/>
        <v>B+</v>
      </c>
      <c r="S16" s="36" t="str">
        <f t="shared" si="0"/>
        <v>Khá</v>
      </c>
      <c r="T16" s="37" t="str">
        <f t="shared" si="4"/>
        <v/>
      </c>
      <c r="U16" s="3"/>
      <c r="V16" s="89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.95" customHeight="1">
      <c r="B17" s="26">
        <v>7</v>
      </c>
      <c r="C17" s="27" t="s">
        <v>195</v>
      </c>
      <c r="D17" s="28" t="s">
        <v>144</v>
      </c>
      <c r="E17" s="29" t="s">
        <v>119</v>
      </c>
      <c r="F17" s="30" t="s">
        <v>196</v>
      </c>
      <c r="G17" s="27" t="s">
        <v>69</v>
      </c>
      <c r="H17" s="31">
        <v>8</v>
      </c>
      <c r="I17" s="31">
        <v>8</v>
      </c>
      <c r="J17" s="31" t="s">
        <v>27</v>
      </c>
      <c r="K17" s="31" t="s">
        <v>27</v>
      </c>
      <c r="L17" s="38"/>
      <c r="M17" s="38"/>
      <c r="N17" s="38"/>
      <c r="O17" s="38"/>
      <c r="P17" s="33">
        <v>8</v>
      </c>
      <c r="Q17" s="34">
        <f t="shared" si="2"/>
        <v>8</v>
      </c>
      <c r="R17" s="35" t="str">
        <f t="shared" si="3"/>
        <v>B+</v>
      </c>
      <c r="S17" s="36" t="str">
        <f t="shared" si="0"/>
        <v>Khá</v>
      </c>
      <c r="T17" s="37" t="str">
        <f t="shared" si="4"/>
        <v/>
      </c>
      <c r="U17" s="3"/>
      <c r="V17" s="89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.95" customHeight="1">
      <c r="B18" s="26">
        <v>8</v>
      </c>
      <c r="C18" s="27" t="s">
        <v>197</v>
      </c>
      <c r="D18" s="28" t="s">
        <v>198</v>
      </c>
      <c r="E18" s="29" t="s">
        <v>119</v>
      </c>
      <c r="F18" s="30" t="s">
        <v>199</v>
      </c>
      <c r="G18" s="27" t="s">
        <v>69</v>
      </c>
      <c r="H18" s="31">
        <v>8</v>
      </c>
      <c r="I18" s="31">
        <v>8</v>
      </c>
      <c r="J18" s="31" t="s">
        <v>27</v>
      </c>
      <c r="K18" s="31" t="s">
        <v>27</v>
      </c>
      <c r="L18" s="38"/>
      <c r="M18" s="38"/>
      <c r="N18" s="38"/>
      <c r="O18" s="38"/>
      <c r="P18" s="33">
        <v>9</v>
      </c>
      <c r="Q18" s="34">
        <f t="shared" si="2"/>
        <v>8.5</v>
      </c>
      <c r="R18" s="35" t="str">
        <f t="shared" si="3"/>
        <v>A</v>
      </c>
      <c r="S18" s="36" t="str">
        <f t="shared" si="0"/>
        <v>Giỏi</v>
      </c>
      <c r="T18" s="37" t="str">
        <f t="shared" si="4"/>
        <v/>
      </c>
      <c r="U18" s="3"/>
      <c r="V18" s="89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.95" customHeight="1">
      <c r="B19" s="26">
        <v>9</v>
      </c>
      <c r="C19" s="27" t="s">
        <v>200</v>
      </c>
      <c r="D19" s="28" t="s">
        <v>201</v>
      </c>
      <c r="E19" s="29" t="s">
        <v>202</v>
      </c>
      <c r="F19" s="30" t="s">
        <v>203</v>
      </c>
      <c r="G19" s="27" t="s">
        <v>78</v>
      </c>
      <c r="H19" s="31">
        <v>8</v>
      </c>
      <c r="I19" s="31">
        <v>8</v>
      </c>
      <c r="J19" s="31" t="s">
        <v>27</v>
      </c>
      <c r="K19" s="31" t="s">
        <v>27</v>
      </c>
      <c r="L19" s="38"/>
      <c r="M19" s="38"/>
      <c r="N19" s="38"/>
      <c r="O19" s="38"/>
      <c r="P19" s="33">
        <v>9</v>
      </c>
      <c r="Q19" s="34">
        <f t="shared" si="2"/>
        <v>8.5</v>
      </c>
      <c r="R19" s="35" t="str">
        <f t="shared" si="3"/>
        <v>A</v>
      </c>
      <c r="S19" s="36" t="str">
        <f t="shared" si="0"/>
        <v>Giỏi</v>
      </c>
      <c r="T19" s="37" t="str">
        <f t="shared" si="4"/>
        <v/>
      </c>
      <c r="U19" s="3"/>
      <c r="V19" s="89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.95" customHeight="1">
      <c r="B20" s="26">
        <v>10</v>
      </c>
      <c r="C20" s="27" t="s">
        <v>204</v>
      </c>
      <c r="D20" s="28" t="s">
        <v>205</v>
      </c>
      <c r="E20" s="29" t="s">
        <v>206</v>
      </c>
      <c r="F20" s="30" t="s">
        <v>112</v>
      </c>
      <c r="G20" s="27" t="s">
        <v>78</v>
      </c>
      <c r="H20" s="31">
        <v>7</v>
      </c>
      <c r="I20" s="31">
        <v>7</v>
      </c>
      <c r="J20" s="31" t="s">
        <v>27</v>
      </c>
      <c r="K20" s="31" t="s">
        <v>27</v>
      </c>
      <c r="L20" s="38"/>
      <c r="M20" s="38"/>
      <c r="N20" s="38"/>
      <c r="O20" s="38"/>
      <c r="P20" s="33">
        <v>8</v>
      </c>
      <c r="Q20" s="34">
        <f t="shared" si="2"/>
        <v>7.5</v>
      </c>
      <c r="R20" s="35" t="str">
        <f t="shared" si="3"/>
        <v>B</v>
      </c>
      <c r="S20" s="36" t="str">
        <f t="shared" si="0"/>
        <v>Khá</v>
      </c>
      <c r="T20" s="37" t="str">
        <f t="shared" si="4"/>
        <v/>
      </c>
      <c r="U20" s="3"/>
      <c r="V20" s="89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.95" customHeight="1">
      <c r="B21" s="26">
        <v>11</v>
      </c>
      <c r="C21" s="27" t="s">
        <v>207</v>
      </c>
      <c r="D21" s="28" t="s">
        <v>208</v>
      </c>
      <c r="E21" s="29" t="s">
        <v>209</v>
      </c>
      <c r="F21" s="30" t="s">
        <v>210</v>
      </c>
      <c r="G21" s="27" t="s">
        <v>78</v>
      </c>
      <c r="H21" s="31">
        <v>8</v>
      </c>
      <c r="I21" s="31">
        <v>8</v>
      </c>
      <c r="J21" s="31" t="s">
        <v>27</v>
      </c>
      <c r="K21" s="31" t="s">
        <v>27</v>
      </c>
      <c r="L21" s="38"/>
      <c r="M21" s="38"/>
      <c r="N21" s="38"/>
      <c r="O21" s="38"/>
      <c r="P21" s="33">
        <v>8</v>
      </c>
      <c r="Q21" s="34">
        <f t="shared" si="2"/>
        <v>8</v>
      </c>
      <c r="R21" s="35" t="str">
        <f t="shared" si="3"/>
        <v>B+</v>
      </c>
      <c r="S21" s="36" t="str">
        <f t="shared" si="0"/>
        <v>Khá</v>
      </c>
      <c r="T21" s="37" t="str">
        <f t="shared" si="4"/>
        <v/>
      </c>
      <c r="U21" s="3"/>
      <c r="V21" s="89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.95" customHeight="1">
      <c r="B22" s="26">
        <v>12</v>
      </c>
      <c r="C22" s="27" t="s">
        <v>211</v>
      </c>
      <c r="D22" s="28" t="s">
        <v>174</v>
      </c>
      <c r="E22" s="29" t="s">
        <v>212</v>
      </c>
      <c r="F22" s="30" t="s">
        <v>213</v>
      </c>
      <c r="G22" s="27" t="s">
        <v>78</v>
      </c>
      <c r="H22" s="31">
        <v>7</v>
      </c>
      <c r="I22" s="31">
        <v>7</v>
      </c>
      <c r="J22" s="31" t="s">
        <v>27</v>
      </c>
      <c r="K22" s="31" t="s">
        <v>27</v>
      </c>
      <c r="L22" s="38"/>
      <c r="M22" s="38"/>
      <c r="N22" s="38"/>
      <c r="O22" s="38"/>
      <c r="P22" s="33">
        <v>7.5</v>
      </c>
      <c r="Q22" s="34">
        <f t="shared" si="2"/>
        <v>7.3</v>
      </c>
      <c r="R22" s="35" t="str">
        <f t="shared" si="3"/>
        <v>B</v>
      </c>
      <c r="S22" s="36" t="str">
        <f t="shared" si="0"/>
        <v>Khá</v>
      </c>
      <c r="T22" s="37" t="str">
        <f t="shared" si="4"/>
        <v/>
      </c>
      <c r="U22" s="3"/>
      <c r="V22" s="89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.95" customHeight="1">
      <c r="B23" s="26">
        <v>13</v>
      </c>
      <c r="C23" s="27" t="s">
        <v>214</v>
      </c>
      <c r="D23" s="28" t="s">
        <v>215</v>
      </c>
      <c r="E23" s="29" t="s">
        <v>216</v>
      </c>
      <c r="F23" s="30" t="s">
        <v>217</v>
      </c>
      <c r="G23" s="27" t="s">
        <v>69</v>
      </c>
      <c r="H23" s="31">
        <v>8</v>
      </c>
      <c r="I23" s="31">
        <v>8</v>
      </c>
      <c r="J23" s="31" t="s">
        <v>27</v>
      </c>
      <c r="K23" s="31" t="s">
        <v>27</v>
      </c>
      <c r="L23" s="38"/>
      <c r="M23" s="38"/>
      <c r="N23" s="38"/>
      <c r="O23" s="38"/>
      <c r="P23" s="33">
        <v>8</v>
      </c>
      <c r="Q23" s="34">
        <f t="shared" si="2"/>
        <v>8</v>
      </c>
      <c r="R23" s="35" t="str">
        <f t="shared" si="3"/>
        <v>B+</v>
      </c>
      <c r="S23" s="36" t="str">
        <f t="shared" si="0"/>
        <v>Khá</v>
      </c>
      <c r="T23" s="37" t="str">
        <f t="shared" si="4"/>
        <v/>
      </c>
      <c r="U23" s="3"/>
      <c r="V23" s="89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.95" customHeight="1">
      <c r="B24" s="26">
        <v>14</v>
      </c>
      <c r="C24" s="27" t="s">
        <v>218</v>
      </c>
      <c r="D24" s="28" t="s">
        <v>201</v>
      </c>
      <c r="E24" s="29" t="s">
        <v>131</v>
      </c>
      <c r="F24" s="30" t="s">
        <v>96</v>
      </c>
      <c r="G24" s="27" t="s">
        <v>78</v>
      </c>
      <c r="H24" s="31">
        <v>8</v>
      </c>
      <c r="I24" s="31">
        <v>8</v>
      </c>
      <c r="J24" s="31" t="s">
        <v>27</v>
      </c>
      <c r="K24" s="31" t="s">
        <v>27</v>
      </c>
      <c r="L24" s="38"/>
      <c r="M24" s="38"/>
      <c r="N24" s="38"/>
      <c r="O24" s="38"/>
      <c r="P24" s="33">
        <v>8</v>
      </c>
      <c r="Q24" s="34">
        <f t="shared" si="2"/>
        <v>8</v>
      </c>
      <c r="R24" s="35" t="str">
        <f t="shared" si="3"/>
        <v>B+</v>
      </c>
      <c r="S24" s="36" t="str">
        <f t="shared" si="0"/>
        <v>Khá</v>
      </c>
      <c r="T24" s="37" t="str">
        <f t="shared" si="4"/>
        <v/>
      </c>
      <c r="U24" s="3"/>
      <c r="V24" s="89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.95" customHeight="1">
      <c r="B25" s="26">
        <v>15</v>
      </c>
      <c r="C25" s="27" t="s">
        <v>219</v>
      </c>
      <c r="D25" s="28" t="s">
        <v>220</v>
      </c>
      <c r="E25" s="29" t="s">
        <v>221</v>
      </c>
      <c r="F25" s="30" t="s">
        <v>222</v>
      </c>
      <c r="G25" s="27" t="s">
        <v>78</v>
      </c>
      <c r="H25" s="31">
        <v>10</v>
      </c>
      <c r="I25" s="31">
        <v>10</v>
      </c>
      <c r="J25" s="31" t="s">
        <v>27</v>
      </c>
      <c r="K25" s="31" t="s">
        <v>27</v>
      </c>
      <c r="L25" s="38"/>
      <c r="M25" s="38"/>
      <c r="N25" s="38"/>
      <c r="O25" s="38"/>
      <c r="P25" s="33">
        <v>10</v>
      </c>
      <c r="Q25" s="34">
        <f t="shared" si="2"/>
        <v>10</v>
      </c>
      <c r="R25" s="35" t="str">
        <f t="shared" si="3"/>
        <v>A+</v>
      </c>
      <c r="S25" s="36" t="str">
        <f t="shared" si="0"/>
        <v>Giỏi</v>
      </c>
      <c r="T25" s="37" t="str">
        <f t="shared" si="4"/>
        <v/>
      </c>
      <c r="U25" s="3"/>
      <c r="V25" s="89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.95" customHeight="1">
      <c r="B26" s="26">
        <v>16</v>
      </c>
      <c r="C26" s="27" t="s">
        <v>223</v>
      </c>
      <c r="D26" s="28" t="s">
        <v>84</v>
      </c>
      <c r="E26" s="29" t="s">
        <v>135</v>
      </c>
      <c r="F26" s="30" t="s">
        <v>224</v>
      </c>
      <c r="G26" s="27" t="s">
        <v>69</v>
      </c>
      <c r="H26" s="31">
        <v>8</v>
      </c>
      <c r="I26" s="31">
        <v>8</v>
      </c>
      <c r="J26" s="31" t="s">
        <v>27</v>
      </c>
      <c r="K26" s="31" t="s">
        <v>27</v>
      </c>
      <c r="L26" s="38"/>
      <c r="M26" s="38"/>
      <c r="N26" s="38"/>
      <c r="O26" s="38"/>
      <c r="P26" s="33">
        <v>8</v>
      </c>
      <c r="Q26" s="34">
        <f t="shared" si="2"/>
        <v>8</v>
      </c>
      <c r="R26" s="35" t="str">
        <f t="shared" si="3"/>
        <v>B+</v>
      </c>
      <c r="S26" s="36" t="str">
        <f t="shared" si="0"/>
        <v>Khá</v>
      </c>
      <c r="T26" s="37" t="str">
        <f t="shared" si="4"/>
        <v/>
      </c>
      <c r="U26" s="3"/>
      <c r="V26" s="89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.95" customHeight="1">
      <c r="B27" s="26">
        <v>17</v>
      </c>
      <c r="C27" s="27" t="s">
        <v>225</v>
      </c>
      <c r="D27" s="28" t="s">
        <v>226</v>
      </c>
      <c r="E27" s="29" t="s">
        <v>227</v>
      </c>
      <c r="F27" s="30" t="s">
        <v>228</v>
      </c>
      <c r="G27" s="27" t="s">
        <v>78</v>
      </c>
      <c r="H27" s="31">
        <v>7</v>
      </c>
      <c r="I27" s="31">
        <v>7</v>
      </c>
      <c r="J27" s="31" t="s">
        <v>27</v>
      </c>
      <c r="K27" s="31" t="s">
        <v>27</v>
      </c>
      <c r="L27" s="38"/>
      <c r="M27" s="38"/>
      <c r="N27" s="38"/>
      <c r="O27" s="38"/>
      <c r="P27" s="33">
        <v>7</v>
      </c>
      <c r="Q27" s="34">
        <f t="shared" si="2"/>
        <v>7</v>
      </c>
      <c r="R27" s="35" t="str">
        <f t="shared" si="3"/>
        <v>B</v>
      </c>
      <c r="S27" s="36" t="str">
        <f t="shared" si="0"/>
        <v>Khá</v>
      </c>
      <c r="T27" s="37" t="str">
        <f t="shared" si="4"/>
        <v/>
      </c>
      <c r="U27" s="3"/>
      <c r="V27" s="89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.95" customHeight="1">
      <c r="B28" s="26">
        <v>18</v>
      </c>
      <c r="C28" s="27" t="s">
        <v>229</v>
      </c>
      <c r="D28" s="28" t="s">
        <v>230</v>
      </c>
      <c r="E28" s="29" t="s">
        <v>231</v>
      </c>
      <c r="F28" s="30" t="s">
        <v>232</v>
      </c>
      <c r="G28" s="27" t="s">
        <v>78</v>
      </c>
      <c r="H28" s="31">
        <v>7</v>
      </c>
      <c r="I28" s="31">
        <v>7</v>
      </c>
      <c r="J28" s="31" t="s">
        <v>27</v>
      </c>
      <c r="K28" s="31" t="s">
        <v>27</v>
      </c>
      <c r="L28" s="38"/>
      <c r="M28" s="38"/>
      <c r="N28" s="38"/>
      <c r="O28" s="38"/>
      <c r="P28" s="33">
        <v>7.5</v>
      </c>
      <c r="Q28" s="34">
        <f t="shared" si="2"/>
        <v>7.3</v>
      </c>
      <c r="R28" s="35" t="str">
        <f t="shared" si="3"/>
        <v>B</v>
      </c>
      <c r="S28" s="36" t="str">
        <f t="shared" si="0"/>
        <v>Khá</v>
      </c>
      <c r="T28" s="37" t="str">
        <f t="shared" si="4"/>
        <v/>
      </c>
      <c r="U28" s="3"/>
      <c r="V28" s="89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.95" customHeight="1">
      <c r="B29" s="26">
        <v>19</v>
      </c>
      <c r="C29" s="27" t="s">
        <v>233</v>
      </c>
      <c r="D29" s="28" t="s">
        <v>234</v>
      </c>
      <c r="E29" s="29" t="s">
        <v>235</v>
      </c>
      <c r="F29" s="30" t="s">
        <v>236</v>
      </c>
      <c r="G29" s="27" t="s">
        <v>78</v>
      </c>
      <c r="H29" s="31">
        <v>7</v>
      </c>
      <c r="I29" s="31">
        <v>7</v>
      </c>
      <c r="J29" s="31" t="s">
        <v>27</v>
      </c>
      <c r="K29" s="31" t="s">
        <v>27</v>
      </c>
      <c r="L29" s="38"/>
      <c r="M29" s="38"/>
      <c r="N29" s="38"/>
      <c r="O29" s="38"/>
      <c r="P29" s="33">
        <v>7</v>
      </c>
      <c r="Q29" s="34">
        <f t="shared" si="2"/>
        <v>7</v>
      </c>
      <c r="R29" s="35" t="str">
        <f t="shared" si="3"/>
        <v>B</v>
      </c>
      <c r="S29" s="36" t="str">
        <f t="shared" si="0"/>
        <v>Khá</v>
      </c>
      <c r="T29" s="37" t="str">
        <f t="shared" si="4"/>
        <v/>
      </c>
      <c r="U29" s="3"/>
      <c r="V29" s="89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.95" customHeight="1">
      <c r="B30" s="26">
        <v>20</v>
      </c>
      <c r="C30" s="27" t="s">
        <v>237</v>
      </c>
      <c r="D30" s="28" t="s">
        <v>238</v>
      </c>
      <c r="E30" s="29" t="s">
        <v>239</v>
      </c>
      <c r="F30" s="30" t="s">
        <v>240</v>
      </c>
      <c r="G30" s="27" t="s">
        <v>78</v>
      </c>
      <c r="H30" s="31">
        <v>8</v>
      </c>
      <c r="I30" s="31">
        <v>8</v>
      </c>
      <c r="J30" s="31" t="s">
        <v>27</v>
      </c>
      <c r="K30" s="31" t="s">
        <v>27</v>
      </c>
      <c r="L30" s="38"/>
      <c r="M30" s="38"/>
      <c r="N30" s="38"/>
      <c r="O30" s="38"/>
      <c r="P30" s="33">
        <v>8</v>
      </c>
      <c r="Q30" s="34">
        <f t="shared" si="2"/>
        <v>8</v>
      </c>
      <c r="R30" s="35" t="str">
        <f t="shared" si="3"/>
        <v>B+</v>
      </c>
      <c r="S30" s="36" t="str">
        <f t="shared" si="0"/>
        <v>Khá</v>
      </c>
      <c r="T30" s="37" t="str">
        <f t="shared" si="4"/>
        <v/>
      </c>
      <c r="U30" s="3"/>
      <c r="V30" s="89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.95" customHeight="1">
      <c r="B31" s="26">
        <v>21</v>
      </c>
      <c r="C31" s="27" t="s">
        <v>241</v>
      </c>
      <c r="D31" s="28" t="s">
        <v>242</v>
      </c>
      <c r="E31" s="29" t="s">
        <v>239</v>
      </c>
      <c r="F31" s="30" t="s">
        <v>243</v>
      </c>
      <c r="G31" s="27" t="s">
        <v>78</v>
      </c>
      <c r="H31" s="31">
        <v>7</v>
      </c>
      <c r="I31" s="31">
        <v>7</v>
      </c>
      <c r="J31" s="31" t="s">
        <v>27</v>
      </c>
      <c r="K31" s="31" t="s">
        <v>27</v>
      </c>
      <c r="L31" s="38"/>
      <c r="M31" s="38"/>
      <c r="N31" s="38"/>
      <c r="O31" s="38"/>
      <c r="P31" s="33">
        <v>7.5</v>
      </c>
      <c r="Q31" s="34">
        <f t="shared" si="2"/>
        <v>7.3</v>
      </c>
      <c r="R31" s="35" t="str">
        <f t="shared" si="3"/>
        <v>B</v>
      </c>
      <c r="S31" s="36" t="str">
        <f t="shared" si="0"/>
        <v>Khá</v>
      </c>
      <c r="T31" s="37" t="str">
        <f t="shared" si="4"/>
        <v/>
      </c>
      <c r="U31" s="3"/>
      <c r="V31" s="89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.95" customHeight="1">
      <c r="B32" s="26">
        <v>22</v>
      </c>
      <c r="C32" s="27" t="s">
        <v>244</v>
      </c>
      <c r="D32" s="28" t="s">
        <v>245</v>
      </c>
      <c r="E32" s="29" t="s">
        <v>239</v>
      </c>
      <c r="F32" s="30" t="s">
        <v>246</v>
      </c>
      <c r="G32" s="27" t="s">
        <v>78</v>
      </c>
      <c r="H32" s="31">
        <v>9</v>
      </c>
      <c r="I32" s="31">
        <v>9</v>
      </c>
      <c r="J32" s="31" t="s">
        <v>27</v>
      </c>
      <c r="K32" s="31" t="s">
        <v>27</v>
      </c>
      <c r="L32" s="38"/>
      <c r="M32" s="38"/>
      <c r="N32" s="38"/>
      <c r="O32" s="38"/>
      <c r="P32" s="33">
        <v>9</v>
      </c>
      <c r="Q32" s="34">
        <f t="shared" si="2"/>
        <v>9</v>
      </c>
      <c r="R32" s="35" t="str">
        <f t="shared" si="3"/>
        <v>A+</v>
      </c>
      <c r="S32" s="36" t="str">
        <f t="shared" si="0"/>
        <v>Giỏi</v>
      </c>
      <c r="T32" s="37" t="str">
        <f t="shared" si="4"/>
        <v/>
      </c>
      <c r="U32" s="3"/>
      <c r="V32" s="89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24.95" customHeight="1">
      <c r="B33" s="26">
        <v>23</v>
      </c>
      <c r="C33" s="27" t="s">
        <v>247</v>
      </c>
      <c r="D33" s="28" t="s">
        <v>248</v>
      </c>
      <c r="E33" s="29" t="s">
        <v>249</v>
      </c>
      <c r="F33" s="30" t="s">
        <v>250</v>
      </c>
      <c r="G33" s="27" t="s">
        <v>78</v>
      </c>
      <c r="H33" s="31">
        <v>8</v>
      </c>
      <c r="I33" s="31">
        <v>8</v>
      </c>
      <c r="J33" s="31" t="s">
        <v>27</v>
      </c>
      <c r="K33" s="31" t="s">
        <v>27</v>
      </c>
      <c r="L33" s="38"/>
      <c r="M33" s="38"/>
      <c r="N33" s="38"/>
      <c r="O33" s="38"/>
      <c r="P33" s="33">
        <v>8</v>
      </c>
      <c r="Q33" s="34">
        <f t="shared" si="2"/>
        <v>8</v>
      </c>
      <c r="R33" s="35" t="str">
        <f t="shared" si="3"/>
        <v>B+</v>
      </c>
      <c r="S33" s="36" t="str">
        <f t="shared" si="0"/>
        <v>Khá</v>
      </c>
      <c r="T33" s="37" t="str">
        <f t="shared" si="4"/>
        <v/>
      </c>
      <c r="U33" s="3"/>
      <c r="V33" s="89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24.95" customHeight="1">
      <c r="B34" s="26">
        <v>24</v>
      </c>
      <c r="C34" s="27" t="s">
        <v>251</v>
      </c>
      <c r="D34" s="28" t="s">
        <v>88</v>
      </c>
      <c r="E34" s="29" t="s">
        <v>252</v>
      </c>
      <c r="F34" s="30" t="s">
        <v>253</v>
      </c>
      <c r="G34" s="27" t="s">
        <v>78</v>
      </c>
      <c r="H34" s="31">
        <v>7</v>
      </c>
      <c r="I34" s="31">
        <v>7</v>
      </c>
      <c r="J34" s="31" t="s">
        <v>27</v>
      </c>
      <c r="K34" s="31" t="s">
        <v>27</v>
      </c>
      <c r="L34" s="38"/>
      <c r="M34" s="38"/>
      <c r="N34" s="38"/>
      <c r="O34" s="38"/>
      <c r="P34" s="33">
        <v>8</v>
      </c>
      <c r="Q34" s="34">
        <f t="shared" si="2"/>
        <v>7.5</v>
      </c>
      <c r="R34" s="35" t="str">
        <f t="shared" si="3"/>
        <v>B</v>
      </c>
      <c r="S34" s="36" t="str">
        <f t="shared" si="0"/>
        <v>Khá</v>
      </c>
      <c r="T34" s="37" t="str">
        <f t="shared" si="4"/>
        <v/>
      </c>
      <c r="U34" s="3"/>
      <c r="V34" s="89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24.95" customHeight="1">
      <c r="B35" s="26">
        <v>25</v>
      </c>
      <c r="C35" s="27" t="s">
        <v>254</v>
      </c>
      <c r="D35" s="28" t="s">
        <v>255</v>
      </c>
      <c r="E35" s="29" t="s">
        <v>162</v>
      </c>
      <c r="F35" s="30" t="s">
        <v>256</v>
      </c>
      <c r="G35" s="27" t="s">
        <v>78</v>
      </c>
      <c r="H35" s="31">
        <v>8</v>
      </c>
      <c r="I35" s="31">
        <v>8</v>
      </c>
      <c r="J35" s="31" t="s">
        <v>27</v>
      </c>
      <c r="K35" s="31" t="s">
        <v>27</v>
      </c>
      <c r="L35" s="38"/>
      <c r="M35" s="38"/>
      <c r="N35" s="38"/>
      <c r="O35" s="38"/>
      <c r="P35" s="33">
        <v>8.5</v>
      </c>
      <c r="Q35" s="34">
        <f t="shared" si="2"/>
        <v>8.3000000000000007</v>
      </c>
      <c r="R35" s="35" t="str">
        <f t="shared" si="3"/>
        <v>B+</v>
      </c>
      <c r="S35" s="36" t="str">
        <f t="shared" si="0"/>
        <v>Khá</v>
      </c>
      <c r="T35" s="37" t="str">
        <f t="shared" si="4"/>
        <v/>
      </c>
      <c r="U35" s="3"/>
      <c r="V35" s="89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24.95" customHeight="1">
      <c r="B36" s="26">
        <v>26</v>
      </c>
      <c r="C36" s="27" t="s">
        <v>257</v>
      </c>
      <c r="D36" s="28" t="s">
        <v>258</v>
      </c>
      <c r="E36" s="29" t="s">
        <v>259</v>
      </c>
      <c r="F36" s="30" t="s">
        <v>260</v>
      </c>
      <c r="G36" s="27" t="s">
        <v>78</v>
      </c>
      <c r="H36" s="31">
        <v>8</v>
      </c>
      <c r="I36" s="31">
        <v>8</v>
      </c>
      <c r="J36" s="31" t="s">
        <v>27</v>
      </c>
      <c r="K36" s="31" t="s">
        <v>27</v>
      </c>
      <c r="L36" s="38"/>
      <c r="M36" s="38"/>
      <c r="N36" s="38"/>
      <c r="O36" s="38"/>
      <c r="P36" s="33">
        <v>8</v>
      </c>
      <c r="Q36" s="34">
        <f t="shared" si="2"/>
        <v>8</v>
      </c>
      <c r="R36" s="35" t="str">
        <f t="shared" si="3"/>
        <v>B+</v>
      </c>
      <c r="S36" s="36" t="str">
        <f t="shared" si="0"/>
        <v>Khá</v>
      </c>
      <c r="T36" s="37" t="str">
        <f t="shared" si="4"/>
        <v/>
      </c>
      <c r="U36" s="3"/>
      <c r="V36" s="89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1:38" ht="24.95" customHeight="1">
      <c r="B37" s="26">
        <v>27</v>
      </c>
      <c r="C37" s="27" t="s">
        <v>261</v>
      </c>
      <c r="D37" s="28" t="s">
        <v>262</v>
      </c>
      <c r="E37" s="29" t="s">
        <v>171</v>
      </c>
      <c r="F37" s="30" t="s">
        <v>263</v>
      </c>
      <c r="G37" s="27" t="s">
        <v>78</v>
      </c>
      <c r="H37" s="31">
        <v>7</v>
      </c>
      <c r="I37" s="31">
        <v>7</v>
      </c>
      <c r="J37" s="31" t="s">
        <v>27</v>
      </c>
      <c r="K37" s="31" t="s">
        <v>27</v>
      </c>
      <c r="L37" s="38"/>
      <c r="M37" s="38"/>
      <c r="N37" s="38"/>
      <c r="O37" s="38"/>
      <c r="P37" s="33">
        <v>7</v>
      </c>
      <c r="Q37" s="34">
        <f t="shared" si="2"/>
        <v>7</v>
      </c>
      <c r="R37" s="35" t="str">
        <f t="shared" si="3"/>
        <v>B</v>
      </c>
      <c r="S37" s="36" t="str">
        <f t="shared" si="0"/>
        <v>Khá</v>
      </c>
      <c r="T37" s="37" t="str">
        <f t="shared" si="4"/>
        <v/>
      </c>
      <c r="U37" s="3"/>
      <c r="V37" s="89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1:38" ht="24.95" customHeight="1">
      <c r="B38" s="26">
        <v>28</v>
      </c>
      <c r="C38" s="27" t="s">
        <v>264</v>
      </c>
      <c r="D38" s="28" t="s">
        <v>152</v>
      </c>
      <c r="E38" s="29" t="s">
        <v>171</v>
      </c>
      <c r="F38" s="30" t="s">
        <v>265</v>
      </c>
      <c r="G38" s="27" t="s">
        <v>78</v>
      </c>
      <c r="H38" s="31">
        <v>7</v>
      </c>
      <c r="I38" s="31">
        <v>7</v>
      </c>
      <c r="J38" s="31" t="s">
        <v>27</v>
      </c>
      <c r="K38" s="31" t="s">
        <v>27</v>
      </c>
      <c r="L38" s="38"/>
      <c r="M38" s="38"/>
      <c r="N38" s="38"/>
      <c r="O38" s="38"/>
      <c r="P38" s="33">
        <v>7.5</v>
      </c>
      <c r="Q38" s="34">
        <f t="shared" si="2"/>
        <v>7.3</v>
      </c>
      <c r="R38" s="35" t="str">
        <f t="shared" si="3"/>
        <v>B</v>
      </c>
      <c r="S38" s="36" t="str">
        <f t="shared" si="0"/>
        <v>Khá</v>
      </c>
      <c r="T38" s="37" t="str">
        <f t="shared" si="4"/>
        <v/>
      </c>
      <c r="U38" s="3"/>
      <c r="V38" s="89" t="str">
        <f t="shared" si="1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1:38" ht="24.95" customHeight="1">
      <c r="B39" s="26">
        <v>29</v>
      </c>
      <c r="C39" s="27" t="s">
        <v>266</v>
      </c>
      <c r="D39" s="28" t="s">
        <v>267</v>
      </c>
      <c r="E39" s="29" t="s">
        <v>171</v>
      </c>
      <c r="F39" s="30" t="s">
        <v>268</v>
      </c>
      <c r="G39" s="27" t="s">
        <v>78</v>
      </c>
      <c r="H39" s="31">
        <v>7</v>
      </c>
      <c r="I39" s="31">
        <v>7</v>
      </c>
      <c r="J39" s="31" t="s">
        <v>27</v>
      </c>
      <c r="K39" s="31" t="s">
        <v>27</v>
      </c>
      <c r="L39" s="38"/>
      <c r="M39" s="38"/>
      <c r="N39" s="38"/>
      <c r="O39" s="38"/>
      <c r="P39" s="33">
        <v>7.5</v>
      </c>
      <c r="Q39" s="34">
        <f t="shared" si="2"/>
        <v>7.3</v>
      </c>
      <c r="R39" s="35" t="str">
        <f t="shared" si="3"/>
        <v>B</v>
      </c>
      <c r="S39" s="36" t="str">
        <f t="shared" si="0"/>
        <v>Khá</v>
      </c>
      <c r="T39" s="37" t="str">
        <f t="shared" si="4"/>
        <v/>
      </c>
      <c r="U39" s="3"/>
      <c r="V39" s="89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1:38" ht="24.95" customHeight="1">
      <c r="B40" s="26">
        <v>30</v>
      </c>
      <c r="C40" s="27" t="s">
        <v>269</v>
      </c>
      <c r="D40" s="28" t="s">
        <v>270</v>
      </c>
      <c r="E40" s="29" t="s">
        <v>271</v>
      </c>
      <c r="F40" s="30" t="s">
        <v>272</v>
      </c>
      <c r="G40" s="27" t="s">
        <v>69</v>
      </c>
      <c r="H40" s="31">
        <v>8</v>
      </c>
      <c r="I40" s="31">
        <v>8</v>
      </c>
      <c r="J40" s="31" t="s">
        <v>27</v>
      </c>
      <c r="K40" s="31" t="s">
        <v>27</v>
      </c>
      <c r="L40" s="38"/>
      <c r="M40" s="38"/>
      <c r="N40" s="38"/>
      <c r="O40" s="38"/>
      <c r="P40" s="33">
        <v>8</v>
      </c>
      <c r="Q40" s="34">
        <f t="shared" si="2"/>
        <v>8</v>
      </c>
      <c r="R40" s="35" t="str">
        <f t="shared" si="3"/>
        <v>B+</v>
      </c>
      <c r="S40" s="36" t="str">
        <f t="shared" si="0"/>
        <v>Khá</v>
      </c>
      <c r="T40" s="37" t="str">
        <f t="shared" si="4"/>
        <v/>
      </c>
      <c r="U40" s="3"/>
      <c r="V40" s="89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1:38" ht="24.95" customHeight="1">
      <c r="B41" s="26">
        <v>31</v>
      </c>
      <c r="C41" s="27" t="s">
        <v>273</v>
      </c>
      <c r="D41" s="28" t="s">
        <v>274</v>
      </c>
      <c r="E41" s="29" t="s">
        <v>271</v>
      </c>
      <c r="F41" s="30" t="s">
        <v>275</v>
      </c>
      <c r="G41" s="27" t="s">
        <v>78</v>
      </c>
      <c r="H41" s="31">
        <v>8</v>
      </c>
      <c r="I41" s="31">
        <v>8</v>
      </c>
      <c r="J41" s="31" t="s">
        <v>27</v>
      </c>
      <c r="K41" s="31" t="s">
        <v>27</v>
      </c>
      <c r="L41" s="38"/>
      <c r="M41" s="38"/>
      <c r="N41" s="38"/>
      <c r="O41" s="38"/>
      <c r="P41" s="33">
        <v>8</v>
      </c>
      <c r="Q41" s="34">
        <f t="shared" si="2"/>
        <v>8</v>
      </c>
      <c r="R41" s="35" t="str">
        <f t="shared" si="3"/>
        <v>B+</v>
      </c>
      <c r="S41" s="36" t="str">
        <f t="shared" si="0"/>
        <v>Khá</v>
      </c>
      <c r="T41" s="37" t="str">
        <f t="shared" si="4"/>
        <v/>
      </c>
      <c r="U41" s="3"/>
      <c r="V41" s="89" t="str">
        <f t="shared" si="1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1:38" ht="7.5" customHeight="1">
      <c r="A42" s="2"/>
      <c r="B42" s="39"/>
      <c r="C42" s="40"/>
      <c r="D42" s="40"/>
      <c r="E42" s="41"/>
      <c r="F42" s="41"/>
      <c r="G42" s="41"/>
      <c r="H42" s="42"/>
      <c r="I42" s="43"/>
      <c r="J42" s="43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3"/>
    </row>
    <row r="43" spans="1:38" ht="16.5">
      <c r="A43" s="2"/>
      <c r="B43" s="125" t="s">
        <v>28</v>
      </c>
      <c r="C43" s="125"/>
      <c r="D43" s="40"/>
      <c r="E43" s="41"/>
      <c r="F43" s="41"/>
      <c r="G43" s="41"/>
      <c r="H43" s="42"/>
      <c r="I43" s="43"/>
      <c r="J43" s="43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3"/>
    </row>
    <row r="44" spans="1:38" ht="16.5" customHeight="1">
      <c r="A44" s="2"/>
      <c r="B44" s="45" t="s">
        <v>29</v>
      </c>
      <c r="C44" s="45"/>
      <c r="D44" s="46">
        <f>+$Y$9</f>
        <v>31</v>
      </c>
      <c r="E44" s="47" t="s">
        <v>30</v>
      </c>
      <c r="F44" s="47"/>
      <c r="G44" s="116" t="s">
        <v>31</v>
      </c>
      <c r="H44" s="116"/>
      <c r="I44" s="116"/>
      <c r="J44" s="116"/>
      <c r="K44" s="116"/>
      <c r="L44" s="116"/>
      <c r="M44" s="116"/>
      <c r="N44" s="116"/>
      <c r="O44" s="116"/>
      <c r="P44" s="48">
        <f>$Y$9 -COUNTIF($T$10:$T$231,"Vắng") -COUNTIF($T$10:$T$231,"Vắng có phép") - COUNTIF($T$10:$T$231,"Đình chỉ thi") - COUNTIF($T$10:$T$231,"Không đủ ĐKDT")</f>
        <v>31</v>
      </c>
      <c r="Q44" s="48"/>
      <c r="R44" s="49"/>
      <c r="S44" s="50"/>
      <c r="T44" s="50" t="s">
        <v>30</v>
      </c>
      <c r="U44" s="3"/>
    </row>
    <row r="45" spans="1:38" ht="16.5" customHeight="1">
      <c r="A45" s="2"/>
      <c r="B45" s="45" t="s">
        <v>32</v>
      </c>
      <c r="C45" s="45"/>
      <c r="D45" s="46">
        <f>+$AJ$9</f>
        <v>31</v>
      </c>
      <c r="E45" s="47" t="s">
        <v>30</v>
      </c>
      <c r="F45" s="47"/>
      <c r="G45" s="116" t="s">
        <v>33</v>
      </c>
      <c r="H45" s="116"/>
      <c r="I45" s="116"/>
      <c r="J45" s="116"/>
      <c r="K45" s="116"/>
      <c r="L45" s="116"/>
      <c r="M45" s="116"/>
      <c r="N45" s="116"/>
      <c r="O45" s="116"/>
      <c r="P45" s="51">
        <f>COUNTIF($T$10:$T$107,"Vắng")</f>
        <v>0</v>
      </c>
      <c r="Q45" s="51"/>
      <c r="R45" s="52"/>
      <c r="S45" s="50"/>
      <c r="T45" s="50" t="s">
        <v>30</v>
      </c>
      <c r="U45" s="3"/>
    </row>
    <row r="46" spans="1:38" ht="16.5" customHeight="1">
      <c r="A46" s="2"/>
      <c r="B46" s="45" t="s">
        <v>49</v>
      </c>
      <c r="C46" s="45"/>
      <c r="D46" s="83">
        <f>COUNTIF(V11:V41,"Học lại")</f>
        <v>0</v>
      </c>
      <c r="E46" s="47" t="s">
        <v>30</v>
      </c>
      <c r="F46" s="47"/>
      <c r="G46" s="116" t="s">
        <v>50</v>
      </c>
      <c r="H46" s="116"/>
      <c r="I46" s="116"/>
      <c r="J46" s="116"/>
      <c r="K46" s="116"/>
      <c r="L46" s="116"/>
      <c r="M46" s="116"/>
      <c r="N46" s="116"/>
      <c r="O46" s="116"/>
      <c r="P46" s="48">
        <f>COUNTIF($T$10:$T$107,"Vắng có phép")</f>
        <v>0</v>
      </c>
      <c r="Q46" s="48"/>
      <c r="R46" s="49"/>
      <c r="S46" s="50"/>
      <c r="T46" s="50" t="s">
        <v>30</v>
      </c>
      <c r="U46" s="3"/>
    </row>
    <row r="47" spans="1:38" ht="3" customHeight="1">
      <c r="A47" s="2"/>
      <c r="B47" s="39"/>
      <c r="C47" s="40"/>
      <c r="D47" s="40"/>
      <c r="E47" s="41"/>
      <c r="F47" s="41"/>
      <c r="G47" s="41"/>
      <c r="H47" s="42"/>
      <c r="I47" s="43"/>
      <c r="J47" s="43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3"/>
    </row>
    <row r="48" spans="1:38">
      <c r="B48" s="84" t="s">
        <v>34</v>
      </c>
      <c r="C48" s="84"/>
      <c r="D48" s="85">
        <f>COUNTIF(V11:V41,"Thi lại")</f>
        <v>0</v>
      </c>
      <c r="E48" s="86" t="s">
        <v>30</v>
      </c>
      <c r="F48" s="3"/>
      <c r="G48" s="3"/>
      <c r="H48" s="3"/>
      <c r="I48" s="3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3"/>
    </row>
    <row r="49" spans="1:38">
      <c r="B49" s="84"/>
      <c r="C49" s="84"/>
      <c r="D49" s="85"/>
      <c r="E49" s="86"/>
      <c r="F49" s="3"/>
      <c r="G49" s="3"/>
      <c r="H49" s="3"/>
      <c r="I49" s="114" t="s">
        <v>652</v>
      </c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3"/>
    </row>
    <row r="50" spans="1:38" ht="31.5" customHeight="1">
      <c r="A50" s="53"/>
      <c r="B50" s="111"/>
      <c r="C50" s="111"/>
      <c r="D50" s="111"/>
      <c r="E50" s="111"/>
      <c r="F50" s="111"/>
      <c r="G50" s="111"/>
      <c r="H50" s="111"/>
      <c r="I50" s="54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3"/>
    </row>
    <row r="51" spans="1:38" ht="19.5" customHeight="1">
      <c r="A51" s="2"/>
      <c r="B51" s="39"/>
      <c r="C51" s="55"/>
      <c r="D51" s="55"/>
      <c r="E51" s="56"/>
      <c r="F51" s="56"/>
      <c r="G51" s="56"/>
      <c r="H51" s="57"/>
      <c r="I51" s="58"/>
      <c r="J51" s="58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38" s="2" customFormat="1">
      <c r="B52" s="111"/>
      <c r="C52" s="111"/>
      <c r="D52" s="113"/>
      <c r="E52" s="113"/>
      <c r="F52" s="113"/>
      <c r="G52" s="113"/>
      <c r="H52" s="113"/>
      <c r="I52" s="58"/>
      <c r="J52" s="58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2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s="2" customForma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62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s="2" customForma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62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s="2" customFormat="1" ht="9.75" customHeigh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62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s="2" customFormat="1" ht="3.75" customHeight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62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2" customFormat="1" ht="18" customHeight="1">
      <c r="A58" s="1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3"/>
      <c r="V58" s="62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  <row r="59" spans="1:38" s="2" customFormat="1" ht="4.5" customHeigh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62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1:38" s="2" customFormat="1" ht="36.75" customHeigh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62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</row>
    <row r="61" spans="1:38" ht="38.25" hidden="1" customHeight="1">
      <c r="B61" s="110" t="s">
        <v>47</v>
      </c>
      <c r="C61" s="111"/>
      <c r="D61" s="111"/>
      <c r="E61" s="111"/>
      <c r="F61" s="111"/>
      <c r="G61" s="111"/>
      <c r="H61" s="110" t="s">
        <v>48</v>
      </c>
      <c r="I61" s="110"/>
      <c r="J61" s="110"/>
      <c r="K61" s="110"/>
      <c r="L61" s="110"/>
      <c r="M61" s="110"/>
      <c r="N61" s="112" t="s">
        <v>54</v>
      </c>
      <c r="O61" s="112"/>
      <c r="P61" s="112"/>
      <c r="Q61" s="112"/>
      <c r="R61" s="112"/>
      <c r="S61" s="112"/>
      <c r="T61" s="112"/>
    </row>
    <row r="62" spans="1:38" hidden="1">
      <c r="B62" s="39"/>
      <c r="C62" s="55"/>
      <c r="D62" s="55"/>
      <c r="E62" s="56"/>
      <c r="F62" s="56"/>
      <c r="G62" s="56"/>
      <c r="H62" s="57"/>
      <c r="I62" s="58"/>
      <c r="J62" s="58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1:38" hidden="1">
      <c r="B63" s="111" t="s">
        <v>35</v>
      </c>
      <c r="C63" s="111"/>
      <c r="D63" s="113" t="s">
        <v>36</v>
      </c>
      <c r="E63" s="113"/>
      <c r="F63" s="113"/>
      <c r="G63" s="113"/>
      <c r="H63" s="113"/>
      <c r="I63" s="58"/>
      <c r="J63" s="58"/>
      <c r="K63" s="44"/>
      <c r="L63" s="44"/>
      <c r="M63" s="44"/>
      <c r="N63" s="44"/>
      <c r="O63" s="44"/>
      <c r="P63" s="44"/>
      <c r="Q63" s="44"/>
      <c r="R63" s="44"/>
      <c r="S63" s="44"/>
      <c r="T63" s="44"/>
    </row>
    <row r="64" spans="1:38" hidden="1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2:20" hidden="1"/>
    <row r="66" spans="2:20" hidden="1"/>
    <row r="67" spans="2:20" hidden="1"/>
    <row r="68" spans="2:20" hidden="1"/>
    <row r="69" spans="2:20" hidden="1"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 t="s">
        <v>53</v>
      </c>
      <c r="O69" s="108"/>
      <c r="P69" s="108"/>
      <c r="Q69" s="108"/>
      <c r="R69" s="108"/>
      <c r="S69" s="108"/>
      <c r="T69" s="108"/>
    </row>
    <row r="70" spans="2:20" hidden="1"/>
  </sheetData>
  <sheetProtection formatCells="0" formatColumns="0" formatRows="0" insertColumns="0" insertRows="0" insertHyperlinks="0" deleteColumns="0" deleteRows="0" sort="0" autoFilter="0" pivotTables="0"/>
  <autoFilter ref="A9:AL41">
    <filterColumn colId="3" showButton="0"/>
  </autoFilter>
  <mergeCells count="59">
    <mergeCell ref="L1:T1"/>
    <mergeCell ref="B2:G2"/>
    <mergeCell ref="H2:T2"/>
    <mergeCell ref="B3:G3"/>
    <mergeCell ref="H3:T3"/>
    <mergeCell ref="G1:K1"/>
    <mergeCell ref="W5:W8"/>
    <mergeCell ref="X5:X8"/>
    <mergeCell ref="Y5:Y8"/>
    <mergeCell ref="B8:B9"/>
    <mergeCell ref="C8:C9"/>
    <mergeCell ref="D8:E9"/>
    <mergeCell ref="F8:F9"/>
    <mergeCell ref="O5:T5"/>
    <mergeCell ref="B6:C6"/>
    <mergeCell ref="H6:N6"/>
    <mergeCell ref="O6:T6"/>
    <mergeCell ref="B5:C5"/>
    <mergeCell ref="T8:T10"/>
    <mergeCell ref="R8:R9"/>
    <mergeCell ref="S8:S9"/>
    <mergeCell ref="Z5:AC7"/>
    <mergeCell ref="AD5:AE7"/>
    <mergeCell ref="AF5:AG7"/>
    <mergeCell ref="AH5:AI7"/>
    <mergeCell ref="AJ5:AK7"/>
    <mergeCell ref="G46:O46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43:C43"/>
    <mergeCell ref="G44:O44"/>
    <mergeCell ref="G45:O45"/>
    <mergeCell ref="J48:T48"/>
    <mergeCell ref="B50:H50"/>
    <mergeCell ref="J50:T50"/>
    <mergeCell ref="B52:C52"/>
    <mergeCell ref="D52:H52"/>
    <mergeCell ref="I49:T49"/>
    <mergeCell ref="N69:T69"/>
    <mergeCell ref="B58:C58"/>
    <mergeCell ref="D58:I58"/>
    <mergeCell ref="J58:T58"/>
    <mergeCell ref="B61:G61"/>
    <mergeCell ref="H61:M61"/>
    <mergeCell ref="N61:T61"/>
    <mergeCell ref="B63:C63"/>
    <mergeCell ref="D63:H63"/>
    <mergeCell ref="B69:D69"/>
    <mergeCell ref="E69:G69"/>
    <mergeCell ref="H69:M69"/>
  </mergeCells>
  <conditionalFormatting sqref="H11:P41">
    <cfRule type="cellIs" dxfId="18" priority="3" operator="greaterThan">
      <formula>10</formula>
    </cfRule>
  </conditionalFormatting>
  <conditionalFormatting sqref="C1:C1048576">
    <cfRule type="duplicateValues" dxfId="17" priority="2"/>
  </conditionalFormatting>
  <conditionalFormatting sqref="C58">
    <cfRule type="duplicateValues" dxfId="16" priority="1"/>
  </conditionalFormatting>
  <dataValidations count="1">
    <dataValidation allowBlank="1" showInputMessage="1" showErrorMessage="1" errorTitle="Không xóa dữ liệu" error="Không xóa dữ liệu" prompt="Không xóa dữ liệu" sqref="D46 AL3:AL9 V11:W41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69"/>
  <sheetViews>
    <sheetView topLeftCell="B1" workbookViewId="0">
      <pane ySplit="4" topLeftCell="A43" activePane="bottomLeft" state="frozen"/>
      <selection activeCell="A6" sqref="A6:XFD6"/>
      <selection pane="bottomLeft" activeCell="B49" sqref="A49:XFD57"/>
    </sheetView>
  </sheetViews>
  <sheetFormatPr defaultRowHeight="15.75"/>
  <cols>
    <col min="1" max="1" width="1.25" style="1" hidden="1" customWidth="1"/>
    <col min="2" max="2" width="6.75" style="1" customWidth="1"/>
    <col min="3" max="3" width="15.75" style="1" customWidth="1"/>
    <col min="4" max="4" width="14.25" style="1" customWidth="1"/>
    <col min="5" max="5" width="8.375" style="1" customWidth="1"/>
    <col min="6" max="6" width="9.375" style="1" hidden="1" customWidth="1"/>
    <col min="7" max="7" width="12" style="1" customWidth="1"/>
    <col min="8" max="9" width="7.5" style="1" customWidth="1"/>
    <col min="10" max="11" width="4.375" style="1" hidden="1" customWidth="1"/>
    <col min="12" max="12" width="5.37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7.375" style="1" customWidth="1"/>
    <col min="17" max="17" width="7.75" style="1" customWidth="1"/>
    <col min="18" max="18" width="6.5" style="1" hidden="1" customWidth="1"/>
    <col min="19" max="19" width="11.875" style="1" hidden="1" customWidth="1"/>
    <col min="20" max="20" width="16.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38" t="s">
        <v>0</v>
      </c>
      <c r="H1" s="138"/>
      <c r="I1" s="138"/>
      <c r="J1" s="138"/>
      <c r="K1" s="138"/>
      <c r="L1" s="138" t="s">
        <v>277</v>
      </c>
      <c r="M1" s="138"/>
      <c r="N1" s="138"/>
      <c r="O1" s="138"/>
      <c r="P1" s="138"/>
      <c r="Q1" s="138"/>
      <c r="R1" s="138"/>
      <c r="S1" s="138"/>
      <c r="T1" s="138"/>
    </row>
    <row r="2" spans="2:38" ht="27.75" customHeight="1">
      <c r="B2" s="139" t="s">
        <v>1</v>
      </c>
      <c r="C2" s="139"/>
      <c r="D2" s="139"/>
      <c r="E2" s="139"/>
      <c r="F2" s="139"/>
      <c r="G2" s="139"/>
      <c r="H2" s="140" t="s">
        <v>648</v>
      </c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3"/>
    </row>
    <row r="3" spans="2:38" ht="25.5" customHeight="1">
      <c r="B3" s="141" t="s">
        <v>2</v>
      </c>
      <c r="C3" s="141"/>
      <c r="D3" s="141"/>
      <c r="E3" s="141"/>
      <c r="F3" s="141"/>
      <c r="G3" s="141"/>
      <c r="H3" s="142" t="s">
        <v>52</v>
      </c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4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37" t="s">
        <v>3</v>
      </c>
      <c r="C5" s="137"/>
      <c r="D5" s="93" t="s">
        <v>55</v>
      </c>
      <c r="E5" s="93"/>
      <c r="F5" s="93"/>
      <c r="G5" s="93"/>
      <c r="H5" s="93"/>
      <c r="I5" s="93"/>
      <c r="J5" s="93"/>
      <c r="K5" s="93"/>
      <c r="L5" s="93"/>
      <c r="M5" s="93"/>
      <c r="N5" s="93"/>
      <c r="O5" s="133" t="s">
        <v>59</v>
      </c>
      <c r="P5" s="133"/>
      <c r="Q5" s="133"/>
      <c r="R5" s="133"/>
      <c r="S5" s="133"/>
      <c r="T5" s="133"/>
      <c r="W5" s="126" t="s">
        <v>43</v>
      </c>
      <c r="X5" s="126" t="s">
        <v>9</v>
      </c>
      <c r="Y5" s="126" t="s">
        <v>42</v>
      </c>
      <c r="Z5" s="126" t="s">
        <v>41</v>
      </c>
      <c r="AA5" s="126"/>
      <c r="AB5" s="126"/>
      <c r="AC5" s="126"/>
      <c r="AD5" s="126" t="s">
        <v>40</v>
      </c>
      <c r="AE5" s="126"/>
      <c r="AF5" s="126" t="s">
        <v>38</v>
      </c>
      <c r="AG5" s="126"/>
      <c r="AH5" s="126" t="s">
        <v>39</v>
      </c>
      <c r="AI5" s="126"/>
      <c r="AJ5" s="126" t="s">
        <v>37</v>
      </c>
      <c r="AK5" s="126"/>
      <c r="AL5" s="81"/>
    </row>
    <row r="6" spans="2:38" ht="17.25" customHeight="1">
      <c r="B6" s="134" t="s">
        <v>4</v>
      </c>
      <c r="C6" s="134"/>
      <c r="D6" s="8">
        <v>2</v>
      </c>
      <c r="G6" s="94" t="s">
        <v>51</v>
      </c>
      <c r="H6" s="135">
        <v>43618</v>
      </c>
      <c r="I6" s="136"/>
      <c r="J6" s="136"/>
      <c r="K6" s="136"/>
      <c r="L6" s="136"/>
      <c r="M6" s="136"/>
      <c r="N6" s="136"/>
      <c r="O6" s="133" t="s">
        <v>56</v>
      </c>
      <c r="P6" s="133"/>
      <c r="Q6" s="133"/>
      <c r="R6" s="133"/>
      <c r="S6" s="133"/>
      <c r="T6" s="133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1"/>
    </row>
    <row r="8" spans="2:38" ht="44.25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44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91" t="s">
        <v>45</v>
      </c>
      <c r="N9" s="91" t="s">
        <v>46</v>
      </c>
      <c r="O9" s="119"/>
      <c r="P9" s="119"/>
      <c r="Q9" s="121"/>
      <c r="R9" s="119"/>
      <c r="S9" s="122"/>
      <c r="T9" s="121"/>
      <c r="V9" s="88"/>
      <c r="W9" s="67" t="str">
        <f>+D5</f>
        <v>Thực hành chuyên sâu</v>
      </c>
      <c r="X9" s="68" t="str">
        <f>+O5</f>
        <v>Nhóm: ELE1435-04</v>
      </c>
      <c r="Y9" s="69">
        <f>+$AH$9+$AJ$9+$AF$9</f>
        <v>30</v>
      </c>
      <c r="Z9" s="63">
        <f>COUNTIF($S$10:$S$100,"Khiển trách")</f>
        <v>0</v>
      </c>
      <c r="AA9" s="63">
        <f>COUNTIF($S$10:$S$100,"Cảnh cáo")</f>
        <v>0</v>
      </c>
      <c r="AB9" s="63">
        <f>COUNTIF($S$10:$S$100,"Đình chỉ thi")</f>
        <v>0</v>
      </c>
      <c r="AC9" s="70">
        <f>+($Z$9+$AA$9+$AB$9)/$Y$9*100%</f>
        <v>0</v>
      </c>
      <c r="AD9" s="63">
        <f>SUM(COUNTIF($S$10:$S$98,"Vắng"),COUNTIF($S$10:$S$98,"Vắng có phép"))</f>
        <v>0</v>
      </c>
      <c r="AE9" s="71">
        <f>+$AD$9/$Y$9</f>
        <v>0</v>
      </c>
      <c r="AF9" s="72">
        <f>COUNTIF($V$10:$V$98,"Thi lại")</f>
        <v>0</v>
      </c>
      <c r="AG9" s="71">
        <f>+$AF$9/$Y$9</f>
        <v>0</v>
      </c>
      <c r="AH9" s="72">
        <f>COUNTIF($V$10:$V$99,"Học lại")</f>
        <v>0</v>
      </c>
      <c r="AI9" s="71">
        <f>+$AH$9/$Y$9</f>
        <v>0</v>
      </c>
      <c r="AJ9" s="63">
        <f>COUNTIF($V$11:$V$99,"Đạt")</f>
        <v>30</v>
      </c>
      <c r="AK9" s="70">
        <f>+$AJ$9/$Y$9</f>
        <v>1</v>
      </c>
      <c r="AL9" s="80"/>
    </row>
    <row r="10" spans="2:38" ht="34.5" customHeight="1">
      <c r="B10" s="117" t="s">
        <v>26</v>
      </c>
      <c r="C10" s="124"/>
      <c r="D10" s="124"/>
      <c r="E10" s="124"/>
      <c r="F10" s="124"/>
      <c r="G10" s="118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22"/>
      <c r="R10" s="14"/>
      <c r="S10" s="14"/>
      <c r="T10" s="12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24.95" customHeight="1">
      <c r="B11" s="15">
        <v>1</v>
      </c>
      <c r="C11" s="16" t="s">
        <v>278</v>
      </c>
      <c r="D11" s="17" t="s">
        <v>279</v>
      </c>
      <c r="E11" s="18" t="s">
        <v>280</v>
      </c>
      <c r="F11" s="19" t="s">
        <v>281</v>
      </c>
      <c r="G11" s="16" t="s">
        <v>69</v>
      </c>
      <c r="H11" s="20">
        <v>8</v>
      </c>
      <c r="I11" s="20">
        <v>8</v>
      </c>
      <c r="J11" s="20" t="s">
        <v>27</v>
      </c>
      <c r="K11" s="20" t="s">
        <v>27</v>
      </c>
      <c r="L11" s="21"/>
      <c r="M11" s="21"/>
      <c r="N11" s="21"/>
      <c r="O11" s="21"/>
      <c r="P11" s="22">
        <v>9</v>
      </c>
      <c r="Q11" s="23">
        <f>ROUND(SUMPRODUCT(H11:P11,$H$10:$P$10)/100,1)</f>
        <v>8.5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24" t="str">
        <f t="shared" ref="S11:S40" si="0">IF($Q11&lt;4,"Kém",IF(AND($Q11&gt;=4,$Q11&lt;=5.4),"Trung bình yếu",IF(AND($Q11&gt;=5.5,$Q11&lt;=6.9),"Trung bình",IF(AND($Q11&gt;=7,$Q11&lt;=8.4),"Khá",IF(AND($Q11&gt;=8.5,$Q11&lt;=10),"Giỏi","")))))</f>
        <v>Giỏi</v>
      </c>
      <c r="T11" s="25" t="str">
        <f>+IF(OR($H11=0,$I11=0,$J11=0,$K11=0),"Không đủ ĐKDT","")</f>
        <v/>
      </c>
      <c r="U11" s="3"/>
      <c r="V11" s="8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24.95" customHeight="1">
      <c r="B12" s="26">
        <v>2</v>
      </c>
      <c r="C12" s="27" t="s">
        <v>282</v>
      </c>
      <c r="D12" s="28" t="s">
        <v>92</v>
      </c>
      <c r="E12" s="29" t="s">
        <v>280</v>
      </c>
      <c r="F12" s="30" t="s">
        <v>283</v>
      </c>
      <c r="G12" s="27" t="s">
        <v>69</v>
      </c>
      <c r="H12" s="31">
        <v>7</v>
      </c>
      <c r="I12" s="31">
        <v>7</v>
      </c>
      <c r="J12" s="31" t="s">
        <v>27</v>
      </c>
      <c r="K12" s="31" t="s">
        <v>27</v>
      </c>
      <c r="L12" s="32"/>
      <c r="M12" s="32"/>
      <c r="N12" s="32"/>
      <c r="O12" s="32"/>
      <c r="P12" s="33">
        <v>8</v>
      </c>
      <c r="Q12" s="34">
        <f>ROUND(SUMPRODUCT(H12:P12,$H$10:$P$10)/100,1)</f>
        <v>7.5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0"/>
        <v>Khá</v>
      </c>
      <c r="T12" s="37" t="str">
        <f>+IF(OR($H12=0,$I12=0,$J12=0,$K12=0),"Không đủ ĐKDT","")</f>
        <v/>
      </c>
      <c r="U12" s="3"/>
      <c r="V12" s="89" t="str">
        <f t="shared" ref="V12:V40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24.95" customHeight="1">
      <c r="B13" s="26">
        <v>3</v>
      </c>
      <c r="C13" s="27" t="s">
        <v>284</v>
      </c>
      <c r="D13" s="28" t="s">
        <v>285</v>
      </c>
      <c r="E13" s="29" t="s">
        <v>286</v>
      </c>
      <c r="F13" s="30" t="s">
        <v>287</v>
      </c>
      <c r="G13" s="27" t="s">
        <v>69</v>
      </c>
      <c r="H13" s="31">
        <v>7</v>
      </c>
      <c r="I13" s="31">
        <v>7</v>
      </c>
      <c r="J13" s="31" t="s">
        <v>27</v>
      </c>
      <c r="K13" s="31" t="s">
        <v>27</v>
      </c>
      <c r="L13" s="38"/>
      <c r="M13" s="38"/>
      <c r="N13" s="38"/>
      <c r="O13" s="38"/>
      <c r="P13" s="33">
        <v>8</v>
      </c>
      <c r="Q13" s="34">
        <f t="shared" ref="Q13:Q40" si="2">ROUND(SUMPRODUCT(H13:P13,$H$10:$P$10)/100,1)</f>
        <v>7.5</v>
      </c>
      <c r="R13" s="35" t="str">
        <f t="shared" ref="R13:R4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0"/>
        <v>Khá</v>
      </c>
      <c r="T13" s="37" t="str">
        <f t="shared" ref="T13:T40" si="4">+IF(OR($H13=0,$I13=0,$J13=0,$K13=0),"Không đủ ĐKDT","")</f>
        <v/>
      </c>
      <c r="U13" s="3"/>
      <c r="V13" s="89" t="str">
        <f t="shared" si="1"/>
        <v>Đạt</v>
      </c>
      <c r="W13" s="74"/>
      <c r="X13" s="75"/>
      <c r="Y13" s="75"/>
      <c r="Z13" s="9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24.95" customHeight="1">
      <c r="B14" s="26">
        <v>4</v>
      </c>
      <c r="C14" s="27" t="s">
        <v>288</v>
      </c>
      <c r="D14" s="28" t="s">
        <v>289</v>
      </c>
      <c r="E14" s="29" t="s">
        <v>290</v>
      </c>
      <c r="F14" s="30" t="s">
        <v>100</v>
      </c>
      <c r="G14" s="27" t="s">
        <v>69</v>
      </c>
      <c r="H14" s="31">
        <v>8</v>
      </c>
      <c r="I14" s="31">
        <v>8</v>
      </c>
      <c r="J14" s="31" t="s">
        <v>27</v>
      </c>
      <c r="K14" s="31" t="s">
        <v>27</v>
      </c>
      <c r="L14" s="38"/>
      <c r="M14" s="38"/>
      <c r="N14" s="38"/>
      <c r="O14" s="38"/>
      <c r="P14" s="33">
        <v>8.5</v>
      </c>
      <c r="Q14" s="34">
        <f t="shared" si="2"/>
        <v>8.3000000000000007</v>
      </c>
      <c r="R14" s="35" t="str">
        <f t="shared" si="3"/>
        <v>B+</v>
      </c>
      <c r="S14" s="36" t="str">
        <f t="shared" si="0"/>
        <v>Khá</v>
      </c>
      <c r="T14" s="37" t="str">
        <f t="shared" si="4"/>
        <v/>
      </c>
      <c r="U14" s="3"/>
      <c r="V14" s="89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.95" customHeight="1">
      <c r="B15" s="26">
        <v>5</v>
      </c>
      <c r="C15" s="27" t="s">
        <v>291</v>
      </c>
      <c r="D15" s="28" t="s">
        <v>292</v>
      </c>
      <c r="E15" s="29" t="s">
        <v>293</v>
      </c>
      <c r="F15" s="30" t="s">
        <v>294</v>
      </c>
      <c r="G15" s="27" t="s">
        <v>78</v>
      </c>
      <c r="H15" s="31">
        <v>8</v>
      </c>
      <c r="I15" s="31">
        <v>8</v>
      </c>
      <c r="J15" s="31" t="s">
        <v>27</v>
      </c>
      <c r="K15" s="31" t="s">
        <v>27</v>
      </c>
      <c r="L15" s="38"/>
      <c r="M15" s="38"/>
      <c r="N15" s="38"/>
      <c r="O15" s="38"/>
      <c r="P15" s="33">
        <v>8</v>
      </c>
      <c r="Q15" s="34">
        <f t="shared" si="2"/>
        <v>8</v>
      </c>
      <c r="R15" s="35" t="str">
        <f t="shared" si="3"/>
        <v>B+</v>
      </c>
      <c r="S15" s="36" t="str">
        <f t="shared" si="0"/>
        <v>Khá</v>
      </c>
      <c r="T15" s="37" t="str">
        <f t="shared" si="4"/>
        <v/>
      </c>
      <c r="U15" s="3"/>
      <c r="V15" s="89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.95" customHeight="1">
      <c r="B16" s="26">
        <v>6</v>
      </c>
      <c r="C16" s="27" t="s">
        <v>295</v>
      </c>
      <c r="D16" s="28" t="s">
        <v>296</v>
      </c>
      <c r="E16" s="29" t="s">
        <v>89</v>
      </c>
      <c r="F16" s="30" t="s">
        <v>297</v>
      </c>
      <c r="G16" s="27" t="s">
        <v>69</v>
      </c>
      <c r="H16" s="31">
        <v>7</v>
      </c>
      <c r="I16" s="31">
        <v>7</v>
      </c>
      <c r="J16" s="31" t="s">
        <v>27</v>
      </c>
      <c r="K16" s="31" t="s">
        <v>27</v>
      </c>
      <c r="L16" s="38"/>
      <c r="M16" s="38"/>
      <c r="N16" s="38"/>
      <c r="O16" s="38"/>
      <c r="P16" s="33">
        <v>7</v>
      </c>
      <c r="Q16" s="34">
        <f t="shared" si="2"/>
        <v>7</v>
      </c>
      <c r="R16" s="35" t="str">
        <f t="shared" si="3"/>
        <v>B</v>
      </c>
      <c r="S16" s="36" t="str">
        <f t="shared" si="0"/>
        <v>Khá</v>
      </c>
      <c r="T16" s="37" t="str">
        <f t="shared" si="4"/>
        <v/>
      </c>
      <c r="U16" s="3"/>
      <c r="V16" s="89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.95" customHeight="1">
      <c r="B17" s="26">
        <v>7</v>
      </c>
      <c r="C17" s="27" t="s">
        <v>298</v>
      </c>
      <c r="D17" s="28" t="s">
        <v>299</v>
      </c>
      <c r="E17" s="29" t="s">
        <v>107</v>
      </c>
      <c r="F17" s="30" t="s">
        <v>300</v>
      </c>
      <c r="G17" s="27" t="s">
        <v>69</v>
      </c>
      <c r="H17" s="31">
        <v>8</v>
      </c>
      <c r="I17" s="31">
        <v>8</v>
      </c>
      <c r="J17" s="31" t="s">
        <v>27</v>
      </c>
      <c r="K17" s="31" t="s">
        <v>27</v>
      </c>
      <c r="L17" s="38"/>
      <c r="M17" s="38"/>
      <c r="N17" s="38"/>
      <c r="O17" s="38"/>
      <c r="P17" s="33">
        <v>9</v>
      </c>
      <c r="Q17" s="34">
        <f t="shared" si="2"/>
        <v>8.5</v>
      </c>
      <c r="R17" s="35" t="str">
        <f t="shared" si="3"/>
        <v>A</v>
      </c>
      <c r="S17" s="36" t="str">
        <f t="shared" si="0"/>
        <v>Giỏi</v>
      </c>
      <c r="T17" s="37" t="str">
        <f t="shared" si="4"/>
        <v/>
      </c>
      <c r="U17" s="3"/>
      <c r="V17" s="89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.95" customHeight="1">
      <c r="B18" s="26">
        <v>8</v>
      </c>
      <c r="C18" s="27" t="s">
        <v>301</v>
      </c>
      <c r="D18" s="28" t="s">
        <v>302</v>
      </c>
      <c r="E18" s="29" t="s">
        <v>303</v>
      </c>
      <c r="F18" s="30" t="s">
        <v>260</v>
      </c>
      <c r="G18" s="27" t="s">
        <v>69</v>
      </c>
      <c r="H18" s="31">
        <v>9</v>
      </c>
      <c r="I18" s="31">
        <v>9</v>
      </c>
      <c r="J18" s="31" t="s">
        <v>27</v>
      </c>
      <c r="K18" s="31" t="s">
        <v>27</v>
      </c>
      <c r="L18" s="38"/>
      <c r="M18" s="38"/>
      <c r="N18" s="38"/>
      <c r="O18" s="38"/>
      <c r="P18" s="33">
        <v>10</v>
      </c>
      <c r="Q18" s="34">
        <f t="shared" si="2"/>
        <v>9.5</v>
      </c>
      <c r="R18" s="35" t="str">
        <f t="shared" si="3"/>
        <v>A+</v>
      </c>
      <c r="S18" s="36" t="str">
        <f t="shared" si="0"/>
        <v>Giỏi</v>
      </c>
      <c r="T18" s="37" t="str">
        <f t="shared" si="4"/>
        <v/>
      </c>
      <c r="U18" s="3"/>
      <c r="V18" s="89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.95" customHeight="1">
      <c r="B19" s="26">
        <v>9</v>
      </c>
      <c r="C19" s="27" t="s">
        <v>304</v>
      </c>
      <c r="D19" s="28" t="s">
        <v>114</v>
      </c>
      <c r="E19" s="29" t="s">
        <v>305</v>
      </c>
      <c r="F19" s="30" t="s">
        <v>306</v>
      </c>
      <c r="G19" s="27" t="s">
        <v>69</v>
      </c>
      <c r="H19" s="31">
        <v>10</v>
      </c>
      <c r="I19" s="31">
        <v>10</v>
      </c>
      <c r="J19" s="31" t="s">
        <v>27</v>
      </c>
      <c r="K19" s="31" t="s">
        <v>27</v>
      </c>
      <c r="L19" s="38"/>
      <c r="M19" s="38"/>
      <c r="N19" s="38"/>
      <c r="O19" s="38"/>
      <c r="P19" s="33">
        <v>10</v>
      </c>
      <c r="Q19" s="34">
        <f t="shared" si="2"/>
        <v>10</v>
      </c>
      <c r="R19" s="35" t="str">
        <f t="shared" si="3"/>
        <v>A+</v>
      </c>
      <c r="S19" s="36" t="str">
        <f t="shared" si="0"/>
        <v>Giỏi</v>
      </c>
      <c r="T19" s="37" t="str">
        <f t="shared" si="4"/>
        <v/>
      </c>
      <c r="U19" s="3"/>
      <c r="V19" s="89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.95" customHeight="1">
      <c r="B20" s="26">
        <v>10</v>
      </c>
      <c r="C20" s="27" t="s">
        <v>307</v>
      </c>
      <c r="D20" s="28" t="s">
        <v>84</v>
      </c>
      <c r="E20" s="29" t="s">
        <v>305</v>
      </c>
      <c r="F20" s="30" t="s">
        <v>308</v>
      </c>
      <c r="G20" s="27" t="s">
        <v>69</v>
      </c>
      <c r="H20" s="31">
        <v>8</v>
      </c>
      <c r="I20" s="31">
        <v>8</v>
      </c>
      <c r="J20" s="31" t="s">
        <v>27</v>
      </c>
      <c r="K20" s="31" t="s">
        <v>27</v>
      </c>
      <c r="L20" s="38"/>
      <c r="M20" s="38"/>
      <c r="N20" s="38"/>
      <c r="O20" s="38"/>
      <c r="P20" s="33">
        <v>8</v>
      </c>
      <c r="Q20" s="34">
        <f t="shared" si="2"/>
        <v>8</v>
      </c>
      <c r="R20" s="35" t="str">
        <f t="shared" si="3"/>
        <v>B+</v>
      </c>
      <c r="S20" s="36" t="str">
        <f t="shared" si="0"/>
        <v>Khá</v>
      </c>
      <c r="T20" s="37" t="str">
        <f t="shared" si="4"/>
        <v/>
      </c>
      <c r="U20" s="3"/>
      <c r="V20" s="89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.95" customHeight="1">
      <c r="B21" s="26">
        <v>11</v>
      </c>
      <c r="C21" s="27" t="s">
        <v>309</v>
      </c>
      <c r="D21" s="28" t="s">
        <v>310</v>
      </c>
      <c r="E21" s="29" t="s">
        <v>311</v>
      </c>
      <c r="F21" s="30" t="s">
        <v>312</v>
      </c>
      <c r="G21" s="27" t="s">
        <v>78</v>
      </c>
      <c r="H21" s="31">
        <v>8</v>
      </c>
      <c r="I21" s="31">
        <v>8</v>
      </c>
      <c r="J21" s="31" t="s">
        <v>27</v>
      </c>
      <c r="K21" s="31" t="s">
        <v>27</v>
      </c>
      <c r="L21" s="38"/>
      <c r="M21" s="38"/>
      <c r="N21" s="38"/>
      <c r="O21" s="38"/>
      <c r="P21" s="33">
        <v>8.5</v>
      </c>
      <c r="Q21" s="34">
        <f t="shared" si="2"/>
        <v>8.3000000000000007</v>
      </c>
      <c r="R21" s="35" t="str">
        <f t="shared" si="3"/>
        <v>B+</v>
      </c>
      <c r="S21" s="36" t="str">
        <f t="shared" si="0"/>
        <v>Khá</v>
      </c>
      <c r="T21" s="37" t="str">
        <f t="shared" si="4"/>
        <v/>
      </c>
      <c r="U21" s="3"/>
      <c r="V21" s="89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.95" customHeight="1">
      <c r="B22" s="26">
        <v>12</v>
      </c>
      <c r="C22" s="27" t="s">
        <v>313</v>
      </c>
      <c r="D22" s="28" t="s">
        <v>314</v>
      </c>
      <c r="E22" s="29" t="s">
        <v>315</v>
      </c>
      <c r="F22" s="30" t="s">
        <v>316</v>
      </c>
      <c r="G22" s="27" t="s">
        <v>78</v>
      </c>
      <c r="H22" s="31">
        <v>8</v>
      </c>
      <c r="I22" s="31">
        <v>8</v>
      </c>
      <c r="J22" s="31" t="s">
        <v>27</v>
      </c>
      <c r="K22" s="31" t="s">
        <v>27</v>
      </c>
      <c r="L22" s="38"/>
      <c r="M22" s="38"/>
      <c r="N22" s="38"/>
      <c r="O22" s="38"/>
      <c r="P22" s="33">
        <v>8</v>
      </c>
      <c r="Q22" s="34">
        <f t="shared" si="2"/>
        <v>8</v>
      </c>
      <c r="R22" s="35" t="str">
        <f t="shared" si="3"/>
        <v>B+</v>
      </c>
      <c r="S22" s="36" t="str">
        <f t="shared" si="0"/>
        <v>Khá</v>
      </c>
      <c r="T22" s="37" t="str">
        <f t="shared" si="4"/>
        <v/>
      </c>
      <c r="U22" s="3"/>
      <c r="V22" s="89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.95" customHeight="1">
      <c r="B23" s="26">
        <v>13</v>
      </c>
      <c r="C23" s="27" t="s">
        <v>317</v>
      </c>
      <c r="D23" s="28" t="s">
        <v>318</v>
      </c>
      <c r="E23" s="29" t="s">
        <v>131</v>
      </c>
      <c r="F23" s="30" t="s">
        <v>319</v>
      </c>
      <c r="G23" s="27" t="s">
        <v>69</v>
      </c>
      <c r="H23" s="31">
        <v>8</v>
      </c>
      <c r="I23" s="31">
        <v>8</v>
      </c>
      <c r="J23" s="31" t="s">
        <v>27</v>
      </c>
      <c r="K23" s="31" t="s">
        <v>27</v>
      </c>
      <c r="L23" s="38"/>
      <c r="M23" s="38"/>
      <c r="N23" s="38"/>
      <c r="O23" s="38"/>
      <c r="P23" s="33">
        <v>8</v>
      </c>
      <c r="Q23" s="34">
        <f t="shared" si="2"/>
        <v>8</v>
      </c>
      <c r="R23" s="35" t="str">
        <f t="shared" si="3"/>
        <v>B+</v>
      </c>
      <c r="S23" s="36" t="str">
        <f t="shared" si="0"/>
        <v>Khá</v>
      </c>
      <c r="T23" s="37" t="str">
        <f t="shared" si="4"/>
        <v/>
      </c>
      <c r="U23" s="3"/>
      <c r="V23" s="89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.95" customHeight="1">
      <c r="B24" s="26">
        <v>14</v>
      </c>
      <c r="C24" s="27" t="s">
        <v>320</v>
      </c>
      <c r="D24" s="28" t="s">
        <v>321</v>
      </c>
      <c r="E24" s="29" t="s">
        <v>221</v>
      </c>
      <c r="F24" s="30" t="s">
        <v>322</v>
      </c>
      <c r="G24" s="27" t="s">
        <v>78</v>
      </c>
      <c r="H24" s="31">
        <v>7</v>
      </c>
      <c r="I24" s="31">
        <v>7</v>
      </c>
      <c r="J24" s="31" t="s">
        <v>27</v>
      </c>
      <c r="K24" s="31" t="s">
        <v>27</v>
      </c>
      <c r="L24" s="38"/>
      <c r="M24" s="38"/>
      <c r="N24" s="38"/>
      <c r="O24" s="38"/>
      <c r="P24" s="33">
        <v>7</v>
      </c>
      <c r="Q24" s="34">
        <f t="shared" si="2"/>
        <v>7</v>
      </c>
      <c r="R24" s="35" t="str">
        <f t="shared" si="3"/>
        <v>B</v>
      </c>
      <c r="S24" s="36" t="str">
        <f t="shared" si="0"/>
        <v>Khá</v>
      </c>
      <c r="T24" s="37" t="str">
        <f t="shared" si="4"/>
        <v/>
      </c>
      <c r="U24" s="3"/>
      <c r="V24" s="89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.95" customHeight="1">
      <c r="B25" s="26">
        <v>15</v>
      </c>
      <c r="C25" s="27" t="s">
        <v>323</v>
      </c>
      <c r="D25" s="28" t="s">
        <v>324</v>
      </c>
      <c r="E25" s="29" t="s">
        <v>325</v>
      </c>
      <c r="F25" s="30" t="s">
        <v>326</v>
      </c>
      <c r="G25" s="27" t="s">
        <v>78</v>
      </c>
      <c r="H25" s="31">
        <v>7</v>
      </c>
      <c r="I25" s="31">
        <v>7</v>
      </c>
      <c r="J25" s="31" t="s">
        <v>27</v>
      </c>
      <c r="K25" s="31" t="s">
        <v>27</v>
      </c>
      <c r="L25" s="38"/>
      <c r="M25" s="38"/>
      <c r="N25" s="38"/>
      <c r="O25" s="38"/>
      <c r="P25" s="33">
        <v>7</v>
      </c>
      <c r="Q25" s="34">
        <f t="shared" si="2"/>
        <v>7</v>
      </c>
      <c r="R25" s="35" t="str">
        <f t="shared" si="3"/>
        <v>B</v>
      </c>
      <c r="S25" s="36" t="str">
        <f t="shared" si="0"/>
        <v>Khá</v>
      </c>
      <c r="T25" s="37" t="str">
        <f t="shared" si="4"/>
        <v/>
      </c>
      <c r="U25" s="3"/>
      <c r="V25" s="89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.95" customHeight="1">
      <c r="B26" s="26">
        <v>16</v>
      </c>
      <c r="C26" s="27" t="s">
        <v>327</v>
      </c>
      <c r="D26" s="28" t="s">
        <v>122</v>
      </c>
      <c r="E26" s="29" t="s">
        <v>135</v>
      </c>
      <c r="F26" s="30" t="s">
        <v>328</v>
      </c>
      <c r="G26" s="27" t="s">
        <v>69</v>
      </c>
      <c r="H26" s="31">
        <v>8</v>
      </c>
      <c r="I26" s="31">
        <v>8</v>
      </c>
      <c r="J26" s="31" t="s">
        <v>27</v>
      </c>
      <c r="K26" s="31" t="s">
        <v>27</v>
      </c>
      <c r="L26" s="38"/>
      <c r="M26" s="38"/>
      <c r="N26" s="38"/>
      <c r="O26" s="38"/>
      <c r="P26" s="33">
        <v>8</v>
      </c>
      <c r="Q26" s="34">
        <f t="shared" si="2"/>
        <v>8</v>
      </c>
      <c r="R26" s="35" t="str">
        <f t="shared" si="3"/>
        <v>B+</v>
      </c>
      <c r="S26" s="36" t="str">
        <f t="shared" si="0"/>
        <v>Khá</v>
      </c>
      <c r="T26" s="37" t="str">
        <f t="shared" si="4"/>
        <v/>
      </c>
      <c r="U26" s="3"/>
      <c r="V26" s="89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.95" customHeight="1">
      <c r="B27" s="26">
        <v>17</v>
      </c>
      <c r="C27" s="27" t="s">
        <v>329</v>
      </c>
      <c r="D27" s="28" t="s">
        <v>330</v>
      </c>
      <c r="E27" s="29" t="s">
        <v>331</v>
      </c>
      <c r="F27" s="30" t="s">
        <v>332</v>
      </c>
      <c r="G27" s="27" t="s">
        <v>78</v>
      </c>
      <c r="H27" s="31">
        <v>7</v>
      </c>
      <c r="I27" s="31">
        <v>7</v>
      </c>
      <c r="J27" s="31" t="s">
        <v>27</v>
      </c>
      <c r="K27" s="31" t="s">
        <v>27</v>
      </c>
      <c r="L27" s="38"/>
      <c r="M27" s="38"/>
      <c r="N27" s="38"/>
      <c r="O27" s="38"/>
      <c r="P27" s="33">
        <v>7</v>
      </c>
      <c r="Q27" s="34">
        <f t="shared" si="2"/>
        <v>7</v>
      </c>
      <c r="R27" s="35" t="str">
        <f t="shared" si="3"/>
        <v>B</v>
      </c>
      <c r="S27" s="36" t="str">
        <f t="shared" si="0"/>
        <v>Khá</v>
      </c>
      <c r="T27" s="37" t="str">
        <f t="shared" si="4"/>
        <v/>
      </c>
      <c r="U27" s="3"/>
      <c r="V27" s="89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.95" customHeight="1">
      <c r="B28" s="26">
        <v>18</v>
      </c>
      <c r="C28" s="27" t="s">
        <v>333</v>
      </c>
      <c r="D28" s="28" t="s">
        <v>88</v>
      </c>
      <c r="E28" s="29" t="s">
        <v>331</v>
      </c>
      <c r="F28" s="30" t="s">
        <v>334</v>
      </c>
      <c r="G28" s="27" t="s">
        <v>78</v>
      </c>
      <c r="H28" s="31">
        <v>7</v>
      </c>
      <c r="I28" s="31">
        <v>7</v>
      </c>
      <c r="J28" s="31" t="s">
        <v>27</v>
      </c>
      <c r="K28" s="31" t="s">
        <v>27</v>
      </c>
      <c r="L28" s="38"/>
      <c r="M28" s="38"/>
      <c r="N28" s="38"/>
      <c r="O28" s="38"/>
      <c r="P28" s="33">
        <v>7</v>
      </c>
      <c r="Q28" s="34">
        <f t="shared" si="2"/>
        <v>7</v>
      </c>
      <c r="R28" s="35" t="str">
        <f t="shared" si="3"/>
        <v>B</v>
      </c>
      <c r="S28" s="36" t="str">
        <f t="shared" si="0"/>
        <v>Khá</v>
      </c>
      <c r="T28" s="37" t="str">
        <f t="shared" si="4"/>
        <v/>
      </c>
      <c r="U28" s="3"/>
      <c r="V28" s="89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.95" customHeight="1">
      <c r="B29" s="26">
        <v>19</v>
      </c>
      <c r="C29" s="27" t="s">
        <v>335</v>
      </c>
      <c r="D29" s="28" t="s">
        <v>336</v>
      </c>
      <c r="E29" s="29" t="s">
        <v>337</v>
      </c>
      <c r="F29" s="30" t="s">
        <v>338</v>
      </c>
      <c r="G29" s="27" t="s">
        <v>69</v>
      </c>
      <c r="H29" s="31">
        <v>8</v>
      </c>
      <c r="I29" s="31">
        <v>8</v>
      </c>
      <c r="J29" s="31" t="s">
        <v>27</v>
      </c>
      <c r="K29" s="31" t="s">
        <v>27</v>
      </c>
      <c r="L29" s="38"/>
      <c r="M29" s="38"/>
      <c r="N29" s="38"/>
      <c r="O29" s="38"/>
      <c r="P29" s="33">
        <v>8</v>
      </c>
      <c r="Q29" s="34">
        <f t="shared" si="2"/>
        <v>8</v>
      </c>
      <c r="R29" s="35" t="str">
        <f t="shared" si="3"/>
        <v>B+</v>
      </c>
      <c r="S29" s="36" t="str">
        <f t="shared" si="0"/>
        <v>Khá</v>
      </c>
      <c r="T29" s="37" t="str">
        <f t="shared" si="4"/>
        <v/>
      </c>
      <c r="U29" s="3"/>
      <c r="V29" s="89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.95" customHeight="1">
      <c r="B30" s="26">
        <v>20</v>
      </c>
      <c r="C30" s="27" t="s">
        <v>339</v>
      </c>
      <c r="D30" s="28" t="s">
        <v>340</v>
      </c>
      <c r="E30" s="29" t="s">
        <v>341</v>
      </c>
      <c r="F30" s="30" t="s">
        <v>342</v>
      </c>
      <c r="G30" s="27" t="s">
        <v>69</v>
      </c>
      <c r="H30" s="31">
        <v>7</v>
      </c>
      <c r="I30" s="31">
        <v>7</v>
      </c>
      <c r="J30" s="31" t="s">
        <v>27</v>
      </c>
      <c r="K30" s="31" t="s">
        <v>27</v>
      </c>
      <c r="L30" s="38"/>
      <c r="M30" s="38"/>
      <c r="N30" s="38"/>
      <c r="O30" s="38"/>
      <c r="P30" s="33">
        <v>7</v>
      </c>
      <c r="Q30" s="34">
        <f t="shared" si="2"/>
        <v>7</v>
      </c>
      <c r="R30" s="35" t="str">
        <f t="shared" si="3"/>
        <v>B</v>
      </c>
      <c r="S30" s="36" t="str">
        <f t="shared" si="0"/>
        <v>Khá</v>
      </c>
      <c r="T30" s="37" t="str">
        <f t="shared" si="4"/>
        <v/>
      </c>
      <c r="U30" s="3"/>
      <c r="V30" s="89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.95" customHeight="1">
      <c r="B31" s="26">
        <v>21</v>
      </c>
      <c r="C31" s="27" t="s">
        <v>343</v>
      </c>
      <c r="D31" s="28" t="s">
        <v>179</v>
      </c>
      <c r="E31" s="29" t="s">
        <v>344</v>
      </c>
      <c r="F31" s="30" t="s">
        <v>345</v>
      </c>
      <c r="G31" s="27" t="s">
        <v>69</v>
      </c>
      <c r="H31" s="31">
        <v>8</v>
      </c>
      <c r="I31" s="31">
        <v>8</v>
      </c>
      <c r="J31" s="31" t="s">
        <v>27</v>
      </c>
      <c r="K31" s="31" t="s">
        <v>27</v>
      </c>
      <c r="L31" s="38"/>
      <c r="M31" s="38"/>
      <c r="N31" s="38"/>
      <c r="O31" s="38"/>
      <c r="P31" s="33">
        <v>8</v>
      </c>
      <c r="Q31" s="34">
        <f t="shared" si="2"/>
        <v>8</v>
      </c>
      <c r="R31" s="35" t="str">
        <f t="shared" si="3"/>
        <v>B+</v>
      </c>
      <c r="S31" s="36" t="str">
        <f t="shared" si="0"/>
        <v>Khá</v>
      </c>
      <c r="T31" s="37" t="str">
        <f t="shared" si="4"/>
        <v/>
      </c>
      <c r="U31" s="3"/>
      <c r="V31" s="89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.95" customHeight="1">
      <c r="B32" s="26">
        <v>22</v>
      </c>
      <c r="C32" s="27" t="s">
        <v>346</v>
      </c>
      <c r="D32" s="28" t="s">
        <v>347</v>
      </c>
      <c r="E32" s="29" t="s">
        <v>239</v>
      </c>
      <c r="F32" s="30" t="s">
        <v>348</v>
      </c>
      <c r="G32" s="27" t="s">
        <v>69</v>
      </c>
      <c r="H32" s="31">
        <v>8</v>
      </c>
      <c r="I32" s="31">
        <v>8</v>
      </c>
      <c r="J32" s="31" t="s">
        <v>27</v>
      </c>
      <c r="K32" s="31" t="s">
        <v>27</v>
      </c>
      <c r="L32" s="38"/>
      <c r="M32" s="38"/>
      <c r="N32" s="38"/>
      <c r="O32" s="38"/>
      <c r="P32" s="33">
        <v>8</v>
      </c>
      <c r="Q32" s="34">
        <f t="shared" si="2"/>
        <v>8</v>
      </c>
      <c r="R32" s="35" t="str">
        <f t="shared" si="3"/>
        <v>B+</v>
      </c>
      <c r="S32" s="36" t="str">
        <f t="shared" si="0"/>
        <v>Khá</v>
      </c>
      <c r="T32" s="37" t="str">
        <f t="shared" si="4"/>
        <v/>
      </c>
      <c r="U32" s="3"/>
      <c r="V32" s="89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24.95" customHeight="1">
      <c r="B33" s="26">
        <v>23</v>
      </c>
      <c r="C33" s="27" t="s">
        <v>349</v>
      </c>
      <c r="D33" s="28" t="s">
        <v>350</v>
      </c>
      <c r="E33" s="29" t="s">
        <v>153</v>
      </c>
      <c r="F33" s="30" t="s">
        <v>351</v>
      </c>
      <c r="G33" s="27" t="s">
        <v>69</v>
      </c>
      <c r="H33" s="31">
        <v>7</v>
      </c>
      <c r="I33" s="31">
        <v>7</v>
      </c>
      <c r="J33" s="31" t="s">
        <v>27</v>
      </c>
      <c r="K33" s="31" t="s">
        <v>27</v>
      </c>
      <c r="L33" s="38"/>
      <c r="M33" s="38"/>
      <c r="N33" s="38"/>
      <c r="O33" s="38"/>
      <c r="P33" s="33">
        <v>7</v>
      </c>
      <c r="Q33" s="34">
        <f t="shared" si="2"/>
        <v>7</v>
      </c>
      <c r="R33" s="35" t="str">
        <f t="shared" si="3"/>
        <v>B</v>
      </c>
      <c r="S33" s="36" t="str">
        <f t="shared" si="0"/>
        <v>Khá</v>
      </c>
      <c r="T33" s="37" t="str">
        <f t="shared" si="4"/>
        <v/>
      </c>
      <c r="U33" s="3"/>
      <c r="V33" s="89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24.95" customHeight="1">
      <c r="B34" s="26">
        <v>24</v>
      </c>
      <c r="C34" s="27" t="s">
        <v>352</v>
      </c>
      <c r="D34" s="28" t="s">
        <v>353</v>
      </c>
      <c r="E34" s="29" t="s">
        <v>354</v>
      </c>
      <c r="F34" s="30" t="s">
        <v>355</v>
      </c>
      <c r="G34" s="27" t="s">
        <v>78</v>
      </c>
      <c r="H34" s="31">
        <v>7</v>
      </c>
      <c r="I34" s="31">
        <v>7</v>
      </c>
      <c r="J34" s="31" t="s">
        <v>27</v>
      </c>
      <c r="K34" s="31" t="s">
        <v>27</v>
      </c>
      <c r="L34" s="38"/>
      <c r="M34" s="38"/>
      <c r="N34" s="38"/>
      <c r="O34" s="38"/>
      <c r="P34" s="33">
        <v>7</v>
      </c>
      <c r="Q34" s="34">
        <f t="shared" si="2"/>
        <v>7</v>
      </c>
      <c r="R34" s="35" t="str">
        <f t="shared" si="3"/>
        <v>B</v>
      </c>
      <c r="S34" s="36" t="str">
        <f t="shared" si="0"/>
        <v>Khá</v>
      </c>
      <c r="T34" s="37" t="str">
        <f t="shared" si="4"/>
        <v/>
      </c>
      <c r="U34" s="3"/>
      <c r="V34" s="89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24.95" customHeight="1">
      <c r="B35" s="26">
        <v>25</v>
      </c>
      <c r="C35" s="27" t="s">
        <v>356</v>
      </c>
      <c r="D35" s="28" t="s">
        <v>357</v>
      </c>
      <c r="E35" s="29" t="s">
        <v>358</v>
      </c>
      <c r="F35" s="30" t="s">
        <v>359</v>
      </c>
      <c r="G35" s="27" t="s">
        <v>78</v>
      </c>
      <c r="H35" s="31">
        <v>7</v>
      </c>
      <c r="I35" s="31">
        <v>7</v>
      </c>
      <c r="J35" s="31" t="s">
        <v>27</v>
      </c>
      <c r="K35" s="31" t="s">
        <v>27</v>
      </c>
      <c r="L35" s="38"/>
      <c r="M35" s="38"/>
      <c r="N35" s="38"/>
      <c r="O35" s="38"/>
      <c r="P35" s="33">
        <v>7</v>
      </c>
      <c r="Q35" s="34">
        <f t="shared" si="2"/>
        <v>7</v>
      </c>
      <c r="R35" s="35" t="str">
        <f t="shared" si="3"/>
        <v>B</v>
      </c>
      <c r="S35" s="36" t="str">
        <f t="shared" si="0"/>
        <v>Khá</v>
      </c>
      <c r="T35" s="37" t="str">
        <f t="shared" si="4"/>
        <v/>
      </c>
      <c r="U35" s="3"/>
      <c r="V35" s="89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24.95" customHeight="1">
      <c r="B36" s="26">
        <v>26</v>
      </c>
      <c r="C36" s="27" t="s">
        <v>360</v>
      </c>
      <c r="D36" s="28" t="s">
        <v>361</v>
      </c>
      <c r="E36" s="29" t="s">
        <v>358</v>
      </c>
      <c r="F36" s="30" t="s">
        <v>362</v>
      </c>
      <c r="G36" s="27" t="s">
        <v>69</v>
      </c>
      <c r="H36" s="31">
        <v>8</v>
      </c>
      <c r="I36" s="31">
        <v>8</v>
      </c>
      <c r="J36" s="31" t="s">
        <v>27</v>
      </c>
      <c r="K36" s="31" t="s">
        <v>27</v>
      </c>
      <c r="L36" s="38"/>
      <c r="M36" s="38"/>
      <c r="N36" s="38"/>
      <c r="O36" s="38"/>
      <c r="P36" s="33">
        <v>8</v>
      </c>
      <c r="Q36" s="34">
        <f t="shared" si="2"/>
        <v>8</v>
      </c>
      <c r="R36" s="35" t="str">
        <f t="shared" si="3"/>
        <v>B+</v>
      </c>
      <c r="S36" s="36" t="str">
        <f t="shared" si="0"/>
        <v>Khá</v>
      </c>
      <c r="T36" s="37" t="str">
        <f t="shared" si="4"/>
        <v/>
      </c>
      <c r="U36" s="3"/>
      <c r="V36" s="89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1:38" ht="24.95" customHeight="1">
      <c r="B37" s="26">
        <v>27</v>
      </c>
      <c r="C37" s="27" t="s">
        <v>363</v>
      </c>
      <c r="D37" s="28" t="s">
        <v>364</v>
      </c>
      <c r="E37" s="29" t="s">
        <v>358</v>
      </c>
      <c r="F37" s="30" t="s">
        <v>100</v>
      </c>
      <c r="G37" s="27" t="s">
        <v>69</v>
      </c>
      <c r="H37" s="31">
        <v>7</v>
      </c>
      <c r="I37" s="31">
        <v>7</v>
      </c>
      <c r="J37" s="31" t="s">
        <v>27</v>
      </c>
      <c r="K37" s="31" t="s">
        <v>27</v>
      </c>
      <c r="L37" s="38"/>
      <c r="M37" s="38"/>
      <c r="N37" s="38"/>
      <c r="O37" s="38"/>
      <c r="P37" s="33">
        <v>7</v>
      </c>
      <c r="Q37" s="34">
        <f t="shared" si="2"/>
        <v>7</v>
      </c>
      <c r="R37" s="35" t="str">
        <f t="shared" si="3"/>
        <v>B</v>
      </c>
      <c r="S37" s="36" t="str">
        <f t="shared" si="0"/>
        <v>Khá</v>
      </c>
      <c r="T37" s="37" t="str">
        <f t="shared" si="4"/>
        <v/>
      </c>
      <c r="U37" s="3"/>
      <c r="V37" s="89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1:38" ht="24.95" customHeight="1">
      <c r="B38" s="26">
        <v>28</v>
      </c>
      <c r="C38" s="27" t="s">
        <v>365</v>
      </c>
      <c r="D38" s="28" t="s">
        <v>366</v>
      </c>
      <c r="E38" s="29" t="s">
        <v>358</v>
      </c>
      <c r="F38" s="30" t="s">
        <v>367</v>
      </c>
      <c r="G38" s="27" t="s">
        <v>69</v>
      </c>
      <c r="H38" s="31">
        <v>8</v>
      </c>
      <c r="I38" s="31">
        <v>8</v>
      </c>
      <c r="J38" s="31" t="s">
        <v>27</v>
      </c>
      <c r="K38" s="31" t="s">
        <v>27</v>
      </c>
      <c r="L38" s="38"/>
      <c r="M38" s="38"/>
      <c r="N38" s="38"/>
      <c r="O38" s="38"/>
      <c r="P38" s="33">
        <v>8</v>
      </c>
      <c r="Q38" s="34">
        <f t="shared" si="2"/>
        <v>8</v>
      </c>
      <c r="R38" s="35" t="str">
        <f t="shared" si="3"/>
        <v>B+</v>
      </c>
      <c r="S38" s="36" t="str">
        <f t="shared" si="0"/>
        <v>Khá</v>
      </c>
      <c r="T38" s="37" t="str">
        <f t="shared" si="4"/>
        <v/>
      </c>
      <c r="U38" s="3"/>
      <c r="V38" s="89" t="str">
        <f t="shared" si="1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1:38" ht="24.95" customHeight="1">
      <c r="B39" s="26">
        <v>29</v>
      </c>
      <c r="C39" s="27" t="s">
        <v>368</v>
      </c>
      <c r="D39" s="28" t="s">
        <v>369</v>
      </c>
      <c r="E39" s="29" t="s">
        <v>175</v>
      </c>
      <c r="F39" s="30" t="s">
        <v>370</v>
      </c>
      <c r="G39" s="27" t="s">
        <v>69</v>
      </c>
      <c r="H39" s="31">
        <v>7</v>
      </c>
      <c r="I39" s="31">
        <v>7</v>
      </c>
      <c r="J39" s="31" t="s">
        <v>27</v>
      </c>
      <c r="K39" s="31" t="s">
        <v>27</v>
      </c>
      <c r="L39" s="38"/>
      <c r="M39" s="38"/>
      <c r="N39" s="38"/>
      <c r="O39" s="38"/>
      <c r="P39" s="33">
        <v>8</v>
      </c>
      <c r="Q39" s="34">
        <f t="shared" si="2"/>
        <v>7.5</v>
      </c>
      <c r="R39" s="35" t="str">
        <f t="shared" si="3"/>
        <v>B</v>
      </c>
      <c r="S39" s="36" t="str">
        <f t="shared" si="0"/>
        <v>Khá</v>
      </c>
      <c r="T39" s="37" t="str">
        <f t="shared" si="4"/>
        <v/>
      </c>
      <c r="U39" s="3"/>
      <c r="V39" s="89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1:38" ht="24.95" customHeight="1">
      <c r="B40" s="26">
        <v>30</v>
      </c>
      <c r="C40" s="27" t="s">
        <v>371</v>
      </c>
      <c r="D40" s="28" t="s">
        <v>372</v>
      </c>
      <c r="E40" s="29" t="s">
        <v>373</v>
      </c>
      <c r="F40" s="30" t="s">
        <v>236</v>
      </c>
      <c r="G40" s="27" t="s">
        <v>78</v>
      </c>
      <c r="H40" s="31">
        <v>7</v>
      </c>
      <c r="I40" s="31">
        <v>7</v>
      </c>
      <c r="J40" s="31" t="s">
        <v>27</v>
      </c>
      <c r="K40" s="31" t="s">
        <v>27</v>
      </c>
      <c r="L40" s="38"/>
      <c r="M40" s="38"/>
      <c r="N40" s="38"/>
      <c r="O40" s="38"/>
      <c r="P40" s="33">
        <v>8</v>
      </c>
      <c r="Q40" s="34">
        <f t="shared" si="2"/>
        <v>7.5</v>
      </c>
      <c r="R40" s="35" t="str">
        <f t="shared" si="3"/>
        <v>B</v>
      </c>
      <c r="S40" s="36" t="str">
        <f t="shared" si="0"/>
        <v>Khá</v>
      </c>
      <c r="T40" s="37" t="str">
        <f t="shared" si="4"/>
        <v/>
      </c>
      <c r="U40" s="3"/>
      <c r="V40" s="89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1:38" ht="7.5" customHeight="1">
      <c r="A41" s="2"/>
      <c r="B41" s="39"/>
      <c r="C41" s="40"/>
      <c r="D41" s="40"/>
      <c r="E41" s="41"/>
      <c r="F41" s="41"/>
      <c r="G41" s="41"/>
      <c r="H41" s="42"/>
      <c r="I41" s="43"/>
      <c r="J41" s="43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3"/>
    </row>
    <row r="42" spans="1:38" ht="16.5">
      <c r="A42" s="2"/>
      <c r="B42" s="125" t="s">
        <v>28</v>
      </c>
      <c r="C42" s="125"/>
      <c r="D42" s="40"/>
      <c r="E42" s="41"/>
      <c r="F42" s="41"/>
      <c r="G42" s="41"/>
      <c r="H42" s="42"/>
      <c r="I42" s="43"/>
      <c r="J42" s="43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3"/>
    </row>
    <row r="43" spans="1:38" ht="16.5" customHeight="1">
      <c r="A43" s="2"/>
      <c r="B43" s="45" t="s">
        <v>29</v>
      </c>
      <c r="C43" s="45"/>
      <c r="D43" s="46">
        <f>+$Y$9</f>
        <v>30</v>
      </c>
      <c r="E43" s="47" t="s">
        <v>30</v>
      </c>
      <c r="F43" s="47"/>
      <c r="G43" s="116" t="s">
        <v>31</v>
      </c>
      <c r="H43" s="116"/>
      <c r="I43" s="116"/>
      <c r="J43" s="116"/>
      <c r="K43" s="116"/>
      <c r="L43" s="116"/>
      <c r="M43" s="116"/>
      <c r="N43" s="116"/>
      <c r="O43" s="116"/>
      <c r="P43" s="48">
        <f>$Y$9 -COUNTIF($T$10:$T$230,"Vắng") -COUNTIF($T$10:$T$230,"Vắng có phép") - COUNTIF($T$10:$T$230,"Đình chỉ thi") - COUNTIF($T$10:$T$230,"Không đủ ĐKDT")</f>
        <v>30</v>
      </c>
      <c r="Q43" s="48"/>
      <c r="R43" s="49"/>
      <c r="S43" s="50"/>
      <c r="T43" s="50" t="s">
        <v>30</v>
      </c>
      <c r="U43" s="3"/>
    </row>
    <row r="44" spans="1:38" ht="16.5" customHeight="1">
      <c r="A44" s="2"/>
      <c r="B44" s="45" t="s">
        <v>32</v>
      </c>
      <c r="C44" s="45"/>
      <c r="D44" s="46">
        <f>+$AJ$9</f>
        <v>30</v>
      </c>
      <c r="E44" s="47" t="s">
        <v>30</v>
      </c>
      <c r="F44" s="47"/>
      <c r="G44" s="116" t="s">
        <v>33</v>
      </c>
      <c r="H44" s="116"/>
      <c r="I44" s="116"/>
      <c r="J44" s="116"/>
      <c r="K44" s="116"/>
      <c r="L44" s="116"/>
      <c r="M44" s="116"/>
      <c r="N44" s="116"/>
      <c r="O44" s="116"/>
      <c r="P44" s="51">
        <f>COUNTIF($T$10:$T$106,"Vắng")</f>
        <v>0</v>
      </c>
      <c r="Q44" s="51"/>
      <c r="R44" s="52"/>
      <c r="S44" s="50"/>
      <c r="T44" s="50" t="s">
        <v>30</v>
      </c>
      <c r="U44" s="3"/>
    </row>
    <row r="45" spans="1:38" ht="16.5" customHeight="1">
      <c r="A45" s="2"/>
      <c r="B45" s="45" t="s">
        <v>49</v>
      </c>
      <c r="C45" s="45"/>
      <c r="D45" s="83">
        <f>COUNTIF(V11:V40,"Học lại")</f>
        <v>0</v>
      </c>
      <c r="E45" s="47" t="s">
        <v>30</v>
      </c>
      <c r="F45" s="47"/>
      <c r="G45" s="116" t="s">
        <v>50</v>
      </c>
      <c r="H45" s="116"/>
      <c r="I45" s="116"/>
      <c r="J45" s="116"/>
      <c r="K45" s="116"/>
      <c r="L45" s="116"/>
      <c r="M45" s="116"/>
      <c r="N45" s="116"/>
      <c r="O45" s="116"/>
      <c r="P45" s="48">
        <f>COUNTIF($T$10:$T$106,"Vắng có phép")</f>
        <v>0</v>
      </c>
      <c r="Q45" s="48"/>
      <c r="R45" s="49"/>
      <c r="S45" s="50"/>
      <c r="T45" s="50" t="s">
        <v>30</v>
      </c>
      <c r="U45" s="3"/>
    </row>
    <row r="46" spans="1:38" ht="3" customHeight="1">
      <c r="A46" s="2"/>
      <c r="B46" s="39"/>
      <c r="C46" s="40"/>
      <c r="D46" s="40"/>
      <c r="E46" s="41"/>
      <c r="F46" s="41"/>
      <c r="G46" s="41"/>
      <c r="H46" s="42"/>
      <c r="I46" s="43"/>
      <c r="J46" s="43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3"/>
    </row>
    <row r="47" spans="1:38">
      <c r="B47" s="84" t="s">
        <v>34</v>
      </c>
      <c r="C47" s="84"/>
      <c r="D47" s="85">
        <f>COUNTIF(V11:V40,"Thi lại")</f>
        <v>0</v>
      </c>
      <c r="E47" s="86" t="s">
        <v>30</v>
      </c>
      <c r="F47" s="3"/>
      <c r="G47" s="3"/>
      <c r="H47" s="3"/>
      <c r="I47" s="3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3"/>
    </row>
    <row r="48" spans="1:38">
      <c r="B48" s="84"/>
      <c r="C48" s="84"/>
      <c r="D48" s="85"/>
      <c r="E48" s="86"/>
      <c r="F48" s="3"/>
      <c r="G48" s="3"/>
      <c r="H48" s="3"/>
      <c r="I48" s="114" t="s">
        <v>652</v>
      </c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3"/>
    </row>
    <row r="49" spans="1:38" ht="30.75" customHeight="1">
      <c r="A49" s="53"/>
      <c r="B49" s="111"/>
      <c r="C49" s="111"/>
      <c r="D49" s="111"/>
      <c r="E49" s="111"/>
      <c r="F49" s="111"/>
      <c r="G49" s="111"/>
      <c r="H49" s="111"/>
      <c r="I49" s="54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3"/>
    </row>
    <row r="50" spans="1:38" ht="14.25" customHeight="1">
      <c r="A50" s="2"/>
      <c r="B50" s="39"/>
      <c r="C50" s="55"/>
      <c r="D50" s="55"/>
      <c r="E50" s="56"/>
      <c r="F50" s="56"/>
      <c r="G50" s="56"/>
      <c r="H50" s="57"/>
      <c r="I50" s="58"/>
      <c r="J50" s="58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38" s="2" customFormat="1">
      <c r="B51" s="111"/>
      <c r="C51" s="111"/>
      <c r="D51" s="113"/>
      <c r="E51" s="113"/>
      <c r="F51" s="113"/>
      <c r="G51" s="113"/>
      <c r="H51" s="113"/>
      <c r="I51" s="58"/>
      <c r="J51" s="58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3"/>
      <c r="V51" s="62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2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s="2" customForma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62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s="2" customFormat="1" ht="9.75" customHeigh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62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s="2" customFormat="1" ht="3.75" customHeigh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62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s="2" customFormat="1" ht="18" customHeight="1">
      <c r="A57" s="1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3"/>
      <c r="V57" s="62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2" customFormat="1" ht="4.5" customHeigh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62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  <row r="59" spans="1:38" s="2" customFormat="1" ht="36.75" customHeigh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62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1:38" ht="38.25" hidden="1" customHeight="1">
      <c r="B60" s="110" t="s">
        <v>47</v>
      </c>
      <c r="C60" s="111"/>
      <c r="D60" s="111"/>
      <c r="E60" s="111"/>
      <c r="F60" s="111"/>
      <c r="G60" s="111"/>
      <c r="H60" s="110" t="s">
        <v>48</v>
      </c>
      <c r="I60" s="110"/>
      <c r="J60" s="110"/>
      <c r="K60" s="110"/>
      <c r="L60" s="110"/>
      <c r="M60" s="110"/>
      <c r="N60" s="112" t="s">
        <v>54</v>
      </c>
      <c r="O60" s="112"/>
      <c r="P60" s="112"/>
      <c r="Q60" s="112"/>
      <c r="R60" s="112"/>
      <c r="S60" s="112"/>
      <c r="T60" s="112"/>
    </row>
    <row r="61" spans="1:38" hidden="1">
      <c r="B61" s="39"/>
      <c r="C61" s="55"/>
      <c r="D61" s="55"/>
      <c r="E61" s="56"/>
      <c r="F61" s="56"/>
      <c r="G61" s="56"/>
      <c r="H61" s="57"/>
      <c r="I61" s="58"/>
      <c r="J61" s="58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38" hidden="1">
      <c r="B62" s="111" t="s">
        <v>35</v>
      </c>
      <c r="C62" s="111"/>
      <c r="D62" s="113" t="s">
        <v>36</v>
      </c>
      <c r="E62" s="113"/>
      <c r="F62" s="113"/>
      <c r="G62" s="113"/>
      <c r="H62" s="113"/>
      <c r="I62" s="58"/>
      <c r="J62" s="58"/>
      <c r="K62" s="44"/>
      <c r="L62" s="44"/>
      <c r="M62" s="44"/>
      <c r="N62" s="44"/>
      <c r="O62" s="44"/>
      <c r="P62" s="44"/>
      <c r="Q62" s="44"/>
      <c r="R62" s="44"/>
      <c r="S62" s="44"/>
      <c r="T62" s="44"/>
    </row>
    <row r="63" spans="1:38" hidden="1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38" hidden="1"/>
    <row r="65" spans="2:20" hidden="1"/>
    <row r="66" spans="2:20" hidden="1"/>
    <row r="67" spans="2:20" hidden="1"/>
    <row r="68" spans="2:20" hidden="1"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 t="s">
        <v>53</v>
      </c>
      <c r="O68" s="108"/>
      <c r="P68" s="108"/>
      <c r="Q68" s="108"/>
      <c r="R68" s="108"/>
      <c r="S68" s="108"/>
      <c r="T68" s="108"/>
    </row>
    <row r="69" spans="2:20" hidden="1"/>
  </sheetData>
  <sheetProtection formatCells="0" formatColumns="0" formatRows="0" insertColumns="0" insertRows="0" insertHyperlinks="0" deleteColumns="0" deleteRows="0" sort="0" autoFilter="0" pivotTables="0"/>
  <autoFilter ref="A9:AL40">
    <filterColumn colId="3" showButton="0"/>
  </autoFilter>
  <mergeCells count="59">
    <mergeCell ref="L1:T1"/>
    <mergeCell ref="B2:G2"/>
    <mergeCell ref="H2:T2"/>
    <mergeCell ref="B3:G3"/>
    <mergeCell ref="H3:T3"/>
    <mergeCell ref="G1:K1"/>
    <mergeCell ref="W5:W8"/>
    <mergeCell ref="X5:X8"/>
    <mergeCell ref="Y5:Y8"/>
    <mergeCell ref="B8:B9"/>
    <mergeCell ref="C8:C9"/>
    <mergeCell ref="D8:E9"/>
    <mergeCell ref="F8:F9"/>
    <mergeCell ref="O5:T5"/>
    <mergeCell ref="B6:C6"/>
    <mergeCell ref="H6:N6"/>
    <mergeCell ref="O6:T6"/>
    <mergeCell ref="B5:C5"/>
    <mergeCell ref="T8:T10"/>
    <mergeCell ref="R8:R9"/>
    <mergeCell ref="S8:S9"/>
    <mergeCell ref="Z5:AC7"/>
    <mergeCell ref="AD5:AE7"/>
    <mergeCell ref="AF5:AG7"/>
    <mergeCell ref="AH5:AI7"/>
    <mergeCell ref="AJ5:AK7"/>
    <mergeCell ref="G45:O45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42:C42"/>
    <mergeCell ref="G43:O43"/>
    <mergeCell ref="G44:O44"/>
    <mergeCell ref="J47:T47"/>
    <mergeCell ref="B49:H49"/>
    <mergeCell ref="J49:T49"/>
    <mergeCell ref="B51:C51"/>
    <mergeCell ref="D51:H51"/>
    <mergeCell ref="I48:T48"/>
    <mergeCell ref="N68:T68"/>
    <mergeCell ref="B57:C57"/>
    <mergeCell ref="D57:I57"/>
    <mergeCell ref="J57:T57"/>
    <mergeCell ref="B60:G60"/>
    <mergeCell ref="H60:M60"/>
    <mergeCell ref="N60:T60"/>
    <mergeCell ref="B62:C62"/>
    <mergeCell ref="D62:H62"/>
    <mergeCell ref="B68:D68"/>
    <mergeCell ref="E68:G68"/>
    <mergeCell ref="H68:M68"/>
  </mergeCells>
  <conditionalFormatting sqref="H11:P40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45 AL3:AL9 X3:AK4 W5:AK9 V11:W40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L66"/>
  <sheetViews>
    <sheetView workbookViewId="0">
      <pane ySplit="4" topLeftCell="A41" activePane="bottomLeft" state="frozen"/>
      <selection activeCell="A6" sqref="A6:XFD6"/>
      <selection pane="bottomLeft" activeCell="A46" sqref="A46:XFD54"/>
    </sheetView>
  </sheetViews>
  <sheetFormatPr defaultRowHeight="15.75"/>
  <cols>
    <col min="1" max="1" width="0.125" style="1" customWidth="1"/>
    <col min="2" max="2" width="5.75" style="1" customWidth="1"/>
    <col min="3" max="3" width="15.25" style="1" customWidth="1"/>
    <col min="4" max="4" width="15.125" style="1" customWidth="1"/>
    <col min="5" max="5" width="7.875" style="1" customWidth="1"/>
    <col min="6" max="6" width="9.375" style="1" hidden="1" customWidth="1"/>
    <col min="7" max="7" width="12.5" style="1" customWidth="1"/>
    <col min="8" max="8" width="7.5" style="1" customWidth="1"/>
    <col min="9" max="9" width="7.625" style="1" customWidth="1"/>
    <col min="10" max="11" width="4.375" style="1" hidden="1" customWidth="1"/>
    <col min="12" max="12" width="6" style="1" hidden="1" customWidth="1"/>
    <col min="13" max="13" width="5.25" style="1" hidden="1" customWidth="1"/>
    <col min="14" max="14" width="7.25" style="1" hidden="1" customWidth="1"/>
    <col min="15" max="15" width="9" style="1" hidden="1" customWidth="1"/>
    <col min="16" max="16" width="7.375" style="1" customWidth="1"/>
    <col min="17" max="17" width="7.125" style="1" customWidth="1"/>
    <col min="18" max="18" width="6.5" style="1" hidden="1" customWidth="1"/>
    <col min="19" max="19" width="11.875" style="1" hidden="1" customWidth="1"/>
    <col min="20" max="20" width="16.6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38" t="s">
        <v>0</v>
      </c>
      <c r="H1" s="138"/>
      <c r="I1" s="138"/>
      <c r="J1" s="138"/>
      <c r="K1" s="138"/>
      <c r="L1" s="138" t="s">
        <v>454</v>
      </c>
      <c r="M1" s="138"/>
      <c r="N1" s="138"/>
      <c r="O1" s="138"/>
      <c r="P1" s="138"/>
      <c r="Q1" s="138"/>
      <c r="R1" s="138"/>
      <c r="S1" s="138"/>
      <c r="T1" s="138"/>
    </row>
    <row r="2" spans="2:38" ht="27.75" customHeight="1">
      <c r="B2" s="139" t="s">
        <v>1</v>
      </c>
      <c r="C2" s="139"/>
      <c r="D2" s="139"/>
      <c r="E2" s="139"/>
      <c r="F2" s="139"/>
      <c r="G2" s="139"/>
      <c r="H2" s="140" t="s">
        <v>648</v>
      </c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3"/>
    </row>
    <row r="3" spans="2:38" ht="25.5" customHeight="1">
      <c r="B3" s="141" t="s">
        <v>2</v>
      </c>
      <c r="C3" s="141"/>
      <c r="D3" s="141"/>
      <c r="E3" s="141"/>
      <c r="F3" s="141"/>
      <c r="G3" s="141"/>
      <c r="H3" s="142" t="s">
        <v>52</v>
      </c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4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37" t="s">
        <v>3</v>
      </c>
      <c r="C5" s="137"/>
      <c r="D5" s="93" t="s">
        <v>55</v>
      </c>
      <c r="E5" s="93"/>
      <c r="F5" s="93"/>
      <c r="G5" s="93"/>
      <c r="H5" s="93"/>
      <c r="I5" s="93"/>
      <c r="J5" s="93"/>
      <c r="K5" s="93"/>
      <c r="L5" s="93"/>
      <c r="M5" s="93"/>
      <c r="N5" s="93"/>
      <c r="O5" s="133" t="s">
        <v>60</v>
      </c>
      <c r="P5" s="133"/>
      <c r="Q5" s="133"/>
      <c r="R5" s="133"/>
      <c r="S5" s="133"/>
      <c r="T5" s="133"/>
      <c r="W5" s="126" t="s">
        <v>43</v>
      </c>
      <c r="X5" s="126" t="s">
        <v>9</v>
      </c>
      <c r="Y5" s="126" t="s">
        <v>42</v>
      </c>
      <c r="Z5" s="126" t="s">
        <v>41</v>
      </c>
      <c r="AA5" s="126"/>
      <c r="AB5" s="126"/>
      <c r="AC5" s="126"/>
      <c r="AD5" s="126" t="s">
        <v>40</v>
      </c>
      <c r="AE5" s="126"/>
      <c r="AF5" s="126" t="s">
        <v>38</v>
      </c>
      <c r="AG5" s="126"/>
      <c r="AH5" s="126" t="s">
        <v>39</v>
      </c>
      <c r="AI5" s="126"/>
      <c r="AJ5" s="126" t="s">
        <v>37</v>
      </c>
      <c r="AK5" s="126"/>
      <c r="AL5" s="81"/>
    </row>
    <row r="6" spans="2:38" ht="17.25" customHeight="1">
      <c r="B6" s="134" t="s">
        <v>4</v>
      </c>
      <c r="C6" s="134"/>
      <c r="D6" s="8">
        <v>2</v>
      </c>
      <c r="G6" s="94" t="s">
        <v>51</v>
      </c>
      <c r="H6" s="135">
        <v>43618</v>
      </c>
      <c r="I6" s="136"/>
      <c r="J6" s="136"/>
      <c r="K6" s="136"/>
      <c r="L6" s="136"/>
      <c r="M6" s="136"/>
      <c r="N6" s="136"/>
      <c r="O6" s="133" t="s">
        <v>64</v>
      </c>
      <c r="P6" s="133"/>
      <c r="Q6" s="133"/>
      <c r="R6" s="133"/>
      <c r="S6" s="133"/>
      <c r="T6" s="133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1"/>
    </row>
    <row r="8" spans="2:38" ht="44.25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44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91" t="s">
        <v>45</v>
      </c>
      <c r="N9" s="91" t="s">
        <v>46</v>
      </c>
      <c r="O9" s="119"/>
      <c r="P9" s="119"/>
      <c r="Q9" s="121"/>
      <c r="R9" s="119"/>
      <c r="S9" s="122"/>
      <c r="T9" s="121"/>
      <c r="V9" s="88"/>
      <c r="W9" s="67" t="str">
        <f>+D5</f>
        <v>Thực hành chuyên sâu</v>
      </c>
      <c r="X9" s="68" t="str">
        <f>+O5</f>
        <v>Nhóm: ELE1435-05</v>
      </c>
      <c r="Y9" s="69">
        <f>+$AH$9+$AJ$9+$AF$9</f>
        <v>27</v>
      </c>
      <c r="Z9" s="63">
        <f>COUNTIF($S$10:$S$97,"Khiển trách")</f>
        <v>0</v>
      </c>
      <c r="AA9" s="63">
        <f>COUNTIF($S$10:$S$97,"Cảnh cáo")</f>
        <v>0</v>
      </c>
      <c r="AB9" s="63">
        <f>COUNTIF($S$10:$S$97,"Đình chỉ thi")</f>
        <v>0</v>
      </c>
      <c r="AC9" s="70">
        <f>+($Z$9+$AA$9+$AB$9)/$Y$9*100%</f>
        <v>0</v>
      </c>
      <c r="AD9" s="63">
        <f>SUM(COUNTIF($S$10:$S$95,"Vắng"),COUNTIF($S$10:$S$95,"Vắng có phép"))</f>
        <v>0</v>
      </c>
      <c r="AE9" s="71">
        <f>+$AD$9/$Y$9</f>
        <v>0</v>
      </c>
      <c r="AF9" s="72">
        <f>COUNTIF($V$10:$V$95,"Thi lại")</f>
        <v>0</v>
      </c>
      <c r="AG9" s="71">
        <f>+$AF$9/$Y$9</f>
        <v>0</v>
      </c>
      <c r="AH9" s="72">
        <f>COUNTIF($V$10:$V$96,"Học lại")</f>
        <v>4</v>
      </c>
      <c r="AI9" s="71">
        <f>+$AH$9/$Y$9</f>
        <v>0.14814814814814814</v>
      </c>
      <c r="AJ9" s="63">
        <f>COUNTIF($V$11:$V$96,"Đạt")</f>
        <v>23</v>
      </c>
      <c r="AK9" s="70">
        <f>+$AJ$9/$Y$9</f>
        <v>0.85185185185185186</v>
      </c>
      <c r="AL9" s="80"/>
    </row>
    <row r="10" spans="2:38" ht="30.75" customHeight="1">
      <c r="B10" s="117" t="s">
        <v>26</v>
      </c>
      <c r="C10" s="124"/>
      <c r="D10" s="124"/>
      <c r="E10" s="124"/>
      <c r="F10" s="124"/>
      <c r="G10" s="118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22"/>
      <c r="R10" s="14"/>
      <c r="S10" s="14"/>
      <c r="T10" s="12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30" customHeight="1">
      <c r="B11" s="15">
        <v>1</v>
      </c>
      <c r="C11" s="16" t="s">
        <v>374</v>
      </c>
      <c r="D11" s="17" t="s">
        <v>375</v>
      </c>
      <c r="E11" s="18" t="s">
        <v>376</v>
      </c>
      <c r="F11" s="19" t="s">
        <v>377</v>
      </c>
      <c r="G11" s="16" t="s">
        <v>378</v>
      </c>
      <c r="H11" s="20">
        <v>4</v>
      </c>
      <c r="I11" s="20">
        <v>4</v>
      </c>
      <c r="J11" s="20" t="s">
        <v>27</v>
      </c>
      <c r="K11" s="20" t="s">
        <v>27</v>
      </c>
      <c r="L11" s="21"/>
      <c r="M11" s="21"/>
      <c r="N11" s="21"/>
      <c r="O11" s="21"/>
      <c r="P11" s="22">
        <v>6</v>
      </c>
      <c r="Q11" s="23">
        <f t="shared" ref="Q11:Q37" si="0">ROUND(SUMPRODUCT(H11:P11,$H$10:$P$10)/100,1)</f>
        <v>5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24" t="str">
        <f t="shared" ref="S11:S37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>+IF(OR($H11=0,$I11=0,$J11=0,$K11=0),"Không đủ ĐKDT","")</f>
        <v/>
      </c>
      <c r="U11" s="3"/>
      <c r="V11" s="8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30" customHeight="1">
      <c r="B12" s="26">
        <v>2</v>
      </c>
      <c r="C12" s="27" t="s">
        <v>379</v>
      </c>
      <c r="D12" s="28" t="s">
        <v>220</v>
      </c>
      <c r="E12" s="29" t="s">
        <v>380</v>
      </c>
      <c r="F12" s="30" t="s">
        <v>381</v>
      </c>
      <c r="G12" s="27" t="s">
        <v>382</v>
      </c>
      <c r="H12" s="31">
        <v>6</v>
      </c>
      <c r="I12" s="31">
        <v>6</v>
      </c>
      <c r="J12" s="31" t="s">
        <v>27</v>
      </c>
      <c r="K12" s="31" t="s">
        <v>27</v>
      </c>
      <c r="L12" s="32"/>
      <c r="M12" s="32"/>
      <c r="N12" s="32"/>
      <c r="O12" s="32"/>
      <c r="P12" s="33">
        <v>7</v>
      </c>
      <c r="Q12" s="34">
        <f t="shared" si="0"/>
        <v>6.5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1"/>
        <v>Trung bình</v>
      </c>
      <c r="T12" s="37" t="str">
        <f>+IF(OR($H12=0,$I12=0,$J12=0,$K12=0),"Không đủ ĐKDT","")</f>
        <v/>
      </c>
      <c r="U12" s="3"/>
      <c r="V12" s="89" t="str">
        <f t="shared" ref="V12:V37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30" customHeight="1">
      <c r="B13" s="26">
        <v>3</v>
      </c>
      <c r="C13" s="27" t="s">
        <v>383</v>
      </c>
      <c r="D13" s="28" t="s">
        <v>384</v>
      </c>
      <c r="E13" s="29" t="s">
        <v>89</v>
      </c>
      <c r="F13" s="30" t="s">
        <v>385</v>
      </c>
      <c r="G13" s="27" t="s">
        <v>382</v>
      </c>
      <c r="H13" s="31">
        <v>7</v>
      </c>
      <c r="I13" s="31">
        <v>7</v>
      </c>
      <c r="J13" s="31" t="s">
        <v>27</v>
      </c>
      <c r="K13" s="31" t="s">
        <v>27</v>
      </c>
      <c r="L13" s="38"/>
      <c r="M13" s="38"/>
      <c r="N13" s="38"/>
      <c r="O13" s="38"/>
      <c r="P13" s="33">
        <v>6</v>
      </c>
      <c r="Q13" s="34">
        <f t="shared" si="0"/>
        <v>6.5</v>
      </c>
      <c r="R13" s="35" t="str">
        <f t="shared" ref="R13:R3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C+</v>
      </c>
      <c r="S13" s="36" t="str">
        <f t="shared" si="1"/>
        <v>Trung bình</v>
      </c>
      <c r="T13" s="37" t="str">
        <f t="shared" ref="T13:T37" si="4">+IF(OR($H13=0,$I13=0,$J13=0,$K13=0),"Không đủ ĐKDT","")</f>
        <v/>
      </c>
      <c r="U13" s="3"/>
      <c r="V13" s="89" t="str">
        <f t="shared" si="2"/>
        <v>Đạt</v>
      </c>
      <c r="W13" s="74"/>
      <c r="X13" s="75"/>
      <c r="Y13" s="75"/>
      <c r="Z13" s="9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30" customHeight="1">
      <c r="B14" s="26">
        <v>4</v>
      </c>
      <c r="C14" s="27" t="s">
        <v>386</v>
      </c>
      <c r="D14" s="28" t="s">
        <v>387</v>
      </c>
      <c r="E14" s="29" t="s">
        <v>115</v>
      </c>
      <c r="F14" s="30" t="s">
        <v>388</v>
      </c>
      <c r="G14" s="27" t="s">
        <v>382</v>
      </c>
      <c r="H14" s="31">
        <v>6</v>
      </c>
      <c r="I14" s="31">
        <v>6</v>
      </c>
      <c r="J14" s="31" t="s">
        <v>27</v>
      </c>
      <c r="K14" s="31" t="s">
        <v>27</v>
      </c>
      <c r="L14" s="38"/>
      <c r="M14" s="38"/>
      <c r="N14" s="38"/>
      <c r="O14" s="38"/>
      <c r="P14" s="33">
        <v>7</v>
      </c>
      <c r="Q14" s="34">
        <f t="shared" si="0"/>
        <v>6.5</v>
      </c>
      <c r="R14" s="35" t="str">
        <f t="shared" si="3"/>
        <v>C+</v>
      </c>
      <c r="S14" s="36" t="str">
        <f t="shared" si="1"/>
        <v>Trung bình</v>
      </c>
      <c r="T14" s="37" t="str">
        <f t="shared" si="4"/>
        <v/>
      </c>
      <c r="U14" s="3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0" customHeight="1">
      <c r="B15" s="26">
        <v>5</v>
      </c>
      <c r="C15" s="27" t="s">
        <v>389</v>
      </c>
      <c r="D15" s="28" t="s">
        <v>390</v>
      </c>
      <c r="E15" s="29" t="s">
        <v>127</v>
      </c>
      <c r="F15" s="30" t="s">
        <v>391</v>
      </c>
      <c r="G15" s="27" t="s">
        <v>378</v>
      </c>
      <c r="H15" s="31">
        <v>7</v>
      </c>
      <c r="I15" s="31">
        <v>7</v>
      </c>
      <c r="J15" s="31" t="s">
        <v>27</v>
      </c>
      <c r="K15" s="31" t="s">
        <v>27</v>
      </c>
      <c r="L15" s="38"/>
      <c r="M15" s="38"/>
      <c r="N15" s="38"/>
      <c r="O15" s="38"/>
      <c r="P15" s="33">
        <v>8</v>
      </c>
      <c r="Q15" s="34">
        <f t="shared" si="0"/>
        <v>7.5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0" customHeight="1">
      <c r="B16" s="26">
        <v>6</v>
      </c>
      <c r="C16" s="27" t="s">
        <v>392</v>
      </c>
      <c r="D16" s="28" t="s">
        <v>84</v>
      </c>
      <c r="E16" s="29" t="s">
        <v>127</v>
      </c>
      <c r="F16" s="30" t="s">
        <v>393</v>
      </c>
      <c r="G16" s="27" t="s">
        <v>382</v>
      </c>
      <c r="H16" s="31">
        <v>6</v>
      </c>
      <c r="I16" s="31">
        <v>4</v>
      </c>
      <c r="J16" s="31" t="s">
        <v>27</v>
      </c>
      <c r="K16" s="31" t="s">
        <v>27</v>
      </c>
      <c r="L16" s="38"/>
      <c r="M16" s="38"/>
      <c r="N16" s="38"/>
      <c r="O16" s="38"/>
      <c r="P16" s="33">
        <v>8</v>
      </c>
      <c r="Q16" s="34">
        <f t="shared" si="0"/>
        <v>6.4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3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30" customHeight="1">
      <c r="B17" s="26">
        <v>7</v>
      </c>
      <c r="C17" s="27" t="s">
        <v>394</v>
      </c>
      <c r="D17" s="28" t="s">
        <v>258</v>
      </c>
      <c r="E17" s="29" t="s">
        <v>305</v>
      </c>
      <c r="F17" s="30" t="s">
        <v>395</v>
      </c>
      <c r="G17" s="27" t="s">
        <v>382</v>
      </c>
      <c r="H17" s="31">
        <v>8</v>
      </c>
      <c r="I17" s="31">
        <v>6</v>
      </c>
      <c r="J17" s="31" t="s">
        <v>27</v>
      </c>
      <c r="K17" s="31" t="s">
        <v>27</v>
      </c>
      <c r="L17" s="38"/>
      <c r="M17" s="38"/>
      <c r="N17" s="38"/>
      <c r="O17" s="38"/>
      <c r="P17" s="33">
        <v>8</v>
      </c>
      <c r="Q17" s="34">
        <f t="shared" si="0"/>
        <v>7.4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30" customHeight="1">
      <c r="B18" s="26">
        <v>8</v>
      </c>
      <c r="C18" s="27" t="s">
        <v>396</v>
      </c>
      <c r="D18" s="28" t="s">
        <v>397</v>
      </c>
      <c r="E18" s="29" t="s">
        <v>398</v>
      </c>
      <c r="F18" s="30" t="s">
        <v>399</v>
      </c>
      <c r="G18" s="27" t="s">
        <v>378</v>
      </c>
      <c r="H18" s="31">
        <v>7</v>
      </c>
      <c r="I18" s="31">
        <v>7</v>
      </c>
      <c r="J18" s="31" t="s">
        <v>27</v>
      </c>
      <c r="K18" s="31" t="s">
        <v>27</v>
      </c>
      <c r="L18" s="38"/>
      <c r="M18" s="38"/>
      <c r="N18" s="38"/>
      <c r="O18" s="38"/>
      <c r="P18" s="33">
        <v>7</v>
      </c>
      <c r="Q18" s="34">
        <f t="shared" si="0"/>
        <v>7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30" customHeight="1">
      <c r="B19" s="26">
        <v>9</v>
      </c>
      <c r="C19" s="27" t="s">
        <v>400</v>
      </c>
      <c r="D19" s="28" t="s">
        <v>401</v>
      </c>
      <c r="E19" s="29" t="s">
        <v>398</v>
      </c>
      <c r="F19" s="30" t="s">
        <v>402</v>
      </c>
      <c r="G19" s="27" t="s">
        <v>382</v>
      </c>
      <c r="H19" s="31">
        <v>10</v>
      </c>
      <c r="I19" s="31">
        <v>10</v>
      </c>
      <c r="J19" s="31" t="s">
        <v>27</v>
      </c>
      <c r="K19" s="31" t="s">
        <v>27</v>
      </c>
      <c r="L19" s="38"/>
      <c r="M19" s="38"/>
      <c r="N19" s="38"/>
      <c r="O19" s="38"/>
      <c r="P19" s="33">
        <v>8</v>
      </c>
      <c r="Q19" s="34">
        <f t="shared" si="0"/>
        <v>9</v>
      </c>
      <c r="R19" s="35" t="str">
        <f t="shared" si="3"/>
        <v>A+</v>
      </c>
      <c r="S19" s="36" t="str">
        <f t="shared" si="1"/>
        <v>Giỏi</v>
      </c>
      <c r="T19" s="37" t="str">
        <f t="shared" si="4"/>
        <v/>
      </c>
      <c r="U19" s="3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30" customHeight="1">
      <c r="B20" s="26">
        <v>10</v>
      </c>
      <c r="C20" s="27" t="s">
        <v>403</v>
      </c>
      <c r="D20" s="28" t="s">
        <v>404</v>
      </c>
      <c r="E20" s="29" t="s">
        <v>135</v>
      </c>
      <c r="F20" s="30" t="s">
        <v>405</v>
      </c>
      <c r="G20" s="27" t="s">
        <v>378</v>
      </c>
      <c r="H20" s="31">
        <v>8</v>
      </c>
      <c r="I20" s="31">
        <v>9</v>
      </c>
      <c r="J20" s="31" t="s">
        <v>27</v>
      </c>
      <c r="K20" s="31" t="s">
        <v>27</v>
      </c>
      <c r="L20" s="38"/>
      <c r="M20" s="38"/>
      <c r="N20" s="38"/>
      <c r="O20" s="38"/>
      <c r="P20" s="33">
        <v>8</v>
      </c>
      <c r="Q20" s="34">
        <f t="shared" si="0"/>
        <v>8.3000000000000007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3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30" customHeight="1">
      <c r="B21" s="26">
        <v>11</v>
      </c>
      <c r="C21" s="27" t="s">
        <v>406</v>
      </c>
      <c r="D21" s="28" t="s">
        <v>407</v>
      </c>
      <c r="E21" s="29" t="s">
        <v>141</v>
      </c>
      <c r="F21" s="30" t="s">
        <v>132</v>
      </c>
      <c r="G21" s="27" t="s">
        <v>382</v>
      </c>
      <c r="H21" s="31">
        <v>0</v>
      </c>
      <c r="I21" s="31">
        <v>0</v>
      </c>
      <c r="J21" s="31" t="s">
        <v>27</v>
      </c>
      <c r="K21" s="31" t="s">
        <v>27</v>
      </c>
      <c r="L21" s="38"/>
      <c r="M21" s="38"/>
      <c r="N21" s="38"/>
      <c r="O21" s="38"/>
      <c r="P21" s="33" t="s">
        <v>650</v>
      </c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>Không đủ ĐKDT</v>
      </c>
      <c r="U21" s="3"/>
      <c r="V21" s="89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30" customHeight="1">
      <c r="B22" s="26">
        <v>12</v>
      </c>
      <c r="C22" s="27" t="s">
        <v>408</v>
      </c>
      <c r="D22" s="28" t="s">
        <v>409</v>
      </c>
      <c r="E22" s="29" t="s">
        <v>141</v>
      </c>
      <c r="F22" s="30" t="s">
        <v>410</v>
      </c>
      <c r="G22" s="27" t="s">
        <v>378</v>
      </c>
      <c r="H22" s="31">
        <v>0</v>
      </c>
      <c r="I22" s="31">
        <v>0</v>
      </c>
      <c r="J22" s="31" t="s">
        <v>27</v>
      </c>
      <c r="K22" s="31" t="s">
        <v>27</v>
      </c>
      <c r="L22" s="38"/>
      <c r="M22" s="38"/>
      <c r="N22" s="38"/>
      <c r="O22" s="38"/>
      <c r="P22" s="33" t="s">
        <v>650</v>
      </c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>Không đủ ĐKDT</v>
      </c>
      <c r="U22" s="3"/>
      <c r="V22" s="89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30" customHeight="1">
      <c r="B23" s="26">
        <v>13</v>
      </c>
      <c r="C23" s="27" t="s">
        <v>411</v>
      </c>
      <c r="D23" s="28" t="s">
        <v>412</v>
      </c>
      <c r="E23" s="29" t="s">
        <v>141</v>
      </c>
      <c r="F23" s="30" t="s">
        <v>413</v>
      </c>
      <c r="G23" s="27" t="s">
        <v>378</v>
      </c>
      <c r="H23" s="31">
        <v>9</v>
      </c>
      <c r="I23" s="31">
        <v>9</v>
      </c>
      <c r="J23" s="31" t="s">
        <v>27</v>
      </c>
      <c r="K23" s="31" t="s">
        <v>27</v>
      </c>
      <c r="L23" s="38"/>
      <c r="M23" s="38"/>
      <c r="N23" s="38"/>
      <c r="O23" s="38"/>
      <c r="P23" s="33">
        <v>7</v>
      </c>
      <c r="Q23" s="34">
        <f t="shared" si="0"/>
        <v>8</v>
      </c>
      <c r="R23" s="35" t="str">
        <f t="shared" si="3"/>
        <v>B+</v>
      </c>
      <c r="S23" s="36" t="str">
        <f t="shared" si="1"/>
        <v>Khá</v>
      </c>
      <c r="T23" s="37" t="str">
        <f t="shared" si="4"/>
        <v/>
      </c>
      <c r="U23" s="3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30" customHeight="1">
      <c r="B24" s="26">
        <v>14</v>
      </c>
      <c r="C24" s="27" t="s">
        <v>414</v>
      </c>
      <c r="D24" s="28" t="s">
        <v>415</v>
      </c>
      <c r="E24" s="29" t="s">
        <v>141</v>
      </c>
      <c r="F24" s="30" t="s">
        <v>96</v>
      </c>
      <c r="G24" s="27" t="s">
        <v>382</v>
      </c>
      <c r="H24" s="31">
        <v>5</v>
      </c>
      <c r="I24" s="31">
        <v>7</v>
      </c>
      <c r="J24" s="31" t="s">
        <v>27</v>
      </c>
      <c r="K24" s="31" t="s">
        <v>27</v>
      </c>
      <c r="L24" s="38"/>
      <c r="M24" s="38"/>
      <c r="N24" s="38"/>
      <c r="O24" s="38"/>
      <c r="P24" s="33">
        <v>3</v>
      </c>
      <c r="Q24" s="34">
        <f t="shared" si="0"/>
        <v>4.5999999999999996</v>
      </c>
      <c r="R24" s="35" t="str">
        <f t="shared" si="3"/>
        <v>D</v>
      </c>
      <c r="S24" s="36" t="str">
        <f t="shared" si="1"/>
        <v>Trung bình yếu</v>
      </c>
      <c r="T24" s="37" t="str">
        <f t="shared" si="4"/>
        <v/>
      </c>
      <c r="U24" s="3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30" customHeight="1">
      <c r="B25" s="26">
        <v>15</v>
      </c>
      <c r="C25" s="27" t="s">
        <v>416</v>
      </c>
      <c r="D25" s="28" t="s">
        <v>417</v>
      </c>
      <c r="E25" s="29" t="s">
        <v>418</v>
      </c>
      <c r="F25" s="30" t="s">
        <v>419</v>
      </c>
      <c r="G25" s="27" t="s">
        <v>378</v>
      </c>
      <c r="H25" s="31">
        <v>6</v>
      </c>
      <c r="I25" s="31">
        <v>6</v>
      </c>
      <c r="J25" s="31" t="s">
        <v>27</v>
      </c>
      <c r="K25" s="31" t="s">
        <v>27</v>
      </c>
      <c r="L25" s="38"/>
      <c r="M25" s="38"/>
      <c r="N25" s="38"/>
      <c r="O25" s="38"/>
      <c r="P25" s="33">
        <v>6</v>
      </c>
      <c r="Q25" s="34">
        <f t="shared" si="0"/>
        <v>6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3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30" customHeight="1">
      <c r="B26" s="26">
        <v>16</v>
      </c>
      <c r="C26" s="27" t="s">
        <v>420</v>
      </c>
      <c r="D26" s="28" t="s">
        <v>421</v>
      </c>
      <c r="E26" s="29" t="s">
        <v>422</v>
      </c>
      <c r="F26" s="30" t="s">
        <v>423</v>
      </c>
      <c r="G26" s="27" t="s">
        <v>382</v>
      </c>
      <c r="H26" s="31">
        <v>4</v>
      </c>
      <c r="I26" s="31">
        <v>4</v>
      </c>
      <c r="J26" s="31" t="s">
        <v>27</v>
      </c>
      <c r="K26" s="31" t="s">
        <v>27</v>
      </c>
      <c r="L26" s="38"/>
      <c r="M26" s="38"/>
      <c r="N26" s="38"/>
      <c r="O26" s="38"/>
      <c r="P26" s="33">
        <v>5</v>
      </c>
      <c r="Q26" s="34">
        <f t="shared" si="0"/>
        <v>4.5</v>
      </c>
      <c r="R26" s="35" t="str">
        <f t="shared" si="3"/>
        <v>D</v>
      </c>
      <c r="S26" s="36" t="str">
        <f t="shared" si="1"/>
        <v>Trung bình yếu</v>
      </c>
      <c r="T26" s="37" t="str">
        <f t="shared" si="4"/>
        <v/>
      </c>
      <c r="U26" s="3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30" customHeight="1">
      <c r="B27" s="26">
        <v>17</v>
      </c>
      <c r="C27" s="27" t="s">
        <v>424</v>
      </c>
      <c r="D27" s="28" t="s">
        <v>425</v>
      </c>
      <c r="E27" s="29" t="s">
        <v>426</v>
      </c>
      <c r="F27" s="30" t="s">
        <v>427</v>
      </c>
      <c r="G27" s="27" t="s">
        <v>378</v>
      </c>
      <c r="H27" s="31">
        <v>5</v>
      </c>
      <c r="I27" s="31">
        <v>6</v>
      </c>
      <c r="J27" s="31" t="s">
        <v>27</v>
      </c>
      <c r="K27" s="31" t="s">
        <v>27</v>
      </c>
      <c r="L27" s="38"/>
      <c r="M27" s="38"/>
      <c r="N27" s="38"/>
      <c r="O27" s="38"/>
      <c r="P27" s="33">
        <v>7</v>
      </c>
      <c r="Q27" s="34">
        <f t="shared" si="0"/>
        <v>6.3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3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30" customHeight="1">
      <c r="B28" s="26">
        <v>18</v>
      </c>
      <c r="C28" s="27" t="s">
        <v>428</v>
      </c>
      <c r="D28" s="28" t="s">
        <v>429</v>
      </c>
      <c r="E28" s="29" t="s">
        <v>239</v>
      </c>
      <c r="F28" s="30" t="s">
        <v>430</v>
      </c>
      <c r="G28" s="27" t="s">
        <v>382</v>
      </c>
      <c r="H28" s="31">
        <v>5</v>
      </c>
      <c r="I28" s="31">
        <v>5</v>
      </c>
      <c r="J28" s="31" t="s">
        <v>27</v>
      </c>
      <c r="K28" s="31" t="s">
        <v>27</v>
      </c>
      <c r="L28" s="38"/>
      <c r="M28" s="38"/>
      <c r="N28" s="38"/>
      <c r="O28" s="38"/>
      <c r="P28" s="33">
        <v>7</v>
      </c>
      <c r="Q28" s="34">
        <f t="shared" si="0"/>
        <v>6</v>
      </c>
      <c r="R28" s="35" t="str">
        <f t="shared" si="3"/>
        <v>C</v>
      </c>
      <c r="S28" s="36" t="str">
        <f t="shared" si="1"/>
        <v>Trung bình</v>
      </c>
      <c r="T28" s="37" t="str">
        <f t="shared" si="4"/>
        <v/>
      </c>
      <c r="U28" s="3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30" customHeight="1">
      <c r="B29" s="26">
        <v>19</v>
      </c>
      <c r="C29" s="27" t="s">
        <v>431</v>
      </c>
      <c r="D29" s="28" t="s">
        <v>432</v>
      </c>
      <c r="E29" s="29" t="s">
        <v>249</v>
      </c>
      <c r="F29" s="30" t="s">
        <v>433</v>
      </c>
      <c r="G29" s="27" t="s">
        <v>378</v>
      </c>
      <c r="H29" s="31">
        <v>8</v>
      </c>
      <c r="I29" s="31">
        <v>7</v>
      </c>
      <c r="J29" s="31" t="s">
        <v>27</v>
      </c>
      <c r="K29" s="31" t="s">
        <v>27</v>
      </c>
      <c r="L29" s="38"/>
      <c r="M29" s="38"/>
      <c r="N29" s="38"/>
      <c r="O29" s="38"/>
      <c r="P29" s="33">
        <v>8</v>
      </c>
      <c r="Q29" s="34">
        <f t="shared" si="0"/>
        <v>7.7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30" customHeight="1">
      <c r="B30" s="26">
        <v>20</v>
      </c>
      <c r="C30" s="27" t="s">
        <v>434</v>
      </c>
      <c r="D30" s="28" t="s">
        <v>435</v>
      </c>
      <c r="E30" s="29" t="s">
        <v>153</v>
      </c>
      <c r="F30" s="30" t="s">
        <v>120</v>
      </c>
      <c r="G30" s="27" t="s">
        <v>378</v>
      </c>
      <c r="H30" s="31">
        <v>8</v>
      </c>
      <c r="I30" s="31">
        <v>9</v>
      </c>
      <c r="J30" s="31" t="s">
        <v>27</v>
      </c>
      <c r="K30" s="31" t="s">
        <v>27</v>
      </c>
      <c r="L30" s="38"/>
      <c r="M30" s="38"/>
      <c r="N30" s="38"/>
      <c r="O30" s="38"/>
      <c r="P30" s="33">
        <v>8</v>
      </c>
      <c r="Q30" s="34">
        <f t="shared" si="0"/>
        <v>8.3000000000000007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30" customHeight="1">
      <c r="B31" s="26">
        <v>21</v>
      </c>
      <c r="C31" s="27" t="s">
        <v>436</v>
      </c>
      <c r="D31" s="28" t="s">
        <v>437</v>
      </c>
      <c r="E31" s="29" t="s">
        <v>358</v>
      </c>
      <c r="F31" s="30" t="s">
        <v>300</v>
      </c>
      <c r="G31" s="27" t="s">
        <v>378</v>
      </c>
      <c r="H31" s="31">
        <v>4</v>
      </c>
      <c r="I31" s="31">
        <v>4</v>
      </c>
      <c r="J31" s="31" t="s">
        <v>27</v>
      </c>
      <c r="K31" s="31" t="s">
        <v>27</v>
      </c>
      <c r="L31" s="38"/>
      <c r="M31" s="38"/>
      <c r="N31" s="38"/>
      <c r="O31" s="38"/>
      <c r="P31" s="33">
        <v>5.5</v>
      </c>
      <c r="Q31" s="34">
        <f t="shared" si="0"/>
        <v>4.8</v>
      </c>
      <c r="R31" s="35" t="str">
        <f t="shared" si="3"/>
        <v>D</v>
      </c>
      <c r="S31" s="36" t="str">
        <f t="shared" si="1"/>
        <v>Trung bình yếu</v>
      </c>
      <c r="T31" s="37" t="str">
        <f t="shared" si="4"/>
        <v/>
      </c>
      <c r="U31" s="3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30" customHeight="1">
      <c r="B32" s="26">
        <v>22</v>
      </c>
      <c r="C32" s="27" t="s">
        <v>438</v>
      </c>
      <c r="D32" s="28" t="s">
        <v>439</v>
      </c>
      <c r="E32" s="29" t="s">
        <v>167</v>
      </c>
      <c r="F32" s="30" t="s">
        <v>440</v>
      </c>
      <c r="G32" s="27" t="s">
        <v>378</v>
      </c>
      <c r="H32" s="31">
        <v>0</v>
      </c>
      <c r="I32" s="31">
        <v>0</v>
      </c>
      <c r="J32" s="31" t="s">
        <v>27</v>
      </c>
      <c r="K32" s="31" t="s">
        <v>27</v>
      </c>
      <c r="L32" s="38"/>
      <c r="M32" s="38"/>
      <c r="N32" s="38"/>
      <c r="O32" s="38"/>
      <c r="P32" s="33" t="s">
        <v>650</v>
      </c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>Không đủ ĐKDT</v>
      </c>
      <c r="U32" s="3"/>
      <c r="V32" s="89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30" customHeight="1">
      <c r="B33" s="26">
        <v>23</v>
      </c>
      <c r="C33" s="27" t="s">
        <v>441</v>
      </c>
      <c r="D33" s="28" t="s">
        <v>174</v>
      </c>
      <c r="E33" s="29" t="s">
        <v>171</v>
      </c>
      <c r="F33" s="30" t="s">
        <v>442</v>
      </c>
      <c r="G33" s="27" t="s">
        <v>378</v>
      </c>
      <c r="H33" s="31">
        <v>8</v>
      </c>
      <c r="I33" s="31">
        <v>9</v>
      </c>
      <c r="J33" s="31" t="s">
        <v>27</v>
      </c>
      <c r="K33" s="31" t="s">
        <v>27</v>
      </c>
      <c r="L33" s="38"/>
      <c r="M33" s="38"/>
      <c r="N33" s="38"/>
      <c r="O33" s="38"/>
      <c r="P33" s="33">
        <v>8</v>
      </c>
      <c r="Q33" s="34">
        <f t="shared" si="0"/>
        <v>8.3000000000000007</v>
      </c>
      <c r="R33" s="35" t="str">
        <f t="shared" si="3"/>
        <v>B+</v>
      </c>
      <c r="S33" s="36" t="str">
        <f t="shared" si="1"/>
        <v>Khá</v>
      </c>
      <c r="T33" s="37" t="str">
        <f t="shared" si="4"/>
        <v/>
      </c>
      <c r="U33" s="3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30" customHeight="1">
      <c r="B34" s="26">
        <v>24</v>
      </c>
      <c r="C34" s="27" t="s">
        <v>443</v>
      </c>
      <c r="D34" s="28" t="s">
        <v>444</v>
      </c>
      <c r="E34" s="29" t="s">
        <v>171</v>
      </c>
      <c r="F34" s="30" t="s">
        <v>445</v>
      </c>
      <c r="G34" s="27" t="s">
        <v>382</v>
      </c>
      <c r="H34" s="31">
        <v>0</v>
      </c>
      <c r="I34" s="31">
        <v>0</v>
      </c>
      <c r="J34" s="31" t="s">
        <v>27</v>
      </c>
      <c r="K34" s="31" t="s">
        <v>27</v>
      </c>
      <c r="L34" s="38"/>
      <c r="M34" s="38"/>
      <c r="N34" s="38"/>
      <c r="O34" s="38"/>
      <c r="P34" s="33" t="s">
        <v>650</v>
      </c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>Không đủ ĐKDT</v>
      </c>
      <c r="U34" s="3"/>
      <c r="V34" s="89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30" customHeight="1">
      <c r="B35" s="26">
        <v>25</v>
      </c>
      <c r="C35" s="27" t="s">
        <v>446</v>
      </c>
      <c r="D35" s="28" t="s">
        <v>447</v>
      </c>
      <c r="E35" s="29" t="s">
        <v>175</v>
      </c>
      <c r="F35" s="30" t="s">
        <v>448</v>
      </c>
      <c r="G35" s="27" t="s">
        <v>378</v>
      </c>
      <c r="H35" s="31">
        <v>4</v>
      </c>
      <c r="I35" s="31">
        <v>6</v>
      </c>
      <c r="J35" s="31" t="s">
        <v>27</v>
      </c>
      <c r="K35" s="31" t="s">
        <v>27</v>
      </c>
      <c r="L35" s="38"/>
      <c r="M35" s="38"/>
      <c r="N35" s="38"/>
      <c r="O35" s="38"/>
      <c r="P35" s="33">
        <v>7</v>
      </c>
      <c r="Q35" s="34">
        <f t="shared" si="0"/>
        <v>6.1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3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30" customHeight="1">
      <c r="B36" s="26">
        <v>26</v>
      </c>
      <c r="C36" s="27" t="s">
        <v>449</v>
      </c>
      <c r="D36" s="28" t="s">
        <v>183</v>
      </c>
      <c r="E36" s="29" t="s">
        <v>271</v>
      </c>
      <c r="F36" s="30" t="s">
        <v>450</v>
      </c>
      <c r="G36" s="27" t="s">
        <v>378</v>
      </c>
      <c r="H36" s="31">
        <v>5</v>
      </c>
      <c r="I36" s="31">
        <v>6</v>
      </c>
      <c r="J36" s="31" t="s">
        <v>27</v>
      </c>
      <c r="K36" s="31" t="s">
        <v>27</v>
      </c>
      <c r="L36" s="38"/>
      <c r="M36" s="38"/>
      <c r="N36" s="38"/>
      <c r="O36" s="38"/>
      <c r="P36" s="33">
        <v>7</v>
      </c>
      <c r="Q36" s="34">
        <f t="shared" si="0"/>
        <v>6.3</v>
      </c>
      <c r="R36" s="35" t="str">
        <f t="shared" si="3"/>
        <v>C</v>
      </c>
      <c r="S36" s="36" t="str">
        <f t="shared" si="1"/>
        <v>Trung bình</v>
      </c>
      <c r="T36" s="37" t="str">
        <f t="shared" si="4"/>
        <v/>
      </c>
      <c r="U36" s="3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1:38" ht="30" customHeight="1">
      <c r="B37" s="26">
        <v>27</v>
      </c>
      <c r="C37" s="27" t="s">
        <v>451</v>
      </c>
      <c r="D37" s="28" t="s">
        <v>452</v>
      </c>
      <c r="E37" s="29" t="s">
        <v>453</v>
      </c>
      <c r="F37" s="30" t="s">
        <v>328</v>
      </c>
      <c r="G37" s="27" t="s">
        <v>382</v>
      </c>
      <c r="H37" s="31">
        <v>8</v>
      </c>
      <c r="I37" s="31">
        <v>9</v>
      </c>
      <c r="J37" s="31" t="s">
        <v>27</v>
      </c>
      <c r="K37" s="31" t="s">
        <v>27</v>
      </c>
      <c r="L37" s="38"/>
      <c r="M37" s="38"/>
      <c r="N37" s="38"/>
      <c r="O37" s="38"/>
      <c r="P37" s="33">
        <v>8.5</v>
      </c>
      <c r="Q37" s="34">
        <f t="shared" si="0"/>
        <v>8.6</v>
      </c>
      <c r="R37" s="35" t="str">
        <f t="shared" si="3"/>
        <v>A</v>
      </c>
      <c r="S37" s="36" t="str">
        <f t="shared" si="1"/>
        <v>Giỏi</v>
      </c>
      <c r="T37" s="37" t="str">
        <f t="shared" si="4"/>
        <v/>
      </c>
      <c r="U37" s="3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1:38" ht="7.5" customHeight="1">
      <c r="A38" s="2"/>
      <c r="B38" s="39"/>
      <c r="C38" s="40"/>
      <c r="D38" s="40"/>
      <c r="E38" s="41"/>
      <c r="F38" s="41"/>
      <c r="G38" s="41"/>
      <c r="H38" s="42"/>
      <c r="I38" s="43"/>
      <c r="J38" s="43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3"/>
    </row>
    <row r="39" spans="1:38" ht="16.5">
      <c r="A39" s="2"/>
      <c r="B39" s="125" t="s">
        <v>28</v>
      </c>
      <c r="C39" s="125"/>
      <c r="D39" s="40"/>
      <c r="E39" s="41"/>
      <c r="F39" s="41"/>
      <c r="G39" s="41"/>
      <c r="H39" s="42"/>
      <c r="I39" s="43"/>
      <c r="J39" s="43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3"/>
    </row>
    <row r="40" spans="1:38" ht="16.5" customHeight="1">
      <c r="A40" s="2"/>
      <c r="B40" s="45" t="s">
        <v>29</v>
      </c>
      <c r="C40" s="45"/>
      <c r="D40" s="46">
        <f>+$Y$9</f>
        <v>27</v>
      </c>
      <c r="E40" s="47" t="s">
        <v>30</v>
      </c>
      <c r="F40" s="47"/>
      <c r="G40" s="116" t="s">
        <v>31</v>
      </c>
      <c r="H40" s="116"/>
      <c r="I40" s="116"/>
      <c r="J40" s="116"/>
      <c r="K40" s="116"/>
      <c r="L40" s="116"/>
      <c r="M40" s="116"/>
      <c r="N40" s="116"/>
      <c r="O40" s="116"/>
      <c r="P40" s="48">
        <f>$Y$9 -COUNTIF($T$10:$T$227,"Vắng") -COUNTIF($T$10:$T$227,"Vắng có phép") - COUNTIF($T$10:$T$227,"Đình chỉ thi") - COUNTIF($T$10:$T$227,"Không đủ ĐKDT")</f>
        <v>23</v>
      </c>
      <c r="Q40" s="48"/>
      <c r="R40" s="49"/>
      <c r="S40" s="50"/>
      <c r="T40" s="50" t="s">
        <v>30</v>
      </c>
      <c r="U40" s="3"/>
    </row>
    <row r="41" spans="1:38" ht="16.5" customHeight="1">
      <c r="A41" s="2"/>
      <c r="B41" s="45" t="s">
        <v>32</v>
      </c>
      <c r="C41" s="45"/>
      <c r="D41" s="46">
        <f>+$AJ$9</f>
        <v>23</v>
      </c>
      <c r="E41" s="47" t="s">
        <v>30</v>
      </c>
      <c r="F41" s="47"/>
      <c r="G41" s="116" t="s">
        <v>33</v>
      </c>
      <c r="H41" s="116"/>
      <c r="I41" s="116"/>
      <c r="J41" s="116"/>
      <c r="K41" s="116"/>
      <c r="L41" s="116"/>
      <c r="M41" s="116"/>
      <c r="N41" s="116"/>
      <c r="O41" s="116"/>
      <c r="P41" s="51">
        <f>COUNTIF($T$10:$T$103,"Vắng")</f>
        <v>0</v>
      </c>
      <c r="Q41" s="51"/>
      <c r="R41" s="52"/>
      <c r="S41" s="50"/>
      <c r="T41" s="50" t="s">
        <v>30</v>
      </c>
      <c r="U41" s="3"/>
    </row>
    <row r="42" spans="1:38" ht="16.5" customHeight="1">
      <c r="A42" s="2"/>
      <c r="B42" s="45" t="s">
        <v>49</v>
      </c>
      <c r="C42" s="45"/>
      <c r="D42" s="83">
        <f>COUNTIF(V11:V37,"Học lại")</f>
        <v>4</v>
      </c>
      <c r="E42" s="47" t="s">
        <v>30</v>
      </c>
      <c r="F42" s="47"/>
      <c r="G42" s="116" t="s">
        <v>50</v>
      </c>
      <c r="H42" s="116"/>
      <c r="I42" s="116"/>
      <c r="J42" s="116"/>
      <c r="K42" s="116"/>
      <c r="L42" s="116"/>
      <c r="M42" s="116"/>
      <c r="N42" s="116"/>
      <c r="O42" s="116"/>
      <c r="P42" s="48">
        <f>COUNTIF($T$10:$T$103,"Vắng có phép")</f>
        <v>0</v>
      </c>
      <c r="Q42" s="48"/>
      <c r="R42" s="49"/>
      <c r="S42" s="50"/>
      <c r="T42" s="50" t="s">
        <v>30</v>
      </c>
      <c r="U42" s="3"/>
    </row>
    <row r="43" spans="1:38" ht="3" customHeight="1">
      <c r="A43" s="2"/>
      <c r="B43" s="39"/>
      <c r="C43" s="40"/>
      <c r="D43" s="40"/>
      <c r="E43" s="41"/>
      <c r="F43" s="41"/>
      <c r="G43" s="41"/>
      <c r="H43" s="42"/>
      <c r="I43" s="43"/>
      <c r="J43" s="43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3"/>
    </row>
    <row r="44" spans="1:38">
      <c r="B44" s="84" t="s">
        <v>34</v>
      </c>
      <c r="C44" s="84"/>
      <c r="D44" s="85">
        <f>COUNTIF(V11:V37,"Thi lại")</f>
        <v>0</v>
      </c>
      <c r="E44" s="86" t="s">
        <v>30</v>
      </c>
      <c r="F44" s="3"/>
      <c r="G44" s="3"/>
      <c r="H44" s="3"/>
      <c r="I44" s="3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3"/>
    </row>
    <row r="45" spans="1:38">
      <c r="B45" s="84"/>
      <c r="C45" s="84"/>
      <c r="D45" s="85"/>
      <c r="E45" s="86"/>
      <c r="F45" s="3"/>
      <c r="G45" s="3"/>
      <c r="H45" s="3"/>
      <c r="I45" s="114" t="s">
        <v>651</v>
      </c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3"/>
    </row>
    <row r="46" spans="1:38" ht="34.5" customHeight="1">
      <c r="A46" s="53"/>
      <c r="B46" s="111"/>
      <c r="C46" s="111"/>
      <c r="D46" s="111"/>
      <c r="E46" s="111"/>
      <c r="F46" s="111"/>
      <c r="G46" s="111"/>
      <c r="H46" s="111"/>
      <c r="I46" s="54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3"/>
    </row>
    <row r="47" spans="1:38" ht="21.75" customHeight="1">
      <c r="A47" s="2"/>
      <c r="B47" s="39"/>
      <c r="C47" s="55"/>
      <c r="D47" s="55"/>
      <c r="E47" s="56"/>
      <c r="F47" s="56"/>
      <c r="G47" s="56"/>
      <c r="H47" s="57"/>
      <c r="I47" s="58"/>
      <c r="J47" s="58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38" s="2" customFormat="1">
      <c r="B48" s="111"/>
      <c r="C48" s="111"/>
      <c r="D48" s="113"/>
      <c r="E48" s="113"/>
      <c r="F48" s="113"/>
      <c r="G48" s="113"/>
      <c r="H48" s="113"/>
      <c r="I48" s="58"/>
      <c r="J48" s="58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3"/>
      <c r="V48" s="62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62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2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2" customForma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62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t="9.75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 ht="3.75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2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s="2" customFormat="1" ht="30" customHeight="1">
      <c r="A54" s="1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3"/>
      <c r="V54" s="62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s="2" customFormat="1" ht="4.5" customHeigh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62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s="2" customFormat="1" ht="36.75" customHeigh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62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ht="38.25" hidden="1" customHeight="1">
      <c r="B57" s="110" t="s">
        <v>47</v>
      </c>
      <c r="C57" s="111"/>
      <c r="D57" s="111"/>
      <c r="E57" s="111"/>
      <c r="F57" s="111"/>
      <c r="G57" s="111"/>
      <c r="H57" s="110" t="s">
        <v>48</v>
      </c>
      <c r="I57" s="110"/>
      <c r="J57" s="110"/>
      <c r="K57" s="110"/>
      <c r="L57" s="110"/>
      <c r="M57" s="110"/>
      <c r="N57" s="112" t="s">
        <v>54</v>
      </c>
      <c r="O57" s="112"/>
      <c r="P57" s="112"/>
      <c r="Q57" s="112"/>
      <c r="R57" s="112"/>
      <c r="S57" s="112"/>
      <c r="T57" s="112"/>
    </row>
    <row r="58" spans="1:38" hidden="1">
      <c r="B58" s="39"/>
      <c r="C58" s="55"/>
      <c r="D58" s="55"/>
      <c r="E58" s="56"/>
      <c r="F58" s="56"/>
      <c r="G58" s="56"/>
      <c r="H58" s="57"/>
      <c r="I58" s="58"/>
      <c r="J58" s="58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38" hidden="1">
      <c r="B59" s="111" t="s">
        <v>35</v>
      </c>
      <c r="C59" s="111"/>
      <c r="D59" s="113" t="s">
        <v>36</v>
      </c>
      <c r="E59" s="113"/>
      <c r="F59" s="113"/>
      <c r="G59" s="113"/>
      <c r="H59" s="113"/>
      <c r="I59" s="58"/>
      <c r="J59" s="58"/>
      <c r="K59" s="44"/>
      <c r="L59" s="44"/>
      <c r="M59" s="44"/>
      <c r="N59" s="44"/>
      <c r="O59" s="44"/>
      <c r="P59" s="44"/>
      <c r="Q59" s="44"/>
      <c r="R59" s="44"/>
      <c r="S59" s="44"/>
      <c r="T59" s="44"/>
    </row>
    <row r="60" spans="1:38" hidden="1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38" hidden="1"/>
    <row r="62" spans="1:38" hidden="1"/>
    <row r="63" spans="1:38" hidden="1"/>
    <row r="64" spans="1:38" hidden="1"/>
    <row r="65" spans="2:20" hidden="1"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 t="s">
        <v>53</v>
      </c>
      <c r="O65" s="108"/>
      <c r="P65" s="108"/>
      <c r="Q65" s="108"/>
      <c r="R65" s="108"/>
      <c r="S65" s="108"/>
      <c r="T65" s="108"/>
    </row>
    <row r="66" spans="2:20" hidden="1"/>
  </sheetData>
  <sheetProtection formatCells="0" formatColumns="0" formatRows="0" insertColumns="0" insertRows="0" insertHyperlinks="0" deleteColumns="0" deleteRows="0" sort="0" autoFilter="0" pivotTables="0"/>
  <autoFilter ref="A9:AL37">
    <filterColumn colId="3" showButton="0"/>
  </autoFilter>
  <mergeCells count="59">
    <mergeCell ref="L1:T1"/>
    <mergeCell ref="B2:G2"/>
    <mergeCell ref="H2:T2"/>
    <mergeCell ref="B3:G3"/>
    <mergeCell ref="H3:T3"/>
    <mergeCell ref="G1:K1"/>
    <mergeCell ref="W5:W8"/>
    <mergeCell ref="X5:X8"/>
    <mergeCell ref="Y5:Y8"/>
    <mergeCell ref="B8:B9"/>
    <mergeCell ref="C8:C9"/>
    <mergeCell ref="D8:E9"/>
    <mergeCell ref="F8:F9"/>
    <mergeCell ref="O5:T5"/>
    <mergeCell ref="B6:C6"/>
    <mergeCell ref="H6:N6"/>
    <mergeCell ref="O6:T6"/>
    <mergeCell ref="B5:C5"/>
    <mergeCell ref="T8:T10"/>
    <mergeCell ref="R8:R9"/>
    <mergeCell ref="S8:S9"/>
    <mergeCell ref="Z5:AC7"/>
    <mergeCell ref="AD5:AE7"/>
    <mergeCell ref="AF5:AG7"/>
    <mergeCell ref="AH5:AI7"/>
    <mergeCell ref="AJ5:AK7"/>
    <mergeCell ref="G42:O42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39:C39"/>
    <mergeCell ref="G40:O40"/>
    <mergeCell ref="G41:O41"/>
    <mergeCell ref="J44:T44"/>
    <mergeCell ref="B46:H46"/>
    <mergeCell ref="J46:T46"/>
    <mergeCell ref="B48:C48"/>
    <mergeCell ref="D48:H48"/>
    <mergeCell ref="I45:T45"/>
    <mergeCell ref="N65:T65"/>
    <mergeCell ref="B54:C54"/>
    <mergeCell ref="D54:I54"/>
    <mergeCell ref="J54:T54"/>
    <mergeCell ref="B57:G57"/>
    <mergeCell ref="H57:M57"/>
    <mergeCell ref="N57:T57"/>
    <mergeCell ref="B59:C59"/>
    <mergeCell ref="D59:H59"/>
    <mergeCell ref="B65:D65"/>
    <mergeCell ref="E65:G65"/>
    <mergeCell ref="H65:M65"/>
  </mergeCells>
  <conditionalFormatting sqref="H11:P37">
    <cfRule type="cellIs" dxfId="15" priority="2" operator="greaterThan">
      <formula>10</formula>
    </cfRule>
  </conditionalFormatting>
  <conditionalFormatting sqref="C1:C1048576">
    <cfRule type="duplicateValues" dxfId="14" priority="1"/>
  </conditionalFormatting>
  <dataValidations count="1">
    <dataValidation allowBlank="1" showInputMessage="1" showErrorMessage="1" errorTitle="Không xóa dữ liệu" error="Không xóa dữ liệu" prompt="Không xóa dữ liệu" sqref="D42 AL3:AL9 X3:AK4 W5:AK9 V11:W37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AL51"/>
  <sheetViews>
    <sheetView workbookViewId="0">
      <pane ySplit="4" topLeftCell="A26" activePane="bottomLeft" state="frozen"/>
      <selection activeCell="A6" sqref="A6:XFD6"/>
      <selection pane="bottomLeft" activeCell="A32" sqref="A32:XFD52"/>
    </sheetView>
  </sheetViews>
  <sheetFormatPr defaultRowHeight="15.75"/>
  <cols>
    <col min="1" max="1" width="0.375" style="1" customWidth="1"/>
    <col min="2" max="2" width="6" style="1" customWidth="1"/>
    <col min="3" max="3" width="14" style="1" customWidth="1"/>
    <col min="4" max="4" width="16.5" style="1" customWidth="1"/>
    <col min="5" max="5" width="7.25" style="1" customWidth="1"/>
    <col min="6" max="6" width="9.375" style="1" hidden="1" customWidth="1"/>
    <col min="7" max="7" width="12.875" style="1" customWidth="1"/>
    <col min="8" max="8" width="7.625" style="1" customWidth="1"/>
    <col min="9" max="9" width="7.25" style="1" customWidth="1"/>
    <col min="10" max="11" width="4.375" style="1" hidden="1" customWidth="1"/>
    <col min="12" max="12" width="5.37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7.5" style="1" customWidth="1"/>
    <col min="17" max="17" width="7.75" style="1" customWidth="1"/>
    <col min="18" max="18" width="6.5" style="1" hidden="1" customWidth="1"/>
    <col min="19" max="19" width="11.875" style="1" hidden="1" customWidth="1"/>
    <col min="20" max="20" width="17.1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38" t="s">
        <v>0</v>
      </c>
      <c r="H1" s="138"/>
      <c r="I1" s="138"/>
      <c r="J1" s="138"/>
      <c r="K1" s="138"/>
      <c r="L1" s="138" t="s">
        <v>277</v>
      </c>
      <c r="M1" s="138"/>
      <c r="N1" s="138"/>
      <c r="O1" s="138"/>
      <c r="P1" s="138"/>
      <c r="Q1" s="138"/>
      <c r="R1" s="138"/>
      <c r="S1" s="138"/>
      <c r="T1" s="138"/>
    </row>
    <row r="2" spans="2:38" ht="27.75" customHeight="1">
      <c r="B2" s="139" t="s">
        <v>1</v>
      </c>
      <c r="C2" s="139"/>
      <c r="D2" s="139"/>
      <c r="E2" s="139"/>
      <c r="F2" s="139"/>
      <c r="G2" s="139"/>
      <c r="H2" s="140" t="s">
        <v>648</v>
      </c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3"/>
    </row>
    <row r="3" spans="2:38" ht="25.5" customHeight="1">
      <c r="B3" s="141" t="s">
        <v>2</v>
      </c>
      <c r="C3" s="141"/>
      <c r="D3" s="141"/>
      <c r="E3" s="141"/>
      <c r="F3" s="141"/>
      <c r="G3" s="141"/>
      <c r="H3" s="142" t="s">
        <v>52</v>
      </c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4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37" t="s">
        <v>3</v>
      </c>
      <c r="C5" s="137"/>
      <c r="D5" s="93" t="s">
        <v>55</v>
      </c>
      <c r="E5" s="93"/>
      <c r="F5" s="93"/>
      <c r="G5" s="93"/>
      <c r="H5" s="93"/>
      <c r="I5" s="93"/>
      <c r="J5" s="93"/>
      <c r="K5" s="93"/>
      <c r="L5" s="93"/>
      <c r="M5" s="93"/>
      <c r="N5" s="93"/>
      <c r="O5" s="133" t="s">
        <v>61</v>
      </c>
      <c r="P5" s="133"/>
      <c r="Q5" s="133"/>
      <c r="R5" s="133"/>
      <c r="S5" s="133"/>
      <c r="T5" s="133"/>
      <c r="W5" s="126" t="s">
        <v>43</v>
      </c>
      <c r="X5" s="126" t="s">
        <v>9</v>
      </c>
      <c r="Y5" s="126" t="s">
        <v>42</v>
      </c>
      <c r="Z5" s="126" t="s">
        <v>41</v>
      </c>
      <c r="AA5" s="126"/>
      <c r="AB5" s="126"/>
      <c r="AC5" s="126"/>
      <c r="AD5" s="126" t="s">
        <v>40</v>
      </c>
      <c r="AE5" s="126"/>
      <c r="AF5" s="126" t="s">
        <v>38</v>
      </c>
      <c r="AG5" s="126"/>
      <c r="AH5" s="126" t="s">
        <v>39</v>
      </c>
      <c r="AI5" s="126"/>
      <c r="AJ5" s="126" t="s">
        <v>37</v>
      </c>
      <c r="AK5" s="126"/>
      <c r="AL5" s="81"/>
    </row>
    <row r="6" spans="2:38" ht="17.25" customHeight="1">
      <c r="B6" s="134" t="s">
        <v>4</v>
      </c>
      <c r="C6" s="134"/>
      <c r="D6" s="8">
        <v>2</v>
      </c>
      <c r="G6" s="94" t="s">
        <v>51</v>
      </c>
      <c r="H6" s="135">
        <v>43618</v>
      </c>
      <c r="I6" s="136"/>
      <c r="J6" s="136"/>
      <c r="K6" s="136"/>
      <c r="L6" s="136"/>
      <c r="M6" s="136"/>
      <c r="N6" s="136"/>
      <c r="O6" s="133" t="s">
        <v>64</v>
      </c>
      <c r="P6" s="133"/>
      <c r="Q6" s="133"/>
      <c r="R6" s="133"/>
      <c r="S6" s="133"/>
      <c r="T6" s="133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1"/>
    </row>
    <row r="8" spans="2:38" ht="44.25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44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91" t="s">
        <v>45</v>
      </c>
      <c r="N9" s="91" t="s">
        <v>46</v>
      </c>
      <c r="O9" s="119"/>
      <c r="P9" s="119"/>
      <c r="Q9" s="121"/>
      <c r="R9" s="119"/>
      <c r="S9" s="122"/>
      <c r="T9" s="121"/>
      <c r="V9" s="88"/>
      <c r="W9" s="67" t="str">
        <f>+D5</f>
        <v>Thực hành chuyên sâu</v>
      </c>
      <c r="X9" s="68" t="str">
        <f>+O5</f>
        <v>Nhóm: ELE1435-06</v>
      </c>
      <c r="Y9" s="69">
        <f>+$AH$9+$AJ$9+$AF$9</f>
        <v>13</v>
      </c>
      <c r="Z9" s="63">
        <f>COUNTIF($S$10:$S$83,"Khiển trách")</f>
        <v>0</v>
      </c>
      <c r="AA9" s="63">
        <f>COUNTIF($S$10:$S$83,"Cảnh cáo")</f>
        <v>0</v>
      </c>
      <c r="AB9" s="63">
        <f>COUNTIF($S$10:$S$83,"Đình chỉ thi")</f>
        <v>0</v>
      </c>
      <c r="AC9" s="70">
        <f>+($Z$9+$AA$9+$AB$9)/$Y$9*100%</f>
        <v>0</v>
      </c>
      <c r="AD9" s="63">
        <f>SUM(COUNTIF($S$10:$S$81,"Vắng"),COUNTIF($S$10:$S$81,"Vắng có phép"))</f>
        <v>0</v>
      </c>
      <c r="AE9" s="71">
        <f>+$AD$9/$Y$9</f>
        <v>0</v>
      </c>
      <c r="AF9" s="72">
        <f>COUNTIF($V$10:$V$81,"Thi lại")</f>
        <v>0</v>
      </c>
      <c r="AG9" s="71">
        <f>+$AF$9/$Y$9</f>
        <v>0</v>
      </c>
      <c r="AH9" s="72">
        <f>COUNTIF($V$10:$V$82,"Học lại")</f>
        <v>3</v>
      </c>
      <c r="AI9" s="71">
        <f>+$AH$9/$Y$9</f>
        <v>0.23076923076923078</v>
      </c>
      <c r="AJ9" s="63">
        <f>COUNTIF($V$11:$V$82,"Đạt")</f>
        <v>10</v>
      </c>
      <c r="AK9" s="70">
        <f>+$AJ$9/$Y$9</f>
        <v>0.76923076923076927</v>
      </c>
      <c r="AL9" s="80"/>
    </row>
    <row r="10" spans="2:38" ht="48" customHeight="1">
      <c r="B10" s="117" t="s">
        <v>26</v>
      </c>
      <c r="C10" s="124"/>
      <c r="D10" s="124"/>
      <c r="E10" s="124"/>
      <c r="F10" s="124"/>
      <c r="G10" s="118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22"/>
      <c r="R10" s="14"/>
      <c r="S10" s="14"/>
      <c r="T10" s="12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30" customHeight="1">
      <c r="B11" s="15">
        <v>1</v>
      </c>
      <c r="C11" s="16" t="s">
        <v>455</v>
      </c>
      <c r="D11" s="17" t="s">
        <v>401</v>
      </c>
      <c r="E11" s="18" t="s">
        <v>456</v>
      </c>
      <c r="F11" s="19" t="s">
        <v>457</v>
      </c>
      <c r="G11" s="16" t="s">
        <v>378</v>
      </c>
      <c r="H11" s="20">
        <v>8</v>
      </c>
      <c r="I11" s="20">
        <v>9</v>
      </c>
      <c r="J11" s="20" t="s">
        <v>27</v>
      </c>
      <c r="K11" s="20" t="s">
        <v>27</v>
      </c>
      <c r="L11" s="21"/>
      <c r="M11" s="21"/>
      <c r="N11" s="21"/>
      <c r="O11" s="21"/>
      <c r="P11" s="22">
        <v>8</v>
      </c>
      <c r="Q11" s="23">
        <f t="shared" ref="Q11:Q23" si="0">ROUND(SUMPRODUCT(H11:P11,$H$10:$P$10)/100,1)</f>
        <v>8.3000000000000007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4" t="str">
        <f t="shared" ref="S11:S23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8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30" customHeight="1">
      <c r="B12" s="26">
        <v>2</v>
      </c>
      <c r="C12" s="27" t="s">
        <v>458</v>
      </c>
      <c r="D12" s="28" t="s">
        <v>459</v>
      </c>
      <c r="E12" s="29" t="s">
        <v>85</v>
      </c>
      <c r="F12" s="30" t="s">
        <v>460</v>
      </c>
      <c r="G12" s="27" t="s">
        <v>461</v>
      </c>
      <c r="H12" s="31">
        <v>0</v>
      </c>
      <c r="I12" s="31">
        <v>0</v>
      </c>
      <c r="J12" s="31" t="s">
        <v>27</v>
      </c>
      <c r="K12" s="31" t="s">
        <v>27</v>
      </c>
      <c r="L12" s="32"/>
      <c r="M12" s="32"/>
      <c r="N12" s="32"/>
      <c r="O12" s="32"/>
      <c r="P12" s="33" t="s">
        <v>650</v>
      </c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>Không đủ ĐKDT</v>
      </c>
      <c r="U12" s="3"/>
      <c r="V12" s="89" t="str">
        <f t="shared" ref="V12:V23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30" customHeight="1">
      <c r="B13" s="26">
        <v>3</v>
      </c>
      <c r="C13" s="27" t="s">
        <v>462</v>
      </c>
      <c r="D13" s="28" t="s">
        <v>84</v>
      </c>
      <c r="E13" s="29" t="s">
        <v>85</v>
      </c>
      <c r="F13" s="30" t="s">
        <v>463</v>
      </c>
      <c r="G13" s="27" t="s">
        <v>464</v>
      </c>
      <c r="H13" s="31">
        <v>5</v>
      </c>
      <c r="I13" s="31">
        <v>5</v>
      </c>
      <c r="J13" s="31" t="s">
        <v>27</v>
      </c>
      <c r="K13" s="31" t="s">
        <v>27</v>
      </c>
      <c r="L13" s="38"/>
      <c r="M13" s="38"/>
      <c r="N13" s="38"/>
      <c r="O13" s="38"/>
      <c r="P13" s="33">
        <v>3</v>
      </c>
      <c r="Q13" s="34">
        <f t="shared" si="0"/>
        <v>4</v>
      </c>
      <c r="R13" s="35" t="str">
        <f t="shared" ref="R13:R2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6" t="str">
        <f t="shared" si="1"/>
        <v>Trung bình yếu</v>
      </c>
      <c r="T13" s="37" t="str">
        <f t="shared" ref="T13:T23" si="4">+IF(OR($H13=0,$I13=0,$J13=0,$K13=0),"Không đủ ĐKDT","")</f>
        <v/>
      </c>
      <c r="U13" s="3"/>
      <c r="V13" s="89" t="str">
        <f t="shared" si="2"/>
        <v>Đạt</v>
      </c>
      <c r="W13" s="74"/>
      <c r="X13" s="75"/>
      <c r="Y13" s="75"/>
      <c r="Z13" s="9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30" customHeight="1">
      <c r="B14" s="26">
        <v>4</v>
      </c>
      <c r="C14" s="27" t="s">
        <v>465</v>
      </c>
      <c r="D14" s="28" t="s">
        <v>404</v>
      </c>
      <c r="E14" s="29" t="s">
        <v>466</v>
      </c>
      <c r="F14" s="30" t="s">
        <v>467</v>
      </c>
      <c r="G14" s="27" t="s">
        <v>378</v>
      </c>
      <c r="H14" s="31">
        <v>8</v>
      </c>
      <c r="I14" s="31">
        <v>7</v>
      </c>
      <c r="J14" s="31" t="s">
        <v>27</v>
      </c>
      <c r="K14" s="31" t="s">
        <v>27</v>
      </c>
      <c r="L14" s="38"/>
      <c r="M14" s="38"/>
      <c r="N14" s="38"/>
      <c r="O14" s="38"/>
      <c r="P14" s="33">
        <v>9</v>
      </c>
      <c r="Q14" s="34">
        <f t="shared" si="0"/>
        <v>8.1999999999999993</v>
      </c>
      <c r="R14" s="35" t="str">
        <f t="shared" si="3"/>
        <v>B+</v>
      </c>
      <c r="S14" s="36" t="str">
        <f t="shared" si="1"/>
        <v>Khá</v>
      </c>
      <c r="T14" s="37" t="str">
        <f t="shared" si="4"/>
        <v/>
      </c>
      <c r="U14" s="3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0" customHeight="1">
      <c r="B15" s="26">
        <v>5</v>
      </c>
      <c r="C15" s="27" t="s">
        <v>468</v>
      </c>
      <c r="D15" s="28" t="s">
        <v>469</v>
      </c>
      <c r="E15" s="29" t="s">
        <v>209</v>
      </c>
      <c r="F15" s="30" t="s">
        <v>470</v>
      </c>
      <c r="G15" s="27" t="s">
        <v>382</v>
      </c>
      <c r="H15" s="31">
        <v>0</v>
      </c>
      <c r="I15" s="31">
        <v>0</v>
      </c>
      <c r="J15" s="31" t="s">
        <v>27</v>
      </c>
      <c r="K15" s="31" t="s">
        <v>27</v>
      </c>
      <c r="L15" s="38"/>
      <c r="M15" s="38"/>
      <c r="N15" s="38"/>
      <c r="O15" s="38"/>
      <c r="P15" s="33" t="s">
        <v>650</v>
      </c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>Không đủ ĐKDT</v>
      </c>
      <c r="U15" s="3"/>
      <c r="V15" s="89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0" customHeight="1">
      <c r="B16" s="26">
        <v>6</v>
      </c>
      <c r="C16" s="27" t="s">
        <v>471</v>
      </c>
      <c r="D16" s="28" t="s">
        <v>472</v>
      </c>
      <c r="E16" s="29" t="s">
        <v>398</v>
      </c>
      <c r="F16" s="30" t="s">
        <v>473</v>
      </c>
      <c r="G16" s="27" t="s">
        <v>461</v>
      </c>
      <c r="H16" s="31">
        <v>0</v>
      </c>
      <c r="I16" s="31">
        <v>0</v>
      </c>
      <c r="J16" s="31" t="s">
        <v>27</v>
      </c>
      <c r="K16" s="31" t="s">
        <v>27</v>
      </c>
      <c r="L16" s="38"/>
      <c r="M16" s="38"/>
      <c r="N16" s="38"/>
      <c r="O16" s="38"/>
      <c r="P16" s="33" t="s">
        <v>650</v>
      </c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>Không đủ ĐKDT</v>
      </c>
      <c r="U16" s="3"/>
      <c r="V16" s="89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30" customHeight="1">
      <c r="B17" s="26">
        <v>7</v>
      </c>
      <c r="C17" s="27" t="s">
        <v>474</v>
      </c>
      <c r="D17" s="28" t="s">
        <v>84</v>
      </c>
      <c r="E17" s="29" t="s">
        <v>221</v>
      </c>
      <c r="F17" s="30" t="s">
        <v>104</v>
      </c>
      <c r="G17" s="27" t="s">
        <v>378</v>
      </c>
      <c r="H17" s="31">
        <v>6</v>
      </c>
      <c r="I17" s="31">
        <v>6</v>
      </c>
      <c r="J17" s="31" t="s">
        <v>27</v>
      </c>
      <c r="K17" s="31" t="s">
        <v>27</v>
      </c>
      <c r="L17" s="38"/>
      <c r="M17" s="38"/>
      <c r="N17" s="38"/>
      <c r="O17" s="38"/>
      <c r="P17" s="33">
        <v>9</v>
      </c>
      <c r="Q17" s="34">
        <f t="shared" si="0"/>
        <v>7.5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30" customHeight="1">
      <c r="B18" s="26">
        <v>8</v>
      </c>
      <c r="C18" s="27" t="s">
        <v>475</v>
      </c>
      <c r="D18" s="28" t="s">
        <v>476</v>
      </c>
      <c r="E18" s="29" t="s">
        <v>477</v>
      </c>
      <c r="F18" s="30" t="s">
        <v>68</v>
      </c>
      <c r="G18" s="27" t="s">
        <v>382</v>
      </c>
      <c r="H18" s="31">
        <v>7</v>
      </c>
      <c r="I18" s="31">
        <v>7</v>
      </c>
      <c r="J18" s="31" t="s">
        <v>27</v>
      </c>
      <c r="K18" s="31" t="s">
        <v>27</v>
      </c>
      <c r="L18" s="38"/>
      <c r="M18" s="38"/>
      <c r="N18" s="38"/>
      <c r="O18" s="38"/>
      <c r="P18" s="33">
        <v>8</v>
      </c>
      <c r="Q18" s="34">
        <f t="shared" si="0"/>
        <v>7.5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1:38" ht="30" customHeight="1">
      <c r="B19" s="26">
        <v>9</v>
      </c>
      <c r="C19" s="27" t="s">
        <v>478</v>
      </c>
      <c r="D19" s="28" t="s">
        <v>75</v>
      </c>
      <c r="E19" s="29" t="s">
        <v>141</v>
      </c>
      <c r="F19" s="30" t="s">
        <v>479</v>
      </c>
      <c r="G19" s="27" t="s">
        <v>382</v>
      </c>
      <c r="H19" s="31">
        <v>8</v>
      </c>
      <c r="I19" s="31">
        <v>7</v>
      </c>
      <c r="J19" s="31" t="s">
        <v>27</v>
      </c>
      <c r="K19" s="31" t="s">
        <v>27</v>
      </c>
      <c r="L19" s="38"/>
      <c r="M19" s="38"/>
      <c r="N19" s="38"/>
      <c r="O19" s="38"/>
      <c r="P19" s="33">
        <v>6</v>
      </c>
      <c r="Q19" s="34">
        <f t="shared" si="0"/>
        <v>6.7</v>
      </c>
      <c r="R19" s="35" t="str">
        <f t="shared" si="3"/>
        <v>C+</v>
      </c>
      <c r="S19" s="36" t="str">
        <f t="shared" si="1"/>
        <v>Trung bình</v>
      </c>
      <c r="T19" s="37" t="str">
        <f t="shared" si="4"/>
        <v/>
      </c>
      <c r="U19" s="3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1:38" ht="30" customHeight="1">
      <c r="B20" s="26">
        <v>10</v>
      </c>
      <c r="C20" s="27" t="s">
        <v>480</v>
      </c>
      <c r="D20" s="28" t="s">
        <v>481</v>
      </c>
      <c r="E20" s="29" t="s">
        <v>235</v>
      </c>
      <c r="F20" s="30" t="s">
        <v>482</v>
      </c>
      <c r="G20" s="27" t="s">
        <v>382</v>
      </c>
      <c r="H20" s="31">
        <v>9</v>
      </c>
      <c r="I20" s="31">
        <v>10</v>
      </c>
      <c r="J20" s="31" t="s">
        <v>27</v>
      </c>
      <c r="K20" s="31" t="s">
        <v>27</v>
      </c>
      <c r="L20" s="38"/>
      <c r="M20" s="38"/>
      <c r="N20" s="38"/>
      <c r="O20" s="38"/>
      <c r="P20" s="33">
        <v>7</v>
      </c>
      <c r="Q20" s="34">
        <f t="shared" si="0"/>
        <v>8.3000000000000007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3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1:38" ht="30" customHeight="1">
      <c r="B21" s="26">
        <v>11</v>
      </c>
      <c r="C21" s="27" t="s">
        <v>483</v>
      </c>
      <c r="D21" s="28" t="s">
        <v>484</v>
      </c>
      <c r="E21" s="29" t="s">
        <v>337</v>
      </c>
      <c r="F21" s="30" t="s">
        <v>100</v>
      </c>
      <c r="G21" s="27" t="s">
        <v>378</v>
      </c>
      <c r="H21" s="31">
        <v>9</v>
      </c>
      <c r="I21" s="31">
        <v>9</v>
      </c>
      <c r="J21" s="31" t="s">
        <v>27</v>
      </c>
      <c r="K21" s="31" t="s">
        <v>27</v>
      </c>
      <c r="L21" s="38"/>
      <c r="M21" s="38"/>
      <c r="N21" s="38"/>
      <c r="O21" s="38"/>
      <c r="P21" s="33">
        <v>9</v>
      </c>
      <c r="Q21" s="34">
        <f t="shared" si="0"/>
        <v>9</v>
      </c>
      <c r="R21" s="35" t="str">
        <f t="shared" si="3"/>
        <v>A+</v>
      </c>
      <c r="S21" s="36" t="str">
        <f t="shared" si="1"/>
        <v>Giỏi</v>
      </c>
      <c r="T21" s="37" t="str">
        <f t="shared" si="4"/>
        <v/>
      </c>
      <c r="U21" s="3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1:38" ht="30" customHeight="1">
      <c r="B22" s="26">
        <v>12</v>
      </c>
      <c r="C22" s="27" t="s">
        <v>485</v>
      </c>
      <c r="D22" s="28" t="s">
        <v>486</v>
      </c>
      <c r="E22" s="29" t="s">
        <v>171</v>
      </c>
      <c r="F22" s="30" t="s">
        <v>487</v>
      </c>
      <c r="G22" s="27" t="s">
        <v>378</v>
      </c>
      <c r="H22" s="31">
        <v>8</v>
      </c>
      <c r="I22" s="31">
        <v>9</v>
      </c>
      <c r="J22" s="31" t="s">
        <v>27</v>
      </c>
      <c r="K22" s="31" t="s">
        <v>27</v>
      </c>
      <c r="L22" s="38"/>
      <c r="M22" s="38"/>
      <c r="N22" s="38"/>
      <c r="O22" s="38"/>
      <c r="P22" s="33">
        <v>8</v>
      </c>
      <c r="Q22" s="34">
        <f t="shared" si="0"/>
        <v>8.3000000000000007</v>
      </c>
      <c r="R22" s="35" t="str">
        <f t="shared" si="3"/>
        <v>B+</v>
      </c>
      <c r="S22" s="36" t="str">
        <f t="shared" si="1"/>
        <v>Khá</v>
      </c>
      <c r="T22" s="37" t="str">
        <f t="shared" si="4"/>
        <v/>
      </c>
      <c r="U22" s="3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1:38" ht="30" customHeight="1">
      <c r="B23" s="26">
        <v>13</v>
      </c>
      <c r="C23" s="27" t="s">
        <v>488</v>
      </c>
      <c r="D23" s="28" t="s">
        <v>489</v>
      </c>
      <c r="E23" s="29" t="s">
        <v>175</v>
      </c>
      <c r="F23" s="30" t="s">
        <v>490</v>
      </c>
      <c r="G23" s="27" t="s">
        <v>378</v>
      </c>
      <c r="H23" s="31">
        <v>3</v>
      </c>
      <c r="I23" s="31">
        <v>3</v>
      </c>
      <c r="J23" s="31" t="s">
        <v>27</v>
      </c>
      <c r="K23" s="31" t="s">
        <v>27</v>
      </c>
      <c r="L23" s="38"/>
      <c r="M23" s="38"/>
      <c r="N23" s="38"/>
      <c r="O23" s="38"/>
      <c r="P23" s="33">
        <v>7</v>
      </c>
      <c r="Q23" s="34">
        <f t="shared" si="0"/>
        <v>5</v>
      </c>
      <c r="R23" s="35" t="str">
        <f t="shared" si="3"/>
        <v>D+</v>
      </c>
      <c r="S23" s="36" t="str">
        <f t="shared" si="1"/>
        <v>Trung bình yếu</v>
      </c>
      <c r="T23" s="37" t="str">
        <f t="shared" si="4"/>
        <v/>
      </c>
      <c r="U23" s="3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1:38" ht="7.5" customHeight="1">
      <c r="A24" s="2"/>
      <c r="B24" s="39"/>
      <c r="C24" s="40"/>
      <c r="D24" s="40"/>
      <c r="E24" s="41"/>
      <c r="F24" s="41"/>
      <c r="G24" s="41"/>
      <c r="H24" s="42"/>
      <c r="I24" s="43"/>
      <c r="J24" s="43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3"/>
    </row>
    <row r="25" spans="1:38" ht="16.5">
      <c r="A25" s="2"/>
      <c r="B25" s="125" t="s">
        <v>28</v>
      </c>
      <c r="C25" s="125"/>
      <c r="D25" s="40"/>
      <c r="E25" s="41"/>
      <c r="F25" s="41"/>
      <c r="G25" s="41"/>
      <c r="H25" s="42"/>
      <c r="I25" s="43"/>
      <c r="J25" s="43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3"/>
    </row>
    <row r="26" spans="1:38" ht="16.5" customHeight="1">
      <c r="A26" s="2"/>
      <c r="B26" s="45" t="s">
        <v>29</v>
      </c>
      <c r="C26" s="45"/>
      <c r="D26" s="46">
        <f>+$Y$9</f>
        <v>13</v>
      </c>
      <c r="E26" s="47" t="s">
        <v>30</v>
      </c>
      <c r="F26" s="47"/>
      <c r="G26" s="116" t="s">
        <v>31</v>
      </c>
      <c r="H26" s="116"/>
      <c r="I26" s="116"/>
      <c r="J26" s="116"/>
      <c r="K26" s="116"/>
      <c r="L26" s="116"/>
      <c r="M26" s="116"/>
      <c r="N26" s="116"/>
      <c r="O26" s="116"/>
      <c r="P26" s="48">
        <f>$Y$9 -COUNTIF($T$10:$T$213,"Vắng") -COUNTIF($T$10:$T$213,"Vắng có phép") - COUNTIF($T$10:$T$213,"Đình chỉ thi") - COUNTIF($T$10:$T$213,"Không đủ ĐKDT")</f>
        <v>10</v>
      </c>
      <c r="Q26" s="48"/>
      <c r="R26" s="49"/>
      <c r="S26" s="50"/>
      <c r="T26" s="50" t="s">
        <v>30</v>
      </c>
      <c r="U26" s="3"/>
    </row>
    <row r="27" spans="1:38" ht="16.5" customHeight="1">
      <c r="A27" s="2"/>
      <c r="B27" s="45" t="s">
        <v>32</v>
      </c>
      <c r="C27" s="45"/>
      <c r="D27" s="46">
        <f>+$AJ$9</f>
        <v>10</v>
      </c>
      <c r="E27" s="47" t="s">
        <v>30</v>
      </c>
      <c r="F27" s="47"/>
      <c r="G27" s="116" t="s">
        <v>33</v>
      </c>
      <c r="H27" s="116"/>
      <c r="I27" s="116"/>
      <c r="J27" s="116"/>
      <c r="K27" s="116"/>
      <c r="L27" s="116"/>
      <c r="M27" s="116"/>
      <c r="N27" s="116"/>
      <c r="O27" s="116"/>
      <c r="P27" s="51">
        <f>COUNTIF($T$10:$T$89,"Vắng")</f>
        <v>0</v>
      </c>
      <c r="Q27" s="51"/>
      <c r="R27" s="52"/>
      <c r="S27" s="50"/>
      <c r="T27" s="50" t="s">
        <v>30</v>
      </c>
      <c r="U27" s="3"/>
    </row>
    <row r="28" spans="1:38" ht="16.5" customHeight="1">
      <c r="A28" s="2"/>
      <c r="B28" s="45" t="s">
        <v>49</v>
      </c>
      <c r="C28" s="45"/>
      <c r="D28" s="83">
        <f>COUNTIF(V11:V23,"Học lại")</f>
        <v>3</v>
      </c>
      <c r="E28" s="47" t="s">
        <v>30</v>
      </c>
      <c r="F28" s="47"/>
      <c r="G28" s="116" t="s">
        <v>50</v>
      </c>
      <c r="H28" s="116"/>
      <c r="I28" s="116"/>
      <c r="J28" s="116"/>
      <c r="K28" s="116"/>
      <c r="L28" s="116"/>
      <c r="M28" s="116"/>
      <c r="N28" s="116"/>
      <c r="O28" s="116"/>
      <c r="P28" s="48">
        <f>COUNTIF($T$10:$T$89,"Vắng có phép")</f>
        <v>0</v>
      </c>
      <c r="Q28" s="48"/>
      <c r="R28" s="49"/>
      <c r="S28" s="50"/>
      <c r="T28" s="50" t="s">
        <v>30</v>
      </c>
      <c r="U28" s="3"/>
    </row>
    <row r="29" spans="1:38" ht="3" customHeight="1">
      <c r="A29" s="2"/>
      <c r="B29" s="39"/>
      <c r="C29" s="40"/>
      <c r="D29" s="40"/>
      <c r="E29" s="41"/>
      <c r="F29" s="41"/>
      <c r="G29" s="41"/>
      <c r="H29" s="42"/>
      <c r="I29" s="43"/>
      <c r="J29" s="43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3"/>
    </row>
    <row r="30" spans="1:38">
      <c r="B30" s="84" t="s">
        <v>34</v>
      </c>
      <c r="C30" s="84"/>
      <c r="D30" s="85">
        <f>COUNTIF(V11:V23,"Thi lại")</f>
        <v>0</v>
      </c>
      <c r="E30" s="86" t="s">
        <v>30</v>
      </c>
      <c r="F30" s="3"/>
      <c r="G30" s="3"/>
      <c r="H30" s="3"/>
      <c r="I30" s="3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3"/>
    </row>
    <row r="31" spans="1:38">
      <c r="B31" s="84"/>
      <c r="C31" s="84"/>
      <c r="D31" s="85"/>
      <c r="E31" s="86"/>
      <c r="F31" s="3"/>
      <c r="G31" s="3"/>
      <c r="H31" s="3"/>
      <c r="I31" s="114" t="s">
        <v>651</v>
      </c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01"/>
    </row>
    <row r="32" spans="1:38" ht="33" customHeight="1">
      <c r="A32" s="53"/>
      <c r="B32" s="111"/>
      <c r="C32" s="111"/>
      <c r="D32" s="111"/>
      <c r="E32" s="111"/>
      <c r="F32" s="111"/>
      <c r="G32" s="111"/>
      <c r="H32" s="111"/>
      <c r="I32" s="54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3"/>
    </row>
    <row r="33" spans="1:38" ht="4.5" customHeight="1">
      <c r="A33" s="2"/>
      <c r="B33" s="39"/>
      <c r="C33" s="55"/>
      <c r="D33" s="55"/>
      <c r="E33" s="56"/>
      <c r="F33" s="56"/>
      <c r="G33" s="56"/>
      <c r="H33" s="57"/>
      <c r="I33" s="58"/>
      <c r="J33" s="58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38" s="2" customFormat="1">
      <c r="B34" s="111"/>
      <c r="C34" s="111"/>
      <c r="D34" s="113"/>
      <c r="E34" s="113"/>
      <c r="F34" s="113"/>
      <c r="G34" s="113"/>
      <c r="H34" s="113"/>
      <c r="I34" s="58"/>
      <c r="J34" s="58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3"/>
      <c r="V34" s="62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62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62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62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 ht="9.75" customHeight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62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 ht="3.75" customHeigh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62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 ht="34.5" customHeight="1">
      <c r="A40" s="1"/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3"/>
      <c r="V40" s="62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 ht="4.5" customHeigh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62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 ht="36.75" hidden="1" customHeigh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62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ht="38.25" hidden="1" customHeight="1">
      <c r="B43" s="110"/>
      <c r="C43" s="111"/>
      <c r="D43" s="111"/>
      <c r="E43" s="111"/>
      <c r="F43" s="111"/>
      <c r="G43" s="111"/>
      <c r="H43" s="110"/>
      <c r="I43" s="110"/>
      <c r="J43" s="110"/>
      <c r="K43" s="110"/>
      <c r="L43" s="110"/>
      <c r="M43" s="110"/>
      <c r="N43" s="112"/>
      <c r="O43" s="112"/>
      <c r="P43" s="112"/>
      <c r="Q43" s="112"/>
      <c r="R43" s="112"/>
      <c r="S43" s="112"/>
      <c r="T43" s="112"/>
    </row>
    <row r="44" spans="1:38" hidden="1">
      <c r="B44" s="39"/>
      <c r="C44" s="55"/>
      <c r="D44" s="55"/>
      <c r="E44" s="56"/>
      <c r="F44" s="56"/>
      <c r="G44" s="56"/>
      <c r="H44" s="57"/>
      <c r="I44" s="58"/>
      <c r="J44" s="58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38" hidden="1">
      <c r="B45" s="111"/>
      <c r="C45" s="111"/>
      <c r="D45" s="113"/>
      <c r="E45" s="113"/>
      <c r="F45" s="113"/>
      <c r="G45" s="113"/>
      <c r="H45" s="113"/>
      <c r="I45" s="58"/>
      <c r="J45" s="58"/>
      <c r="K45" s="44"/>
      <c r="L45" s="44"/>
      <c r="M45" s="44"/>
      <c r="N45" s="44"/>
      <c r="O45" s="44"/>
      <c r="P45" s="44"/>
      <c r="Q45" s="44"/>
      <c r="R45" s="44"/>
      <c r="S45" s="44"/>
      <c r="T45" s="44"/>
    </row>
    <row r="46" spans="1:38" hidden="1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38" hidden="1"/>
    <row r="48" spans="1:38" hidden="1"/>
    <row r="49" spans="2:20" hidden="1"/>
    <row r="50" spans="2:20" hidden="1"/>
    <row r="51" spans="2:20" hidden="1"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</row>
  </sheetData>
  <sheetProtection formatCells="0" formatColumns="0" formatRows="0" insertColumns="0" insertRows="0" insertHyperlinks="0" deleteColumns="0" deleteRows="0" sort="0" autoFilter="0" pivotTables="0"/>
  <autoFilter ref="A9:AL23">
    <filterColumn colId="3" showButton="0"/>
  </autoFilter>
  <mergeCells count="59">
    <mergeCell ref="L1:T1"/>
    <mergeCell ref="B2:G2"/>
    <mergeCell ref="H2:T2"/>
    <mergeCell ref="B3:G3"/>
    <mergeCell ref="H3:T3"/>
    <mergeCell ref="G1:K1"/>
    <mergeCell ref="W5:W8"/>
    <mergeCell ref="X5:X8"/>
    <mergeCell ref="Y5:Y8"/>
    <mergeCell ref="B8:B9"/>
    <mergeCell ref="C8:C9"/>
    <mergeCell ref="D8:E9"/>
    <mergeCell ref="F8:F9"/>
    <mergeCell ref="O5:T5"/>
    <mergeCell ref="B6:C6"/>
    <mergeCell ref="H6:N6"/>
    <mergeCell ref="O6:T6"/>
    <mergeCell ref="B5:C5"/>
    <mergeCell ref="T8:T10"/>
    <mergeCell ref="R8:R9"/>
    <mergeCell ref="S8:S9"/>
    <mergeCell ref="Z5:AC7"/>
    <mergeCell ref="AD5:AE7"/>
    <mergeCell ref="AF5:AG7"/>
    <mergeCell ref="AH5:AI7"/>
    <mergeCell ref="AJ5:AK7"/>
    <mergeCell ref="G28:O28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25:C25"/>
    <mergeCell ref="G26:O26"/>
    <mergeCell ref="G27:O27"/>
    <mergeCell ref="J30:T30"/>
    <mergeCell ref="B32:H32"/>
    <mergeCell ref="J32:T32"/>
    <mergeCell ref="B34:C34"/>
    <mergeCell ref="D34:H34"/>
    <mergeCell ref="I31:T31"/>
    <mergeCell ref="N51:T51"/>
    <mergeCell ref="B40:C40"/>
    <mergeCell ref="D40:I40"/>
    <mergeCell ref="J40:T40"/>
    <mergeCell ref="B43:G43"/>
    <mergeCell ref="H43:M43"/>
    <mergeCell ref="N43:T43"/>
    <mergeCell ref="B45:C45"/>
    <mergeCell ref="D45:H45"/>
    <mergeCell ref="B51:D51"/>
    <mergeCell ref="E51:G51"/>
    <mergeCell ref="H51:M51"/>
  </mergeCells>
  <conditionalFormatting sqref="H11:P23">
    <cfRule type="cellIs" dxfId="13" priority="2" operator="greaterThan">
      <formula>10</formula>
    </cfRule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28 X3:AK4 W5:AK9 V11:W23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AL67"/>
  <sheetViews>
    <sheetView workbookViewId="0">
      <pane ySplit="4" topLeftCell="A47" activePane="bottomLeft" state="frozen"/>
      <selection activeCell="A6" sqref="A6:XFD6"/>
      <selection pane="bottomLeft" activeCell="A48" sqref="A48:XFD59"/>
    </sheetView>
  </sheetViews>
  <sheetFormatPr defaultRowHeight="15.75"/>
  <cols>
    <col min="1" max="1" width="0.375" style="1" customWidth="1"/>
    <col min="2" max="2" width="6.25" style="1" customWidth="1"/>
    <col min="3" max="3" width="15" style="1" customWidth="1"/>
    <col min="4" max="4" width="14.25" style="1" customWidth="1"/>
    <col min="5" max="5" width="7.25" style="1" customWidth="1"/>
    <col min="6" max="6" width="9.375" style="1" hidden="1" customWidth="1"/>
    <col min="7" max="7" width="12.125" style="1" customWidth="1"/>
    <col min="8" max="8" width="7.625" style="1" customWidth="1"/>
    <col min="9" max="9" width="7.875" style="1" customWidth="1"/>
    <col min="10" max="11" width="4.375" style="1" hidden="1" customWidth="1"/>
    <col min="12" max="12" width="5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8" style="1" customWidth="1"/>
    <col min="17" max="17" width="8.375" style="1" customWidth="1"/>
    <col min="18" max="18" width="6.5" style="1" hidden="1" customWidth="1"/>
    <col min="19" max="19" width="11.875" style="1" hidden="1" customWidth="1"/>
    <col min="20" max="20" width="16.6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38" t="s">
        <v>0</v>
      </c>
      <c r="H1" s="138"/>
      <c r="I1" s="138"/>
      <c r="J1" s="138"/>
      <c r="K1" s="138"/>
      <c r="L1" s="138" t="s">
        <v>177</v>
      </c>
      <c r="M1" s="138"/>
      <c r="N1" s="138"/>
      <c r="O1" s="138"/>
      <c r="P1" s="138"/>
      <c r="Q1" s="138"/>
      <c r="R1" s="138"/>
      <c r="S1" s="138"/>
      <c r="T1" s="138"/>
    </row>
    <row r="2" spans="2:38" ht="27.75" customHeight="1">
      <c r="B2" s="139" t="s">
        <v>1</v>
      </c>
      <c r="C2" s="139"/>
      <c r="D2" s="139"/>
      <c r="E2" s="139"/>
      <c r="F2" s="139"/>
      <c r="G2" s="139"/>
      <c r="H2" s="140" t="s">
        <v>648</v>
      </c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3"/>
    </row>
    <row r="3" spans="2:38" ht="25.5" customHeight="1">
      <c r="B3" s="141" t="s">
        <v>2</v>
      </c>
      <c r="C3" s="141"/>
      <c r="D3" s="141"/>
      <c r="E3" s="141"/>
      <c r="F3" s="141"/>
      <c r="G3" s="141"/>
      <c r="H3" s="142" t="s">
        <v>52</v>
      </c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4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37" t="s">
        <v>3</v>
      </c>
      <c r="C5" s="137"/>
      <c r="D5" s="93" t="s">
        <v>55</v>
      </c>
      <c r="E5" s="93"/>
      <c r="F5" s="93"/>
      <c r="G5" s="93"/>
      <c r="H5" s="93"/>
      <c r="I5" s="93"/>
      <c r="J5" s="93"/>
      <c r="K5" s="93"/>
      <c r="L5" s="93"/>
      <c r="M5" s="93"/>
      <c r="N5" s="93"/>
      <c r="O5" s="133" t="s">
        <v>62</v>
      </c>
      <c r="P5" s="133"/>
      <c r="Q5" s="133"/>
      <c r="R5" s="133"/>
      <c r="S5" s="133"/>
      <c r="T5" s="133"/>
      <c r="W5" s="126" t="s">
        <v>43</v>
      </c>
      <c r="X5" s="126" t="s">
        <v>9</v>
      </c>
      <c r="Y5" s="126" t="s">
        <v>42</v>
      </c>
      <c r="Z5" s="126" t="s">
        <v>41</v>
      </c>
      <c r="AA5" s="126"/>
      <c r="AB5" s="126"/>
      <c r="AC5" s="126"/>
      <c r="AD5" s="126" t="s">
        <v>40</v>
      </c>
      <c r="AE5" s="126"/>
      <c r="AF5" s="126" t="s">
        <v>38</v>
      </c>
      <c r="AG5" s="126"/>
      <c r="AH5" s="126" t="s">
        <v>39</v>
      </c>
      <c r="AI5" s="126"/>
      <c r="AJ5" s="126" t="s">
        <v>37</v>
      </c>
      <c r="AK5" s="126"/>
      <c r="AL5" s="81"/>
    </row>
    <row r="6" spans="2:38" ht="17.25" customHeight="1">
      <c r="B6" s="134" t="s">
        <v>4</v>
      </c>
      <c r="C6" s="134"/>
      <c r="D6" s="8">
        <v>2</v>
      </c>
      <c r="G6" s="92" t="s">
        <v>51</v>
      </c>
      <c r="H6" s="143">
        <v>43618</v>
      </c>
      <c r="I6" s="144"/>
      <c r="J6" s="144"/>
      <c r="K6" s="144"/>
      <c r="L6" s="144"/>
      <c r="M6" s="144"/>
      <c r="N6" s="144"/>
      <c r="O6" s="133" t="s">
        <v>64</v>
      </c>
      <c r="P6" s="133"/>
      <c r="Q6" s="133"/>
      <c r="R6" s="133"/>
      <c r="S6" s="133"/>
      <c r="T6" s="133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1"/>
    </row>
    <row r="8" spans="2:38" ht="44.25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44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91" t="s">
        <v>45</v>
      </c>
      <c r="N9" s="91" t="s">
        <v>46</v>
      </c>
      <c r="O9" s="119"/>
      <c r="P9" s="119"/>
      <c r="Q9" s="121"/>
      <c r="R9" s="119"/>
      <c r="S9" s="122"/>
      <c r="T9" s="121"/>
      <c r="V9" s="88"/>
      <c r="W9" s="67" t="str">
        <f>+D5</f>
        <v>Thực hành chuyên sâu</v>
      </c>
      <c r="X9" s="68" t="str">
        <f>+O5</f>
        <v>Nhóm: ELE1435-07</v>
      </c>
      <c r="Y9" s="69">
        <f>+$AH$9+$AJ$9+$AF$9</f>
        <v>29</v>
      </c>
      <c r="Z9" s="63">
        <f>COUNTIF($S$10:$S$99,"Khiển trách")</f>
        <v>0</v>
      </c>
      <c r="AA9" s="63">
        <f>COUNTIF($S$10:$S$99,"Cảnh cáo")</f>
        <v>0</v>
      </c>
      <c r="AB9" s="63">
        <f>COUNTIF($S$10:$S$99,"Đình chỉ thi")</f>
        <v>0</v>
      </c>
      <c r="AC9" s="70">
        <f>+($Z$9+$AA$9+$AB$9)/$Y$9*100%</f>
        <v>0</v>
      </c>
      <c r="AD9" s="63">
        <f>SUM(COUNTIF($S$10:$S$97,"Vắng"),COUNTIF($S$10:$S$97,"Vắng có phép"))</f>
        <v>0</v>
      </c>
      <c r="AE9" s="71">
        <f>+$AD$9/$Y$9</f>
        <v>0</v>
      </c>
      <c r="AF9" s="72">
        <f>COUNTIF($V$10:$V$97,"Thi lại")</f>
        <v>0</v>
      </c>
      <c r="AG9" s="71">
        <f>+$AF$9/$Y$9</f>
        <v>0</v>
      </c>
      <c r="AH9" s="72">
        <f>COUNTIF($V$10:$V$98,"Học lại")</f>
        <v>5</v>
      </c>
      <c r="AI9" s="71">
        <f>+$AH$9/$Y$9</f>
        <v>0.17241379310344829</v>
      </c>
      <c r="AJ9" s="63">
        <f>COUNTIF($V$11:$V$98,"Đạt")</f>
        <v>24</v>
      </c>
      <c r="AK9" s="70">
        <f>+$AJ$9/$Y$9</f>
        <v>0.82758620689655171</v>
      </c>
      <c r="AL9" s="80"/>
    </row>
    <row r="10" spans="2:38" ht="23.25" customHeight="1">
      <c r="B10" s="117" t="s">
        <v>26</v>
      </c>
      <c r="C10" s="124"/>
      <c r="D10" s="124"/>
      <c r="E10" s="124"/>
      <c r="F10" s="124"/>
      <c r="G10" s="118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22"/>
      <c r="R10" s="14"/>
      <c r="S10" s="14"/>
      <c r="T10" s="12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30" customHeight="1">
      <c r="B11" s="15">
        <v>1</v>
      </c>
      <c r="C11" s="16" t="s">
        <v>491</v>
      </c>
      <c r="D11" s="17" t="s">
        <v>492</v>
      </c>
      <c r="E11" s="18" t="s">
        <v>280</v>
      </c>
      <c r="F11" s="19" t="s">
        <v>493</v>
      </c>
      <c r="G11" s="16" t="s">
        <v>378</v>
      </c>
      <c r="H11" s="20">
        <v>4</v>
      </c>
      <c r="I11" s="20">
        <v>5</v>
      </c>
      <c r="J11" s="20" t="s">
        <v>27</v>
      </c>
      <c r="K11" s="20" t="s">
        <v>27</v>
      </c>
      <c r="L11" s="21"/>
      <c r="M11" s="21"/>
      <c r="N11" s="21"/>
      <c r="O11" s="21"/>
      <c r="P11" s="22">
        <v>8.5</v>
      </c>
      <c r="Q11" s="23">
        <f t="shared" ref="Q11:Q39" si="0">ROUND(SUMPRODUCT(H11:P11,$H$10:$P$10)/100,1)</f>
        <v>6.6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4" t="str">
        <f t="shared" ref="S11:S39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3"/>
      <c r="V11" s="8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30" customHeight="1">
      <c r="B12" s="26">
        <v>2</v>
      </c>
      <c r="C12" s="27" t="s">
        <v>494</v>
      </c>
      <c r="D12" s="28" t="s">
        <v>495</v>
      </c>
      <c r="E12" s="29" t="s">
        <v>280</v>
      </c>
      <c r="F12" s="30" t="s">
        <v>496</v>
      </c>
      <c r="G12" s="27" t="s">
        <v>378</v>
      </c>
      <c r="H12" s="31">
        <v>9</v>
      </c>
      <c r="I12" s="31">
        <v>10</v>
      </c>
      <c r="J12" s="31" t="s">
        <v>27</v>
      </c>
      <c r="K12" s="31" t="s">
        <v>27</v>
      </c>
      <c r="L12" s="32"/>
      <c r="M12" s="32"/>
      <c r="N12" s="32"/>
      <c r="O12" s="32"/>
      <c r="P12" s="33">
        <v>8</v>
      </c>
      <c r="Q12" s="34">
        <f t="shared" si="0"/>
        <v>8.8000000000000007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6" t="str">
        <f t="shared" si="1"/>
        <v>Giỏi</v>
      </c>
      <c r="T12" s="37" t="str">
        <f>+IF(OR($H12=0,$I12=0,$J12=0,$K12=0),"Không đủ ĐKDT","")</f>
        <v/>
      </c>
      <c r="U12" s="3"/>
      <c r="V12" s="89" t="str">
        <f t="shared" ref="V12:V39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30" customHeight="1">
      <c r="B13" s="26">
        <v>3</v>
      </c>
      <c r="C13" s="27" t="s">
        <v>497</v>
      </c>
      <c r="D13" s="28" t="s">
        <v>498</v>
      </c>
      <c r="E13" s="29" t="s">
        <v>180</v>
      </c>
      <c r="F13" s="30" t="s">
        <v>499</v>
      </c>
      <c r="G13" s="27" t="s">
        <v>382</v>
      </c>
      <c r="H13" s="31">
        <v>5</v>
      </c>
      <c r="I13" s="31">
        <v>7</v>
      </c>
      <c r="J13" s="31" t="s">
        <v>27</v>
      </c>
      <c r="K13" s="31" t="s">
        <v>27</v>
      </c>
      <c r="L13" s="38"/>
      <c r="M13" s="38"/>
      <c r="N13" s="38"/>
      <c r="O13" s="38"/>
      <c r="P13" s="33">
        <v>8</v>
      </c>
      <c r="Q13" s="34">
        <f t="shared" si="0"/>
        <v>7.1</v>
      </c>
      <c r="R13" s="35" t="str">
        <f t="shared" ref="R13:R3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39" si="4">+IF(OR($H13=0,$I13=0,$J13=0,$K13=0),"Không đủ ĐKDT","")</f>
        <v/>
      </c>
      <c r="U13" s="3"/>
      <c r="V13" s="89" t="str">
        <f t="shared" si="2"/>
        <v>Đạt</v>
      </c>
      <c r="W13" s="74"/>
      <c r="X13" s="75"/>
      <c r="Y13" s="75"/>
      <c r="Z13" s="9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30" customHeight="1">
      <c r="B14" s="26">
        <v>4</v>
      </c>
      <c r="C14" s="27" t="s">
        <v>500</v>
      </c>
      <c r="D14" s="28" t="s">
        <v>501</v>
      </c>
      <c r="E14" s="29" t="s">
        <v>89</v>
      </c>
      <c r="F14" s="30" t="s">
        <v>487</v>
      </c>
      <c r="G14" s="27" t="s">
        <v>382</v>
      </c>
      <c r="H14" s="31">
        <v>6</v>
      </c>
      <c r="I14" s="31">
        <v>6</v>
      </c>
      <c r="J14" s="31" t="s">
        <v>27</v>
      </c>
      <c r="K14" s="31" t="s">
        <v>27</v>
      </c>
      <c r="L14" s="38"/>
      <c r="M14" s="38"/>
      <c r="N14" s="38"/>
      <c r="O14" s="38"/>
      <c r="P14" s="33">
        <v>8</v>
      </c>
      <c r="Q14" s="34">
        <f t="shared" si="0"/>
        <v>7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0" customHeight="1">
      <c r="B15" s="26">
        <v>5</v>
      </c>
      <c r="C15" s="27" t="s">
        <v>502</v>
      </c>
      <c r="D15" s="28" t="s">
        <v>503</v>
      </c>
      <c r="E15" s="29" t="s">
        <v>504</v>
      </c>
      <c r="F15" s="30" t="s">
        <v>132</v>
      </c>
      <c r="G15" s="27" t="s">
        <v>378</v>
      </c>
      <c r="H15" s="31">
        <v>8</v>
      </c>
      <c r="I15" s="31">
        <v>7</v>
      </c>
      <c r="J15" s="31" t="s">
        <v>27</v>
      </c>
      <c r="K15" s="31" t="s">
        <v>27</v>
      </c>
      <c r="L15" s="38"/>
      <c r="M15" s="38"/>
      <c r="N15" s="38"/>
      <c r="O15" s="38"/>
      <c r="P15" s="33">
        <v>9</v>
      </c>
      <c r="Q15" s="34">
        <f t="shared" si="0"/>
        <v>8.1999999999999993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3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0" customHeight="1">
      <c r="B16" s="26">
        <v>6</v>
      </c>
      <c r="C16" s="27" t="s">
        <v>505</v>
      </c>
      <c r="D16" s="28" t="s">
        <v>506</v>
      </c>
      <c r="E16" s="29" t="s">
        <v>111</v>
      </c>
      <c r="F16" s="30" t="s">
        <v>236</v>
      </c>
      <c r="G16" s="27" t="s">
        <v>378</v>
      </c>
      <c r="H16" s="31">
        <v>6</v>
      </c>
      <c r="I16" s="31">
        <v>7</v>
      </c>
      <c r="J16" s="31" t="s">
        <v>27</v>
      </c>
      <c r="K16" s="31" t="s">
        <v>27</v>
      </c>
      <c r="L16" s="38"/>
      <c r="M16" s="38"/>
      <c r="N16" s="38"/>
      <c r="O16" s="38"/>
      <c r="P16" s="33">
        <v>8</v>
      </c>
      <c r="Q16" s="34">
        <f t="shared" si="0"/>
        <v>7.3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30" customHeight="1">
      <c r="B17" s="26">
        <v>7</v>
      </c>
      <c r="C17" s="27" t="s">
        <v>507</v>
      </c>
      <c r="D17" s="28" t="s">
        <v>508</v>
      </c>
      <c r="E17" s="29" t="s">
        <v>509</v>
      </c>
      <c r="F17" s="30" t="s">
        <v>510</v>
      </c>
      <c r="G17" s="27" t="s">
        <v>378</v>
      </c>
      <c r="H17" s="31">
        <v>6</v>
      </c>
      <c r="I17" s="31">
        <v>6</v>
      </c>
      <c r="J17" s="31" t="s">
        <v>27</v>
      </c>
      <c r="K17" s="31" t="s">
        <v>27</v>
      </c>
      <c r="L17" s="38"/>
      <c r="M17" s="38"/>
      <c r="N17" s="38"/>
      <c r="O17" s="38"/>
      <c r="P17" s="33">
        <v>8</v>
      </c>
      <c r="Q17" s="34">
        <f t="shared" si="0"/>
        <v>7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30" customHeight="1">
      <c r="B18" s="26">
        <v>8</v>
      </c>
      <c r="C18" s="27" t="s">
        <v>511</v>
      </c>
      <c r="D18" s="28" t="s">
        <v>498</v>
      </c>
      <c r="E18" s="29" t="s">
        <v>512</v>
      </c>
      <c r="F18" s="30" t="s">
        <v>513</v>
      </c>
      <c r="G18" s="27" t="s">
        <v>382</v>
      </c>
      <c r="H18" s="31">
        <v>10</v>
      </c>
      <c r="I18" s="31">
        <v>10</v>
      </c>
      <c r="J18" s="31" t="s">
        <v>27</v>
      </c>
      <c r="K18" s="31" t="s">
        <v>27</v>
      </c>
      <c r="L18" s="38"/>
      <c r="M18" s="38"/>
      <c r="N18" s="38"/>
      <c r="O18" s="38"/>
      <c r="P18" s="33">
        <v>9</v>
      </c>
      <c r="Q18" s="34">
        <f t="shared" si="0"/>
        <v>9.5</v>
      </c>
      <c r="R18" s="35" t="str">
        <f t="shared" si="3"/>
        <v>A+</v>
      </c>
      <c r="S18" s="36" t="str">
        <f t="shared" si="1"/>
        <v>Giỏi</v>
      </c>
      <c r="T18" s="37" t="str">
        <f t="shared" si="4"/>
        <v/>
      </c>
      <c r="U18" s="3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30" customHeight="1">
      <c r="B19" s="26">
        <v>9</v>
      </c>
      <c r="C19" s="27" t="s">
        <v>514</v>
      </c>
      <c r="D19" s="28" t="s">
        <v>515</v>
      </c>
      <c r="E19" s="29" t="s">
        <v>209</v>
      </c>
      <c r="F19" s="30" t="s">
        <v>516</v>
      </c>
      <c r="G19" s="27" t="s">
        <v>382</v>
      </c>
      <c r="H19" s="31">
        <v>8</v>
      </c>
      <c r="I19" s="31">
        <v>7</v>
      </c>
      <c r="J19" s="31" t="s">
        <v>27</v>
      </c>
      <c r="K19" s="31" t="s">
        <v>27</v>
      </c>
      <c r="L19" s="38"/>
      <c r="M19" s="38"/>
      <c r="N19" s="38"/>
      <c r="O19" s="38"/>
      <c r="P19" s="33">
        <v>8</v>
      </c>
      <c r="Q19" s="34">
        <f t="shared" si="0"/>
        <v>7.7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30" customHeight="1">
      <c r="B20" s="26">
        <v>10</v>
      </c>
      <c r="C20" s="27" t="s">
        <v>517</v>
      </c>
      <c r="D20" s="28" t="s">
        <v>518</v>
      </c>
      <c r="E20" s="29" t="s">
        <v>519</v>
      </c>
      <c r="F20" s="30" t="s">
        <v>520</v>
      </c>
      <c r="G20" s="27" t="s">
        <v>378</v>
      </c>
      <c r="H20" s="31">
        <v>6</v>
      </c>
      <c r="I20" s="31">
        <v>6</v>
      </c>
      <c r="J20" s="31" t="s">
        <v>27</v>
      </c>
      <c r="K20" s="31" t="s">
        <v>27</v>
      </c>
      <c r="L20" s="38"/>
      <c r="M20" s="38"/>
      <c r="N20" s="38"/>
      <c r="O20" s="38"/>
      <c r="P20" s="33">
        <v>8</v>
      </c>
      <c r="Q20" s="34">
        <f t="shared" si="0"/>
        <v>7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30" customHeight="1">
      <c r="B21" s="26">
        <v>11</v>
      </c>
      <c r="C21" s="27" t="s">
        <v>521</v>
      </c>
      <c r="D21" s="28" t="s">
        <v>522</v>
      </c>
      <c r="E21" s="29" t="s">
        <v>127</v>
      </c>
      <c r="F21" s="30" t="s">
        <v>232</v>
      </c>
      <c r="G21" s="27" t="s">
        <v>382</v>
      </c>
      <c r="H21" s="31">
        <v>10</v>
      </c>
      <c r="I21" s="31">
        <v>10</v>
      </c>
      <c r="J21" s="31" t="s">
        <v>27</v>
      </c>
      <c r="K21" s="31" t="s">
        <v>27</v>
      </c>
      <c r="L21" s="38"/>
      <c r="M21" s="38"/>
      <c r="N21" s="38"/>
      <c r="O21" s="38"/>
      <c r="P21" s="33">
        <v>8</v>
      </c>
      <c r="Q21" s="34">
        <f t="shared" si="0"/>
        <v>9</v>
      </c>
      <c r="R21" s="35" t="str">
        <f t="shared" si="3"/>
        <v>A+</v>
      </c>
      <c r="S21" s="36" t="str">
        <f t="shared" si="1"/>
        <v>Giỏi</v>
      </c>
      <c r="T21" s="37" t="str">
        <f t="shared" si="4"/>
        <v/>
      </c>
      <c r="U21" s="3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30" customHeight="1">
      <c r="B22" s="26">
        <v>12</v>
      </c>
      <c r="C22" s="27" t="s">
        <v>523</v>
      </c>
      <c r="D22" s="28" t="s">
        <v>524</v>
      </c>
      <c r="E22" s="29" t="s">
        <v>398</v>
      </c>
      <c r="F22" s="30" t="s">
        <v>300</v>
      </c>
      <c r="G22" s="27" t="s">
        <v>378</v>
      </c>
      <c r="H22" s="31">
        <v>6</v>
      </c>
      <c r="I22" s="31">
        <v>5</v>
      </c>
      <c r="J22" s="31" t="s">
        <v>27</v>
      </c>
      <c r="K22" s="31" t="s">
        <v>27</v>
      </c>
      <c r="L22" s="38"/>
      <c r="M22" s="38"/>
      <c r="N22" s="38"/>
      <c r="O22" s="38"/>
      <c r="P22" s="33">
        <v>7</v>
      </c>
      <c r="Q22" s="34">
        <f t="shared" si="0"/>
        <v>6.2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3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30" customHeight="1">
      <c r="B23" s="26">
        <v>13</v>
      </c>
      <c r="C23" s="27" t="s">
        <v>525</v>
      </c>
      <c r="D23" s="28" t="s">
        <v>526</v>
      </c>
      <c r="E23" s="29" t="s">
        <v>398</v>
      </c>
      <c r="F23" s="30" t="s">
        <v>120</v>
      </c>
      <c r="G23" s="27" t="s">
        <v>382</v>
      </c>
      <c r="H23" s="31">
        <v>0</v>
      </c>
      <c r="I23" s="31">
        <v>0</v>
      </c>
      <c r="J23" s="31" t="s">
        <v>27</v>
      </c>
      <c r="K23" s="31" t="s">
        <v>27</v>
      </c>
      <c r="L23" s="38"/>
      <c r="M23" s="38"/>
      <c r="N23" s="38"/>
      <c r="O23" s="38"/>
      <c r="P23" s="33" t="s">
        <v>650</v>
      </c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>Không đủ ĐKDT</v>
      </c>
      <c r="U23" s="3"/>
      <c r="V23" s="89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30" customHeight="1">
      <c r="B24" s="26">
        <v>14</v>
      </c>
      <c r="C24" s="27" t="s">
        <v>527</v>
      </c>
      <c r="D24" s="28" t="s">
        <v>98</v>
      </c>
      <c r="E24" s="29" t="s">
        <v>528</v>
      </c>
      <c r="F24" s="30" t="s">
        <v>529</v>
      </c>
      <c r="G24" s="27" t="s">
        <v>382</v>
      </c>
      <c r="H24" s="31">
        <v>6</v>
      </c>
      <c r="I24" s="31">
        <v>6</v>
      </c>
      <c r="J24" s="31" t="s">
        <v>27</v>
      </c>
      <c r="K24" s="31" t="s">
        <v>27</v>
      </c>
      <c r="L24" s="38"/>
      <c r="M24" s="38"/>
      <c r="N24" s="38"/>
      <c r="O24" s="38"/>
      <c r="P24" s="33">
        <v>8</v>
      </c>
      <c r="Q24" s="34">
        <f t="shared" si="0"/>
        <v>7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30" customHeight="1">
      <c r="B25" s="26">
        <v>15</v>
      </c>
      <c r="C25" s="27" t="s">
        <v>530</v>
      </c>
      <c r="D25" s="28" t="s">
        <v>347</v>
      </c>
      <c r="E25" s="29" t="s">
        <v>221</v>
      </c>
      <c r="F25" s="30" t="s">
        <v>210</v>
      </c>
      <c r="G25" s="27" t="s">
        <v>382</v>
      </c>
      <c r="H25" s="31">
        <v>8</v>
      </c>
      <c r="I25" s="31">
        <v>8</v>
      </c>
      <c r="J25" s="31" t="s">
        <v>27</v>
      </c>
      <c r="K25" s="31" t="s">
        <v>27</v>
      </c>
      <c r="L25" s="38"/>
      <c r="M25" s="38"/>
      <c r="N25" s="38"/>
      <c r="O25" s="38"/>
      <c r="P25" s="33">
        <v>8</v>
      </c>
      <c r="Q25" s="34">
        <f t="shared" si="0"/>
        <v>8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3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30" customHeight="1">
      <c r="B26" s="26">
        <v>16</v>
      </c>
      <c r="C26" s="27" t="s">
        <v>531</v>
      </c>
      <c r="D26" s="28" t="s">
        <v>532</v>
      </c>
      <c r="E26" s="29" t="s">
        <v>221</v>
      </c>
      <c r="F26" s="30" t="s">
        <v>533</v>
      </c>
      <c r="G26" s="27" t="s">
        <v>382</v>
      </c>
      <c r="H26" s="31">
        <v>10</v>
      </c>
      <c r="I26" s="31">
        <v>10</v>
      </c>
      <c r="J26" s="31" t="s">
        <v>27</v>
      </c>
      <c r="K26" s="31" t="s">
        <v>27</v>
      </c>
      <c r="L26" s="38"/>
      <c r="M26" s="38"/>
      <c r="N26" s="38"/>
      <c r="O26" s="38"/>
      <c r="P26" s="33">
        <v>7</v>
      </c>
      <c r="Q26" s="34">
        <f t="shared" si="0"/>
        <v>8.5</v>
      </c>
      <c r="R26" s="35" t="str">
        <f t="shared" si="3"/>
        <v>A</v>
      </c>
      <c r="S26" s="36" t="str">
        <f t="shared" si="1"/>
        <v>Giỏi</v>
      </c>
      <c r="T26" s="37" t="str">
        <f t="shared" si="4"/>
        <v/>
      </c>
      <c r="U26" s="3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30" customHeight="1">
      <c r="B27" s="26">
        <v>17</v>
      </c>
      <c r="C27" s="27" t="s">
        <v>534</v>
      </c>
      <c r="D27" s="28" t="s">
        <v>75</v>
      </c>
      <c r="E27" s="29" t="s">
        <v>535</v>
      </c>
      <c r="F27" s="30" t="s">
        <v>222</v>
      </c>
      <c r="G27" s="27" t="s">
        <v>382</v>
      </c>
      <c r="H27" s="31">
        <v>0</v>
      </c>
      <c r="I27" s="31">
        <v>0</v>
      </c>
      <c r="J27" s="31" t="s">
        <v>27</v>
      </c>
      <c r="K27" s="31" t="s">
        <v>27</v>
      </c>
      <c r="L27" s="38"/>
      <c r="M27" s="38"/>
      <c r="N27" s="38"/>
      <c r="O27" s="38"/>
      <c r="P27" s="33" t="s">
        <v>650</v>
      </c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>Không đủ ĐKDT</v>
      </c>
      <c r="U27" s="3"/>
      <c r="V27" s="89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30" customHeight="1">
      <c r="B28" s="26">
        <v>18</v>
      </c>
      <c r="C28" s="27" t="s">
        <v>536</v>
      </c>
      <c r="D28" s="28" t="s">
        <v>537</v>
      </c>
      <c r="E28" s="29" t="s">
        <v>141</v>
      </c>
      <c r="F28" s="30" t="s">
        <v>210</v>
      </c>
      <c r="G28" s="27" t="s">
        <v>382</v>
      </c>
      <c r="H28" s="31">
        <v>10</v>
      </c>
      <c r="I28" s="31">
        <v>10</v>
      </c>
      <c r="J28" s="31" t="s">
        <v>27</v>
      </c>
      <c r="K28" s="31" t="s">
        <v>27</v>
      </c>
      <c r="L28" s="38"/>
      <c r="M28" s="38"/>
      <c r="N28" s="38"/>
      <c r="O28" s="38"/>
      <c r="P28" s="33">
        <v>9</v>
      </c>
      <c r="Q28" s="34">
        <f t="shared" si="0"/>
        <v>9.5</v>
      </c>
      <c r="R28" s="35" t="str">
        <f t="shared" si="3"/>
        <v>A+</v>
      </c>
      <c r="S28" s="36" t="str">
        <f t="shared" si="1"/>
        <v>Giỏi</v>
      </c>
      <c r="T28" s="37" t="str">
        <f t="shared" si="4"/>
        <v/>
      </c>
      <c r="U28" s="3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30" customHeight="1">
      <c r="B29" s="26">
        <v>19</v>
      </c>
      <c r="C29" s="27" t="s">
        <v>538</v>
      </c>
      <c r="D29" s="28" t="s">
        <v>539</v>
      </c>
      <c r="E29" s="29" t="s">
        <v>141</v>
      </c>
      <c r="F29" s="30" t="s">
        <v>187</v>
      </c>
      <c r="G29" s="27" t="s">
        <v>382</v>
      </c>
      <c r="H29" s="31">
        <v>9</v>
      </c>
      <c r="I29" s="31">
        <v>9</v>
      </c>
      <c r="J29" s="31" t="s">
        <v>27</v>
      </c>
      <c r="K29" s="31" t="s">
        <v>27</v>
      </c>
      <c r="L29" s="38"/>
      <c r="M29" s="38"/>
      <c r="N29" s="38"/>
      <c r="O29" s="38"/>
      <c r="P29" s="33">
        <v>8</v>
      </c>
      <c r="Q29" s="34">
        <f t="shared" si="0"/>
        <v>8.5</v>
      </c>
      <c r="R29" s="35" t="str">
        <f t="shared" si="3"/>
        <v>A</v>
      </c>
      <c r="S29" s="36" t="str">
        <f t="shared" si="1"/>
        <v>Giỏi</v>
      </c>
      <c r="T29" s="37" t="str">
        <f t="shared" si="4"/>
        <v/>
      </c>
      <c r="U29" s="3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30" customHeight="1">
      <c r="B30" s="26">
        <v>20</v>
      </c>
      <c r="C30" s="27" t="s">
        <v>540</v>
      </c>
      <c r="D30" s="28" t="s">
        <v>541</v>
      </c>
      <c r="E30" s="29" t="s">
        <v>418</v>
      </c>
      <c r="F30" s="30" t="s">
        <v>542</v>
      </c>
      <c r="G30" s="27" t="s">
        <v>382</v>
      </c>
      <c r="H30" s="31">
        <v>6</v>
      </c>
      <c r="I30" s="31">
        <v>6</v>
      </c>
      <c r="J30" s="31" t="s">
        <v>27</v>
      </c>
      <c r="K30" s="31" t="s">
        <v>27</v>
      </c>
      <c r="L30" s="38"/>
      <c r="M30" s="38"/>
      <c r="N30" s="38"/>
      <c r="O30" s="38"/>
      <c r="P30" s="33">
        <v>7</v>
      </c>
      <c r="Q30" s="34">
        <f t="shared" si="0"/>
        <v>6.5</v>
      </c>
      <c r="R30" s="35" t="str">
        <f t="shared" si="3"/>
        <v>C+</v>
      </c>
      <c r="S30" s="36" t="str">
        <f t="shared" si="1"/>
        <v>Trung bình</v>
      </c>
      <c r="T30" s="37" t="str">
        <f t="shared" si="4"/>
        <v/>
      </c>
      <c r="U30" s="3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30" customHeight="1">
      <c r="B31" s="26">
        <v>21</v>
      </c>
      <c r="C31" s="27" t="s">
        <v>543</v>
      </c>
      <c r="D31" s="28" t="s">
        <v>544</v>
      </c>
      <c r="E31" s="29" t="s">
        <v>545</v>
      </c>
      <c r="F31" s="30" t="s">
        <v>546</v>
      </c>
      <c r="G31" s="27" t="s">
        <v>382</v>
      </c>
      <c r="H31" s="31">
        <v>6</v>
      </c>
      <c r="I31" s="31">
        <v>5</v>
      </c>
      <c r="J31" s="31" t="s">
        <v>27</v>
      </c>
      <c r="K31" s="31" t="s">
        <v>27</v>
      </c>
      <c r="L31" s="38"/>
      <c r="M31" s="38"/>
      <c r="N31" s="38"/>
      <c r="O31" s="38"/>
      <c r="P31" s="33">
        <v>6</v>
      </c>
      <c r="Q31" s="34">
        <f t="shared" si="0"/>
        <v>5.7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3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30" customHeight="1">
      <c r="B32" s="26">
        <v>22</v>
      </c>
      <c r="C32" s="27" t="s">
        <v>547</v>
      </c>
      <c r="D32" s="28" t="s">
        <v>548</v>
      </c>
      <c r="E32" s="29" t="s">
        <v>239</v>
      </c>
      <c r="F32" s="30" t="s">
        <v>549</v>
      </c>
      <c r="G32" s="27" t="s">
        <v>382</v>
      </c>
      <c r="H32" s="31">
        <v>0</v>
      </c>
      <c r="I32" s="31">
        <v>0</v>
      </c>
      <c r="J32" s="31" t="s">
        <v>27</v>
      </c>
      <c r="K32" s="31" t="s">
        <v>27</v>
      </c>
      <c r="L32" s="38"/>
      <c r="M32" s="38"/>
      <c r="N32" s="38"/>
      <c r="O32" s="38"/>
      <c r="P32" s="33" t="s">
        <v>650</v>
      </c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>Không đủ ĐKDT</v>
      </c>
      <c r="U32" s="3"/>
      <c r="V32" s="89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30" customHeight="1">
      <c r="B33" s="26">
        <v>23</v>
      </c>
      <c r="C33" s="27" t="s">
        <v>550</v>
      </c>
      <c r="D33" s="28" t="s">
        <v>551</v>
      </c>
      <c r="E33" s="29" t="s">
        <v>552</v>
      </c>
      <c r="F33" s="30" t="s">
        <v>553</v>
      </c>
      <c r="G33" s="27" t="s">
        <v>382</v>
      </c>
      <c r="H33" s="31">
        <v>10</v>
      </c>
      <c r="I33" s="31">
        <v>10</v>
      </c>
      <c r="J33" s="31" t="s">
        <v>27</v>
      </c>
      <c r="K33" s="31" t="s">
        <v>27</v>
      </c>
      <c r="L33" s="38"/>
      <c r="M33" s="38"/>
      <c r="N33" s="38"/>
      <c r="O33" s="38"/>
      <c r="P33" s="33">
        <v>8</v>
      </c>
      <c r="Q33" s="34">
        <f t="shared" si="0"/>
        <v>9</v>
      </c>
      <c r="R33" s="35" t="str">
        <f t="shared" si="3"/>
        <v>A+</v>
      </c>
      <c r="S33" s="36" t="str">
        <f t="shared" si="1"/>
        <v>Giỏi</v>
      </c>
      <c r="T33" s="37" t="str">
        <f t="shared" si="4"/>
        <v/>
      </c>
      <c r="U33" s="3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30" customHeight="1">
      <c r="B34" s="26">
        <v>24</v>
      </c>
      <c r="C34" s="27" t="s">
        <v>554</v>
      </c>
      <c r="D34" s="28" t="s">
        <v>555</v>
      </c>
      <c r="E34" s="29" t="s">
        <v>552</v>
      </c>
      <c r="F34" s="30" t="s">
        <v>156</v>
      </c>
      <c r="G34" s="27" t="s">
        <v>378</v>
      </c>
      <c r="H34" s="31">
        <v>0</v>
      </c>
      <c r="I34" s="31">
        <v>0</v>
      </c>
      <c r="J34" s="31" t="s">
        <v>27</v>
      </c>
      <c r="K34" s="31" t="s">
        <v>27</v>
      </c>
      <c r="L34" s="38"/>
      <c r="M34" s="38"/>
      <c r="N34" s="38"/>
      <c r="O34" s="38"/>
      <c r="P34" s="33" t="s">
        <v>650</v>
      </c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>Không đủ ĐKDT</v>
      </c>
      <c r="U34" s="3"/>
      <c r="V34" s="89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30" customHeight="1">
      <c r="B35" s="26">
        <v>25</v>
      </c>
      <c r="C35" s="27" t="s">
        <v>556</v>
      </c>
      <c r="D35" s="28" t="s">
        <v>557</v>
      </c>
      <c r="E35" s="29" t="s">
        <v>153</v>
      </c>
      <c r="F35" s="30" t="s">
        <v>558</v>
      </c>
      <c r="G35" s="27" t="s">
        <v>378</v>
      </c>
      <c r="H35" s="31">
        <v>4</v>
      </c>
      <c r="I35" s="31">
        <v>4</v>
      </c>
      <c r="J35" s="31" t="s">
        <v>27</v>
      </c>
      <c r="K35" s="31" t="s">
        <v>27</v>
      </c>
      <c r="L35" s="38"/>
      <c r="M35" s="38"/>
      <c r="N35" s="38"/>
      <c r="O35" s="38"/>
      <c r="P35" s="33">
        <v>8</v>
      </c>
      <c r="Q35" s="34">
        <f t="shared" si="0"/>
        <v>6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3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30" customHeight="1">
      <c r="B36" s="102">
        <v>26</v>
      </c>
      <c r="C36" s="103" t="s">
        <v>559</v>
      </c>
      <c r="D36" s="104" t="s">
        <v>560</v>
      </c>
      <c r="E36" s="105" t="s">
        <v>561</v>
      </c>
      <c r="F36" s="106" t="s">
        <v>562</v>
      </c>
      <c r="G36" s="103" t="s">
        <v>382</v>
      </c>
      <c r="H36" s="107">
        <v>3</v>
      </c>
      <c r="I36" s="107">
        <v>4</v>
      </c>
      <c r="J36" s="31" t="s">
        <v>27</v>
      </c>
      <c r="K36" s="31" t="s">
        <v>27</v>
      </c>
      <c r="L36" s="38"/>
      <c r="M36" s="38"/>
      <c r="N36" s="38"/>
      <c r="O36" s="38"/>
      <c r="P36" s="33">
        <v>5</v>
      </c>
      <c r="Q36" s="34">
        <f t="shared" si="0"/>
        <v>4.3</v>
      </c>
      <c r="R36" s="35" t="str">
        <f t="shared" si="3"/>
        <v>D</v>
      </c>
      <c r="S36" s="36" t="str">
        <f t="shared" si="1"/>
        <v>Trung bình yếu</v>
      </c>
      <c r="T36" s="37" t="str">
        <f t="shared" si="4"/>
        <v/>
      </c>
      <c r="U36" s="3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1:38" ht="30" customHeight="1">
      <c r="B37" s="26">
        <v>27</v>
      </c>
      <c r="C37" s="27" t="s">
        <v>563</v>
      </c>
      <c r="D37" s="28" t="s">
        <v>564</v>
      </c>
      <c r="E37" s="29" t="s">
        <v>162</v>
      </c>
      <c r="F37" s="30" t="s">
        <v>565</v>
      </c>
      <c r="G37" s="27" t="s">
        <v>382</v>
      </c>
      <c r="H37" s="31">
        <v>0</v>
      </c>
      <c r="I37" s="31">
        <v>0</v>
      </c>
      <c r="J37" s="31" t="s">
        <v>27</v>
      </c>
      <c r="K37" s="31" t="s">
        <v>27</v>
      </c>
      <c r="L37" s="38"/>
      <c r="M37" s="38"/>
      <c r="N37" s="38"/>
      <c r="O37" s="38"/>
      <c r="P37" s="33">
        <v>0</v>
      </c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>Không đủ ĐKDT</v>
      </c>
      <c r="U37" s="3"/>
      <c r="V37" s="89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1:38" ht="30" customHeight="1">
      <c r="B38" s="26">
        <v>28</v>
      </c>
      <c r="C38" s="27" t="s">
        <v>566</v>
      </c>
      <c r="D38" s="28" t="s">
        <v>567</v>
      </c>
      <c r="E38" s="29" t="s">
        <v>568</v>
      </c>
      <c r="F38" s="30" t="s">
        <v>569</v>
      </c>
      <c r="G38" s="27" t="s">
        <v>378</v>
      </c>
      <c r="H38" s="31">
        <v>8</v>
      </c>
      <c r="I38" s="31">
        <v>9</v>
      </c>
      <c r="J38" s="31" t="s">
        <v>27</v>
      </c>
      <c r="K38" s="31" t="s">
        <v>27</v>
      </c>
      <c r="L38" s="38"/>
      <c r="M38" s="38"/>
      <c r="N38" s="38"/>
      <c r="O38" s="38"/>
      <c r="P38" s="33">
        <v>8</v>
      </c>
      <c r="Q38" s="34">
        <f t="shared" si="0"/>
        <v>8.3000000000000007</v>
      </c>
      <c r="R38" s="35" t="str">
        <f t="shared" si="3"/>
        <v>B+</v>
      </c>
      <c r="S38" s="36" t="str">
        <f t="shared" si="1"/>
        <v>Khá</v>
      </c>
      <c r="T38" s="37" t="str">
        <f t="shared" si="4"/>
        <v/>
      </c>
      <c r="U38" s="3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1:38" ht="30" customHeight="1">
      <c r="B39" s="26">
        <v>29</v>
      </c>
      <c r="C39" s="27" t="s">
        <v>570</v>
      </c>
      <c r="D39" s="28" t="s">
        <v>126</v>
      </c>
      <c r="E39" s="29" t="s">
        <v>571</v>
      </c>
      <c r="F39" s="30" t="s">
        <v>96</v>
      </c>
      <c r="G39" s="27" t="s">
        <v>378</v>
      </c>
      <c r="H39" s="31">
        <v>8</v>
      </c>
      <c r="I39" s="31">
        <v>7</v>
      </c>
      <c r="J39" s="31" t="s">
        <v>27</v>
      </c>
      <c r="K39" s="31" t="s">
        <v>27</v>
      </c>
      <c r="L39" s="38"/>
      <c r="M39" s="38"/>
      <c r="N39" s="38"/>
      <c r="O39" s="38"/>
      <c r="P39" s="33">
        <v>7</v>
      </c>
      <c r="Q39" s="34">
        <f t="shared" si="0"/>
        <v>7.2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1:38" ht="7.5" customHeight="1">
      <c r="A40" s="2"/>
      <c r="B40" s="39"/>
      <c r="C40" s="40"/>
      <c r="D40" s="40"/>
      <c r="E40" s="41"/>
      <c r="F40" s="41"/>
      <c r="G40" s="41"/>
      <c r="H40" s="42"/>
      <c r="I40" s="43"/>
      <c r="J40" s="43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3"/>
    </row>
    <row r="41" spans="1:38" ht="16.5">
      <c r="A41" s="2"/>
      <c r="B41" s="125" t="s">
        <v>28</v>
      </c>
      <c r="C41" s="125"/>
      <c r="D41" s="40"/>
      <c r="E41" s="41"/>
      <c r="F41" s="41"/>
      <c r="G41" s="41"/>
      <c r="H41" s="42"/>
      <c r="I41" s="43"/>
      <c r="J41" s="43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3"/>
    </row>
    <row r="42" spans="1:38" ht="16.5" customHeight="1">
      <c r="A42" s="2"/>
      <c r="B42" s="45" t="s">
        <v>29</v>
      </c>
      <c r="C42" s="45"/>
      <c r="D42" s="46">
        <f>+$Y$9</f>
        <v>29</v>
      </c>
      <c r="E42" s="47" t="s">
        <v>30</v>
      </c>
      <c r="F42" s="47"/>
      <c r="G42" s="116" t="s">
        <v>31</v>
      </c>
      <c r="H42" s="116"/>
      <c r="I42" s="116"/>
      <c r="J42" s="116"/>
      <c r="K42" s="116"/>
      <c r="L42" s="116"/>
      <c r="M42" s="116"/>
      <c r="N42" s="116"/>
      <c r="O42" s="116"/>
      <c r="P42" s="48">
        <f>$Y$9 -COUNTIF($T$10:$T$229,"Vắng") -COUNTIF($T$10:$T$229,"Vắng có phép") - COUNTIF($T$10:$T$229,"Đình chỉ thi") - COUNTIF($T$10:$T$229,"Không đủ ĐKDT")</f>
        <v>24</v>
      </c>
      <c r="Q42" s="48"/>
      <c r="R42" s="49"/>
      <c r="S42" s="50"/>
      <c r="T42" s="50" t="s">
        <v>30</v>
      </c>
      <c r="U42" s="3"/>
    </row>
    <row r="43" spans="1:38" ht="16.5" customHeight="1">
      <c r="A43" s="2"/>
      <c r="B43" s="45" t="s">
        <v>32</v>
      </c>
      <c r="C43" s="45"/>
      <c r="D43" s="46">
        <f>+$AJ$9</f>
        <v>24</v>
      </c>
      <c r="E43" s="47" t="s">
        <v>30</v>
      </c>
      <c r="F43" s="47"/>
      <c r="G43" s="116" t="s">
        <v>33</v>
      </c>
      <c r="H43" s="116"/>
      <c r="I43" s="116"/>
      <c r="J43" s="116"/>
      <c r="K43" s="116"/>
      <c r="L43" s="116"/>
      <c r="M43" s="116"/>
      <c r="N43" s="116"/>
      <c r="O43" s="116"/>
      <c r="P43" s="51">
        <f>COUNTIF($T$10:$T$105,"Vắng")</f>
        <v>0</v>
      </c>
      <c r="Q43" s="51"/>
      <c r="R43" s="52"/>
      <c r="S43" s="50"/>
      <c r="T43" s="50" t="s">
        <v>30</v>
      </c>
      <c r="U43" s="3"/>
    </row>
    <row r="44" spans="1:38" ht="16.5" customHeight="1">
      <c r="A44" s="2"/>
      <c r="B44" s="45" t="s">
        <v>49</v>
      </c>
      <c r="C44" s="45"/>
      <c r="D44" s="83">
        <f>COUNTIF(V11:V39,"Học lại")</f>
        <v>5</v>
      </c>
      <c r="E44" s="47" t="s">
        <v>30</v>
      </c>
      <c r="F44" s="47"/>
      <c r="G44" s="116" t="s">
        <v>50</v>
      </c>
      <c r="H44" s="116"/>
      <c r="I44" s="116"/>
      <c r="J44" s="116"/>
      <c r="K44" s="116"/>
      <c r="L44" s="116"/>
      <c r="M44" s="116"/>
      <c r="N44" s="116"/>
      <c r="O44" s="116"/>
      <c r="P44" s="48">
        <f>COUNTIF($T$10:$T$105,"Vắng có phép")</f>
        <v>0</v>
      </c>
      <c r="Q44" s="48"/>
      <c r="R44" s="49"/>
      <c r="S44" s="50"/>
      <c r="T44" s="50" t="s">
        <v>30</v>
      </c>
      <c r="U44" s="3"/>
    </row>
    <row r="45" spans="1:38" ht="3" customHeight="1">
      <c r="A45" s="2"/>
      <c r="B45" s="39"/>
      <c r="C45" s="40"/>
      <c r="D45" s="40"/>
      <c r="E45" s="41"/>
      <c r="F45" s="41"/>
      <c r="G45" s="41"/>
      <c r="H45" s="42"/>
      <c r="I45" s="43"/>
      <c r="J45" s="43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3"/>
    </row>
    <row r="46" spans="1:38">
      <c r="B46" s="84" t="s">
        <v>34</v>
      </c>
      <c r="C46" s="84"/>
      <c r="D46" s="85">
        <f>COUNTIF(V11:V39,"Thi lại")</f>
        <v>0</v>
      </c>
      <c r="E46" s="86" t="s">
        <v>30</v>
      </c>
      <c r="F46" s="3"/>
      <c r="G46" s="3"/>
      <c r="H46" s="3"/>
      <c r="I46" s="3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3"/>
    </row>
    <row r="47" spans="1:38" ht="22.5" customHeight="1">
      <c r="B47" s="84"/>
      <c r="C47" s="84"/>
      <c r="D47" s="85"/>
      <c r="E47" s="86"/>
      <c r="F47" s="3"/>
      <c r="G47" s="3"/>
      <c r="H47" s="3"/>
      <c r="I47" s="114" t="s">
        <v>651</v>
      </c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3"/>
    </row>
    <row r="48" spans="1:38" ht="32.25" customHeight="1">
      <c r="A48" s="53"/>
      <c r="B48" s="111"/>
      <c r="C48" s="111"/>
      <c r="D48" s="111"/>
      <c r="E48" s="111"/>
      <c r="F48" s="111"/>
      <c r="G48" s="111"/>
      <c r="H48" s="111"/>
      <c r="I48" s="54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3"/>
    </row>
    <row r="49" spans="1:38" ht="15.75" customHeight="1">
      <c r="A49" s="2"/>
      <c r="B49" s="39"/>
      <c r="C49" s="55"/>
      <c r="D49" s="55"/>
      <c r="E49" s="56"/>
      <c r="F49" s="56"/>
      <c r="G49" s="56"/>
      <c r="H49" s="57"/>
      <c r="I49" s="58"/>
      <c r="J49" s="58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38" s="2" customFormat="1">
      <c r="B50" s="111"/>
      <c r="C50" s="111"/>
      <c r="D50" s="113"/>
      <c r="E50" s="113"/>
      <c r="F50" s="113"/>
      <c r="G50" s="113"/>
      <c r="H50" s="113"/>
      <c r="I50" s="58"/>
      <c r="J50" s="58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3"/>
      <c r="V50" s="62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2" customForma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62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2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s="2" customFormat="1" ht="9.75" customHeigh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62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s="2" customFormat="1" ht="3.75" customHeigh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62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s="2" customFormat="1" ht="18" customHeight="1">
      <c r="A56" s="1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3"/>
      <c r="V56" s="62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s="2" customFormat="1" ht="4.5" customHeight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62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2" customFormat="1" ht="36.75" customHeigh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62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  <row r="59" spans="1:38" ht="38.25" customHeight="1">
      <c r="B59" s="110"/>
      <c r="C59" s="111"/>
      <c r="D59" s="111"/>
      <c r="E59" s="111"/>
      <c r="F59" s="111"/>
      <c r="G59" s="111"/>
      <c r="H59" s="110"/>
      <c r="I59" s="110"/>
      <c r="J59" s="110"/>
      <c r="K59" s="110"/>
      <c r="L59" s="110"/>
      <c r="M59" s="110"/>
      <c r="N59" s="112"/>
      <c r="O59" s="112"/>
      <c r="P59" s="112"/>
      <c r="Q59" s="112"/>
      <c r="R59" s="112"/>
      <c r="S59" s="112"/>
      <c r="T59" s="112"/>
    </row>
    <row r="60" spans="1:38">
      <c r="B60" s="39"/>
      <c r="C60" s="55"/>
      <c r="D60" s="55"/>
      <c r="E60" s="56"/>
      <c r="F60" s="56"/>
      <c r="G60" s="56"/>
      <c r="H60" s="57"/>
      <c r="I60" s="58"/>
      <c r="J60" s="58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38">
      <c r="B61" s="111"/>
      <c r="C61" s="111"/>
      <c r="D61" s="113"/>
      <c r="E61" s="113"/>
      <c r="F61" s="113"/>
      <c r="G61" s="113"/>
      <c r="H61" s="113"/>
      <c r="I61" s="58"/>
      <c r="J61" s="58"/>
      <c r="K61" s="44"/>
      <c r="L61" s="44"/>
      <c r="M61" s="44"/>
      <c r="N61" s="44"/>
      <c r="O61" s="44"/>
      <c r="P61" s="44"/>
      <c r="Q61" s="44"/>
      <c r="R61" s="44"/>
      <c r="S61" s="44"/>
      <c r="T61" s="44"/>
    </row>
    <row r="62" spans="1:38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7" spans="2:20"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</row>
  </sheetData>
  <sheetProtection formatCells="0" formatColumns="0" formatRows="0" insertColumns="0" insertRows="0" insertHyperlinks="0" deleteColumns="0" deleteRows="0" sort="0" autoFilter="0" pivotTables="0"/>
  <autoFilter ref="A9:AL39">
    <filterColumn colId="3" showButton="0"/>
  </autoFilter>
  <mergeCells count="59">
    <mergeCell ref="L1:T1"/>
    <mergeCell ref="B2:G2"/>
    <mergeCell ref="H2:T2"/>
    <mergeCell ref="B3:G3"/>
    <mergeCell ref="H3:T3"/>
    <mergeCell ref="G1:K1"/>
    <mergeCell ref="W5:W8"/>
    <mergeCell ref="X5:X8"/>
    <mergeCell ref="Y5:Y8"/>
    <mergeCell ref="B8:B9"/>
    <mergeCell ref="C8:C9"/>
    <mergeCell ref="D8:E9"/>
    <mergeCell ref="F8:F9"/>
    <mergeCell ref="O5:T5"/>
    <mergeCell ref="B6:C6"/>
    <mergeCell ref="H6:N6"/>
    <mergeCell ref="O6:T6"/>
    <mergeCell ref="B5:C5"/>
    <mergeCell ref="T8:T10"/>
    <mergeCell ref="R8:R9"/>
    <mergeCell ref="S8:S9"/>
    <mergeCell ref="Z5:AC7"/>
    <mergeCell ref="AD5:AE7"/>
    <mergeCell ref="AF5:AG7"/>
    <mergeCell ref="AH5:AI7"/>
    <mergeCell ref="AJ5:AK7"/>
    <mergeCell ref="G44:O44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41:C41"/>
    <mergeCell ref="G42:O42"/>
    <mergeCell ref="G43:O43"/>
    <mergeCell ref="J46:T46"/>
    <mergeCell ref="B48:H48"/>
    <mergeCell ref="J48:T48"/>
    <mergeCell ref="B50:C50"/>
    <mergeCell ref="D50:H50"/>
    <mergeCell ref="I47:T47"/>
    <mergeCell ref="N67:T67"/>
    <mergeCell ref="B56:C56"/>
    <mergeCell ref="D56:I56"/>
    <mergeCell ref="J56:T56"/>
    <mergeCell ref="B59:G59"/>
    <mergeCell ref="H59:M59"/>
    <mergeCell ref="N59:T59"/>
    <mergeCell ref="B61:C61"/>
    <mergeCell ref="D61:H61"/>
    <mergeCell ref="B67:D67"/>
    <mergeCell ref="E67:G67"/>
    <mergeCell ref="H67:M67"/>
  </mergeCells>
  <conditionalFormatting sqref="H11:P39">
    <cfRule type="cellIs" dxfId="11" priority="2" operator="greaterThan">
      <formula>10</formula>
    </cfRule>
  </conditionalFormatting>
  <conditionalFormatting sqref="C1:C1048576">
    <cfRule type="duplicateValues" dxfId="10" priority="1"/>
  </conditionalFormatting>
  <dataValidations count="1">
    <dataValidation allowBlank="1" showInputMessage="1" showErrorMessage="1" errorTitle="Không xóa dữ liệu" error="Không xóa dữ liệu" prompt="Không xóa dữ liệu" sqref="D44 X3:AK4 W5:AK9 V11:W39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AL66"/>
  <sheetViews>
    <sheetView tabSelected="1" workbookViewId="0">
      <pane ySplit="4" topLeftCell="A40" activePane="bottomLeft" state="frozen"/>
      <selection activeCell="A6" sqref="A6:XFD6"/>
      <selection pane="bottomLeft" activeCell="A47" sqref="A47:XFD55"/>
    </sheetView>
  </sheetViews>
  <sheetFormatPr defaultRowHeight="15.75"/>
  <cols>
    <col min="1" max="1" width="0.25" style="1" customWidth="1"/>
    <col min="2" max="2" width="6.375" style="1" customWidth="1"/>
    <col min="3" max="3" width="13.5" style="1" customWidth="1"/>
    <col min="4" max="4" width="14.625" style="1" customWidth="1"/>
    <col min="5" max="5" width="8.375" style="1" customWidth="1"/>
    <col min="6" max="6" width="9.375" style="1" hidden="1" customWidth="1"/>
    <col min="7" max="7" width="11.625" style="1" customWidth="1"/>
    <col min="8" max="8" width="7.5" style="1" customWidth="1"/>
    <col min="9" max="9" width="7.625" style="1" customWidth="1"/>
    <col min="10" max="11" width="4.375" style="1" hidden="1" customWidth="1"/>
    <col min="12" max="12" width="5.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7" style="1" customWidth="1"/>
    <col min="17" max="17" width="8.5" style="1" customWidth="1"/>
    <col min="18" max="18" width="6.5" style="1" hidden="1" customWidth="1"/>
    <col min="19" max="19" width="11.875" style="1" hidden="1" customWidth="1"/>
    <col min="20" max="20" width="17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38" t="s">
        <v>0</v>
      </c>
      <c r="H1" s="138"/>
      <c r="I1" s="138"/>
      <c r="J1" s="138"/>
      <c r="K1" s="138"/>
      <c r="L1" s="138" t="s">
        <v>276</v>
      </c>
      <c r="M1" s="138"/>
      <c r="N1" s="138"/>
      <c r="O1" s="138"/>
      <c r="P1" s="138"/>
      <c r="Q1" s="138"/>
      <c r="R1" s="138"/>
      <c r="S1" s="138"/>
      <c r="T1" s="138"/>
    </row>
    <row r="2" spans="2:38" ht="27.75" customHeight="1">
      <c r="B2" s="139" t="s">
        <v>1</v>
      </c>
      <c r="C2" s="139"/>
      <c r="D2" s="139"/>
      <c r="E2" s="139"/>
      <c r="F2" s="139"/>
      <c r="G2" s="139"/>
      <c r="H2" s="140" t="s">
        <v>648</v>
      </c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3"/>
    </row>
    <row r="3" spans="2:38" ht="25.5" customHeight="1">
      <c r="B3" s="141" t="s">
        <v>2</v>
      </c>
      <c r="C3" s="141"/>
      <c r="D3" s="141"/>
      <c r="E3" s="141"/>
      <c r="F3" s="141"/>
      <c r="G3" s="141"/>
      <c r="H3" s="142" t="s">
        <v>52</v>
      </c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4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37" t="s">
        <v>3</v>
      </c>
      <c r="C5" s="137"/>
      <c r="D5" s="93" t="s">
        <v>55</v>
      </c>
      <c r="E5" s="93"/>
      <c r="F5" s="93"/>
      <c r="G5" s="93"/>
      <c r="H5" s="93"/>
      <c r="I5" s="93"/>
      <c r="J5" s="93"/>
      <c r="K5" s="93"/>
      <c r="L5" s="93"/>
      <c r="M5" s="93"/>
      <c r="N5" s="93"/>
      <c r="O5" s="133" t="s">
        <v>63</v>
      </c>
      <c r="P5" s="133"/>
      <c r="Q5" s="133"/>
      <c r="R5" s="133"/>
      <c r="S5" s="133"/>
      <c r="T5" s="133"/>
      <c r="W5" s="126" t="s">
        <v>43</v>
      </c>
      <c r="X5" s="126" t="s">
        <v>9</v>
      </c>
      <c r="Y5" s="126" t="s">
        <v>42</v>
      </c>
      <c r="Z5" s="126" t="s">
        <v>41</v>
      </c>
      <c r="AA5" s="126"/>
      <c r="AB5" s="126"/>
      <c r="AC5" s="126"/>
      <c r="AD5" s="126" t="s">
        <v>40</v>
      </c>
      <c r="AE5" s="126"/>
      <c r="AF5" s="126" t="s">
        <v>38</v>
      </c>
      <c r="AG5" s="126"/>
      <c r="AH5" s="126" t="s">
        <v>39</v>
      </c>
      <c r="AI5" s="126"/>
      <c r="AJ5" s="126" t="s">
        <v>37</v>
      </c>
      <c r="AK5" s="126"/>
      <c r="AL5" s="81"/>
    </row>
    <row r="6" spans="2:38" ht="17.25" customHeight="1">
      <c r="B6" s="134" t="s">
        <v>4</v>
      </c>
      <c r="C6" s="134"/>
      <c r="D6" s="8">
        <v>2</v>
      </c>
      <c r="G6" s="94" t="s">
        <v>51</v>
      </c>
      <c r="H6" s="135">
        <v>43618</v>
      </c>
      <c r="I6" s="136"/>
      <c r="J6" s="136"/>
      <c r="K6" s="136"/>
      <c r="L6" s="136"/>
      <c r="M6" s="136"/>
      <c r="N6" s="136"/>
      <c r="O6" s="133" t="s">
        <v>64</v>
      </c>
      <c r="P6" s="133"/>
      <c r="Q6" s="133"/>
      <c r="R6" s="133"/>
      <c r="S6" s="133"/>
      <c r="T6" s="133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1"/>
    </row>
    <row r="8" spans="2:38" ht="44.25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44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91" t="s">
        <v>45</v>
      </c>
      <c r="N9" s="91" t="s">
        <v>46</v>
      </c>
      <c r="O9" s="119"/>
      <c r="P9" s="119"/>
      <c r="Q9" s="121"/>
      <c r="R9" s="119"/>
      <c r="S9" s="122"/>
      <c r="T9" s="121"/>
      <c r="V9" s="88"/>
      <c r="W9" s="67" t="str">
        <f>+D5</f>
        <v>Thực hành chuyên sâu</v>
      </c>
      <c r="X9" s="68" t="str">
        <f>+O5</f>
        <v>Nhóm: ELE1435-08</v>
      </c>
      <c r="Y9" s="69">
        <f>+$AH$9+$AJ$9+$AF$9</f>
        <v>28</v>
      </c>
      <c r="Z9" s="63">
        <f>COUNTIF($S$10:$S$98,"Khiển trách")</f>
        <v>0</v>
      </c>
      <c r="AA9" s="63">
        <f>COUNTIF($S$10:$S$98,"Cảnh cáo")</f>
        <v>0</v>
      </c>
      <c r="AB9" s="63">
        <f>COUNTIF($S$10:$S$98,"Đình chỉ thi")</f>
        <v>0</v>
      </c>
      <c r="AC9" s="70">
        <f>+($Z$9+$AA$9+$AB$9)/$Y$9*100%</f>
        <v>0</v>
      </c>
      <c r="AD9" s="63">
        <f>SUM(COUNTIF($S$10:$S$96,"Vắng"),COUNTIF($S$10:$S$96,"Vắng có phép"))</f>
        <v>0</v>
      </c>
      <c r="AE9" s="71">
        <f>+$AD$9/$Y$9</f>
        <v>0</v>
      </c>
      <c r="AF9" s="72">
        <f>COUNTIF($V$10:$V$96,"Thi lại")</f>
        <v>0</v>
      </c>
      <c r="AG9" s="71">
        <f>+$AF$9/$Y$9</f>
        <v>0</v>
      </c>
      <c r="AH9" s="72">
        <f>COUNTIF($V$10:$V$97,"Học lại")</f>
        <v>0</v>
      </c>
      <c r="AI9" s="71">
        <f>+$AH$9/$Y$9</f>
        <v>0</v>
      </c>
      <c r="AJ9" s="63">
        <f>COUNTIF($V$11:$V$97,"Đạt")</f>
        <v>28</v>
      </c>
      <c r="AK9" s="70">
        <f>+$AJ$9/$Y$9</f>
        <v>1</v>
      </c>
      <c r="AL9" s="80"/>
    </row>
    <row r="10" spans="2:38" ht="31.5" customHeight="1">
      <c r="B10" s="117" t="s">
        <v>26</v>
      </c>
      <c r="C10" s="124"/>
      <c r="D10" s="124"/>
      <c r="E10" s="124"/>
      <c r="F10" s="124"/>
      <c r="G10" s="118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22"/>
      <c r="R10" s="14"/>
      <c r="S10" s="14"/>
      <c r="T10" s="12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30" customHeight="1">
      <c r="B11" s="15">
        <v>1</v>
      </c>
      <c r="C11" s="16" t="s">
        <v>572</v>
      </c>
      <c r="D11" s="17" t="s">
        <v>573</v>
      </c>
      <c r="E11" s="18" t="s">
        <v>574</v>
      </c>
      <c r="F11" s="19" t="s">
        <v>575</v>
      </c>
      <c r="G11" s="16" t="s">
        <v>382</v>
      </c>
      <c r="H11" s="20">
        <v>10</v>
      </c>
      <c r="I11" s="20">
        <v>10</v>
      </c>
      <c r="J11" s="20" t="s">
        <v>27</v>
      </c>
      <c r="K11" s="20" t="s">
        <v>27</v>
      </c>
      <c r="L11" s="21"/>
      <c r="M11" s="21"/>
      <c r="N11" s="21"/>
      <c r="O11" s="21"/>
      <c r="P11" s="22">
        <v>8</v>
      </c>
      <c r="Q11" s="23">
        <f t="shared" ref="Q11:Q38" si="0">ROUND(SUMPRODUCT(H11:P11,$H$10:$P$10)/100,1)</f>
        <v>9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24" t="str">
        <f t="shared" ref="S11:S38" si="1">IF($Q11&lt;4,"Kém",IF(AND($Q11&gt;=4,$Q11&lt;=5.4),"Trung bình yếu",IF(AND($Q11&gt;=5.5,$Q11&lt;=6.9),"Trung bình",IF(AND($Q11&gt;=7,$Q11&lt;=8.4),"Khá",IF(AND($Q11&gt;=8.5,$Q11&lt;=10),"Giỏi","")))))</f>
        <v>Giỏi</v>
      </c>
      <c r="T11" s="25" t="str">
        <f>+IF(OR($H11=0,$I11=0,$J11=0,$K11=0),"Không đủ ĐKDT","")</f>
        <v/>
      </c>
      <c r="U11" s="3"/>
      <c r="V11" s="8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30" customHeight="1">
      <c r="B12" s="26">
        <v>2</v>
      </c>
      <c r="C12" s="27" t="s">
        <v>576</v>
      </c>
      <c r="D12" s="28" t="s">
        <v>170</v>
      </c>
      <c r="E12" s="29" t="s">
        <v>280</v>
      </c>
      <c r="F12" s="30" t="s">
        <v>577</v>
      </c>
      <c r="G12" s="27" t="s">
        <v>382</v>
      </c>
      <c r="H12" s="31">
        <v>8</v>
      </c>
      <c r="I12" s="31">
        <v>8</v>
      </c>
      <c r="J12" s="31" t="s">
        <v>27</v>
      </c>
      <c r="K12" s="31" t="s">
        <v>27</v>
      </c>
      <c r="L12" s="32"/>
      <c r="M12" s="32"/>
      <c r="N12" s="32"/>
      <c r="O12" s="32"/>
      <c r="P12" s="33">
        <v>8.5</v>
      </c>
      <c r="Q12" s="34">
        <f t="shared" si="0"/>
        <v>8.3000000000000007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89" t="str">
        <f t="shared" ref="V12:V38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30" customHeight="1">
      <c r="B13" s="26">
        <v>3</v>
      </c>
      <c r="C13" s="27" t="s">
        <v>578</v>
      </c>
      <c r="D13" s="28" t="s">
        <v>579</v>
      </c>
      <c r="E13" s="29" t="s">
        <v>580</v>
      </c>
      <c r="F13" s="30" t="s">
        <v>581</v>
      </c>
      <c r="G13" s="27" t="s">
        <v>382</v>
      </c>
      <c r="H13" s="31">
        <v>10</v>
      </c>
      <c r="I13" s="31">
        <v>10</v>
      </c>
      <c r="J13" s="31" t="s">
        <v>27</v>
      </c>
      <c r="K13" s="31" t="s">
        <v>27</v>
      </c>
      <c r="L13" s="38"/>
      <c r="M13" s="38"/>
      <c r="N13" s="38"/>
      <c r="O13" s="38"/>
      <c r="P13" s="33">
        <v>8</v>
      </c>
      <c r="Q13" s="34">
        <f t="shared" si="0"/>
        <v>9</v>
      </c>
      <c r="R13" s="35" t="str">
        <f t="shared" ref="R13:R3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A+</v>
      </c>
      <c r="S13" s="36" t="str">
        <f t="shared" si="1"/>
        <v>Giỏi</v>
      </c>
      <c r="T13" s="37" t="str">
        <f t="shared" ref="T13:T38" si="4">+IF(OR($H13=0,$I13=0,$J13=0,$K13=0),"Không đủ ĐKDT","")</f>
        <v/>
      </c>
      <c r="U13" s="3"/>
      <c r="V13" s="89" t="str">
        <f t="shared" si="2"/>
        <v>Đạt</v>
      </c>
      <c r="W13" s="74"/>
      <c r="X13" s="75"/>
      <c r="Y13" s="75"/>
      <c r="Z13" s="9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30" customHeight="1">
      <c r="B14" s="26">
        <v>4</v>
      </c>
      <c r="C14" s="27" t="s">
        <v>582</v>
      </c>
      <c r="D14" s="28" t="s">
        <v>508</v>
      </c>
      <c r="E14" s="29" t="s">
        <v>180</v>
      </c>
      <c r="F14" s="30" t="s">
        <v>583</v>
      </c>
      <c r="G14" s="27" t="s">
        <v>378</v>
      </c>
      <c r="H14" s="31">
        <v>7</v>
      </c>
      <c r="I14" s="31">
        <v>6</v>
      </c>
      <c r="J14" s="31" t="s">
        <v>27</v>
      </c>
      <c r="K14" s="31" t="s">
        <v>27</v>
      </c>
      <c r="L14" s="38"/>
      <c r="M14" s="38"/>
      <c r="N14" s="38"/>
      <c r="O14" s="38"/>
      <c r="P14" s="33">
        <v>8</v>
      </c>
      <c r="Q14" s="34">
        <f t="shared" si="0"/>
        <v>7.2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0" customHeight="1">
      <c r="B15" s="26">
        <v>5</v>
      </c>
      <c r="C15" s="27" t="s">
        <v>584</v>
      </c>
      <c r="D15" s="28" t="s">
        <v>498</v>
      </c>
      <c r="E15" s="29" t="s">
        <v>585</v>
      </c>
      <c r="F15" s="30" t="s">
        <v>138</v>
      </c>
      <c r="G15" s="27" t="s">
        <v>382</v>
      </c>
      <c r="H15" s="31">
        <v>9</v>
      </c>
      <c r="I15" s="31">
        <v>7</v>
      </c>
      <c r="J15" s="31" t="s">
        <v>27</v>
      </c>
      <c r="K15" s="31" t="s">
        <v>27</v>
      </c>
      <c r="L15" s="38"/>
      <c r="M15" s="38"/>
      <c r="N15" s="38"/>
      <c r="O15" s="38"/>
      <c r="P15" s="33">
        <v>8</v>
      </c>
      <c r="Q15" s="34">
        <f t="shared" si="0"/>
        <v>7.9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0" customHeight="1">
      <c r="B16" s="26">
        <v>6</v>
      </c>
      <c r="C16" s="27" t="s">
        <v>586</v>
      </c>
      <c r="D16" s="28" t="s">
        <v>144</v>
      </c>
      <c r="E16" s="29" t="s">
        <v>587</v>
      </c>
      <c r="F16" s="30" t="s">
        <v>588</v>
      </c>
      <c r="G16" s="27" t="s">
        <v>378</v>
      </c>
      <c r="H16" s="31">
        <v>6</v>
      </c>
      <c r="I16" s="31">
        <v>7</v>
      </c>
      <c r="J16" s="31" t="s">
        <v>27</v>
      </c>
      <c r="K16" s="31" t="s">
        <v>27</v>
      </c>
      <c r="L16" s="38"/>
      <c r="M16" s="38"/>
      <c r="N16" s="38"/>
      <c r="O16" s="38"/>
      <c r="P16" s="33">
        <v>7.5</v>
      </c>
      <c r="Q16" s="34">
        <f t="shared" si="0"/>
        <v>7.1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30" customHeight="1">
      <c r="B17" s="26">
        <v>7</v>
      </c>
      <c r="C17" s="27" t="s">
        <v>589</v>
      </c>
      <c r="D17" s="28" t="s">
        <v>590</v>
      </c>
      <c r="E17" s="29" t="s">
        <v>591</v>
      </c>
      <c r="F17" s="30" t="s">
        <v>592</v>
      </c>
      <c r="G17" s="27" t="s">
        <v>382</v>
      </c>
      <c r="H17" s="31">
        <v>7</v>
      </c>
      <c r="I17" s="31">
        <v>9</v>
      </c>
      <c r="J17" s="31" t="s">
        <v>27</v>
      </c>
      <c r="K17" s="31" t="s">
        <v>27</v>
      </c>
      <c r="L17" s="38"/>
      <c r="M17" s="38"/>
      <c r="N17" s="38"/>
      <c r="O17" s="38"/>
      <c r="P17" s="33">
        <v>8</v>
      </c>
      <c r="Q17" s="34">
        <f t="shared" si="0"/>
        <v>8.1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3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30" customHeight="1">
      <c r="B18" s="26">
        <v>8</v>
      </c>
      <c r="C18" s="27" t="s">
        <v>593</v>
      </c>
      <c r="D18" s="28" t="s">
        <v>432</v>
      </c>
      <c r="E18" s="29" t="s">
        <v>99</v>
      </c>
      <c r="F18" s="30" t="s">
        <v>594</v>
      </c>
      <c r="G18" s="27" t="s">
        <v>378</v>
      </c>
      <c r="H18" s="31">
        <v>5</v>
      </c>
      <c r="I18" s="31">
        <v>6</v>
      </c>
      <c r="J18" s="31" t="s">
        <v>27</v>
      </c>
      <c r="K18" s="31" t="s">
        <v>27</v>
      </c>
      <c r="L18" s="38"/>
      <c r="M18" s="38"/>
      <c r="N18" s="38"/>
      <c r="O18" s="38"/>
      <c r="P18" s="33">
        <v>5</v>
      </c>
      <c r="Q18" s="34">
        <f t="shared" si="0"/>
        <v>5.3</v>
      </c>
      <c r="R18" s="35" t="str">
        <f t="shared" si="3"/>
        <v>D+</v>
      </c>
      <c r="S18" s="36" t="str">
        <f t="shared" si="1"/>
        <v>Trung bình yếu</v>
      </c>
      <c r="T18" s="37" t="str">
        <f t="shared" si="4"/>
        <v/>
      </c>
      <c r="U18" s="3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30" customHeight="1">
      <c r="B19" s="26">
        <v>9</v>
      </c>
      <c r="C19" s="27" t="s">
        <v>595</v>
      </c>
      <c r="D19" s="28" t="s">
        <v>596</v>
      </c>
      <c r="E19" s="29" t="s">
        <v>107</v>
      </c>
      <c r="F19" s="30" t="s">
        <v>176</v>
      </c>
      <c r="G19" s="27" t="s">
        <v>382</v>
      </c>
      <c r="H19" s="31">
        <v>7</v>
      </c>
      <c r="I19" s="31">
        <v>5</v>
      </c>
      <c r="J19" s="31" t="s">
        <v>27</v>
      </c>
      <c r="K19" s="31" t="s">
        <v>27</v>
      </c>
      <c r="L19" s="38"/>
      <c r="M19" s="38"/>
      <c r="N19" s="38"/>
      <c r="O19" s="38"/>
      <c r="P19" s="33">
        <v>8</v>
      </c>
      <c r="Q19" s="34">
        <f t="shared" si="0"/>
        <v>6.9</v>
      </c>
      <c r="R19" s="35" t="str">
        <f t="shared" si="3"/>
        <v>C+</v>
      </c>
      <c r="S19" s="36" t="str">
        <f t="shared" si="1"/>
        <v>Trung bình</v>
      </c>
      <c r="T19" s="37" t="str">
        <f t="shared" si="4"/>
        <v/>
      </c>
      <c r="U19" s="3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30" customHeight="1">
      <c r="B20" s="26">
        <v>10</v>
      </c>
      <c r="C20" s="27" t="s">
        <v>597</v>
      </c>
      <c r="D20" s="28" t="s">
        <v>84</v>
      </c>
      <c r="E20" s="29" t="s">
        <v>107</v>
      </c>
      <c r="F20" s="30" t="s">
        <v>598</v>
      </c>
      <c r="G20" s="27" t="s">
        <v>378</v>
      </c>
      <c r="H20" s="31">
        <v>8</v>
      </c>
      <c r="I20" s="31">
        <v>9</v>
      </c>
      <c r="J20" s="31" t="s">
        <v>27</v>
      </c>
      <c r="K20" s="31" t="s">
        <v>27</v>
      </c>
      <c r="L20" s="38"/>
      <c r="M20" s="38"/>
      <c r="N20" s="38"/>
      <c r="O20" s="38"/>
      <c r="P20" s="33">
        <v>7</v>
      </c>
      <c r="Q20" s="34">
        <f t="shared" si="0"/>
        <v>7.8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30" customHeight="1">
      <c r="B21" s="26">
        <v>11</v>
      </c>
      <c r="C21" s="27" t="s">
        <v>599</v>
      </c>
      <c r="D21" s="28" t="s">
        <v>600</v>
      </c>
      <c r="E21" s="29" t="s">
        <v>115</v>
      </c>
      <c r="F21" s="30" t="s">
        <v>601</v>
      </c>
      <c r="G21" s="27" t="s">
        <v>378</v>
      </c>
      <c r="H21" s="31">
        <v>6</v>
      </c>
      <c r="I21" s="31">
        <v>5</v>
      </c>
      <c r="J21" s="31" t="s">
        <v>27</v>
      </c>
      <c r="K21" s="31" t="s">
        <v>27</v>
      </c>
      <c r="L21" s="38"/>
      <c r="M21" s="38"/>
      <c r="N21" s="38"/>
      <c r="O21" s="38"/>
      <c r="P21" s="33">
        <v>7</v>
      </c>
      <c r="Q21" s="34">
        <f t="shared" si="0"/>
        <v>6.2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3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30" customHeight="1">
      <c r="B22" s="26">
        <v>12</v>
      </c>
      <c r="C22" s="27" t="s">
        <v>602</v>
      </c>
      <c r="D22" s="28" t="s">
        <v>220</v>
      </c>
      <c r="E22" s="29" t="s">
        <v>115</v>
      </c>
      <c r="F22" s="30" t="s">
        <v>603</v>
      </c>
      <c r="G22" s="27" t="s">
        <v>382</v>
      </c>
      <c r="H22" s="31">
        <v>7</v>
      </c>
      <c r="I22" s="31">
        <v>7</v>
      </c>
      <c r="J22" s="31" t="s">
        <v>27</v>
      </c>
      <c r="K22" s="31" t="s">
        <v>27</v>
      </c>
      <c r="L22" s="38"/>
      <c r="M22" s="38"/>
      <c r="N22" s="38"/>
      <c r="O22" s="38"/>
      <c r="P22" s="33">
        <v>8</v>
      </c>
      <c r="Q22" s="34">
        <f t="shared" si="0"/>
        <v>7.5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30" customHeight="1">
      <c r="B23" s="26">
        <v>13</v>
      </c>
      <c r="C23" s="27" t="s">
        <v>604</v>
      </c>
      <c r="D23" s="28" t="s">
        <v>605</v>
      </c>
      <c r="E23" s="29" t="s">
        <v>303</v>
      </c>
      <c r="F23" s="30" t="s">
        <v>606</v>
      </c>
      <c r="G23" s="27" t="s">
        <v>382</v>
      </c>
      <c r="H23" s="31">
        <v>6</v>
      </c>
      <c r="I23" s="31">
        <v>6</v>
      </c>
      <c r="J23" s="31" t="s">
        <v>27</v>
      </c>
      <c r="K23" s="31" t="s">
        <v>27</v>
      </c>
      <c r="L23" s="38"/>
      <c r="M23" s="38"/>
      <c r="N23" s="38"/>
      <c r="O23" s="38"/>
      <c r="P23" s="33">
        <v>7</v>
      </c>
      <c r="Q23" s="34">
        <f t="shared" si="0"/>
        <v>6.5</v>
      </c>
      <c r="R23" s="35" t="str">
        <f t="shared" si="3"/>
        <v>C+</v>
      </c>
      <c r="S23" s="36" t="str">
        <f t="shared" si="1"/>
        <v>Trung bình</v>
      </c>
      <c r="T23" s="37" t="str">
        <f t="shared" si="4"/>
        <v/>
      </c>
      <c r="U23" s="3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30" customHeight="1">
      <c r="B24" s="26">
        <v>14</v>
      </c>
      <c r="C24" s="27" t="s">
        <v>607</v>
      </c>
      <c r="D24" s="28" t="s">
        <v>608</v>
      </c>
      <c r="E24" s="29" t="s">
        <v>609</v>
      </c>
      <c r="F24" s="30" t="s">
        <v>610</v>
      </c>
      <c r="G24" s="27" t="s">
        <v>378</v>
      </c>
      <c r="H24" s="31">
        <v>6</v>
      </c>
      <c r="I24" s="31">
        <v>6</v>
      </c>
      <c r="J24" s="31" t="s">
        <v>27</v>
      </c>
      <c r="K24" s="31" t="s">
        <v>27</v>
      </c>
      <c r="L24" s="38"/>
      <c r="M24" s="38"/>
      <c r="N24" s="38"/>
      <c r="O24" s="38"/>
      <c r="P24" s="33">
        <v>7</v>
      </c>
      <c r="Q24" s="34">
        <f t="shared" si="0"/>
        <v>6.5</v>
      </c>
      <c r="R24" s="35" t="str">
        <f t="shared" si="3"/>
        <v>C+</v>
      </c>
      <c r="S24" s="36" t="str">
        <f t="shared" si="1"/>
        <v>Trung bình</v>
      </c>
      <c r="T24" s="37" t="str">
        <f t="shared" si="4"/>
        <v/>
      </c>
      <c r="U24" s="3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30" customHeight="1">
      <c r="B25" s="26">
        <v>15</v>
      </c>
      <c r="C25" s="27" t="s">
        <v>611</v>
      </c>
      <c r="D25" s="28" t="s">
        <v>75</v>
      </c>
      <c r="E25" s="29" t="s">
        <v>127</v>
      </c>
      <c r="F25" s="30" t="s">
        <v>196</v>
      </c>
      <c r="G25" s="27" t="s">
        <v>378</v>
      </c>
      <c r="H25" s="31">
        <v>7</v>
      </c>
      <c r="I25" s="31">
        <v>7</v>
      </c>
      <c r="J25" s="31" t="s">
        <v>27</v>
      </c>
      <c r="K25" s="31" t="s">
        <v>27</v>
      </c>
      <c r="L25" s="38"/>
      <c r="M25" s="38"/>
      <c r="N25" s="38"/>
      <c r="O25" s="38"/>
      <c r="P25" s="33">
        <v>7</v>
      </c>
      <c r="Q25" s="34">
        <f t="shared" si="0"/>
        <v>7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30" customHeight="1">
      <c r="B26" s="26">
        <v>16</v>
      </c>
      <c r="C26" s="27" t="s">
        <v>612</v>
      </c>
      <c r="D26" s="28" t="s">
        <v>274</v>
      </c>
      <c r="E26" s="29" t="s">
        <v>305</v>
      </c>
      <c r="F26" s="30" t="s">
        <v>355</v>
      </c>
      <c r="G26" s="27" t="s">
        <v>378</v>
      </c>
      <c r="H26" s="31">
        <v>8</v>
      </c>
      <c r="I26" s="31">
        <v>9</v>
      </c>
      <c r="J26" s="31" t="s">
        <v>27</v>
      </c>
      <c r="K26" s="31" t="s">
        <v>27</v>
      </c>
      <c r="L26" s="38"/>
      <c r="M26" s="38"/>
      <c r="N26" s="38"/>
      <c r="O26" s="38"/>
      <c r="P26" s="33">
        <v>8</v>
      </c>
      <c r="Q26" s="34">
        <f t="shared" si="0"/>
        <v>8.3000000000000007</v>
      </c>
      <c r="R26" s="35" t="str">
        <f t="shared" si="3"/>
        <v>B+</v>
      </c>
      <c r="S26" s="36" t="str">
        <f t="shared" si="1"/>
        <v>Khá</v>
      </c>
      <c r="T26" s="37" t="str">
        <f t="shared" si="4"/>
        <v/>
      </c>
      <c r="U26" s="3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30" customHeight="1">
      <c r="B27" s="26">
        <v>17</v>
      </c>
      <c r="C27" s="27" t="s">
        <v>613</v>
      </c>
      <c r="D27" s="28" t="s">
        <v>614</v>
      </c>
      <c r="E27" s="29" t="s">
        <v>615</v>
      </c>
      <c r="F27" s="30" t="s">
        <v>616</v>
      </c>
      <c r="G27" s="27" t="s">
        <v>382</v>
      </c>
      <c r="H27" s="31">
        <v>9</v>
      </c>
      <c r="I27" s="31">
        <v>8</v>
      </c>
      <c r="J27" s="31" t="s">
        <v>27</v>
      </c>
      <c r="K27" s="31" t="s">
        <v>27</v>
      </c>
      <c r="L27" s="38"/>
      <c r="M27" s="38"/>
      <c r="N27" s="38"/>
      <c r="O27" s="38"/>
      <c r="P27" s="33">
        <v>8</v>
      </c>
      <c r="Q27" s="34">
        <f t="shared" si="0"/>
        <v>8.1999999999999993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30" customHeight="1">
      <c r="B28" s="95">
        <v>18</v>
      </c>
      <c r="C28" s="96" t="s">
        <v>617</v>
      </c>
      <c r="D28" s="97" t="s">
        <v>201</v>
      </c>
      <c r="E28" s="98" t="s">
        <v>618</v>
      </c>
      <c r="F28" s="99" t="s">
        <v>236</v>
      </c>
      <c r="G28" s="96" t="s">
        <v>382</v>
      </c>
      <c r="H28" s="100">
        <v>5</v>
      </c>
      <c r="I28" s="100">
        <v>5</v>
      </c>
      <c r="J28" s="31" t="s">
        <v>27</v>
      </c>
      <c r="K28" s="31" t="s">
        <v>27</v>
      </c>
      <c r="L28" s="38"/>
      <c r="M28" s="38"/>
      <c r="N28" s="38"/>
      <c r="O28" s="38"/>
      <c r="P28" s="33">
        <v>8.5</v>
      </c>
      <c r="Q28" s="34">
        <f t="shared" si="0"/>
        <v>6.8</v>
      </c>
      <c r="R28" s="35" t="str">
        <f t="shared" si="3"/>
        <v>C+</v>
      </c>
      <c r="S28" s="36" t="str">
        <f t="shared" si="1"/>
        <v>Trung bình</v>
      </c>
      <c r="T28" s="37" t="str">
        <f t="shared" si="4"/>
        <v/>
      </c>
      <c r="U28" s="3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30" customHeight="1">
      <c r="B29" s="95">
        <v>19</v>
      </c>
      <c r="C29" s="96" t="s">
        <v>619</v>
      </c>
      <c r="D29" s="97" t="s">
        <v>201</v>
      </c>
      <c r="E29" s="98" t="s">
        <v>618</v>
      </c>
      <c r="F29" s="99" t="s">
        <v>620</v>
      </c>
      <c r="G29" s="96" t="s">
        <v>378</v>
      </c>
      <c r="H29" s="100">
        <v>8</v>
      </c>
      <c r="I29" s="100">
        <v>9</v>
      </c>
      <c r="J29" s="31" t="s">
        <v>27</v>
      </c>
      <c r="K29" s="31" t="s">
        <v>27</v>
      </c>
      <c r="L29" s="38"/>
      <c r="M29" s="38"/>
      <c r="N29" s="38"/>
      <c r="O29" s="38"/>
      <c r="P29" s="33">
        <v>8.5</v>
      </c>
      <c r="Q29" s="34">
        <f t="shared" si="0"/>
        <v>8.6</v>
      </c>
      <c r="R29" s="35" t="str">
        <f t="shared" si="3"/>
        <v>A</v>
      </c>
      <c r="S29" s="36" t="str">
        <f t="shared" si="1"/>
        <v>Giỏi</v>
      </c>
      <c r="T29" s="37" t="str">
        <f t="shared" si="4"/>
        <v/>
      </c>
      <c r="U29" s="3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30" customHeight="1">
      <c r="B30" s="26">
        <v>20</v>
      </c>
      <c r="C30" s="27" t="s">
        <v>621</v>
      </c>
      <c r="D30" s="28" t="s">
        <v>622</v>
      </c>
      <c r="E30" s="29" t="s">
        <v>623</v>
      </c>
      <c r="F30" s="30" t="s">
        <v>222</v>
      </c>
      <c r="G30" s="27" t="s">
        <v>382</v>
      </c>
      <c r="H30" s="31">
        <v>10</v>
      </c>
      <c r="I30" s="31">
        <v>10</v>
      </c>
      <c r="J30" s="31" t="s">
        <v>27</v>
      </c>
      <c r="K30" s="31" t="s">
        <v>27</v>
      </c>
      <c r="L30" s="38"/>
      <c r="M30" s="38"/>
      <c r="N30" s="38"/>
      <c r="O30" s="38"/>
      <c r="P30" s="33">
        <v>8</v>
      </c>
      <c r="Q30" s="34">
        <f t="shared" si="0"/>
        <v>9</v>
      </c>
      <c r="R30" s="35" t="str">
        <f t="shared" si="3"/>
        <v>A+</v>
      </c>
      <c r="S30" s="36" t="str">
        <f t="shared" si="1"/>
        <v>Giỏi</v>
      </c>
      <c r="T30" s="37" t="str">
        <f t="shared" si="4"/>
        <v/>
      </c>
      <c r="U30" s="3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30" customHeight="1">
      <c r="B31" s="26">
        <v>21</v>
      </c>
      <c r="C31" s="27" t="s">
        <v>624</v>
      </c>
      <c r="D31" s="28" t="s">
        <v>84</v>
      </c>
      <c r="E31" s="29" t="s">
        <v>216</v>
      </c>
      <c r="F31" s="30" t="s">
        <v>482</v>
      </c>
      <c r="G31" s="27" t="s">
        <v>378</v>
      </c>
      <c r="H31" s="31">
        <v>6</v>
      </c>
      <c r="I31" s="31">
        <v>4</v>
      </c>
      <c r="J31" s="31" t="s">
        <v>27</v>
      </c>
      <c r="K31" s="31" t="s">
        <v>27</v>
      </c>
      <c r="L31" s="38"/>
      <c r="M31" s="38"/>
      <c r="N31" s="38"/>
      <c r="O31" s="38"/>
      <c r="P31" s="33">
        <v>7</v>
      </c>
      <c r="Q31" s="34">
        <f t="shared" si="0"/>
        <v>5.9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3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30" customHeight="1">
      <c r="B32" s="26">
        <v>22</v>
      </c>
      <c r="C32" s="27" t="s">
        <v>625</v>
      </c>
      <c r="D32" s="28" t="s">
        <v>626</v>
      </c>
      <c r="E32" s="29" t="s">
        <v>627</v>
      </c>
      <c r="F32" s="30" t="s">
        <v>628</v>
      </c>
      <c r="G32" s="27" t="s">
        <v>378</v>
      </c>
      <c r="H32" s="31">
        <v>8</v>
      </c>
      <c r="I32" s="31">
        <v>8</v>
      </c>
      <c r="J32" s="31" t="s">
        <v>27</v>
      </c>
      <c r="K32" s="31" t="s">
        <v>27</v>
      </c>
      <c r="L32" s="38"/>
      <c r="M32" s="38"/>
      <c r="N32" s="38"/>
      <c r="O32" s="38"/>
      <c r="P32" s="33">
        <v>8</v>
      </c>
      <c r="Q32" s="34">
        <f t="shared" si="0"/>
        <v>8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3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30" customHeight="1">
      <c r="B33" s="26">
        <v>23</v>
      </c>
      <c r="C33" s="27" t="s">
        <v>629</v>
      </c>
      <c r="D33" s="28" t="s">
        <v>630</v>
      </c>
      <c r="E33" s="29" t="s">
        <v>131</v>
      </c>
      <c r="F33" s="30" t="s">
        <v>430</v>
      </c>
      <c r="G33" s="27" t="s">
        <v>382</v>
      </c>
      <c r="H33" s="31">
        <v>8</v>
      </c>
      <c r="I33" s="31">
        <v>9</v>
      </c>
      <c r="J33" s="31" t="s">
        <v>27</v>
      </c>
      <c r="K33" s="31" t="s">
        <v>27</v>
      </c>
      <c r="L33" s="38"/>
      <c r="M33" s="38"/>
      <c r="N33" s="38"/>
      <c r="O33" s="38"/>
      <c r="P33" s="33">
        <v>8</v>
      </c>
      <c r="Q33" s="34">
        <f t="shared" si="0"/>
        <v>8.3000000000000007</v>
      </c>
      <c r="R33" s="35" t="str">
        <f t="shared" si="3"/>
        <v>B+</v>
      </c>
      <c r="S33" s="36" t="str">
        <f t="shared" si="1"/>
        <v>Khá</v>
      </c>
      <c r="T33" s="37" t="str">
        <f t="shared" si="4"/>
        <v/>
      </c>
      <c r="U33" s="3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30" customHeight="1">
      <c r="B34" s="26">
        <v>24</v>
      </c>
      <c r="C34" s="27" t="s">
        <v>631</v>
      </c>
      <c r="D34" s="28" t="s">
        <v>555</v>
      </c>
      <c r="E34" s="29" t="s">
        <v>632</v>
      </c>
      <c r="F34" s="30" t="s">
        <v>633</v>
      </c>
      <c r="G34" s="27" t="s">
        <v>378</v>
      </c>
      <c r="H34" s="31">
        <v>10</v>
      </c>
      <c r="I34" s="31">
        <v>10</v>
      </c>
      <c r="J34" s="31" t="s">
        <v>27</v>
      </c>
      <c r="K34" s="31" t="s">
        <v>27</v>
      </c>
      <c r="L34" s="38"/>
      <c r="M34" s="38"/>
      <c r="N34" s="38"/>
      <c r="O34" s="38"/>
      <c r="P34" s="33">
        <v>8</v>
      </c>
      <c r="Q34" s="34">
        <f t="shared" si="0"/>
        <v>9</v>
      </c>
      <c r="R34" s="35" t="str">
        <f t="shared" si="3"/>
        <v>A+</v>
      </c>
      <c r="S34" s="36" t="str">
        <f t="shared" si="1"/>
        <v>Giỏi</v>
      </c>
      <c r="T34" s="37" t="str">
        <f t="shared" si="4"/>
        <v/>
      </c>
      <c r="U34" s="3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30" customHeight="1">
      <c r="B35" s="26">
        <v>25</v>
      </c>
      <c r="C35" s="27" t="s">
        <v>634</v>
      </c>
      <c r="D35" s="28" t="s">
        <v>635</v>
      </c>
      <c r="E35" s="29" t="s">
        <v>636</v>
      </c>
      <c r="F35" s="30" t="s">
        <v>637</v>
      </c>
      <c r="G35" s="27" t="s">
        <v>378</v>
      </c>
      <c r="H35" s="31">
        <v>5</v>
      </c>
      <c r="I35" s="31">
        <v>5</v>
      </c>
      <c r="J35" s="31" t="s">
        <v>27</v>
      </c>
      <c r="K35" s="31" t="s">
        <v>27</v>
      </c>
      <c r="L35" s="38"/>
      <c r="M35" s="38"/>
      <c r="N35" s="38"/>
      <c r="O35" s="38"/>
      <c r="P35" s="33">
        <v>8</v>
      </c>
      <c r="Q35" s="34">
        <f t="shared" si="0"/>
        <v>6.5</v>
      </c>
      <c r="R35" s="35" t="str">
        <f t="shared" si="3"/>
        <v>C+</v>
      </c>
      <c r="S35" s="36" t="str">
        <f t="shared" si="1"/>
        <v>Trung bình</v>
      </c>
      <c r="T35" s="37" t="str">
        <f t="shared" si="4"/>
        <v/>
      </c>
      <c r="U35" s="3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30" customHeight="1">
      <c r="B36" s="26">
        <v>26</v>
      </c>
      <c r="C36" s="27" t="s">
        <v>638</v>
      </c>
      <c r="D36" s="28" t="s">
        <v>639</v>
      </c>
      <c r="E36" s="29" t="s">
        <v>640</v>
      </c>
      <c r="F36" s="30" t="s">
        <v>641</v>
      </c>
      <c r="G36" s="27" t="s">
        <v>378</v>
      </c>
      <c r="H36" s="31">
        <v>6</v>
      </c>
      <c r="I36" s="31">
        <v>6</v>
      </c>
      <c r="J36" s="31" t="s">
        <v>27</v>
      </c>
      <c r="K36" s="31" t="s">
        <v>27</v>
      </c>
      <c r="L36" s="38"/>
      <c r="M36" s="38"/>
      <c r="N36" s="38"/>
      <c r="O36" s="38"/>
      <c r="P36" s="33">
        <v>8</v>
      </c>
      <c r="Q36" s="34">
        <f t="shared" si="0"/>
        <v>7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3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1:38" ht="30" customHeight="1">
      <c r="B37" s="26">
        <v>27</v>
      </c>
      <c r="C37" s="27" t="s">
        <v>642</v>
      </c>
      <c r="D37" s="28" t="s">
        <v>643</v>
      </c>
      <c r="E37" s="29" t="s">
        <v>344</v>
      </c>
      <c r="F37" s="30" t="s">
        <v>427</v>
      </c>
      <c r="G37" s="27" t="s">
        <v>382</v>
      </c>
      <c r="H37" s="31">
        <v>5</v>
      </c>
      <c r="I37" s="31">
        <v>5</v>
      </c>
      <c r="J37" s="31" t="s">
        <v>27</v>
      </c>
      <c r="K37" s="31" t="s">
        <v>27</v>
      </c>
      <c r="L37" s="38"/>
      <c r="M37" s="38"/>
      <c r="N37" s="38"/>
      <c r="O37" s="38"/>
      <c r="P37" s="33">
        <v>7</v>
      </c>
      <c r="Q37" s="34">
        <f t="shared" si="0"/>
        <v>6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3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1:38" ht="30" customHeight="1">
      <c r="B38" s="26">
        <v>28</v>
      </c>
      <c r="C38" s="27" t="s">
        <v>644</v>
      </c>
      <c r="D38" s="28" t="s">
        <v>645</v>
      </c>
      <c r="E38" s="29" t="s">
        <v>646</v>
      </c>
      <c r="F38" s="30" t="s">
        <v>647</v>
      </c>
      <c r="G38" s="27" t="s">
        <v>378</v>
      </c>
      <c r="H38" s="31">
        <v>8</v>
      </c>
      <c r="I38" s="31">
        <v>7</v>
      </c>
      <c r="J38" s="31" t="s">
        <v>27</v>
      </c>
      <c r="K38" s="31" t="s">
        <v>27</v>
      </c>
      <c r="L38" s="38"/>
      <c r="M38" s="38"/>
      <c r="N38" s="38"/>
      <c r="O38" s="38"/>
      <c r="P38" s="33">
        <v>8</v>
      </c>
      <c r="Q38" s="34">
        <f t="shared" si="0"/>
        <v>7.7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1:38" ht="7.5" customHeight="1">
      <c r="A39" s="2"/>
      <c r="B39" s="39"/>
      <c r="C39" s="40"/>
      <c r="D39" s="40"/>
      <c r="E39" s="41"/>
      <c r="F39" s="41"/>
      <c r="G39" s="41"/>
      <c r="H39" s="42"/>
      <c r="I39" s="43"/>
      <c r="J39" s="43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3"/>
    </row>
    <row r="40" spans="1:38" ht="16.5">
      <c r="A40" s="2"/>
      <c r="B40" s="125" t="s">
        <v>28</v>
      </c>
      <c r="C40" s="125"/>
      <c r="D40" s="40"/>
      <c r="E40" s="41"/>
      <c r="F40" s="41"/>
      <c r="G40" s="41"/>
      <c r="H40" s="42"/>
      <c r="I40" s="43"/>
      <c r="J40" s="43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3"/>
    </row>
    <row r="41" spans="1:38" ht="16.5" customHeight="1">
      <c r="A41" s="2"/>
      <c r="B41" s="45" t="s">
        <v>29</v>
      </c>
      <c r="C41" s="45"/>
      <c r="D41" s="46">
        <f>+$Y$9</f>
        <v>28</v>
      </c>
      <c r="E41" s="47" t="s">
        <v>30</v>
      </c>
      <c r="F41" s="47"/>
      <c r="G41" s="116" t="s">
        <v>31</v>
      </c>
      <c r="H41" s="116"/>
      <c r="I41" s="116"/>
      <c r="J41" s="116"/>
      <c r="K41" s="116"/>
      <c r="L41" s="116"/>
      <c r="M41" s="116"/>
      <c r="N41" s="116"/>
      <c r="O41" s="116"/>
      <c r="P41" s="48">
        <f>$Y$9 -COUNTIF($T$10:$T$228,"Vắng") -COUNTIF($T$10:$T$228,"Vắng có phép") - COUNTIF($T$10:$T$228,"Đình chỉ thi") - COUNTIF($T$10:$T$228,"Không đủ ĐKDT")</f>
        <v>28</v>
      </c>
      <c r="Q41" s="48"/>
      <c r="R41" s="49"/>
      <c r="S41" s="50"/>
      <c r="T41" s="50" t="s">
        <v>30</v>
      </c>
      <c r="U41" s="3"/>
    </row>
    <row r="42" spans="1:38" ht="16.5" customHeight="1">
      <c r="A42" s="2"/>
      <c r="B42" s="45" t="s">
        <v>32</v>
      </c>
      <c r="C42" s="45"/>
      <c r="D42" s="46">
        <f>+$AJ$9</f>
        <v>28</v>
      </c>
      <c r="E42" s="47" t="s">
        <v>30</v>
      </c>
      <c r="F42" s="47"/>
      <c r="G42" s="116" t="s">
        <v>33</v>
      </c>
      <c r="H42" s="116"/>
      <c r="I42" s="116"/>
      <c r="J42" s="116"/>
      <c r="K42" s="116"/>
      <c r="L42" s="116"/>
      <c r="M42" s="116"/>
      <c r="N42" s="116"/>
      <c r="O42" s="116"/>
      <c r="P42" s="51">
        <f>COUNTIF($T$10:$T$104,"Vắng")</f>
        <v>0</v>
      </c>
      <c r="Q42" s="51"/>
      <c r="R42" s="52"/>
      <c r="S42" s="50"/>
      <c r="T42" s="50" t="s">
        <v>30</v>
      </c>
      <c r="U42" s="3"/>
    </row>
    <row r="43" spans="1:38" ht="16.5" customHeight="1">
      <c r="A43" s="2"/>
      <c r="B43" s="45" t="s">
        <v>49</v>
      </c>
      <c r="C43" s="45"/>
      <c r="D43" s="83">
        <f>COUNTIF(V11:V38,"Học lại")</f>
        <v>0</v>
      </c>
      <c r="E43" s="47" t="s">
        <v>30</v>
      </c>
      <c r="F43" s="47"/>
      <c r="G43" s="116" t="s">
        <v>50</v>
      </c>
      <c r="H43" s="116"/>
      <c r="I43" s="116"/>
      <c r="J43" s="116"/>
      <c r="K43" s="116"/>
      <c r="L43" s="116"/>
      <c r="M43" s="116"/>
      <c r="N43" s="116"/>
      <c r="O43" s="116"/>
      <c r="P43" s="48">
        <f>COUNTIF($T$10:$T$104,"Vắng có phép")</f>
        <v>0</v>
      </c>
      <c r="Q43" s="48"/>
      <c r="R43" s="49"/>
      <c r="S43" s="50"/>
      <c r="T43" s="50" t="s">
        <v>30</v>
      </c>
      <c r="U43" s="3"/>
    </row>
    <row r="44" spans="1:38" ht="3" customHeight="1">
      <c r="A44" s="2"/>
      <c r="B44" s="39"/>
      <c r="C44" s="40"/>
      <c r="D44" s="40"/>
      <c r="E44" s="41"/>
      <c r="F44" s="41"/>
      <c r="G44" s="41"/>
      <c r="H44" s="42"/>
      <c r="I44" s="43"/>
      <c r="J44" s="43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3"/>
    </row>
    <row r="45" spans="1:38">
      <c r="B45" s="84" t="s">
        <v>34</v>
      </c>
      <c r="C45" s="84"/>
      <c r="D45" s="85">
        <f>COUNTIF(V11:V38,"Thi lại")</f>
        <v>0</v>
      </c>
      <c r="E45" s="86" t="s">
        <v>30</v>
      </c>
      <c r="F45" s="3"/>
      <c r="G45" s="3"/>
      <c r="H45" s="3"/>
      <c r="I45" s="3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3"/>
    </row>
    <row r="46" spans="1:38">
      <c r="B46" s="84"/>
      <c r="C46" s="84"/>
      <c r="D46" s="85"/>
      <c r="E46" s="86"/>
      <c r="F46" s="3"/>
      <c r="G46" s="3"/>
      <c r="H46" s="3"/>
      <c r="I46" s="114" t="s">
        <v>649</v>
      </c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3"/>
    </row>
    <row r="47" spans="1:38" ht="36" customHeight="1">
      <c r="A47" s="53"/>
      <c r="B47" s="111"/>
      <c r="C47" s="111"/>
      <c r="D47" s="111"/>
      <c r="E47" s="111"/>
      <c r="F47" s="111"/>
      <c r="G47" s="111"/>
      <c r="H47" s="111"/>
      <c r="I47" s="54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3"/>
    </row>
    <row r="48" spans="1:38" ht="24.75" customHeight="1">
      <c r="A48" s="2"/>
      <c r="B48" s="39"/>
      <c r="C48" s="55"/>
      <c r="D48" s="55"/>
      <c r="E48" s="56"/>
      <c r="F48" s="56"/>
      <c r="G48" s="56"/>
      <c r="H48" s="57"/>
      <c r="I48" s="58"/>
      <c r="J48" s="58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38" s="2" customFormat="1">
      <c r="B49" s="111"/>
      <c r="C49" s="111"/>
      <c r="D49" s="113"/>
      <c r="E49" s="113"/>
      <c r="F49" s="113"/>
      <c r="G49" s="113"/>
      <c r="H49" s="113"/>
      <c r="I49" s="58"/>
      <c r="J49" s="58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3"/>
      <c r="V49" s="62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2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2" customForma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62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 ht="9.75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2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s="2" customFormat="1" ht="3.75" customHeigh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62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s="2" customFormat="1" ht="18" customHeight="1">
      <c r="A55" s="1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3"/>
      <c r="V55" s="62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s="2" customFormat="1" ht="4.5" customHeigh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62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s="2" customFormat="1" ht="36.75" customHeight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62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ht="38.25" hidden="1" customHeight="1">
      <c r="B58" s="110" t="s">
        <v>47</v>
      </c>
      <c r="C58" s="111"/>
      <c r="D58" s="111"/>
      <c r="E58" s="111"/>
      <c r="F58" s="111"/>
      <c r="G58" s="111"/>
      <c r="H58" s="110" t="s">
        <v>48</v>
      </c>
      <c r="I58" s="110"/>
      <c r="J58" s="110"/>
      <c r="K58" s="110"/>
      <c r="L58" s="110"/>
      <c r="M58" s="110"/>
      <c r="N58" s="112" t="s">
        <v>54</v>
      </c>
      <c r="O58" s="112"/>
      <c r="P58" s="112"/>
      <c r="Q58" s="112"/>
      <c r="R58" s="112"/>
      <c r="S58" s="112"/>
      <c r="T58" s="112"/>
    </row>
    <row r="59" spans="1:38" hidden="1">
      <c r="B59" s="39"/>
      <c r="C59" s="55"/>
      <c r="D59" s="55"/>
      <c r="E59" s="56"/>
      <c r="F59" s="56"/>
      <c r="G59" s="56"/>
      <c r="H59" s="57"/>
      <c r="I59" s="58"/>
      <c r="J59" s="58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38" hidden="1">
      <c r="B60" s="111" t="s">
        <v>35</v>
      </c>
      <c r="C60" s="111"/>
      <c r="D60" s="113" t="s">
        <v>36</v>
      </c>
      <c r="E60" s="113"/>
      <c r="F60" s="113"/>
      <c r="G60" s="113"/>
      <c r="H60" s="113"/>
      <c r="I60" s="58"/>
      <c r="J60" s="58"/>
      <c r="K60" s="44"/>
      <c r="L60" s="44"/>
      <c r="M60" s="44"/>
      <c r="N60" s="44"/>
      <c r="O60" s="44"/>
      <c r="P60" s="44"/>
      <c r="Q60" s="44"/>
      <c r="R60" s="44"/>
      <c r="S60" s="44"/>
      <c r="T60" s="44"/>
    </row>
    <row r="61" spans="1:38" hidden="1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38" hidden="1"/>
    <row r="63" spans="1:38" hidden="1"/>
    <row r="64" spans="1:38" hidden="1"/>
    <row r="65" spans="2:20" hidden="1"/>
    <row r="66" spans="2:20" hidden="1"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 t="s">
        <v>53</v>
      </c>
      <c r="O66" s="108"/>
      <c r="P66" s="108"/>
      <c r="Q66" s="108"/>
      <c r="R66" s="108"/>
      <c r="S66" s="108"/>
      <c r="T66" s="108"/>
    </row>
  </sheetData>
  <sheetProtection formatCells="0" formatColumns="0" formatRows="0" insertColumns="0" insertRows="0" insertHyperlinks="0" deleteColumns="0" deleteRows="0" sort="0" autoFilter="0" pivotTables="0"/>
  <autoFilter ref="A9:AL38">
    <filterColumn colId="3" showButton="0"/>
  </autoFilter>
  <mergeCells count="59">
    <mergeCell ref="L1:T1"/>
    <mergeCell ref="B2:G2"/>
    <mergeCell ref="H2:T2"/>
    <mergeCell ref="B3:G3"/>
    <mergeCell ref="H3:T3"/>
    <mergeCell ref="G1:K1"/>
    <mergeCell ref="W5:W8"/>
    <mergeCell ref="X5:X8"/>
    <mergeCell ref="Y5:Y8"/>
    <mergeCell ref="B8:B9"/>
    <mergeCell ref="C8:C9"/>
    <mergeCell ref="D8:E9"/>
    <mergeCell ref="F8:F9"/>
    <mergeCell ref="O5:T5"/>
    <mergeCell ref="B6:C6"/>
    <mergeCell ref="H6:N6"/>
    <mergeCell ref="O6:T6"/>
    <mergeCell ref="B5:C5"/>
    <mergeCell ref="T8:T10"/>
    <mergeCell ref="R8:R9"/>
    <mergeCell ref="S8:S9"/>
    <mergeCell ref="Z5:AC7"/>
    <mergeCell ref="AD5:AE7"/>
    <mergeCell ref="AF5:AG7"/>
    <mergeCell ref="AH5:AI7"/>
    <mergeCell ref="AJ5:AK7"/>
    <mergeCell ref="G43:O43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40:C40"/>
    <mergeCell ref="G41:O41"/>
    <mergeCell ref="G42:O42"/>
    <mergeCell ref="J45:T45"/>
    <mergeCell ref="B47:H47"/>
    <mergeCell ref="J47:T47"/>
    <mergeCell ref="B49:C49"/>
    <mergeCell ref="D49:H49"/>
    <mergeCell ref="I46:T46"/>
    <mergeCell ref="N66:T66"/>
    <mergeCell ref="B55:C55"/>
    <mergeCell ref="D55:I55"/>
    <mergeCell ref="J55:T55"/>
    <mergeCell ref="B58:G58"/>
    <mergeCell ref="H58:M58"/>
    <mergeCell ref="N58:T58"/>
    <mergeCell ref="B60:C60"/>
    <mergeCell ref="D60:H60"/>
    <mergeCell ref="B66:D66"/>
    <mergeCell ref="E66:G66"/>
    <mergeCell ref="H66:M66"/>
  </mergeCells>
  <conditionalFormatting sqref="H11:P38">
    <cfRule type="cellIs" dxfId="9" priority="8" operator="greaterThan">
      <formula>10</formula>
    </cfRule>
  </conditionalFormatting>
  <conditionalFormatting sqref="C1:C1048576">
    <cfRule type="duplicateValues" dxfId="8" priority="7"/>
  </conditionalFormatting>
  <conditionalFormatting sqref="H28:I29">
    <cfRule type="cellIs" dxfId="7" priority="3" stopIfTrue="1" operator="greaterThan">
      <formula>10</formula>
    </cfRule>
    <cfRule type="cellIs" dxfId="6" priority="4" stopIfTrue="1" operator="greaterThan">
      <formula>10</formula>
    </cfRule>
    <cfRule type="cellIs" dxfId="5" priority="5" stopIfTrue="1" operator="greaterThan">
      <formula>10</formula>
    </cfRule>
    <cfRule type="cellIs" dxfId="4" priority="6" stopIfTrue="1" operator="greaterThan">
      <formula>10</formula>
    </cfRule>
  </conditionalFormatting>
  <conditionalFormatting sqref="C28:C29">
    <cfRule type="duplicateValues" dxfId="3" priority="1" stopIfTrue="1"/>
    <cfRule type="duplicateValues" dxfId="2" priority="2" stopIfTrue="1"/>
  </conditionalFormatting>
  <dataValidations count="1">
    <dataValidation allowBlank="1" showInputMessage="1" showErrorMessage="1" errorTitle="Không xóa dữ liệu" error="Không xóa dữ liệu" prompt="Không xóa dữ liệu" sqref="D43 AL3:AL9 X3:AK4 W5:AK9 V11:W38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Nhom(2)</vt:lpstr>
      <vt:lpstr>Nhom(3)</vt:lpstr>
      <vt:lpstr>Nhom(4)</vt:lpstr>
      <vt:lpstr>Nhom(5)</vt:lpstr>
      <vt:lpstr>Nhom(6)</vt:lpstr>
      <vt:lpstr>Nhom(7)</vt:lpstr>
      <vt:lpstr>Nhom(8)</vt:lpstr>
      <vt:lpstr>'Nhom(2)'!Print_Titles</vt:lpstr>
      <vt:lpstr>'Nhom(3)'!Print_Titles</vt:lpstr>
      <vt:lpstr>'Nhom(4)'!Print_Titles</vt:lpstr>
      <vt:lpstr>'Nhom(5)'!Print_Titles</vt:lpstr>
      <vt:lpstr>'Nhom(6)'!Print_Titles</vt:lpstr>
      <vt:lpstr>'Nhom(7)'!Print_Titles</vt:lpstr>
      <vt:lpstr>'Nhom(8)'!Print_Titles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2019-07-08T04:22:27Z</cp:lastPrinted>
  <dcterms:created xsi:type="dcterms:W3CDTF">2015-04-17T02:48:53Z</dcterms:created>
  <dcterms:modified xsi:type="dcterms:W3CDTF">2019-07-08T04:23:51Z</dcterms:modified>
</cp:coreProperties>
</file>