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tabRatio="701" activeTab="3"/>
  </bookViews>
  <sheets>
    <sheet name="Nhóm(1)" sheetId="1" r:id="rId1"/>
    <sheet name="Nhóm(2)" sheetId="3" r:id="rId2"/>
    <sheet name="Nhóm(3)" sheetId="4" r:id="rId3"/>
    <sheet name="Nhóm(4)" sheetId="5" r:id="rId4"/>
    <sheet name="Nhóm(5)" sheetId="6" r:id="rId5"/>
    <sheet name="Nhóm(6)" sheetId="7" r:id="rId6"/>
    <sheet name="Nhóm(7)" sheetId="8" r:id="rId7"/>
    <sheet name="Nhóm(8)" sheetId="9" r:id="rId8"/>
    <sheet name="Nhóm(9)" sheetId="10" r:id="rId9"/>
    <sheet name="Nhóm(10)" sheetId="11" r:id="rId10"/>
  </sheets>
  <definedNames>
    <definedName name="_xlnm._FilterDatabase" localSheetId="0" hidden="1">'Nhóm(1)'!$A$8:$AM$66</definedName>
    <definedName name="_xlnm._FilterDatabase" localSheetId="9" hidden="1">'Nhóm(10)'!$A$8:$AM$68</definedName>
    <definedName name="_xlnm._FilterDatabase" localSheetId="1" hidden="1">'Nhóm(2)'!$A$8:$AM$64</definedName>
    <definedName name="_xlnm._FilterDatabase" localSheetId="2" hidden="1">'Nhóm(3)'!$A$8:$AM$81</definedName>
    <definedName name="_xlnm._FilterDatabase" localSheetId="3" hidden="1">'Nhóm(4)'!$A$8:$AM$75</definedName>
    <definedName name="_xlnm._FilterDatabase" localSheetId="4" hidden="1">'Nhóm(5)'!$A$8:$AM$53</definedName>
    <definedName name="_xlnm._FilterDatabase" localSheetId="5" hidden="1">'Nhóm(6)'!$A$8:$AM$57</definedName>
    <definedName name="_xlnm._FilterDatabase" localSheetId="6" hidden="1">'Nhóm(7)'!$A$8:$AM$73</definedName>
    <definedName name="_xlnm._FilterDatabase" localSheetId="7" hidden="1">'Nhóm(8)'!$A$8:$AM$65</definedName>
    <definedName name="_xlnm._FilterDatabase" localSheetId="8" hidden="1">'Nhóm(9)'!$A$8:$AM$68</definedName>
    <definedName name="_xlnm.Print_Titles" localSheetId="0">'Nhóm(1)'!$4:$9</definedName>
    <definedName name="_xlnm.Print_Titles" localSheetId="9">'Nhóm(10)'!$4:$9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  <definedName name="_xlnm.Print_Titles" localSheetId="7">'Nhóm(8)'!$4:$9</definedName>
    <definedName name="_xlnm.Print_Titles" localSheetId="8">'Nhóm(9)'!$4:$9</definedName>
  </definedNames>
  <calcPr calcId="124519"/>
</workbook>
</file>

<file path=xl/calcChain.xml><?xml version="1.0" encoding="utf-8"?>
<calcChain xmlns="http://schemas.openxmlformats.org/spreadsheetml/2006/main">
  <c r="T40" i="1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8" i="11" l="1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3"/>
  <c r="T42"/>
  <c r="T41"/>
  <c r="T40"/>
  <c r="T39"/>
  <c r="T38"/>
  <c r="T37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B8"/>
  <c r="Z8"/>
  <c r="Y8"/>
  <c r="T68" i="10"/>
  <c r="T67"/>
  <c r="T66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65" i="9"/>
  <c r="T64"/>
  <c r="T63"/>
  <c r="T62"/>
  <c r="T61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2"/>
  <c r="T21"/>
  <c r="T20"/>
  <c r="T19"/>
  <c r="T18"/>
  <c r="T17"/>
  <c r="T16"/>
  <c r="T15"/>
  <c r="T14"/>
  <c r="T13"/>
  <c r="T12"/>
  <c r="T11"/>
  <c r="AF8" s="1"/>
  <c r="T10"/>
  <c r="P9"/>
  <c r="Z8"/>
  <c r="Y8"/>
  <c r="T73" i="8"/>
  <c r="T72"/>
  <c r="T71"/>
  <c r="T70"/>
  <c r="T69"/>
  <c r="T68"/>
  <c r="T67"/>
  <c r="T66"/>
  <c r="T65"/>
  <c r="T64"/>
  <c r="T63"/>
  <c r="T62"/>
  <c r="T61"/>
  <c r="T60"/>
  <c r="T59"/>
  <c r="T57"/>
  <c r="T56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AB8"/>
  <c r="Z8"/>
  <c r="Y8"/>
  <c r="T57" i="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R30" s="1"/>
  <c r="Z8"/>
  <c r="Y8"/>
  <c r="T53" i="6"/>
  <c r="T52"/>
  <c r="T51"/>
  <c r="T50"/>
  <c r="T49"/>
  <c r="T48"/>
  <c r="T47"/>
  <c r="T46"/>
  <c r="T45"/>
  <c r="T44"/>
  <c r="T43"/>
  <c r="T42"/>
  <c r="T41"/>
  <c r="T40"/>
  <c r="T38"/>
  <c r="T37"/>
  <c r="T36"/>
  <c r="T34"/>
  <c r="T33"/>
  <c r="T32"/>
  <c r="T31"/>
  <c r="T30"/>
  <c r="T29"/>
  <c r="T28"/>
  <c r="T27"/>
  <c r="T26"/>
  <c r="T25"/>
  <c r="T24"/>
  <c r="T23"/>
  <c r="T22"/>
  <c r="T21"/>
  <c r="T19"/>
  <c r="T17"/>
  <c r="T16"/>
  <c r="T15"/>
  <c r="T14"/>
  <c r="T13"/>
  <c r="T12"/>
  <c r="T11"/>
  <c r="AC8" s="1"/>
  <c r="T10"/>
  <c r="P9"/>
  <c r="Q30" s="1"/>
  <c r="R30" s="1"/>
  <c r="Z8"/>
  <c r="Y8"/>
  <c r="T75" i="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81" i="4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D8" s="1"/>
  <c r="P9"/>
  <c r="AF8"/>
  <c r="AB8"/>
  <c r="Z8"/>
  <c r="Y8"/>
  <c r="T64" i="3"/>
  <c r="T63"/>
  <c r="T62"/>
  <c r="T61"/>
  <c r="T60"/>
  <c r="T59"/>
  <c r="T58"/>
  <c r="T57"/>
  <c r="T56"/>
  <c r="T55"/>
  <c r="T54"/>
  <c r="T53"/>
  <c r="T52"/>
  <c r="T51"/>
  <c r="T50"/>
  <c r="T49"/>
  <c r="T48"/>
  <c r="T47"/>
  <c r="T45"/>
  <c r="T44"/>
  <c r="T43"/>
  <c r="T42"/>
  <c r="T41"/>
  <c r="T40"/>
  <c r="T39"/>
  <c r="T38"/>
  <c r="T37"/>
  <c r="T36"/>
  <c r="T35"/>
  <c r="T34"/>
  <c r="T33"/>
  <c r="T32"/>
  <c r="T31"/>
  <c r="T30"/>
  <c r="T29"/>
  <c r="T27"/>
  <c r="T26"/>
  <c r="T25"/>
  <c r="T24"/>
  <c r="T23"/>
  <c r="T21"/>
  <c r="T20"/>
  <c r="T19"/>
  <c r="T18"/>
  <c r="T17"/>
  <c r="T16"/>
  <c r="T15"/>
  <c r="T14"/>
  <c r="T13"/>
  <c r="T12"/>
  <c r="T11"/>
  <c r="T10"/>
  <c r="AD8" s="1"/>
  <c r="P9"/>
  <c r="AF8"/>
  <c r="AB8"/>
  <c r="Z8"/>
  <c r="Y8"/>
  <c r="AB8" i="9" l="1"/>
  <c r="AD8"/>
  <c r="AC8" i="7"/>
  <c r="AD8" i="11"/>
  <c r="Q10" i="7"/>
  <c r="R10" s="1"/>
  <c r="AB8" i="10"/>
  <c r="Q16" i="7"/>
  <c r="Q18"/>
  <c r="S18" s="1"/>
  <c r="Q20"/>
  <c r="R20" s="1"/>
  <c r="Q26"/>
  <c r="S26" s="1"/>
  <c r="Q28"/>
  <c r="R28" s="1"/>
  <c r="Q32"/>
  <c r="R32" s="1"/>
  <c r="X10"/>
  <c r="Q12"/>
  <c r="S12" s="1"/>
  <c r="Q14"/>
  <c r="R14" s="1"/>
  <c r="Q22"/>
  <c r="Q24"/>
  <c r="R24" s="1"/>
  <c r="Q10" i="6"/>
  <c r="Q12"/>
  <c r="R12" s="1"/>
  <c r="Q26"/>
  <c r="R26" s="1"/>
  <c r="Q32"/>
  <c r="R32" s="1"/>
  <c r="Q14"/>
  <c r="Q16"/>
  <c r="Q18"/>
  <c r="Q20"/>
  <c r="S20" s="1"/>
  <c r="Q22"/>
  <c r="S22" s="1"/>
  <c r="Q24"/>
  <c r="R24" s="1"/>
  <c r="Q28"/>
  <c r="S28" s="1"/>
  <c r="Q68" i="11"/>
  <c r="Q66"/>
  <c r="X66" s="1"/>
  <c r="Q64"/>
  <c r="Q62"/>
  <c r="Q60"/>
  <c r="Q58"/>
  <c r="X58" s="1"/>
  <c r="Q56"/>
  <c r="Q54"/>
  <c r="X54" s="1"/>
  <c r="Q52"/>
  <c r="Q50"/>
  <c r="X50" s="1"/>
  <c r="Q48"/>
  <c r="Q46"/>
  <c r="X46" s="1"/>
  <c r="Q44"/>
  <c r="Q42"/>
  <c r="X42" s="1"/>
  <c r="Q40"/>
  <c r="X40" s="1"/>
  <c r="Q38"/>
  <c r="Q36"/>
  <c r="X36" s="1"/>
  <c r="Q34"/>
  <c r="Q13"/>
  <c r="Q17"/>
  <c r="Q19"/>
  <c r="Q21"/>
  <c r="Q29"/>
  <c r="Q31"/>
  <c r="Q33"/>
  <c r="X44"/>
  <c r="X48"/>
  <c r="X52"/>
  <c r="X56"/>
  <c r="X62"/>
  <c r="AC8"/>
  <c r="Q10"/>
  <c r="Q12"/>
  <c r="Q14"/>
  <c r="X14" s="1"/>
  <c r="Q16"/>
  <c r="Q18"/>
  <c r="Q20"/>
  <c r="Q22"/>
  <c r="X22" s="1"/>
  <c r="Q24"/>
  <c r="Q26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P73"/>
  <c r="P72"/>
  <c r="Q11"/>
  <c r="Q15"/>
  <c r="Q23"/>
  <c r="Q25"/>
  <c r="Q27"/>
  <c r="X34"/>
  <c r="X38"/>
  <c r="X60"/>
  <c r="X64"/>
  <c r="X68"/>
  <c r="P73" i="10"/>
  <c r="P72"/>
  <c r="Q11"/>
  <c r="Q21"/>
  <c r="Q27"/>
  <c r="Q29"/>
  <c r="Q31"/>
  <c r="Q33"/>
  <c r="AC8"/>
  <c r="Q10"/>
  <c r="X10" s="1"/>
  <c r="Q12"/>
  <c r="Q14"/>
  <c r="Q16"/>
  <c r="Q18"/>
  <c r="Q20"/>
  <c r="Q22"/>
  <c r="X22" s="1"/>
  <c r="Q24"/>
  <c r="Q26"/>
  <c r="X26" s="1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8"/>
  <c r="Q66"/>
  <c r="Q64"/>
  <c r="Q62"/>
  <c r="X62" s="1"/>
  <c r="Q60"/>
  <c r="Q58"/>
  <c r="Q56"/>
  <c r="Q54"/>
  <c r="X54" s="1"/>
  <c r="Q52"/>
  <c r="Q50"/>
  <c r="Q48"/>
  <c r="Q46"/>
  <c r="X46" s="1"/>
  <c r="Q44"/>
  <c r="Q42"/>
  <c r="Q40"/>
  <c r="Q38"/>
  <c r="X38" s="1"/>
  <c r="Q36"/>
  <c r="Q34"/>
  <c r="X34" s="1"/>
  <c r="Q13"/>
  <c r="Q15"/>
  <c r="Q17"/>
  <c r="Q19"/>
  <c r="Q23"/>
  <c r="Q25"/>
  <c r="X36"/>
  <c r="X40"/>
  <c r="X44"/>
  <c r="X48"/>
  <c r="X52"/>
  <c r="X56"/>
  <c r="X60"/>
  <c r="X66"/>
  <c r="X68"/>
  <c r="Q64" i="9"/>
  <c r="X64" s="1"/>
  <c r="Q62"/>
  <c r="Q60"/>
  <c r="Q58"/>
  <c r="Q56"/>
  <c r="Q54"/>
  <c r="X54" s="1"/>
  <c r="Q52"/>
  <c r="Q50"/>
  <c r="Q48"/>
  <c r="X48" s="1"/>
  <c r="Q46"/>
  <c r="X46" s="1"/>
  <c r="Q44"/>
  <c r="X44" s="1"/>
  <c r="Q42"/>
  <c r="X42" s="1"/>
  <c r="Q40"/>
  <c r="X40" s="1"/>
  <c r="Q38"/>
  <c r="X38" s="1"/>
  <c r="Q36"/>
  <c r="Q34"/>
  <c r="Q13"/>
  <c r="Q21"/>
  <c r="Q31"/>
  <c r="Q33"/>
  <c r="X36"/>
  <c r="X58"/>
  <c r="AC8"/>
  <c r="Q10"/>
  <c r="Q12"/>
  <c r="Q14"/>
  <c r="Q16"/>
  <c r="Q18"/>
  <c r="Q20"/>
  <c r="Q22"/>
  <c r="X22" s="1"/>
  <c r="Q24"/>
  <c r="Q26"/>
  <c r="X26" s="1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P70"/>
  <c r="P69"/>
  <c r="Q11"/>
  <c r="Q15"/>
  <c r="Q17"/>
  <c r="Q19"/>
  <c r="Q23"/>
  <c r="Q25"/>
  <c r="Q27"/>
  <c r="Q29"/>
  <c r="X34"/>
  <c r="X50"/>
  <c r="X52"/>
  <c r="X56"/>
  <c r="X60"/>
  <c r="X62"/>
  <c r="Q72" i="8"/>
  <c r="X72" s="1"/>
  <c r="Q70"/>
  <c r="X70" s="1"/>
  <c r="Q68"/>
  <c r="Q66"/>
  <c r="X66" s="1"/>
  <c r="Q64"/>
  <c r="Q62"/>
  <c r="X62" s="1"/>
  <c r="Q60"/>
  <c r="Q58"/>
  <c r="Q56"/>
  <c r="Q54"/>
  <c r="X54" s="1"/>
  <c r="Q52"/>
  <c r="X52" s="1"/>
  <c r="Q50"/>
  <c r="X50" s="1"/>
  <c r="Q48"/>
  <c r="X48" s="1"/>
  <c r="Q46"/>
  <c r="X46" s="1"/>
  <c r="Q44"/>
  <c r="Q42"/>
  <c r="X42" s="1"/>
  <c r="Q40"/>
  <c r="Q38"/>
  <c r="X38" s="1"/>
  <c r="Q36"/>
  <c r="Q34"/>
  <c r="X34" s="1"/>
  <c r="Q19"/>
  <c r="Q21"/>
  <c r="Q23"/>
  <c r="Q25"/>
  <c r="Q27"/>
  <c r="Q29"/>
  <c r="Q31"/>
  <c r="X58"/>
  <c r="AC8"/>
  <c r="Q10"/>
  <c r="Q12"/>
  <c r="X12" s="1"/>
  <c r="Q14"/>
  <c r="Q16"/>
  <c r="Q18"/>
  <c r="Q20"/>
  <c r="X20" s="1"/>
  <c r="Q22"/>
  <c r="Q24"/>
  <c r="X24" s="1"/>
  <c r="Q26"/>
  <c r="Q28"/>
  <c r="X28" s="1"/>
  <c r="Q30"/>
  <c r="Q32"/>
  <c r="Q35"/>
  <c r="Q37"/>
  <c r="Q39"/>
  <c r="Q41"/>
  <c r="Q43"/>
  <c r="Q45"/>
  <c r="Q47"/>
  <c r="Q49"/>
  <c r="Q51"/>
  <c r="Q53"/>
  <c r="Q57"/>
  <c r="Q59"/>
  <c r="Q61"/>
  <c r="Q63"/>
  <c r="Q65"/>
  <c r="Q67"/>
  <c r="Q69"/>
  <c r="Q71"/>
  <c r="Q73"/>
  <c r="P78"/>
  <c r="P77"/>
  <c r="Q11"/>
  <c r="Q13"/>
  <c r="Q15"/>
  <c r="Q17"/>
  <c r="Q33"/>
  <c r="X36"/>
  <c r="X40"/>
  <c r="X44"/>
  <c r="X56"/>
  <c r="X60"/>
  <c r="X64"/>
  <c r="X68"/>
  <c r="S20" i="7"/>
  <c r="S30"/>
  <c r="X30"/>
  <c r="Q57"/>
  <c r="Q55"/>
  <c r="Q53"/>
  <c r="Q51"/>
  <c r="Q49"/>
  <c r="Q47"/>
  <c r="Q45"/>
  <c r="Q43"/>
  <c r="Q41"/>
  <c r="Q39"/>
  <c r="Q37"/>
  <c r="Q35"/>
  <c r="P62"/>
  <c r="P61"/>
  <c r="X14"/>
  <c r="S16"/>
  <c r="X20"/>
  <c r="S22"/>
  <c r="X24"/>
  <c r="S28"/>
  <c r="X28"/>
  <c r="X32"/>
  <c r="X37"/>
  <c r="AB8"/>
  <c r="AD8"/>
  <c r="AF8"/>
  <c r="Q11"/>
  <c r="Q13"/>
  <c r="Q15"/>
  <c r="Q17"/>
  <c r="Q19"/>
  <c r="Q21"/>
  <c r="X21" s="1"/>
  <c r="Q23"/>
  <c r="Q25"/>
  <c r="Q27"/>
  <c r="Q29"/>
  <c r="X29" s="1"/>
  <c r="Q31"/>
  <c r="Q33"/>
  <c r="X33" s="1"/>
  <c r="Q34"/>
  <c r="Q36"/>
  <c r="Q38"/>
  <c r="Q40"/>
  <c r="Q42"/>
  <c r="Q44"/>
  <c r="Q46"/>
  <c r="Q48"/>
  <c r="Q50"/>
  <c r="Q52"/>
  <c r="Q54"/>
  <c r="Q56"/>
  <c r="S26" i="6"/>
  <c r="X30"/>
  <c r="Q53"/>
  <c r="Q51"/>
  <c r="Q49"/>
  <c r="X49" s="1"/>
  <c r="Q47"/>
  <c r="X47" s="1"/>
  <c r="Q45"/>
  <c r="Q43"/>
  <c r="X43" s="1"/>
  <c r="Q41"/>
  <c r="X41" s="1"/>
  <c r="Q39"/>
  <c r="X39" s="1"/>
  <c r="Q37"/>
  <c r="Q35"/>
  <c r="P58"/>
  <c r="P57"/>
  <c r="S10"/>
  <c r="X12"/>
  <c r="S14"/>
  <c r="S16"/>
  <c r="S18"/>
  <c r="X24"/>
  <c r="X26"/>
  <c r="S30"/>
  <c r="X32"/>
  <c r="X35"/>
  <c r="X51"/>
  <c r="AB8"/>
  <c r="AD8"/>
  <c r="AF8"/>
  <c r="Q11"/>
  <c r="Q13"/>
  <c r="Q15"/>
  <c r="X15" s="1"/>
  <c r="Q17"/>
  <c r="Q19"/>
  <c r="X19" s="1"/>
  <c r="Q21"/>
  <c r="Q23"/>
  <c r="X23" s="1"/>
  <c r="Q25"/>
  <c r="Q27"/>
  <c r="Q29"/>
  <c r="Q31"/>
  <c r="Q33"/>
  <c r="Q34"/>
  <c r="Q36"/>
  <c r="Q38"/>
  <c r="Q40"/>
  <c r="Q42"/>
  <c r="Q44"/>
  <c r="Q46"/>
  <c r="Q48"/>
  <c r="Q50"/>
  <c r="Q52"/>
  <c r="P80" i="5"/>
  <c r="P79"/>
  <c r="Q11"/>
  <c r="Q15"/>
  <c r="Q19"/>
  <c r="Q27"/>
  <c r="Q29"/>
  <c r="Q31"/>
  <c r="AC8"/>
  <c r="Q10"/>
  <c r="X10" s="1"/>
  <c r="Q12"/>
  <c r="Q14"/>
  <c r="X14" s="1"/>
  <c r="Q16"/>
  <c r="Q18"/>
  <c r="Q20"/>
  <c r="Q22"/>
  <c r="Q24"/>
  <c r="Q26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4"/>
  <c r="X74" s="1"/>
  <c r="Q72"/>
  <c r="Q70"/>
  <c r="Q68"/>
  <c r="X68" s="1"/>
  <c r="Q66"/>
  <c r="X66" s="1"/>
  <c r="Q64"/>
  <c r="Q62"/>
  <c r="Q60"/>
  <c r="X60" s="1"/>
  <c r="Q58"/>
  <c r="X58" s="1"/>
  <c r="Q56"/>
  <c r="X56" s="1"/>
  <c r="Q54"/>
  <c r="Q52"/>
  <c r="X52" s="1"/>
  <c r="Q50"/>
  <c r="X50" s="1"/>
  <c r="Q48"/>
  <c r="X48" s="1"/>
  <c r="Q46"/>
  <c r="Q44"/>
  <c r="X44" s="1"/>
  <c r="Q42"/>
  <c r="X42" s="1"/>
  <c r="Q40"/>
  <c r="X40" s="1"/>
  <c r="Q38"/>
  <c r="Q36"/>
  <c r="Q34"/>
  <c r="X34" s="1"/>
  <c r="Q13"/>
  <c r="Q17"/>
  <c r="Q21"/>
  <c r="Q23"/>
  <c r="Q25"/>
  <c r="Q33"/>
  <c r="X36"/>
  <c r="X64"/>
  <c r="X72"/>
  <c r="Q80" i="4"/>
  <c r="X80" s="1"/>
  <c r="Q78"/>
  <c r="X78" s="1"/>
  <c r="Q76"/>
  <c r="X76" s="1"/>
  <c r="Q74"/>
  <c r="X74" s="1"/>
  <c r="Q72"/>
  <c r="X72" s="1"/>
  <c r="Q70"/>
  <c r="X70" s="1"/>
  <c r="Q68"/>
  <c r="X68" s="1"/>
  <c r="Q66"/>
  <c r="X66" s="1"/>
  <c r="Q64"/>
  <c r="X64" s="1"/>
  <c r="Q62"/>
  <c r="X62" s="1"/>
  <c r="Q60"/>
  <c r="X60" s="1"/>
  <c r="Q58"/>
  <c r="Q56"/>
  <c r="Q54"/>
  <c r="Q52"/>
  <c r="X52" s="1"/>
  <c r="Q50"/>
  <c r="X50" s="1"/>
  <c r="Q48"/>
  <c r="Q46"/>
  <c r="X46" s="1"/>
  <c r="Q44"/>
  <c r="X44" s="1"/>
  <c r="Q42"/>
  <c r="X42" s="1"/>
  <c r="Q40"/>
  <c r="X40" s="1"/>
  <c r="Q38"/>
  <c r="X38" s="1"/>
  <c r="Q36"/>
  <c r="X36" s="1"/>
  <c r="Q34"/>
  <c r="Q17"/>
  <c r="Q23"/>
  <c r="Q25"/>
  <c r="Q27"/>
  <c r="Q33"/>
  <c r="X54"/>
  <c r="X56"/>
  <c r="AC8"/>
  <c r="Q10"/>
  <c r="Q12"/>
  <c r="Q14"/>
  <c r="Q16"/>
  <c r="Q18"/>
  <c r="Q20"/>
  <c r="Q22"/>
  <c r="Q24"/>
  <c r="Q26"/>
  <c r="X26" s="1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P86"/>
  <c r="P85"/>
  <c r="Q11"/>
  <c r="Q13"/>
  <c r="Q15"/>
  <c r="Q19"/>
  <c r="Q21"/>
  <c r="Q29"/>
  <c r="Q31"/>
  <c r="X34"/>
  <c r="X48"/>
  <c r="X58"/>
  <c r="Q64" i="3"/>
  <c r="X64" s="1"/>
  <c r="Q62"/>
  <c r="Q60"/>
  <c r="X60" s="1"/>
  <c r="Q58"/>
  <c r="X58" s="1"/>
  <c r="Q56"/>
  <c r="X56" s="1"/>
  <c r="Q54"/>
  <c r="X54" s="1"/>
  <c r="Q52"/>
  <c r="X52" s="1"/>
  <c r="Q50"/>
  <c r="X50" s="1"/>
  <c r="Q48"/>
  <c r="X48" s="1"/>
  <c r="Q46"/>
  <c r="X46" s="1"/>
  <c r="Q44"/>
  <c r="X44" s="1"/>
  <c r="Q42"/>
  <c r="X42" s="1"/>
  <c r="Q40"/>
  <c r="X40" s="1"/>
  <c r="Q38"/>
  <c r="X38" s="1"/>
  <c r="Q36"/>
  <c r="Q34"/>
  <c r="X34" s="1"/>
  <c r="Q11"/>
  <c r="Q17"/>
  <c r="Q23"/>
  <c r="Q25"/>
  <c r="Q29"/>
  <c r="Q31"/>
  <c r="Q33"/>
  <c r="X36"/>
  <c r="AC8"/>
  <c r="Q10"/>
  <c r="X10" s="1"/>
  <c r="Q12"/>
  <c r="Q14"/>
  <c r="X14" s="1"/>
  <c r="Q16"/>
  <c r="Q18"/>
  <c r="X18" s="1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P69"/>
  <c r="P68"/>
  <c r="Q13"/>
  <c r="Q15"/>
  <c r="Q19"/>
  <c r="Q21"/>
  <c r="Q27"/>
  <c r="X62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11"/>
  <c r="T10"/>
  <c r="S24" i="7" l="1"/>
  <c r="S32"/>
  <c r="S14"/>
  <c r="S10"/>
  <c r="S32" i="6"/>
  <c r="S12"/>
  <c r="R16" i="7"/>
  <c r="X16"/>
  <c r="R22"/>
  <c r="X22"/>
  <c r="R12"/>
  <c r="X12"/>
  <c r="R26"/>
  <c r="X26"/>
  <c r="R18"/>
  <c r="X18"/>
  <c r="R28" i="6"/>
  <c r="X28"/>
  <c r="R22"/>
  <c r="X22"/>
  <c r="R18"/>
  <c r="X18"/>
  <c r="R14"/>
  <c r="X14"/>
  <c r="R10"/>
  <c r="X10"/>
  <c r="S24"/>
  <c r="R20"/>
  <c r="X20"/>
  <c r="R16"/>
  <c r="X16"/>
  <c r="S25" i="11"/>
  <c r="R25"/>
  <c r="X25"/>
  <c r="S15"/>
  <c r="R15"/>
  <c r="X15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R28"/>
  <c r="S28"/>
  <c r="S24"/>
  <c r="R24"/>
  <c r="R20"/>
  <c r="S20"/>
  <c r="R16"/>
  <c r="S16"/>
  <c r="R12"/>
  <c r="S12"/>
  <c r="R33"/>
  <c r="X33"/>
  <c r="S33"/>
  <c r="X29"/>
  <c r="R29"/>
  <c r="S29"/>
  <c r="X19"/>
  <c r="R19"/>
  <c r="S19"/>
  <c r="X13"/>
  <c r="R13"/>
  <c r="S1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X28"/>
  <c r="X20"/>
  <c r="X12"/>
  <c r="S27"/>
  <c r="R27"/>
  <c r="X27"/>
  <c r="S23"/>
  <c r="R23"/>
  <c r="X23"/>
  <c r="S11"/>
  <c r="R11"/>
  <c r="X11"/>
  <c r="R67"/>
  <c r="S67"/>
  <c r="X67"/>
  <c r="R63"/>
  <c r="S63"/>
  <c r="X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R22"/>
  <c r="S22"/>
  <c r="R18"/>
  <c r="S18"/>
  <c r="S14"/>
  <c r="R14"/>
  <c r="S10"/>
  <c r="R10"/>
  <c r="X31"/>
  <c r="R31"/>
  <c r="S31"/>
  <c r="X21"/>
  <c r="R21"/>
  <c r="S21"/>
  <c r="X17"/>
  <c r="R17"/>
  <c r="S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X32"/>
  <c r="X26"/>
  <c r="X18"/>
  <c r="X10"/>
  <c r="X24"/>
  <c r="X16"/>
  <c r="S23" i="10"/>
  <c r="R23"/>
  <c r="X23"/>
  <c r="S17"/>
  <c r="R17"/>
  <c r="X17"/>
  <c r="S13"/>
  <c r="R13"/>
  <c r="X1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5"/>
  <c r="X65"/>
  <c r="S65"/>
  <c r="R61"/>
  <c r="S61"/>
  <c r="X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R28"/>
  <c r="S28"/>
  <c r="S24"/>
  <c r="R24"/>
  <c r="R20"/>
  <c r="S20"/>
  <c r="S16"/>
  <c r="R16"/>
  <c r="S12"/>
  <c r="R12"/>
  <c r="R10"/>
  <c r="S10"/>
  <c r="X31"/>
  <c r="R31"/>
  <c r="S31"/>
  <c r="X27"/>
  <c r="R27"/>
  <c r="S27"/>
  <c r="X11"/>
  <c r="R11"/>
  <c r="S11"/>
  <c r="X64"/>
  <c r="X20"/>
  <c r="X32"/>
  <c r="X16"/>
  <c r="S25"/>
  <c r="R25"/>
  <c r="X25"/>
  <c r="S19"/>
  <c r="R19"/>
  <c r="X19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S67"/>
  <c r="X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R26"/>
  <c r="S26"/>
  <c r="R22"/>
  <c r="S22"/>
  <c r="S18"/>
  <c r="R18"/>
  <c r="S14"/>
  <c r="R14"/>
  <c r="R33"/>
  <c r="X33"/>
  <c r="S33"/>
  <c r="X29"/>
  <c r="R29"/>
  <c r="S29"/>
  <c r="X21"/>
  <c r="R21"/>
  <c r="S21"/>
  <c r="X58"/>
  <c r="X50"/>
  <c r="X42"/>
  <c r="X30"/>
  <c r="X14"/>
  <c r="X28"/>
  <c r="X24"/>
  <c r="X18"/>
  <c r="X12"/>
  <c r="S29" i="9"/>
  <c r="R29"/>
  <c r="X29"/>
  <c r="S25"/>
  <c r="R25"/>
  <c r="X25"/>
  <c r="S19"/>
  <c r="R19"/>
  <c r="X19"/>
  <c r="S15"/>
  <c r="R15"/>
  <c r="X15"/>
  <c r="R65"/>
  <c r="X65"/>
  <c r="S65"/>
  <c r="R61"/>
  <c r="S61"/>
  <c r="X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S24"/>
  <c r="R24"/>
  <c r="R20"/>
  <c r="S20"/>
  <c r="S16"/>
  <c r="R16"/>
  <c r="R12"/>
  <c r="S12"/>
  <c r="X31"/>
  <c r="R31"/>
  <c r="S31"/>
  <c r="X13"/>
  <c r="R13"/>
  <c r="S13"/>
  <c r="S36"/>
  <c r="R36"/>
  <c r="S40"/>
  <c r="R40"/>
  <c r="S44"/>
  <c r="R44"/>
  <c r="S48"/>
  <c r="R48"/>
  <c r="S52"/>
  <c r="R52"/>
  <c r="S56"/>
  <c r="R56"/>
  <c r="S60"/>
  <c r="R60"/>
  <c r="S64"/>
  <c r="R64"/>
  <c r="X16"/>
  <c r="X12"/>
  <c r="X20"/>
  <c r="S27"/>
  <c r="R27"/>
  <c r="X27"/>
  <c r="S23"/>
  <c r="R23"/>
  <c r="X23"/>
  <c r="S17"/>
  <c r="R17"/>
  <c r="X17"/>
  <c r="S11"/>
  <c r="R11"/>
  <c r="X11"/>
  <c r="R63"/>
  <c r="S63"/>
  <c r="X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S18"/>
  <c r="R18"/>
  <c r="S14"/>
  <c r="R14"/>
  <c r="S10"/>
  <c r="R10"/>
  <c r="R33"/>
  <c r="X33"/>
  <c r="S33"/>
  <c r="X21"/>
  <c r="R21"/>
  <c r="S21"/>
  <c r="S34"/>
  <c r="R34"/>
  <c r="S38"/>
  <c r="R38"/>
  <c r="S42"/>
  <c r="R42"/>
  <c r="S46"/>
  <c r="R46"/>
  <c r="S50"/>
  <c r="R50"/>
  <c r="S54"/>
  <c r="R54"/>
  <c r="S58"/>
  <c r="R58"/>
  <c r="S62"/>
  <c r="R62"/>
  <c r="X32"/>
  <c r="X28"/>
  <c r="X24"/>
  <c r="X18"/>
  <c r="X14"/>
  <c r="X10"/>
  <c r="S17" i="8"/>
  <c r="R17"/>
  <c r="X17"/>
  <c r="S13"/>
  <c r="R13"/>
  <c r="X13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R26"/>
  <c r="S26"/>
  <c r="S22"/>
  <c r="R22"/>
  <c r="S18"/>
  <c r="R18"/>
  <c r="S14"/>
  <c r="R14"/>
  <c r="S10"/>
  <c r="R10"/>
  <c r="X29"/>
  <c r="R29"/>
  <c r="S29"/>
  <c r="X25"/>
  <c r="R25"/>
  <c r="S25"/>
  <c r="X21"/>
  <c r="R21"/>
  <c r="S21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X18"/>
  <c r="X10"/>
  <c r="X33"/>
  <c r="S33"/>
  <c r="R33"/>
  <c r="S15"/>
  <c r="R15"/>
  <c r="X15"/>
  <c r="S11"/>
  <c r="R11"/>
  <c r="X11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S20"/>
  <c r="R20"/>
  <c r="S16"/>
  <c r="R16"/>
  <c r="S12"/>
  <c r="R12"/>
  <c r="R31"/>
  <c r="X31"/>
  <c r="S31"/>
  <c r="X27"/>
  <c r="R27"/>
  <c r="S27"/>
  <c r="X23"/>
  <c r="R23"/>
  <c r="S23"/>
  <c r="X19"/>
  <c r="R19"/>
  <c r="S19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X30"/>
  <c r="X14"/>
  <c r="X32"/>
  <c r="X26"/>
  <c r="X22"/>
  <c r="X16"/>
  <c r="R54" i="7"/>
  <c r="X54"/>
  <c r="S54"/>
  <c r="R50"/>
  <c r="X50"/>
  <c r="S50"/>
  <c r="R46"/>
  <c r="X46"/>
  <c r="S46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S35"/>
  <c r="R35"/>
  <c r="S39"/>
  <c r="R39"/>
  <c r="S43"/>
  <c r="R43"/>
  <c r="S47"/>
  <c r="R47"/>
  <c r="S51"/>
  <c r="R51"/>
  <c r="S55"/>
  <c r="R55"/>
  <c r="X55"/>
  <c r="X51"/>
  <c r="X47"/>
  <c r="X43"/>
  <c r="X39"/>
  <c r="X27"/>
  <c r="X19"/>
  <c r="X15"/>
  <c r="X11"/>
  <c r="R56"/>
  <c r="X56"/>
  <c r="S56"/>
  <c r="R52"/>
  <c r="X52"/>
  <c r="S52"/>
  <c r="R48"/>
  <c r="X48"/>
  <c r="S48"/>
  <c r="R44"/>
  <c r="X44"/>
  <c r="S44"/>
  <c r="R40"/>
  <c r="X40"/>
  <c r="S40"/>
  <c r="R36"/>
  <c r="X36"/>
  <c r="S36"/>
  <c r="S33"/>
  <c r="R33"/>
  <c r="S29"/>
  <c r="R29"/>
  <c r="S25"/>
  <c r="R25"/>
  <c r="S21"/>
  <c r="R21"/>
  <c r="S17"/>
  <c r="R17"/>
  <c r="S13"/>
  <c r="R13"/>
  <c r="S37"/>
  <c r="R37"/>
  <c r="S41"/>
  <c r="R41"/>
  <c r="S45"/>
  <c r="R45"/>
  <c r="S49"/>
  <c r="R49"/>
  <c r="S53"/>
  <c r="R53"/>
  <c r="S57"/>
  <c r="R57"/>
  <c r="X57"/>
  <c r="X53"/>
  <c r="X49"/>
  <c r="X45"/>
  <c r="X41"/>
  <c r="X35"/>
  <c r="X31"/>
  <c r="X25"/>
  <c r="X17"/>
  <c r="X23"/>
  <c r="X13"/>
  <c r="R52" i="6"/>
  <c r="X52"/>
  <c r="S52"/>
  <c r="R48"/>
  <c r="X48"/>
  <c r="S48"/>
  <c r="R44"/>
  <c r="X44"/>
  <c r="S44"/>
  <c r="R40"/>
  <c r="X40"/>
  <c r="S40"/>
  <c r="R36"/>
  <c r="X36"/>
  <c r="S36"/>
  <c r="S33"/>
  <c r="R33"/>
  <c r="S29"/>
  <c r="R29"/>
  <c r="S25"/>
  <c r="R25"/>
  <c r="S21"/>
  <c r="R21"/>
  <c r="S17"/>
  <c r="R17"/>
  <c r="S13"/>
  <c r="R13"/>
  <c r="S35"/>
  <c r="R35"/>
  <c r="S39"/>
  <c r="R39"/>
  <c r="S43"/>
  <c r="R43"/>
  <c r="S47"/>
  <c r="R47"/>
  <c r="S51"/>
  <c r="R51"/>
  <c r="X33"/>
  <c r="X25"/>
  <c r="X29"/>
  <c r="R50"/>
  <c r="X50"/>
  <c r="S50"/>
  <c r="R46"/>
  <c r="X46"/>
  <c r="S46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S49"/>
  <c r="R49"/>
  <c r="S53"/>
  <c r="R53"/>
  <c r="X53"/>
  <c r="X45"/>
  <c r="X37"/>
  <c r="X31"/>
  <c r="X11"/>
  <c r="X27"/>
  <c r="X21"/>
  <c r="X17"/>
  <c r="X13"/>
  <c r="S25" i="5"/>
  <c r="R25"/>
  <c r="X25"/>
  <c r="S21"/>
  <c r="R21"/>
  <c r="X21"/>
  <c r="S13"/>
  <c r="R13"/>
  <c r="X1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S20"/>
  <c r="R20"/>
  <c r="S16"/>
  <c r="R16"/>
  <c r="S12"/>
  <c r="R12"/>
  <c r="R10"/>
  <c r="S10"/>
  <c r="X29"/>
  <c r="R29"/>
  <c r="S29"/>
  <c r="X19"/>
  <c r="R19"/>
  <c r="S19"/>
  <c r="X11"/>
  <c r="R11"/>
  <c r="S11"/>
  <c r="X24"/>
  <c r="X20"/>
  <c r="X16"/>
  <c r="X33"/>
  <c r="S33"/>
  <c r="R33"/>
  <c r="S23"/>
  <c r="R23"/>
  <c r="X23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R26"/>
  <c r="S26"/>
  <c r="S22"/>
  <c r="R22"/>
  <c r="R18"/>
  <c r="S18"/>
  <c r="R14"/>
  <c r="S14"/>
  <c r="S31"/>
  <c r="R31"/>
  <c r="X31"/>
  <c r="X27"/>
  <c r="R27"/>
  <c r="S27"/>
  <c r="X15"/>
  <c r="R15"/>
  <c r="S15"/>
  <c r="X70"/>
  <c r="X62"/>
  <c r="X54"/>
  <c r="X46"/>
  <c r="X38"/>
  <c r="X28"/>
  <c r="X32"/>
  <c r="X26"/>
  <c r="X22"/>
  <c r="X18"/>
  <c r="X12"/>
  <c r="S29" i="4"/>
  <c r="R29"/>
  <c r="X29"/>
  <c r="S19"/>
  <c r="R19"/>
  <c r="X19"/>
  <c r="S13"/>
  <c r="R13"/>
  <c r="X13"/>
  <c r="R81"/>
  <c r="X81"/>
  <c r="S81"/>
  <c r="R77"/>
  <c r="X77"/>
  <c r="S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S20"/>
  <c r="R20"/>
  <c r="R16"/>
  <c r="S16"/>
  <c r="S12"/>
  <c r="R12"/>
  <c r="R33"/>
  <c r="X33"/>
  <c r="S33"/>
  <c r="X25"/>
  <c r="R25"/>
  <c r="S25"/>
  <c r="X17"/>
  <c r="R17"/>
  <c r="S17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S80"/>
  <c r="R80"/>
  <c r="X20"/>
  <c r="X16"/>
  <c r="X12"/>
  <c r="S31"/>
  <c r="R31"/>
  <c r="X31"/>
  <c r="S21"/>
  <c r="R21"/>
  <c r="X21"/>
  <c r="S15"/>
  <c r="R15"/>
  <c r="X15"/>
  <c r="S11"/>
  <c r="R11"/>
  <c r="X11"/>
  <c r="R79"/>
  <c r="X79"/>
  <c r="S79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R18"/>
  <c r="S18"/>
  <c r="S14"/>
  <c r="R14"/>
  <c r="S10"/>
  <c r="R10"/>
  <c r="X27"/>
  <c r="R27"/>
  <c r="S27"/>
  <c r="X23"/>
  <c r="R23"/>
  <c r="S2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X24"/>
  <c r="X32"/>
  <c r="X28"/>
  <c r="X22"/>
  <c r="X18"/>
  <c r="X14"/>
  <c r="X10"/>
  <c r="S21" i="3"/>
  <c r="R21"/>
  <c r="X21"/>
  <c r="S15"/>
  <c r="R15"/>
  <c r="X1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S20"/>
  <c r="R20"/>
  <c r="S16"/>
  <c r="R16"/>
  <c r="S12"/>
  <c r="R12"/>
  <c r="X33"/>
  <c r="S33"/>
  <c r="R33"/>
  <c r="X29"/>
  <c r="R29"/>
  <c r="S29"/>
  <c r="X23"/>
  <c r="R23"/>
  <c r="S23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X32"/>
  <c r="X28"/>
  <c r="X24"/>
  <c r="S27"/>
  <c r="R27"/>
  <c r="X27"/>
  <c r="S19"/>
  <c r="R19"/>
  <c r="X19"/>
  <c r="S13"/>
  <c r="R13"/>
  <c r="X13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S18"/>
  <c r="R18"/>
  <c r="S14"/>
  <c r="R14"/>
  <c r="S10"/>
  <c r="R10"/>
  <c r="X31"/>
  <c r="R31"/>
  <c r="S31"/>
  <c r="R25"/>
  <c r="X25"/>
  <c r="S25"/>
  <c r="X17"/>
  <c r="R17"/>
  <c r="S17"/>
  <c r="S34"/>
  <c r="R34"/>
  <c r="S38"/>
  <c r="R38"/>
  <c r="S42"/>
  <c r="R42"/>
  <c r="S46"/>
  <c r="R46"/>
  <c r="S50"/>
  <c r="R50"/>
  <c r="S54"/>
  <c r="R54"/>
  <c r="S58"/>
  <c r="R58"/>
  <c r="S62"/>
  <c r="R62"/>
  <c r="X20"/>
  <c r="X30"/>
  <c r="X26"/>
  <c r="X22"/>
  <c r="X16"/>
  <c r="X12"/>
  <c r="P9" i="1"/>
  <c r="D80" i="5" l="1"/>
  <c r="D75" i="10"/>
  <c r="D73"/>
  <c r="D69" i="3"/>
  <c r="D75" i="11"/>
  <c r="D73"/>
  <c r="AL8"/>
  <c r="AJ8"/>
  <c r="AH8"/>
  <c r="AH8" i="10"/>
  <c r="AJ8"/>
  <c r="AL8"/>
  <c r="D72" i="9"/>
  <c r="D70"/>
  <c r="AL8"/>
  <c r="AJ8"/>
  <c r="AH8"/>
  <c r="D80" i="8"/>
  <c r="D78"/>
  <c r="AL8"/>
  <c r="AJ8"/>
  <c r="AH8"/>
  <c r="D62" i="7"/>
  <c r="D64"/>
  <c r="AH8"/>
  <c r="AL8"/>
  <c r="AJ8"/>
  <c r="D60" i="6"/>
  <c r="AJ8"/>
  <c r="D58"/>
  <c r="AH8"/>
  <c r="AL8"/>
  <c r="AH8" i="5"/>
  <c r="AJ8"/>
  <c r="D82"/>
  <c r="AL8"/>
  <c r="D88" i="4"/>
  <c r="D86"/>
  <c r="AL8"/>
  <c r="AJ8"/>
  <c r="AH8"/>
  <c r="AH8" i="3"/>
  <c r="AL8"/>
  <c r="D71"/>
  <c r="AJ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11"/>
  <c r="Z8"/>
  <c r="Y8"/>
  <c r="D72" i="11" l="1"/>
  <c r="AA8"/>
  <c r="AK8" s="1"/>
  <c r="D72" i="10"/>
  <c r="AA8"/>
  <c r="AK8" s="1"/>
  <c r="D69" i="9"/>
  <c r="AA8"/>
  <c r="D77" i="8"/>
  <c r="AA8"/>
  <c r="AA8" i="7"/>
  <c r="AK8" s="1"/>
  <c r="D61"/>
  <c r="D57" i="6"/>
  <c r="AA8"/>
  <c r="D79" i="5"/>
  <c r="AA8"/>
  <c r="AK8" s="1"/>
  <c r="D85" i="4"/>
  <c r="AA8"/>
  <c r="AA8" i="3"/>
  <c r="D68"/>
  <c r="AM8"/>
  <c r="S66" i="1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0"/>
  <c r="P71"/>
  <c r="AD8"/>
  <c r="AB8"/>
  <c r="AC8"/>
  <c r="AI8" i="10" l="1"/>
  <c r="AM8" i="7"/>
  <c r="AI8"/>
  <c r="AI8" i="11"/>
  <c r="P71"/>
  <c r="D71"/>
  <c r="AG8"/>
  <c r="AE8"/>
  <c r="AM8"/>
  <c r="P71" i="10"/>
  <c r="D71"/>
  <c r="AG8"/>
  <c r="AE8"/>
  <c r="AM8"/>
  <c r="P68" i="9"/>
  <c r="D68"/>
  <c r="AG8"/>
  <c r="AE8"/>
  <c r="AM8"/>
  <c r="AI8"/>
  <c r="AK8"/>
  <c r="P76" i="8"/>
  <c r="D76"/>
  <c r="AG8"/>
  <c r="AE8"/>
  <c r="AM8"/>
  <c r="AI8"/>
  <c r="AK8"/>
  <c r="P60" i="7"/>
  <c r="D60"/>
  <c r="AE8"/>
  <c r="AG8"/>
  <c r="P56" i="6"/>
  <c r="D56"/>
  <c r="AE8"/>
  <c r="AG8"/>
  <c r="AI8"/>
  <c r="AK8"/>
  <c r="AM8"/>
  <c r="P78" i="5"/>
  <c r="D78"/>
  <c r="AG8"/>
  <c r="AE8"/>
  <c r="AM8"/>
  <c r="AI8"/>
  <c r="P84" i="4"/>
  <c r="D84"/>
  <c r="AG8"/>
  <c r="AE8"/>
  <c r="AM8"/>
  <c r="AI8"/>
  <c r="AK8"/>
  <c r="P67" i="3"/>
  <c r="D67"/>
  <c r="AG8"/>
  <c r="AE8"/>
  <c r="AI8"/>
  <c r="AK8"/>
  <c r="AL8" i="1"/>
  <c r="D70" s="1"/>
  <c r="D73"/>
  <c r="D71"/>
  <c r="AJ8"/>
  <c r="AH8"/>
  <c r="AA8" l="1"/>
  <c r="AK8" l="1"/>
  <c r="P69"/>
  <c r="D69"/>
  <c r="AG8"/>
  <c r="AM8"/>
  <c r="AE8"/>
  <c r="AI8"/>
</calcChain>
</file>

<file path=xl/sharedStrings.xml><?xml version="1.0" encoding="utf-8"?>
<sst xmlns="http://schemas.openxmlformats.org/spreadsheetml/2006/main" count="4770" uniqueCount="1612">
  <si>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</si>
  <si>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</si>
  <si>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</si>
  <si>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</si>
  <si>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</si>
  <si>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</si>
  <si>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</si>
  <si>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</si>
  <si>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</si>
  <si>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</si>
  <si>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</si>
  <si>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</si>
  <si>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</si>
  <si>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</si>
  <si>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</si>
  <si>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</si>
  <si>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</si>
  <si>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</si>
  <si>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</si>
  <si>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</si>
  <si>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</si>
  <si>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</si>
  <si>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</si>
  <si>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</si>
  <si>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</si>
  <si>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</si>
  <si>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</si>
  <si>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</si>
  <si>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</si>
  <si>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</si>
  <si>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</si>
  <si>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</si>
  <si>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</si>
  <si>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</si>
  <si>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</si>
  <si>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</si>
  <si>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</si>
  <si>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</si>
  <si>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</si>
  <si>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</si>
  <si>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</si>
  <si>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</si>
  <si>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</si>
  <si>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</si>
  <si>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</si>
  <si>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</si>
  <si>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</si>
  <si>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</si>
  <si>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Lý thuyết trường điện từ và siêu cao tần</t>
  </si>
  <si>
    <t>Nhóm: ELE1320-03</t>
  </si>
  <si>
    <t>Nhóm: ELE1320-01</t>
  </si>
  <si>
    <t>Ngày thi: 16/06/2019</t>
  </si>
  <si>
    <t>Giờ thi: 08h00</t>
  </si>
  <si>
    <t>Giờ thi: 10h00</t>
  </si>
  <si>
    <t>Nhóm: ELE1320-02</t>
  </si>
  <si>
    <t>Nhóm: ELE1320-04</t>
  </si>
  <si>
    <t>Nhóm: ELE1320-05</t>
  </si>
  <si>
    <t>Nhóm: ELE1320-06</t>
  </si>
  <si>
    <t>Nhóm: ELE1320-07</t>
  </si>
  <si>
    <t>Nhóm: ELE1320-08</t>
  </si>
  <si>
    <t>Nhóm: ELE1320-09</t>
  </si>
  <si>
    <t>Nhóm: ELE1320-10</t>
  </si>
  <si>
    <t>B17DCVT002</t>
  </si>
  <si>
    <t>Trương Văn</t>
  </si>
  <si>
    <t>An</t>
  </si>
  <si>
    <t>16/05/1999</t>
  </si>
  <si>
    <t>D17CQVT02-B</t>
  </si>
  <si>
    <t>B17DCVT010</t>
  </si>
  <si>
    <t>Lưu Thị Nguyệt</t>
  </si>
  <si>
    <t>Anh</t>
  </si>
  <si>
    <t>03/02/1999</t>
  </si>
  <si>
    <t>B17DCVT011</t>
  </si>
  <si>
    <t>Lý Việt</t>
  </si>
  <si>
    <t>09/09/1999</t>
  </si>
  <si>
    <t>D17CQVT03-B</t>
  </si>
  <si>
    <t>B17DCVT013</t>
  </si>
  <si>
    <t>Nguyễn Thị Vân</t>
  </si>
  <si>
    <t>25/07/1999</t>
  </si>
  <si>
    <t>D17CQVT05-B</t>
  </si>
  <si>
    <t>B16DCDT009</t>
  </si>
  <si>
    <t>Phạm Đức</t>
  </si>
  <si>
    <t>01/01/1998</t>
  </si>
  <si>
    <t>D16CQDT01-B</t>
  </si>
  <si>
    <t>B16DCVT020</t>
  </si>
  <si>
    <t>Ngô Văn</t>
  </si>
  <si>
    <t>06/11/1998</t>
  </si>
  <si>
    <t>D17CQVT04-B</t>
  </si>
  <si>
    <t>B17DCVT034</t>
  </si>
  <si>
    <t>Đoàn Phú</t>
  </si>
  <si>
    <t>Chiến</t>
  </si>
  <si>
    <t>25/04/1999</t>
  </si>
  <si>
    <t>B16DCDT017</t>
  </si>
  <si>
    <t>Hoàng Văn</t>
  </si>
  <si>
    <t>Chính</t>
  </si>
  <si>
    <t>27/05/1997</t>
  </si>
  <si>
    <t>B17DCVT039</t>
  </si>
  <si>
    <t>Phạm Anh</t>
  </si>
  <si>
    <t>Chung</t>
  </si>
  <si>
    <t>05/05/1999</t>
  </si>
  <si>
    <t>D17CQVT07-B</t>
  </si>
  <si>
    <t>B16DCDT023</t>
  </si>
  <si>
    <t>Chu Văn</t>
  </si>
  <si>
    <t>Cường</t>
  </si>
  <si>
    <t>25/06/1998</t>
  </si>
  <si>
    <t>D16CQDT03-B</t>
  </si>
  <si>
    <t>B17DCVT048</t>
  </si>
  <si>
    <t>Trần Văn</t>
  </si>
  <si>
    <t>24/07/1999</t>
  </si>
  <si>
    <t>D17CQVT08-B</t>
  </si>
  <si>
    <t>B16DCDT035</t>
  </si>
  <si>
    <t>Tô Thị Hồng</t>
  </si>
  <si>
    <t>Dịu</t>
  </si>
  <si>
    <t>02/01/1998</t>
  </si>
  <si>
    <t>B17DCVT087</t>
  </si>
  <si>
    <t>Trần Anh</t>
  </si>
  <si>
    <t>Dũng</t>
  </si>
  <si>
    <t>10/09/1999</t>
  </si>
  <si>
    <t>B17DCVT072</t>
  </si>
  <si>
    <t>Trần Đức</t>
  </si>
  <si>
    <t>Dự</t>
  </si>
  <si>
    <t>31/03/1999</t>
  </si>
  <si>
    <t>B16DCDT027</t>
  </si>
  <si>
    <t>Lê Thành</t>
  </si>
  <si>
    <t>Đạt</t>
  </si>
  <si>
    <t>22/02/1998</t>
  </si>
  <si>
    <t>B17DCVT055</t>
  </si>
  <si>
    <t>Nguyễn Tiến</t>
  </si>
  <si>
    <t>27/11/1999</t>
  </si>
  <si>
    <t>B16DCDT033</t>
  </si>
  <si>
    <t>Vũ Văn</t>
  </si>
  <si>
    <t>B17DCVT106</t>
  </si>
  <si>
    <t>Nguyễn Trường</t>
  </si>
  <si>
    <t>Giang</t>
  </si>
  <si>
    <t>25/10/1999</t>
  </si>
  <si>
    <t>B16DCDT055</t>
  </si>
  <si>
    <t>Lâm Quang</t>
  </si>
  <si>
    <t>Hà</t>
  </si>
  <si>
    <t>04/09/1998</t>
  </si>
  <si>
    <t>B17DCVT124</t>
  </si>
  <si>
    <t>Nguyễn Chính</t>
  </si>
  <si>
    <t>Hiệp</t>
  </si>
  <si>
    <t>12/10/1999</t>
  </si>
  <si>
    <t>B17DCVT125</t>
  </si>
  <si>
    <t>Ninh Văn Tấn</t>
  </si>
  <si>
    <t>06/05/1999</t>
  </si>
  <si>
    <t>B17DCVT127</t>
  </si>
  <si>
    <t>Chử Minh</t>
  </si>
  <si>
    <t>Hiếu</t>
  </si>
  <si>
    <t>14/10/1999</t>
  </si>
  <si>
    <t>B16DCDT067</t>
  </si>
  <si>
    <t>Lê Minh</t>
  </si>
  <si>
    <t>07/05/1998</t>
  </si>
  <si>
    <t>B16DCDT069</t>
  </si>
  <si>
    <t>Nguyễn Hữu</t>
  </si>
  <si>
    <t>07/12/1998</t>
  </si>
  <si>
    <t>B17DCVT142</t>
  </si>
  <si>
    <t>Bùi Minh</t>
  </si>
  <si>
    <t>Hoàng</t>
  </si>
  <si>
    <t>28/05/1999</t>
  </si>
  <si>
    <t>D17CQVT06-B</t>
  </si>
  <si>
    <t>B16DCDT109</t>
  </si>
  <si>
    <t>Lê Khả</t>
  </si>
  <si>
    <t>Huy</t>
  </si>
  <si>
    <t>30/09/1998</t>
  </si>
  <si>
    <t>B17DCVT169</t>
  </si>
  <si>
    <t>Nguyễn Công</t>
  </si>
  <si>
    <t>13/07/1999</t>
  </si>
  <si>
    <t>D17CQVT01-B</t>
  </si>
  <si>
    <t>B17DCVT172</t>
  </si>
  <si>
    <t>Nguyễn Như Phúc</t>
  </si>
  <si>
    <t>09/11/1999</t>
  </si>
  <si>
    <t>B16DCDT099</t>
  </si>
  <si>
    <t>Nguyễn Ngọc</t>
  </si>
  <si>
    <t>Hưng</t>
  </si>
  <si>
    <t>16/12/1998</t>
  </si>
  <si>
    <t>B16DCDT123</t>
  </si>
  <si>
    <t>Lê Trần</t>
  </si>
  <si>
    <t>Khoa</t>
  </si>
  <si>
    <t>11/03/1998</t>
  </si>
  <si>
    <t>B17DCVT194</t>
  </si>
  <si>
    <t>Lã Trung</t>
  </si>
  <si>
    <t>Kiên</t>
  </si>
  <si>
    <t>21/01/1999</t>
  </si>
  <si>
    <t>B17DCVT195</t>
  </si>
  <si>
    <t>Nguyễn Đức</t>
  </si>
  <si>
    <t>24/06/1999</t>
  </si>
  <si>
    <t>B17DCVT198</t>
  </si>
  <si>
    <t>Nguyễn Cao</t>
  </si>
  <si>
    <t>Kỳ</t>
  </si>
  <si>
    <t>19/05/1997</t>
  </si>
  <si>
    <t>B17DCVT217</t>
  </si>
  <si>
    <t>Nguyễn Tuấn</t>
  </si>
  <si>
    <t>Linh</t>
  </si>
  <si>
    <t>B16DCDT135</t>
  </si>
  <si>
    <t>Nguyễn Thanh</t>
  </si>
  <si>
    <t>Loan</t>
  </si>
  <si>
    <t>30/01/1998</t>
  </si>
  <si>
    <t>B17DCVT222</t>
  </si>
  <si>
    <t>Cao Hải</t>
  </si>
  <si>
    <t>Long</t>
  </si>
  <si>
    <t>28/02/1999</t>
  </si>
  <si>
    <t>B17DCVT226</t>
  </si>
  <si>
    <t>Phạm Văn</t>
  </si>
  <si>
    <t>Lực</t>
  </si>
  <si>
    <t>10/07/1999</t>
  </si>
  <si>
    <t>B17DCVT237</t>
  </si>
  <si>
    <t>Minh</t>
  </si>
  <si>
    <t>14/04/1999</t>
  </si>
  <si>
    <t>B17DCVT238</t>
  </si>
  <si>
    <t>Nguyễn Văn</t>
  </si>
  <si>
    <t>31/08/1999</t>
  </si>
  <si>
    <t>B16DCDT147</t>
  </si>
  <si>
    <t>Đào Văn</t>
  </si>
  <si>
    <t>Nam</t>
  </si>
  <si>
    <t>15/10/1998</t>
  </si>
  <si>
    <t>B16DCDT148</t>
  </si>
  <si>
    <t>Đinh Hải</t>
  </si>
  <si>
    <t>30/10/1998</t>
  </si>
  <si>
    <t>D16CQDT04-B</t>
  </si>
  <si>
    <t>B17DCVT255</t>
  </si>
  <si>
    <t>Trần Chu</t>
  </si>
  <si>
    <t>B17DCVT257</t>
  </si>
  <si>
    <t>Trần Quang</t>
  </si>
  <si>
    <t>B17DCVT266</t>
  </si>
  <si>
    <t>Vũ Minh</t>
  </si>
  <si>
    <t>Nguyên</t>
  </si>
  <si>
    <t>10/10/1998</t>
  </si>
  <si>
    <t>B17DCVT269</t>
  </si>
  <si>
    <t>Chu Đức Long</t>
  </si>
  <si>
    <t>Nhật</t>
  </si>
  <si>
    <t>19/05/1999</t>
  </si>
  <si>
    <t>B16DCDT167</t>
  </si>
  <si>
    <t>Trần Thế</t>
  </si>
  <si>
    <t>Phúc</t>
  </si>
  <si>
    <t>16/06/1998</t>
  </si>
  <si>
    <t>B16DCDT173</t>
  </si>
  <si>
    <t>Nguyễn Nhật</t>
  </si>
  <si>
    <t>Quang</t>
  </si>
  <si>
    <t>B16DCDT169</t>
  </si>
  <si>
    <t>Đàm Văn</t>
  </si>
  <si>
    <t>Quân</t>
  </si>
  <si>
    <t>28/08/1998</t>
  </si>
  <si>
    <t>B17DCVT294</t>
  </si>
  <si>
    <t>Phan Hương</t>
  </si>
  <si>
    <t>Quế</t>
  </si>
  <si>
    <t>24/12/1999</t>
  </si>
  <si>
    <t>B17DCVT295</t>
  </si>
  <si>
    <t>Đỗ Cường</t>
  </si>
  <si>
    <t>Quốc</t>
  </si>
  <si>
    <t>06/09/1999</t>
  </si>
  <si>
    <t>B17DCVT297</t>
  </si>
  <si>
    <t>Quý</t>
  </si>
  <si>
    <t>15/07/1999</t>
  </si>
  <si>
    <t>B17DCVT304</t>
  </si>
  <si>
    <t>Cao Xuân</t>
  </si>
  <si>
    <t>Sơn</t>
  </si>
  <si>
    <t>21/02/1999</t>
  </si>
  <si>
    <t>B16DCDT181</t>
  </si>
  <si>
    <t>Đặng Đình</t>
  </si>
  <si>
    <t>17/07/1998</t>
  </si>
  <si>
    <t>B16DCDT183</t>
  </si>
  <si>
    <t>Nguyễn Hải</t>
  </si>
  <si>
    <t>01/11/1998</t>
  </si>
  <si>
    <t>B17DCVT310</t>
  </si>
  <si>
    <t>Tăng Văn</t>
  </si>
  <si>
    <t>06/12/1999</t>
  </si>
  <si>
    <t>B16DCDT195</t>
  </si>
  <si>
    <t>Thành</t>
  </si>
  <si>
    <t>19/08/1998</t>
  </si>
  <si>
    <t>B16DCDT196</t>
  </si>
  <si>
    <t>17/08/1998</t>
  </si>
  <si>
    <t>B17DCVT340</t>
  </si>
  <si>
    <t>Trần Thị</t>
  </si>
  <si>
    <t>Thảo</t>
  </si>
  <si>
    <t>18/10/1999</t>
  </si>
  <si>
    <t>B17DCVT344</t>
  </si>
  <si>
    <t>Đỗ Văn</t>
  </si>
  <si>
    <t>Thịnh</t>
  </si>
  <si>
    <t>31/01/1999</t>
  </si>
  <si>
    <t>B15DCVT396</t>
  </si>
  <si>
    <t>Cao Thị</t>
  </si>
  <si>
    <t>Thúy</t>
  </si>
  <si>
    <t>23/08/1997</t>
  </si>
  <si>
    <t>D15CQVT04-B</t>
  </si>
  <si>
    <t>B17DCVT351</t>
  </si>
  <si>
    <t>Nguyễn Minh</t>
  </si>
  <si>
    <t>Tiến</t>
  </si>
  <si>
    <t>09/02/1999</t>
  </si>
  <si>
    <t>B16DCDT201</t>
  </si>
  <si>
    <t>02/03/1998</t>
  </si>
  <si>
    <t>B17DCVT360</t>
  </si>
  <si>
    <t>Đỗ Tiến</t>
  </si>
  <si>
    <t>Toàn</t>
  </si>
  <si>
    <t>09/11/1998</t>
  </si>
  <si>
    <t>B16DCDT211</t>
  </si>
  <si>
    <t>Nguyễn Quốc</t>
  </si>
  <si>
    <t>Trung</t>
  </si>
  <si>
    <t>22/05/1998</t>
  </si>
  <si>
    <t>B16DCDT212</t>
  </si>
  <si>
    <t>Sầm Ngọc</t>
  </si>
  <si>
    <t>18/07/1998</t>
  </si>
  <si>
    <t>B16DCDT215</t>
  </si>
  <si>
    <t>Nguyễn Xuân</t>
  </si>
  <si>
    <t>Trường</t>
  </si>
  <si>
    <t>20/06/1998</t>
  </si>
  <si>
    <t>B17DCVT384</t>
  </si>
  <si>
    <t>Tú</t>
  </si>
  <si>
    <t>21/11/1999</t>
  </si>
  <si>
    <t>B17DCVT390</t>
  </si>
  <si>
    <t>Trần Minh</t>
  </si>
  <si>
    <t>Tuấn</t>
  </si>
  <si>
    <t>27/03/1999</t>
  </si>
  <si>
    <t>B17DCVT400</t>
  </si>
  <si>
    <t>Vũ Việt</t>
  </si>
  <si>
    <t>Tùng</t>
  </si>
  <si>
    <t>06/07/1999</t>
  </si>
  <si>
    <t>B16DCDT229</t>
  </si>
  <si>
    <t>Tuyển</t>
  </si>
  <si>
    <t>21/11/1997</t>
  </si>
  <si>
    <t>B17DCVT402</t>
  </si>
  <si>
    <t>Lê Thị</t>
  </si>
  <si>
    <t>Uyên</t>
  </si>
  <si>
    <t>08/02/1999</t>
  </si>
  <si>
    <t>B17DCVT407</t>
  </si>
  <si>
    <t>Phạm Hồng</t>
  </si>
  <si>
    <t>Việt</t>
  </si>
  <si>
    <t>04/07/1999</t>
  </si>
  <si>
    <t>B16DCDT001</t>
  </si>
  <si>
    <t>Bùi Đức</t>
  </si>
  <si>
    <t>20/04/1998</t>
  </si>
  <si>
    <t>B16DCDT003</t>
  </si>
  <si>
    <t>Đỗ Đức</t>
  </si>
  <si>
    <t>07/11/1998</t>
  </si>
  <si>
    <t>B16DCDT004</t>
  </si>
  <si>
    <t>Đỗ Hồng</t>
  </si>
  <si>
    <t>B16DCDT007</t>
  </si>
  <si>
    <t>Nguyễn Trung</t>
  </si>
  <si>
    <t>10/01/1998</t>
  </si>
  <si>
    <t>B17DCVT030</t>
  </si>
  <si>
    <t>Trần Vương</t>
  </si>
  <si>
    <t>Bảo</t>
  </si>
  <si>
    <t>06/01/1999</t>
  </si>
  <si>
    <t>B16DCDT011</t>
  </si>
  <si>
    <t>Nguyễn Quang</t>
  </si>
  <si>
    <t>Biên</t>
  </si>
  <si>
    <t>23/11/1998</t>
  </si>
  <si>
    <t>B16DCDT022</t>
  </si>
  <si>
    <t>23/06/1998</t>
  </si>
  <si>
    <t>D16CQDT02-B</t>
  </si>
  <si>
    <t>B16DCDT024</t>
  </si>
  <si>
    <t>02/07/1998</t>
  </si>
  <si>
    <t>B16DCDT026</t>
  </si>
  <si>
    <t>05/05/1997</t>
  </si>
  <si>
    <t>B16DCDT047</t>
  </si>
  <si>
    <t>Ngô Trọng</t>
  </si>
  <si>
    <t>25/11/1998</t>
  </si>
  <si>
    <t>B16DCDT036</t>
  </si>
  <si>
    <t>Tạ Đức</t>
  </si>
  <si>
    <t>Đoàn</t>
  </si>
  <si>
    <t>15/05/1998</t>
  </si>
  <si>
    <t>B16DCDT059</t>
  </si>
  <si>
    <t>Nguyễn Thị</t>
  </si>
  <si>
    <t>Hằng</t>
  </si>
  <si>
    <t>13/09/1998</t>
  </si>
  <si>
    <t>B16DCDT061</t>
  </si>
  <si>
    <t>Bùi Văn</t>
  </si>
  <si>
    <t>Hậu</t>
  </si>
  <si>
    <t>B16DCDT062</t>
  </si>
  <si>
    <t>Hiến</t>
  </si>
  <si>
    <t>30/05/1998</t>
  </si>
  <si>
    <t>B16DCDT063</t>
  </si>
  <si>
    <t>Hoàng Trọng</t>
  </si>
  <si>
    <t>15/11/1998</t>
  </si>
  <si>
    <t>B17DCVT126</t>
  </si>
  <si>
    <t>Bạch Viết</t>
  </si>
  <si>
    <t>13/11/1999</t>
  </si>
  <si>
    <t>B16DCDT068</t>
  </si>
  <si>
    <t>Nguyễn Đăng</t>
  </si>
  <si>
    <t>30/07/1998</t>
  </si>
  <si>
    <t>B16DCDT073</t>
  </si>
  <si>
    <t>08/10/1998</t>
  </si>
  <si>
    <t>B16DCDT075</t>
  </si>
  <si>
    <t>16/09/1998</t>
  </si>
  <si>
    <t>B16DCDT077</t>
  </si>
  <si>
    <t>Phan Văn</t>
  </si>
  <si>
    <t>01/08/1998</t>
  </si>
  <si>
    <t>B16DCDT078</t>
  </si>
  <si>
    <t>22/10/1998</t>
  </si>
  <si>
    <t>B16DCDT085</t>
  </si>
  <si>
    <t>Đỗ Huy</t>
  </si>
  <si>
    <t>B17DCVT147</t>
  </si>
  <si>
    <t>17/04/1999</t>
  </si>
  <si>
    <t>B16DCDT091</t>
  </si>
  <si>
    <t>Ngô Khắc</t>
  </si>
  <si>
    <t>Hùng</t>
  </si>
  <si>
    <t>21/03/1998</t>
  </si>
  <si>
    <t>B16DCDT096</t>
  </si>
  <si>
    <t>Trần Quốc</t>
  </si>
  <si>
    <t>25/01/1998</t>
  </si>
  <si>
    <t>B16DCDT107</t>
  </si>
  <si>
    <t>Dương Văn</t>
  </si>
  <si>
    <t>11/01/1998</t>
  </si>
  <si>
    <t>B16DCDT110</t>
  </si>
  <si>
    <t>27/01/1998</t>
  </si>
  <si>
    <t>B16DCDT111</t>
  </si>
  <si>
    <t>25/07/1998</t>
  </si>
  <si>
    <t>B17DCVT179</t>
  </si>
  <si>
    <t>Phí Đức</t>
  </si>
  <si>
    <t>B16DCDT115</t>
  </si>
  <si>
    <t>Huyên</t>
  </si>
  <si>
    <t>21/11/1998</t>
  </si>
  <si>
    <t>B16DCDT117</t>
  </si>
  <si>
    <t>Lương Duy</t>
  </si>
  <si>
    <t>Huynh</t>
  </si>
  <si>
    <t>28/01/1998</t>
  </si>
  <si>
    <t>B16DCDT118</t>
  </si>
  <si>
    <t>Trịnh Thế</t>
  </si>
  <si>
    <t>B16DCDT100</t>
  </si>
  <si>
    <t>Nguyễn Thạc</t>
  </si>
  <si>
    <t>15/04/1998</t>
  </si>
  <si>
    <t>B16DCDT119</t>
  </si>
  <si>
    <t>Phạm Quang</t>
  </si>
  <si>
    <t>Khải</t>
  </si>
  <si>
    <t>13/12/1997</t>
  </si>
  <si>
    <t>B16DCDT120</t>
  </si>
  <si>
    <t>Nguyễn Đình</t>
  </si>
  <si>
    <t>Kháng</t>
  </si>
  <si>
    <t>02/09/1998</t>
  </si>
  <si>
    <t>B16DCDT122</t>
  </si>
  <si>
    <t>Khiên</t>
  </si>
  <si>
    <t>31/12/1998</t>
  </si>
  <si>
    <t>B16DCDT127</t>
  </si>
  <si>
    <t>Đỗ Ngọc</t>
  </si>
  <si>
    <t>Lâm</t>
  </si>
  <si>
    <t>13/10/1997</t>
  </si>
  <si>
    <t>B16DCDT128</t>
  </si>
  <si>
    <t>Phạm Thế</t>
  </si>
  <si>
    <t>15/03/1997</t>
  </si>
  <si>
    <t>B16DCDT133</t>
  </si>
  <si>
    <t>29/06/1998</t>
  </si>
  <si>
    <t>B16DCDT139</t>
  </si>
  <si>
    <t>Nguyễn Danh</t>
  </si>
  <si>
    <t>27/12/1998</t>
  </si>
  <si>
    <t>B16DCDT142</t>
  </si>
  <si>
    <t>Nguyễn Thế</t>
  </si>
  <si>
    <t>Mạnh</t>
  </si>
  <si>
    <t>07/08/1998</t>
  </si>
  <si>
    <t>B16DCDT149</t>
  </si>
  <si>
    <t>16/10/1998</t>
  </si>
  <si>
    <t>B16DCDT150</t>
  </si>
  <si>
    <t>Nguyễn Hoài</t>
  </si>
  <si>
    <t>03/10/1998</t>
  </si>
  <si>
    <t>B17DCVT256</t>
  </si>
  <si>
    <t>Trần Hải</t>
  </si>
  <si>
    <t>09/12/1999</t>
  </si>
  <si>
    <t>B16DCDT152</t>
  </si>
  <si>
    <t>Vũ Duy</t>
  </si>
  <si>
    <t>Nghĩa</t>
  </si>
  <si>
    <t>28/06/1998</t>
  </si>
  <si>
    <t>B16DCDT153</t>
  </si>
  <si>
    <t>Ngữ</t>
  </si>
  <si>
    <t>16/08/1998</t>
  </si>
  <si>
    <t>B16DCDT156</t>
  </si>
  <si>
    <t>Nguyễn Duy</t>
  </si>
  <si>
    <t>Nhất</t>
  </si>
  <si>
    <t>20/11/1998</t>
  </si>
  <si>
    <t>B16DCDT158</t>
  </si>
  <si>
    <t>Nguyễn Sỹ</t>
  </si>
  <si>
    <t>Nhu</t>
  </si>
  <si>
    <t>04/08/1998</t>
  </si>
  <si>
    <t>B16DCDT160</t>
  </si>
  <si>
    <t>Phác</t>
  </si>
  <si>
    <t>B16DCDT175</t>
  </si>
  <si>
    <t>Chu Hữu</t>
  </si>
  <si>
    <t>09/07/1996</t>
  </si>
  <si>
    <t>B16DCDT180</t>
  </si>
  <si>
    <t>Sáng</t>
  </si>
  <si>
    <t>26/01/1998</t>
  </si>
  <si>
    <t>B16DCDT182</t>
  </si>
  <si>
    <t>Lê Hoàng</t>
  </si>
  <si>
    <t>05/10/1998</t>
  </si>
  <si>
    <t>B16DCDT185</t>
  </si>
  <si>
    <t>10/08/1998</t>
  </si>
  <si>
    <t>B16DCDT187</t>
  </si>
  <si>
    <t>Tài</t>
  </si>
  <si>
    <t>10/06/1995</t>
  </si>
  <si>
    <t>B17DCVT336</t>
  </si>
  <si>
    <t>Phan Tuấn</t>
  </si>
  <si>
    <t>17/01/1999</t>
  </si>
  <si>
    <t>B16DCDT192</t>
  </si>
  <si>
    <t>Thắng</t>
  </si>
  <si>
    <t>17/12/1998</t>
  </si>
  <si>
    <t>B16DCDT197</t>
  </si>
  <si>
    <t>Thoáng</t>
  </si>
  <si>
    <t>15/12/1998</t>
  </si>
  <si>
    <t>B17DCVT350</t>
  </si>
  <si>
    <t>Lê Đắc</t>
  </si>
  <si>
    <t>08/08/1999</t>
  </si>
  <si>
    <t>B16DCDT205</t>
  </si>
  <si>
    <t>B16DCDT208</t>
  </si>
  <si>
    <t>Trang</t>
  </si>
  <si>
    <t>11/06/1998</t>
  </si>
  <si>
    <t>B16DCDT209</t>
  </si>
  <si>
    <t>Trần Thị Thùy</t>
  </si>
  <si>
    <t>11/09/1998</t>
  </si>
  <si>
    <t>B17DCVT380</t>
  </si>
  <si>
    <t>Bùi Thanh</t>
  </si>
  <si>
    <t>16/09/1999</t>
  </si>
  <si>
    <t>B16DCDT217</t>
  </si>
  <si>
    <t>23/10/1998</t>
  </si>
  <si>
    <t>B16DCDT221</t>
  </si>
  <si>
    <t>Vũ Anh</t>
  </si>
  <si>
    <t>22/01/1998</t>
  </si>
  <si>
    <t>B16DCDT222</t>
  </si>
  <si>
    <t>Nguyễn Khắc</t>
  </si>
  <si>
    <t>03/05/1998</t>
  </si>
  <si>
    <t>B16DCDT235</t>
  </si>
  <si>
    <t>Ngô Minh</t>
  </si>
  <si>
    <t>Vũ</t>
  </si>
  <si>
    <t>17/09/1998</t>
  </si>
  <si>
    <t>B17DCVT015</t>
  </si>
  <si>
    <t>30/06/1998</t>
  </si>
  <si>
    <t>B17DCVT028</t>
  </si>
  <si>
    <t>Bùi Mạnh</t>
  </si>
  <si>
    <t>19/09/1999</t>
  </si>
  <si>
    <t>B17DCVT033</t>
  </si>
  <si>
    <t>Phùng Ngọc</t>
  </si>
  <si>
    <t>Bông</t>
  </si>
  <si>
    <t>B17DCVT036</t>
  </si>
  <si>
    <t>08/11/1999</t>
  </si>
  <si>
    <t>B17DCVT037</t>
  </si>
  <si>
    <t>Vũ Đình</t>
  </si>
  <si>
    <t>15/12/1999</t>
  </si>
  <si>
    <t>B17DCVT083</t>
  </si>
  <si>
    <t>Lương Tiến</t>
  </si>
  <si>
    <t>17/12/1999</t>
  </si>
  <si>
    <t>B17DCVT085</t>
  </si>
  <si>
    <t>25/08/1999</t>
  </si>
  <si>
    <t>B17DCVT088</t>
  </si>
  <si>
    <t>Đỗ Đại</t>
  </si>
  <si>
    <t>Dương</t>
  </si>
  <si>
    <t>11/02/1999</t>
  </si>
  <si>
    <t>B17DCVT058</t>
  </si>
  <si>
    <t>13/01/1999</t>
  </si>
  <si>
    <t>B17DCVT060</t>
  </si>
  <si>
    <t>Vũ Đức</t>
  </si>
  <si>
    <t>07/02/1999</t>
  </si>
  <si>
    <t>B17DCVT068</t>
  </si>
  <si>
    <t>Đông</t>
  </si>
  <si>
    <t>22/05/1999</t>
  </si>
  <si>
    <t>B16DCDT039</t>
  </si>
  <si>
    <t>Đặng Minh</t>
  </si>
  <si>
    <t>Đức</t>
  </si>
  <si>
    <t>18/08/1998</t>
  </si>
  <si>
    <t>B17DCVT073</t>
  </si>
  <si>
    <t>Lê Đình</t>
  </si>
  <si>
    <t>05/02/1999</t>
  </si>
  <si>
    <t>B17DCVT075</t>
  </si>
  <si>
    <t>Nguyễn Anh</t>
  </si>
  <si>
    <t>20/01/1999</t>
  </si>
  <si>
    <t>B17DCVT077</t>
  </si>
  <si>
    <t>Nguyễn Phú</t>
  </si>
  <si>
    <t>11/05/1999</t>
  </si>
  <si>
    <t>B17DCVT080</t>
  </si>
  <si>
    <t>18/12/1999</t>
  </si>
  <si>
    <t>B17DCVT102</t>
  </si>
  <si>
    <t>Đỗ Hoàng</t>
  </si>
  <si>
    <t>16/02/1999</t>
  </si>
  <si>
    <t>B17DCVT119</t>
  </si>
  <si>
    <t>Hào</t>
  </si>
  <si>
    <t>01/07/1999</t>
  </si>
  <si>
    <t>B17DCVT118</t>
  </si>
  <si>
    <t>10/04/1999</t>
  </si>
  <si>
    <t>B17DCVT128</t>
  </si>
  <si>
    <t>Đỗ Trung</t>
  </si>
  <si>
    <t>25/11/1999</t>
  </si>
  <si>
    <t>B17DCVT144</t>
  </si>
  <si>
    <t>15/02/1999</t>
  </si>
  <si>
    <t>B17DCVT148</t>
  </si>
  <si>
    <t>Nguyễn Kim</t>
  </si>
  <si>
    <t>22/12/1999</t>
  </si>
  <si>
    <t>B17DCVT150</t>
  </si>
  <si>
    <t>Phan Việt</t>
  </si>
  <si>
    <t>B17DCVT157</t>
  </si>
  <si>
    <t>Phạm Việt</t>
  </si>
  <si>
    <t>12/08/1999</t>
  </si>
  <si>
    <t>B17DCVT176</t>
  </si>
  <si>
    <t>18/03/1999</t>
  </si>
  <si>
    <t>B17DCVT178</t>
  </si>
  <si>
    <t>Phan Anh</t>
  </si>
  <si>
    <t>24/01/1999</t>
  </si>
  <si>
    <t>B17DCVT180</t>
  </si>
  <si>
    <t>Trương Quang</t>
  </si>
  <si>
    <t>12/03/1999</t>
  </si>
  <si>
    <t>B17DCVT181</t>
  </si>
  <si>
    <t>Đào Thị</t>
  </si>
  <si>
    <t>Huyền</t>
  </si>
  <si>
    <t>28/11/1999</t>
  </si>
  <si>
    <t>B17DCVT191</t>
  </si>
  <si>
    <t>24/11/1999</t>
  </si>
  <si>
    <t>B17DCVT216</t>
  </si>
  <si>
    <t>Nguyễn Thị Diệu</t>
  </si>
  <si>
    <t>03/05/1999</t>
  </si>
  <si>
    <t>B17DCVT220</t>
  </si>
  <si>
    <t>Hà Tiến</t>
  </si>
  <si>
    <t>Lợi</t>
  </si>
  <si>
    <t>26/12/1999</t>
  </si>
  <si>
    <t>B17DCVT229</t>
  </si>
  <si>
    <t>B17DCVT242</t>
  </si>
  <si>
    <t>Mỹ</t>
  </si>
  <si>
    <t>08/04/1999</t>
  </si>
  <si>
    <t>B17DCVT245</t>
  </si>
  <si>
    <t>01/01/1999</t>
  </si>
  <si>
    <t>B17DCVT253</t>
  </si>
  <si>
    <t>Phạm Tuấn</t>
  </si>
  <si>
    <t>10/11/1999</t>
  </si>
  <si>
    <t>B17DCVT259</t>
  </si>
  <si>
    <t>Vũ Hải</t>
  </si>
  <si>
    <t>21/01/1998</t>
  </si>
  <si>
    <t>B17DCVT265</t>
  </si>
  <si>
    <t>Lê Cao</t>
  </si>
  <si>
    <t>14/09/1999</t>
  </si>
  <si>
    <t>B17DCVT273</t>
  </si>
  <si>
    <t>Nguyễn Thị Hồng</t>
  </si>
  <si>
    <t>Nhung</t>
  </si>
  <si>
    <t>23/10/1999</t>
  </si>
  <si>
    <t>B17DCVT288</t>
  </si>
  <si>
    <t>Đỗ Xuân</t>
  </si>
  <si>
    <t>21/08/1999</t>
  </si>
  <si>
    <t>B17DCVT291</t>
  </si>
  <si>
    <t>10/06/1999</t>
  </si>
  <si>
    <t>B17DCVT292</t>
  </si>
  <si>
    <t>Phạm Minh</t>
  </si>
  <si>
    <t>07/06/1999</t>
  </si>
  <si>
    <t>B17DCVT301</t>
  </si>
  <si>
    <t>19/02/1999</t>
  </si>
  <si>
    <t>B17DCVT302</t>
  </si>
  <si>
    <t>Hoa Đăng</t>
  </si>
  <si>
    <t>Sinh</t>
  </si>
  <si>
    <t>18/02/1999</t>
  </si>
  <si>
    <t>B17DCVT303</t>
  </si>
  <si>
    <t>Bùi Ngọc</t>
  </si>
  <si>
    <t>31/10/1999</t>
  </si>
  <si>
    <t>B17DCVT319</t>
  </si>
  <si>
    <t>Nguyễn Phan</t>
  </si>
  <si>
    <t>Thạch</t>
  </si>
  <si>
    <t>08/08/1998</t>
  </si>
  <si>
    <t>B17DCVT323</t>
  </si>
  <si>
    <t>Thái</t>
  </si>
  <si>
    <t>30/07/1999</t>
  </si>
  <si>
    <t>B17DCVT339</t>
  </si>
  <si>
    <t>Phan Thị</t>
  </si>
  <si>
    <t>08/07/1999</t>
  </si>
  <si>
    <t>B17DCVT327</t>
  </si>
  <si>
    <t>Lưu Mạnh</t>
  </si>
  <si>
    <t>01/10/1999</t>
  </si>
  <si>
    <t>B17DCVT346</t>
  </si>
  <si>
    <t>Đỗ Thị</t>
  </si>
  <si>
    <t>Thu</t>
  </si>
  <si>
    <t>B16DCVT301</t>
  </si>
  <si>
    <t>Thuận</t>
  </si>
  <si>
    <t>04/08/1997</t>
  </si>
  <si>
    <t>D16CQVT05-B</t>
  </si>
  <si>
    <t>B17DCVT352</t>
  </si>
  <si>
    <t>Phạm Ngọc</t>
  </si>
  <si>
    <t>B17DCVT357</t>
  </si>
  <si>
    <t>Lê Bảo</t>
  </si>
  <si>
    <t>Tín</t>
  </si>
  <si>
    <t>B17DCVT375</t>
  </si>
  <si>
    <t>30/06/1999</t>
  </si>
  <si>
    <t>B17DCVT379</t>
  </si>
  <si>
    <t>15/09/1999</t>
  </si>
  <si>
    <t>B17DCVT382</t>
  </si>
  <si>
    <t>Hoàng Tuấn</t>
  </si>
  <si>
    <t>B17DCVT394</t>
  </si>
  <si>
    <t>Đào Thanh</t>
  </si>
  <si>
    <t>B17DCVT398</t>
  </si>
  <si>
    <t>Phạm Xuân</t>
  </si>
  <si>
    <t>23/11/1999</t>
  </si>
  <si>
    <t>B17DCVT401</t>
  </si>
  <si>
    <t>Tuyết</t>
  </si>
  <si>
    <t>22/10/1999</t>
  </si>
  <si>
    <t>B17DCVT412</t>
  </si>
  <si>
    <t>Lê Văn</t>
  </si>
  <si>
    <t>Yên</t>
  </si>
  <si>
    <t>B17DCVT006</t>
  </si>
  <si>
    <t>Đào Quang</t>
  </si>
  <si>
    <t>29/07/1999</t>
  </si>
  <si>
    <t>B16DCDT002</t>
  </si>
  <si>
    <t>Đinh Quế</t>
  </si>
  <si>
    <t>21/07/1998</t>
  </si>
  <si>
    <t>B17DCVT012</t>
  </si>
  <si>
    <t>17/02/1999</t>
  </si>
  <si>
    <t>B17DCVT022</t>
  </si>
  <si>
    <t>Tạ Hồng</t>
  </si>
  <si>
    <t>B17DCVT026</t>
  </si>
  <si>
    <t>Vũ Tuấn</t>
  </si>
  <si>
    <t>B16DCDT010</t>
  </si>
  <si>
    <t>Nguyễn Thị Ngọc</t>
  </si>
  <si>
    <t>29/09/1997</t>
  </si>
  <si>
    <t>B16DCDT015</t>
  </si>
  <si>
    <t>Hoàng Minh</t>
  </si>
  <si>
    <t>Canh</t>
  </si>
  <si>
    <t>B16DCDT018</t>
  </si>
  <si>
    <t>27/03/1998</t>
  </si>
  <si>
    <t>B16DCDT019</t>
  </si>
  <si>
    <t>27/11/1998</t>
  </si>
  <si>
    <t>B16DCDT048</t>
  </si>
  <si>
    <t>14/06/1998</t>
  </si>
  <si>
    <t>B17DCVT093</t>
  </si>
  <si>
    <t>Phan Tùng</t>
  </si>
  <si>
    <t>05/06/1999</t>
  </si>
  <si>
    <t>B16DCDT028</t>
  </si>
  <si>
    <t>15/07/1998</t>
  </si>
  <si>
    <t>B17DCVT062</t>
  </si>
  <si>
    <t>Nguyễn Thành</t>
  </si>
  <si>
    <t>Đô</t>
  </si>
  <si>
    <t>27/01/1999</t>
  </si>
  <si>
    <t>B16DCDT041</t>
  </si>
  <si>
    <t>B16DCDT056</t>
  </si>
  <si>
    <t>B16DCDT058</t>
  </si>
  <si>
    <t>Nguyễn Quí</t>
  </si>
  <si>
    <t>Hải</t>
  </si>
  <si>
    <t>27/09/1998</t>
  </si>
  <si>
    <t>B17DCVT112</t>
  </si>
  <si>
    <t>02/09/1999</t>
  </si>
  <si>
    <t>B17DCVT121</t>
  </si>
  <si>
    <t>Hiên</t>
  </si>
  <si>
    <t>B16DCDT084</t>
  </si>
  <si>
    <t>Hoàn</t>
  </si>
  <si>
    <t>07/10/1998</t>
  </si>
  <si>
    <t>B16DCDT092</t>
  </si>
  <si>
    <t>10/02/1998</t>
  </si>
  <si>
    <t>B16DCDT094</t>
  </si>
  <si>
    <t>05/03/1998</t>
  </si>
  <si>
    <t>B16DCDT113</t>
  </si>
  <si>
    <t>19/02/1998</t>
  </si>
  <si>
    <t>B16DCDT098</t>
  </si>
  <si>
    <t>05/11/1998</t>
  </si>
  <si>
    <t>B17DCVT165</t>
  </si>
  <si>
    <t>Ngô Thị Kim</t>
  </si>
  <si>
    <t>Hường</t>
  </si>
  <si>
    <t>24/03/1999</t>
  </si>
  <si>
    <t>B17DCVT187</t>
  </si>
  <si>
    <t>Khánh</t>
  </si>
  <si>
    <t>B16DCDT124</t>
  </si>
  <si>
    <t>Trần Đăng</t>
  </si>
  <si>
    <t>B16DCVT179</t>
  </si>
  <si>
    <t>Kiệt</t>
  </si>
  <si>
    <t>12/08/1998</t>
  </si>
  <si>
    <t>D16CQVT03-B</t>
  </si>
  <si>
    <t>B16DCDT129</t>
  </si>
  <si>
    <t>Vũ Quang</t>
  </si>
  <si>
    <t>B17DCVT208</t>
  </si>
  <si>
    <t>Đỗ Tường</t>
  </si>
  <si>
    <t>Lân</t>
  </si>
  <si>
    <t>07/12/1999</t>
  </si>
  <si>
    <t>B17DCVT212</t>
  </si>
  <si>
    <t>Lê Thị Diệu</t>
  </si>
  <si>
    <t>05/11/1999</t>
  </si>
  <si>
    <t>B16DCDT131</t>
  </si>
  <si>
    <t>B16DCDT132</t>
  </si>
  <si>
    <t>03/02/1998</t>
  </si>
  <si>
    <t>B16DCDT136</t>
  </si>
  <si>
    <t>Bùi Hoàng</t>
  </si>
  <si>
    <t>16/07/1998</t>
  </si>
  <si>
    <t>B16DCDT143</t>
  </si>
  <si>
    <t>10/06/1998</t>
  </si>
  <si>
    <t>B16DCDT140</t>
  </si>
  <si>
    <t>Mẫn</t>
  </si>
  <si>
    <t>08/11/1998</t>
  </si>
  <si>
    <t>B17DCVT248</t>
  </si>
  <si>
    <t>14/12/1999</t>
  </si>
  <si>
    <t>B16DCDT151</t>
  </si>
  <si>
    <t>Lê Hoàng Trọng</t>
  </si>
  <si>
    <t>13/08/1998</t>
  </si>
  <si>
    <t>B16DCDT155</t>
  </si>
  <si>
    <t>Nhân</t>
  </si>
  <si>
    <t>23/08/1998</t>
  </si>
  <si>
    <t>B16DCDT162</t>
  </si>
  <si>
    <t>Cao Văn</t>
  </si>
  <si>
    <t>Phú</t>
  </si>
  <si>
    <t>B16DCDT165</t>
  </si>
  <si>
    <t>B16DCDT166</t>
  </si>
  <si>
    <t>23/12/1998</t>
  </si>
  <si>
    <t>B16DCDT168</t>
  </si>
  <si>
    <t>Phương</t>
  </si>
  <si>
    <t>11/08/1998</t>
  </si>
  <si>
    <t>B16DCDT170</t>
  </si>
  <si>
    <t>Đào Trung</t>
  </si>
  <si>
    <t>31/08/1998</t>
  </si>
  <si>
    <t>B16DCDT178</t>
  </si>
  <si>
    <t>Nguyễn Thị Như</t>
  </si>
  <si>
    <t>Quỳnh</t>
  </si>
  <si>
    <t>06/09/1998</t>
  </si>
  <si>
    <t>B17DCVT307</t>
  </si>
  <si>
    <t>17/09/1999</t>
  </si>
  <si>
    <t>B17DCVT328</t>
  </si>
  <si>
    <t>Nghiêm Xuân</t>
  </si>
  <si>
    <t>24/09/1999</t>
  </si>
  <si>
    <t>B16DCDT198</t>
  </si>
  <si>
    <t>Đặng Thế</t>
  </si>
  <si>
    <t>Thuyên</t>
  </si>
  <si>
    <t>04/06/1998</t>
  </si>
  <si>
    <t>B16DCDT199</t>
  </si>
  <si>
    <t>Nguyễn Bá Anh</t>
  </si>
  <si>
    <t>B15DCVT472</t>
  </si>
  <si>
    <t>28/06/1997</t>
  </si>
  <si>
    <t>D15CQVT01-B</t>
  </si>
  <si>
    <t>B16DCDT207</t>
  </si>
  <si>
    <t>Nguyễn Chí Thành</t>
  </si>
  <si>
    <t>Tôn</t>
  </si>
  <si>
    <t>02/04/1998</t>
  </si>
  <si>
    <t>B16DCDT210</t>
  </si>
  <si>
    <t>Mai Thành</t>
  </si>
  <si>
    <t>B16DCDT214</t>
  </si>
  <si>
    <t>Hoàng Đăng</t>
  </si>
  <si>
    <t>B16DCDT216</t>
  </si>
  <si>
    <t>03/07/1998</t>
  </si>
  <si>
    <t>B16DCDT219</t>
  </si>
  <si>
    <t>Giang Mạnh</t>
  </si>
  <si>
    <t>B17DCVT389</t>
  </si>
  <si>
    <t>18/08/1999</t>
  </si>
  <si>
    <t>B16DCDT224</t>
  </si>
  <si>
    <t>Trần Thanh</t>
  </si>
  <si>
    <t>B16DCDT226</t>
  </si>
  <si>
    <t>Tuyên</t>
  </si>
  <si>
    <t>09/03/1997</t>
  </si>
  <si>
    <t>B16DCDT231</t>
  </si>
  <si>
    <t>Hoàng Khắc</t>
  </si>
  <si>
    <t>Văn</t>
  </si>
  <si>
    <t>11/04/1998</t>
  </si>
  <si>
    <t>B16DCDT230</t>
  </si>
  <si>
    <t>Vân</t>
  </si>
  <si>
    <t>B17DCVT001</t>
  </si>
  <si>
    <t>Lã Văn</t>
  </si>
  <si>
    <t>16/04/1999</t>
  </si>
  <si>
    <t>B17DCVT007</t>
  </si>
  <si>
    <t>05/07/1999</t>
  </si>
  <si>
    <t>B17DCVT009</t>
  </si>
  <si>
    <t>Hoàng Đức</t>
  </si>
  <si>
    <t>04/09/1999</t>
  </si>
  <si>
    <t>B17DCVT019</t>
  </si>
  <si>
    <t>Nguyễn Việt</t>
  </si>
  <si>
    <t>14/08/1999</t>
  </si>
  <si>
    <t>B17DCVT024</t>
  </si>
  <si>
    <t>Trần Tuấn</t>
  </si>
  <si>
    <t>19/06/1999</t>
  </si>
  <si>
    <t>B17DCVT040</t>
  </si>
  <si>
    <t>Phan Thành</t>
  </si>
  <si>
    <t>30/11/1999</t>
  </si>
  <si>
    <t>B17DCVT043</t>
  </si>
  <si>
    <t>Nguyễn Chí</t>
  </si>
  <si>
    <t>Công</t>
  </si>
  <si>
    <t>B17DCVT045</t>
  </si>
  <si>
    <t>Nguyễn Văn Thành</t>
  </si>
  <si>
    <t>12/02/1999</t>
  </si>
  <si>
    <t>B17DCVT081</t>
  </si>
  <si>
    <t>Cao Viết</t>
  </si>
  <si>
    <t>07/01/1999</t>
  </si>
  <si>
    <t>B17DCVT086</t>
  </si>
  <si>
    <t>06/04/1999</t>
  </si>
  <si>
    <t>B17DCVT057</t>
  </si>
  <si>
    <t>Thân Tiến</t>
  </si>
  <si>
    <t>07/11/1999</t>
  </si>
  <si>
    <t>B17DCVT069</t>
  </si>
  <si>
    <t>Vũ Công</t>
  </si>
  <si>
    <t>B17DCVT070</t>
  </si>
  <si>
    <t>Đồng</t>
  </si>
  <si>
    <t>B17DCVT108</t>
  </si>
  <si>
    <t>Lê Ngọc</t>
  </si>
  <si>
    <t>23/03/1999</t>
  </si>
  <si>
    <t>B17DCVT111</t>
  </si>
  <si>
    <t>Đào Ngọc</t>
  </si>
  <si>
    <t>16/10/1999</t>
  </si>
  <si>
    <t>B17DCVT113</t>
  </si>
  <si>
    <t>03/08/1999</t>
  </si>
  <si>
    <t>B16DCDT065</t>
  </si>
  <si>
    <t>Đậu Văn Minh</t>
  </si>
  <si>
    <t>02/02/1998</t>
  </si>
  <si>
    <t>B17DCVT129</t>
  </si>
  <si>
    <t>30/09/1999</t>
  </si>
  <si>
    <t>B17DCVT130</t>
  </si>
  <si>
    <t>19/11/1999</t>
  </si>
  <si>
    <t>B17DCVT135</t>
  </si>
  <si>
    <t>Trần Trung</t>
  </si>
  <si>
    <t>B17DCVT152</t>
  </si>
  <si>
    <t>14/02/1999</t>
  </si>
  <si>
    <t>B16DCDT114</t>
  </si>
  <si>
    <t>Vương Quốc</t>
  </si>
  <si>
    <t>12/03/1998</t>
  </si>
  <si>
    <t>B17DCVT159</t>
  </si>
  <si>
    <t>B16DCDT104</t>
  </si>
  <si>
    <t>Nguyễn Thị Thu</t>
  </si>
  <si>
    <t>Hương</t>
  </si>
  <si>
    <t>B17DCVT188</t>
  </si>
  <si>
    <t>Nguyễn Trần</t>
  </si>
  <si>
    <t>20/06/1999</t>
  </si>
  <si>
    <t>B17DCVT193</t>
  </si>
  <si>
    <t>Nguyễn Quý</t>
  </si>
  <si>
    <t>Khôi</t>
  </si>
  <si>
    <t>18/04/1999</t>
  </si>
  <si>
    <t>B17DCVT199</t>
  </si>
  <si>
    <t>Lam</t>
  </si>
  <si>
    <t>B16DCDT130</t>
  </si>
  <si>
    <t>Lan</t>
  </si>
  <si>
    <t>04/12/1998</t>
  </si>
  <si>
    <t>B17DCVT209</t>
  </si>
  <si>
    <t>Nguyễn Vũ</t>
  </si>
  <si>
    <t>30/10/1999</t>
  </si>
  <si>
    <t>B17DCVT225</t>
  </si>
  <si>
    <t>Trần Thành</t>
  </si>
  <si>
    <t>26/09/1996</t>
  </si>
  <si>
    <t>B17DCVT249</t>
  </si>
  <si>
    <t>19/03/1999</t>
  </si>
  <si>
    <t>B17DCVT254</t>
  </si>
  <si>
    <t>Phùng Minh</t>
  </si>
  <si>
    <t>30/04/1999</t>
  </si>
  <si>
    <t>B17DCVT263</t>
  </si>
  <si>
    <t>Ngọc</t>
  </si>
  <si>
    <t>13/09/1999</t>
  </si>
  <si>
    <t>B16DCDT157</t>
  </si>
  <si>
    <t>05/02/1998</t>
  </si>
  <si>
    <t>B17DCVT281</t>
  </si>
  <si>
    <t>Lê Sỹ</t>
  </si>
  <si>
    <t>11/04/1999</t>
  </si>
  <si>
    <t>B17DCVT283</t>
  </si>
  <si>
    <t>B17DCVT289</t>
  </si>
  <si>
    <t>Đoàn Trần Tuấn</t>
  </si>
  <si>
    <t>30/12/1999</t>
  </si>
  <si>
    <t>B17DCVT285</t>
  </si>
  <si>
    <t>Lê Hồng</t>
  </si>
  <si>
    <t>06/11/1999</t>
  </si>
  <si>
    <t>B17DCVT299</t>
  </si>
  <si>
    <t>Thạch Thọ</t>
  </si>
  <si>
    <t>B17DCVT300</t>
  </si>
  <si>
    <t>Đào Duy</t>
  </si>
  <si>
    <t>B14DCVT671</t>
  </si>
  <si>
    <t>Đặng Duy</t>
  </si>
  <si>
    <t>14/11/1996</t>
  </si>
  <si>
    <t>D14CQVT05-B</t>
  </si>
  <si>
    <t>B17DCVT305</t>
  </si>
  <si>
    <t>Mai Ngọc</t>
  </si>
  <si>
    <t>B17DCVT311</t>
  </si>
  <si>
    <t>Trần Xuân</t>
  </si>
  <si>
    <t>B17DCVT335</t>
  </si>
  <si>
    <t>Lê Tiến</t>
  </si>
  <si>
    <t>B17DCVT337</t>
  </si>
  <si>
    <t>Trần Công</t>
  </si>
  <si>
    <t>07/10/1999</t>
  </si>
  <si>
    <t>B17DCVT325</t>
  </si>
  <si>
    <t>Kiều Văn</t>
  </si>
  <si>
    <t>B17DCVT329</t>
  </si>
  <si>
    <t>B17DCVT331</t>
  </si>
  <si>
    <t>Trần Mạnh</t>
  </si>
  <si>
    <t>B17DCVT347</t>
  </si>
  <si>
    <t>Phan Đức</t>
  </si>
  <si>
    <t>26/01/1999</t>
  </si>
  <si>
    <t>B17DCVT349</t>
  </si>
  <si>
    <t>Đinh Văn</t>
  </si>
  <si>
    <t>01/06/1999</t>
  </si>
  <si>
    <t>B17DCVT355</t>
  </si>
  <si>
    <t>Tiệp</t>
  </si>
  <si>
    <t>B17DCVT363</t>
  </si>
  <si>
    <t>27/06/1999</t>
  </si>
  <si>
    <t>B17DCVT365</t>
  </si>
  <si>
    <t>Toản</t>
  </si>
  <si>
    <t>B17DCVT370</t>
  </si>
  <si>
    <t>Trọng</t>
  </si>
  <si>
    <t>26/09/1999</t>
  </si>
  <si>
    <t>B17DCVT373</t>
  </si>
  <si>
    <t>20/04/1999</t>
  </si>
  <si>
    <t>B17DCVT385</t>
  </si>
  <si>
    <t>Đoàn Xa</t>
  </si>
  <si>
    <t>Tuân</t>
  </si>
  <si>
    <t>B17DCVT387</t>
  </si>
  <si>
    <t>22/08/1999</t>
  </si>
  <si>
    <t>B16DCDT005</t>
  </si>
  <si>
    <t>Mai Tuấn</t>
  </si>
  <si>
    <t>07/03/1998</t>
  </si>
  <si>
    <t>B17DCVT016</t>
  </si>
  <si>
    <t>B17DCVT021</t>
  </si>
  <si>
    <t>B17DCVT027</t>
  </si>
  <si>
    <t>26/08/1999</t>
  </si>
  <si>
    <t>B17DCVT042</t>
  </si>
  <si>
    <t>B17DCVT096</t>
  </si>
  <si>
    <t>Ngô Đức</t>
  </si>
  <si>
    <t>Duy</t>
  </si>
  <si>
    <t>24/02/1999</t>
  </si>
  <si>
    <t>B17DCVT098</t>
  </si>
  <si>
    <t>B17DCVT099</t>
  </si>
  <si>
    <t>Phạm Hoàng</t>
  </si>
  <si>
    <t>B17DCVT101</t>
  </si>
  <si>
    <t>Mai Thị</t>
  </si>
  <si>
    <t>Duyên</t>
  </si>
  <si>
    <t>18/05/1999</t>
  </si>
  <si>
    <t>B16DCVT052</t>
  </si>
  <si>
    <t>D16CQVT04-B</t>
  </si>
  <si>
    <t>B17DCVT056</t>
  </si>
  <si>
    <t>B17DCVT067</t>
  </si>
  <si>
    <t>Nguyễn Bá</t>
  </si>
  <si>
    <t>07/09/1999</t>
  </si>
  <si>
    <t>B17DCVT079</t>
  </si>
  <si>
    <t>B17DCVT116</t>
  </si>
  <si>
    <t>Trương Đức</t>
  </si>
  <si>
    <t>B15CCVT012</t>
  </si>
  <si>
    <t>20/08/1997</t>
  </si>
  <si>
    <t>C15CQVT01-B</t>
  </si>
  <si>
    <t>B17DCVT132</t>
  </si>
  <si>
    <t>20/09/1999</t>
  </si>
  <si>
    <t>B17DCVT134</t>
  </si>
  <si>
    <t>B17DCVT145</t>
  </si>
  <si>
    <t>Đỗ Tuyên</t>
  </si>
  <si>
    <t>28/09/1999</t>
  </si>
  <si>
    <t>B16DCDT086</t>
  </si>
  <si>
    <t>Hồ Văn</t>
  </si>
  <si>
    <t>20/05/1997</t>
  </si>
  <si>
    <t>B17DCVT153</t>
  </si>
  <si>
    <t>Phạm Đình</t>
  </si>
  <si>
    <t>Huấn</t>
  </si>
  <si>
    <t>15/10/1999</t>
  </si>
  <si>
    <t>B14DCVT387</t>
  </si>
  <si>
    <t>19/08/1995</t>
  </si>
  <si>
    <t>B17DCVT163</t>
  </si>
  <si>
    <t>Vũ Gia</t>
  </si>
  <si>
    <t>B17DCVT185</t>
  </si>
  <si>
    <t>Đỗ Phan Ngọc</t>
  </si>
  <si>
    <t>B17DCVT196</t>
  </si>
  <si>
    <t>17/04/1998</t>
  </si>
  <si>
    <t>B17DCVT200</t>
  </si>
  <si>
    <t>Đặng Anh</t>
  </si>
  <si>
    <t>08/07/1998</t>
  </si>
  <si>
    <t>B17DCVT204</t>
  </si>
  <si>
    <t>Trần Ngọc</t>
  </si>
  <si>
    <t>B17DCVT210</t>
  </si>
  <si>
    <t>Đặng Thị</t>
  </si>
  <si>
    <t>Lịch</t>
  </si>
  <si>
    <t>B17DCVT218</t>
  </si>
  <si>
    <t>12/11/1999</t>
  </si>
  <si>
    <t>B17DCVT224</t>
  </si>
  <si>
    <t>Nguyễn Gia</t>
  </si>
  <si>
    <t>06/06/1999</t>
  </si>
  <si>
    <t>B16DCDT141</t>
  </si>
  <si>
    <t>B17DCVT228</t>
  </si>
  <si>
    <t>11/10/1999</t>
  </si>
  <si>
    <t>B17DCVT236</t>
  </si>
  <si>
    <t>13/12/1999</t>
  </si>
  <si>
    <t>B17DCVT239</t>
  </si>
  <si>
    <t>Phạm Trần Hà</t>
  </si>
  <si>
    <t>27/10/1999</t>
  </si>
  <si>
    <t>B17DCVT241</t>
  </si>
  <si>
    <t>Trịnh Đức</t>
  </si>
  <si>
    <t>B17DCVT260</t>
  </si>
  <si>
    <t>B17DCVT267</t>
  </si>
  <si>
    <t>26/11/1999</t>
  </si>
  <si>
    <t>B17DCVT268</t>
  </si>
  <si>
    <t>20/07/1999</t>
  </si>
  <si>
    <t>B17DCVT272</t>
  </si>
  <si>
    <t>Đỗ Thị Diệu</t>
  </si>
  <si>
    <t>Như</t>
  </si>
  <si>
    <t>B17DCVT275</t>
  </si>
  <si>
    <t>Lưu Viết</t>
  </si>
  <si>
    <t>Phán</t>
  </si>
  <si>
    <t>12/07/1999</t>
  </si>
  <si>
    <t>B17DCVT276</t>
  </si>
  <si>
    <t>Phi</t>
  </si>
  <si>
    <t>03/06/1999</t>
  </si>
  <si>
    <t>B17DCVT277</t>
  </si>
  <si>
    <t>Mẫn Văn</t>
  </si>
  <si>
    <t>Phong</t>
  </si>
  <si>
    <t>20/11/1999</t>
  </si>
  <si>
    <t>B17DCVT290</t>
  </si>
  <si>
    <t>B17DCVT287</t>
  </si>
  <si>
    <t>Trương Anh</t>
  </si>
  <si>
    <t>B17DCVT296</t>
  </si>
  <si>
    <t>Lê Xuân</t>
  </si>
  <si>
    <t>09/01/1999</t>
  </si>
  <si>
    <t>B17DCVT314</t>
  </si>
  <si>
    <t>Trương Kim</t>
  </si>
  <si>
    <t>01/02/1999</t>
  </si>
  <si>
    <t>B17DCVT316</t>
  </si>
  <si>
    <t>Tâm</t>
  </si>
  <si>
    <t>B17DCVT342</t>
  </si>
  <si>
    <t>Đinh Đức</t>
  </si>
  <si>
    <t>Thiện</t>
  </si>
  <si>
    <t>08/10/1999</t>
  </si>
  <si>
    <t>B17DCVT354</t>
  </si>
  <si>
    <t>B17DCVT362</t>
  </si>
  <si>
    <t>B17DCVT369</t>
  </si>
  <si>
    <t>Nguyễn Hùng</t>
  </si>
  <si>
    <t>Tráng</t>
  </si>
  <si>
    <t>25/06/1999</t>
  </si>
  <si>
    <t>B17DCVT376</t>
  </si>
  <si>
    <t>Bùi Quốc</t>
  </si>
  <si>
    <t>29/12/1999</t>
  </si>
  <si>
    <t>B17DCVT386</t>
  </si>
  <si>
    <t>Cao Quốc</t>
  </si>
  <si>
    <t>B17DCVT393</t>
  </si>
  <si>
    <t>Đặng Xuân</t>
  </si>
  <si>
    <t>B17DCVT396</t>
  </si>
  <si>
    <t>Nguyễn Doãn</t>
  </si>
  <si>
    <t>03/12/1999</t>
  </si>
  <si>
    <t>B17DCVT411</t>
  </si>
  <si>
    <t>Vỹ</t>
  </si>
  <si>
    <t>B17DCVT017</t>
  </si>
  <si>
    <t>17/07/1999</t>
  </si>
  <si>
    <t>B17DCVT004</t>
  </si>
  <si>
    <t>Ân</t>
  </si>
  <si>
    <t>B17DCVT035</t>
  </si>
  <si>
    <t>05/12/1999</t>
  </si>
  <si>
    <t>B17DCVT044</t>
  </si>
  <si>
    <t>B15DCVT047</t>
  </si>
  <si>
    <t>Cương</t>
  </si>
  <si>
    <t>04/04/1997</t>
  </si>
  <si>
    <t>B17DCVT065</t>
  </si>
  <si>
    <t>Doanh</t>
  </si>
  <si>
    <t>02/02/1999</t>
  </si>
  <si>
    <t>B17DCVT097</t>
  </si>
  <si>
    <t>Nguyễn Phạm Khương</t>
  </si>
  <si>
    <t>09/06/1999</t>
  </si>
  <si>
    <t>B17DCVT091</t>
  </si>
  <si>
    <t>B17DCVT050</t>
  </si>
  <si>
    <t>Đại</t>
  </si>
  <si>
    <t>20/12/1999</t>
  </si>
  <si>
    <t>B17DCVT051</t>
  </si>
  <si>
    <t>Đạm</t>
  </si>
  <si>
    <t>B17DCVT054</t>
  </si>
  <si>
    <t>10/05/1999</t>
  </si>
  <si>
    <t>B17DCVT059</t>
  </si>
  <si>
    <t>Trịnh Xuân</t>
  </si>
  <si>
    <t>13/03/1999</t>
  </si>
  <si>
    <t>B17DCVT064</t>
  </si>
  <si>
    <t>Nguyễn Mậu</t>
  </si>
  <si>
    <t>29/09/1999</t>
  </si>
  <si>
    <t>B17DCVT074</t>
  </si>
  <si>
    <t>04/08/1999</t>
  </si>
  <si>
    <t>B17DCVT105</t>
  </si>
  <si>
    <t>B17DCVT120</t>
  </si>
  <si>
    <t>Nguyễn Đoàn Xuân</t>
  </si>
  <si>
    <t>31/05/1999</t>
  </si>
  <si>
    <t>B17DCVT117</t>
  </si>
  <si>
    <t>Vũ Thị Ngọc</t>
  </si>
  <si>
    <t>Hân</t>
  </si>
  <si>
    <t>23/09/1999</t>
  </si>
  <si>
    <t>B17DCVT138</t>
  </si>
  <si>
    <t>Vũ Ngọc</t>
  </si>
  <si>
    <t>01/12/1999</t>
  </si>
  <si>
    <t>B17DCVT139</t>
  </si>
  <si>
    <t>Bùi Trọng</t>
  </si>
  <si>
    <t>B17DCVT154</t>
  </si>
  <si>
    <t>Dương Thanh</t>
  </si>
  <si>
    <t>B15DCDT101</t>
  </si>
  <si>
    <t>13/05/1997</t>
  </si>
  <si>
    <t>D15XLTH1</t>
  </si>
  <si>
    <t>B17DCVT183</t>
  </si>
  <si>
    <t>Phạm Diệu</t>
  </si>
  <si>
    <t>30/03/1999</t>
  </si>
  <si>
    <t>B17DCVT211</t>
  </si>
  <si>
    <t>Đoàn Khánh</t>
  </si>
  <si>
    <t>B17DCVT240</t>
  </si>
  <si>
    <t>Trần Thị Bình</t>
  </si>
  <si>
    <t>B17DCVT250</t>
  </si>
  <si>
    <t>B17DCVT251</t>
  </si>
  <si>
    <t>Phạm Hoài</t>
  </si>
  <si>
    <t>04/01/1999</t>
  </si>
  <si>
    <t>B17DCVT262</t>
  </si>
  <si>
    <t>29/11/1999</t>
  </si>
  <si>
    <t>B15DCDT165</t>
  </si>
  <si>
    <t>23/02/1997</t>
  </si>
  <si>
    <t>B17DCVT308</t>
  </si>
  <si>
    <t>02/12/1999</t>
  </si>
  <si>
    <t>B17DCVT313</t>
  </si>
  <si>
    <t>Vũ Trường</t>
  </si>
  <si>
    <t>16/06/1999</t>
  </si>
  <si>
    <t>B17DCVT315</t>
  </si>
  <si>
    <t>Hoàng Duy</t>
  </si>
  <si>
    <t>Tám</t>
  </si>
  <si>
    <t>B17DCVT321</t>
  </si>
  <si>
    <t>B17DCVT333</t>
  </si>
  <si>
    <t>Đỗ Hữu</t>
  </si>
  <si>
    <t>20/02/1999</t>
  </si>
  <si>
    <t>B16DCVT270</t>
  </si>
  <si>
    <t>09/05/1998</t>
  </si>
  <si>
    <t>D16CQVT06-B</t>
  </si>
  <si>
    <t>B17DCVT341</t>
  </si>
  <si>
    <t>Thêu</t>
  </si>
  <si>
    <t>B17DCVT345</t>
  </si>
  <si>
    <t>Thông</t>
  </si>
  <si>
    <t>B17DCVT348</t>
  </si>
  <si>
    <t>Đào Xuân</t>
  </si>
  <si>
    <t>Thưởng</t>
  </si>
  <si>
    <t>27/08/1999</t>
  </si>
  <si>
    <t>B16DCDT200</t>
  </si>
  <si>
    <t>Nguyễn Trọng</t>
  </si>
  <si>
    <t>B16DCDT204</t>
  </si>
  <si>
    <t>Phạm Hữu</t>
  </si>
  <si>
    <t>B17DCVT367</t>
  </si>
  <si>
    <t>Trần Thu</t>
  </si>
  <si>
    <t>B17DCVT378</t>
  </si>
  <si>
    <t>15/04/1999</t>
  </si>
  <si>
    <t>B17DCVT399</t>
  </si>
  <si>
    <t>06/10/1999</t>
  </si>
  <si>
    <t>B17DCVT408</t>
  </si>
  <si>
    <t>Lưu Minh</t>
  </si>
  <si>
    <t>B17DCVT413</t>
  </si>
  <si>
    <t>Vũ Thị</t>
  </si>
  <si>
    <t>Yến</t>
  </si>
  <si>
    <t>24/08/1999</t>
  </si>
  <si>
    <t>B17DCVT008</t>
  </si>
  <si>
    <t>Đỗ Quang</t>
  </si>
  <si>
    <t>08/12/1999</t>
  </si>
  <si>
    <t>B17DCVT023</t>
  </si>
  <si>
    <t>Trần Thị Hoàng</t>
  </si>
  <si>
    <t>B17DCVT025</t>
  </si>
  <si>
    <t>Trịnh Ngọc</t>
  </si>
  <si>
    <t>05/10/1999</t>
  </si>
  <si>
    <t>B17DCVT031</t>
  </si>
  <si>
    <t>Cung Gia</t>
  </si>
  <si>
    <t>Bình</t>
  </si>
  <si>
    <t>B17DCVT047</t>
  </si>
  <si>
    <t>B17DCVT082</t>
  </si>
  <si>
    <t>Chu Trung</t>
  </si>
  <si>
    <t>B14DCVT239</t>
  </si>
  <si>
    <t>04/08/1996</t>
  </si>
  <si>
    <t>D14CQVT03-B</t>
  </si>
  <si>
    <t>B17DCVT063</t>
  </si>
  <si>
    <t>21/07/1999</t>
  </si>
  <si>
    <t>B17DCVT066</t>
  </si>
  <si>
    <t>Lầu Văn</t>
  </si>
  <si>
    <t>B17DCVT076</t>
  </si>
  <si>
    <t>01/09/1999</t>
  </si>
  <si>
    <t>B17DCVT078</t>
  </si>
  <si>
    <t>11/03/1999</t>
  </si>
  <si>
    <t>B17DCVT107</t>
  </si>
  <si>
    <t>Giáp</t>
  </si>
  <si>
    <t>B17DCVT109</t>
  </si>
  <si>
    <t>Phạm Thị Thu</t>
  </si>
  <si>
    <t>28/01/1999</t>
  </si>
  <si>
    <t>B17DCVT133</t>
  </si>
  <si>
    <t>09/04/1999</t>
  </si>
  <si>
    <t>B17DCVT141</t>
  </si>
  <si>
    <t>B17DCVT158</t>
  </si>
  <si>
    <t>Quyết Tiến</t>
  </si>
  <si>
    <t>12/07/1998</t>
  </si>
  <si>
    <t>B17DCVT166</t>
  </si>
  <si>
    <t>Đặng Hữu</t>
  </si>
  <si>
    <t>13/06/1999</t>
  </si>
  <si>
    <t>B17DCVT175</t>
  </si>
  <si>
    <t>04/06/1999</t>
  </si>
  <si>
    <t>B14DCVT191</t>
  </si>
  <si>
    <t>Phạm Mạnh</t>
  </si>
  <si>
    <t>18/11/1994</t>
  </si>
  <si>
    <t>B17DCVT162</t>
  </si>
  <si>
    <t>Phạm Thanh</t>
  </si>
  <si>
    <t>16/03/1998</t>
  </si>
  <si>
    <t>B17DCVT207</t>
  </si>
  <si>
    <t>Trần Thị Mai</t>
  </si>
  <si>
    <t>04/11/1999</t>
  </si>
  <si>
    <t>B17DCVT202</t>
  </si>
  <si>
    <t>26/10/1999</t>
  </si>
  <si>
    <t>B17DCVT221</t>
  </si>
  <si>
    <t>01/11/1999</t>
  </si>
  <si>
    <t>B17DCVT223</t>
  </si>
  <si>
    <t>Đinh Thành</t>
  </si>
  <si>
    <t>B17DCVT227</t>
  </si>
  <si>
    <t>B17DCVT232</t>
  </si>
  <si>
    <t>B17DCVT234</t>
  </si>
  <si>
    <t>B14DCDT163</t>
  </si>
  <si>
    <t>09/09/1996</t>
  </si>
  <si>
    <t>D14DTMT</t>
  </si>
  <si>
    <t>B15DCVT252</t>
  </si>
  <si>
    <t>12/07/1997</t>
  </si>
  <si>
    <t>B17DCVT244</t>
  </si>
  <si>
    <t>Hoàng Hoài</t>
  </si>
  <si>
    <t>02/07/1999</t>
  </si>
  <si>
    <t>B17DCVT247</t>
  </si>
  <si>
    <t>13/08/1999</t>
  </si>
  <si>
    <t>B17DCVT274</t>
  </si>
  <si>
    <t>Nguyễn Bảo</t>
  </si>
  <si>
    <t>Ninh</t>
  </si>
  <si>
    <t>B17DCVT278</t>
  </si>
  <si>
    <t>Nguyễn Như</t>
  </si>
  <si>
    <t>B17DCVT279</t>
  </si>
  <si>
    <t>B17DCVT293</t>
  </si>
  <si>
    <t>Trịnh Hoàng</t>
  </si>
  <si>
    <t>27/05/1999</t>
  </si>
  <si>
    <t>B16DCDT176</t>
  </si>
  <si>
    <t>14/11/1998</t>
  </si>
  <si>
    <t>B15DCVT402</t>
  </si>
  <si>
    <t>Lê Quang</t>
  </si>
  <si>
    <t>09/05/1997</t>
  </si>
  <si>
    <t>D15CQVT02-B</t>
  </si>
  <si>
    <t>B17DCVT364</t>
  </si>
  <si>
    <t>Phạm Khánh</t>
  </si>
  <si>
    <t>B17DCVT368</t>
  </si>
  <si>
    <t>Vũ Thị Đoan</t>
  </si>
  <si>
    <t>03/07/1999</t>
  </si>
  <si>
    <t>B17DCVT371</t>
  </si>
  <si>
    <t>19/08/1999</t>
  </si>
  <si>
    <t>B17DCVT374</t>
  </si>
  <si>
    <t>B17DCVT381</t>
  </si>
  <si>
    <t>Hoàng Anh</t>
  </si>
  <si>
    <t>B16DCDT218</t>
  </si>
  <si>
    <t>28/05/1998</t>
  </si>
  <si>
    <t>B17DCVT392</t>
  </si>
  <si>
    <t>Chử Thanh</t>
  </si>
  <si>
    <t>B17DCVT397</t>
  </si>
  <si>
    <t>B17DCVT404</t>
  </si>
  <si>
    <t>B16DCDT233</t>
  </si>
  <si>
    <t>Bùi Quang</t>
  </si>
  <si>
    <t>Vinh</t>
  </si>
  <si>
    <t>20/10/1998</t>
  </si>
  <si>
    <t>B17DCVT410</t>
  </si>
  <si>
    <t>B16DCVT010</t>
  </si>
  <si>
    <t>Nguyễn Đức Việt</t>
  </si>
  <si>
    <t>28/10/1998</t>
  </si>
  <si>
    <t>D16CQVT02-B</t>
  </si>
  <si>
    <t>B16DCDT012</t>
  </si>
  <si>
    <t>Binh</t>
  </si>
  <si>
    <t>04/11/1998</t>
  </si>
  <si>
    <t>B17DCVT032</t>
  </si>
  <si>
    <t>Lê Thanh</t>
  </si>
  <si>
    <t>17/11/1999</t>
  </si>
  <si>
    <t>B17DCVT041</t>
  </si>
  <si>
    <t>Lê Đức</t>
  </si>
  <si>
    <t>28/12/1999</t>
  </si>
  <si>
    <t>B16DCDT052</t>
  </si>
  <si>
    <t>B17DCVT094</t>
  </si>
  <si>
    <t>17/03/1999</t>
  </si>
  <si>
    <t>B17DCVT095</t>
  </si>
  <si>
    <t>06/03/1999</t>
  </si>
  <si>
    <t>B17DCVT090</t>
  </si>
  <si>
    <t>Hà Thị Thùy</t>
  </si>
  <si>
    <t>B16DCDT037</t>
  </si>
  <si>
    <t>30/12/1998</t>
  </si>
  <si>
    <t>B16DCDT040</t>
  </si>
  <si>
    <t>Đinh Hữu</t>
  </si>
  <si>
    <t>17/10/1998</t>
  </si>
  <si>
    <t>B16DCDT053</t>
  </si>
  <si>
    <t>Đoàn Đức</t>
  </si>
  <si>
    <t>04/07/1998</t>
  </si>
  <si>
    <t>B16DCDT054</t>
  </si>
  <si>
    <t>Mai Thiên</t>
  </si>
  <si>
    <t>09/09/1998</t>
  </si>
  <si>
    <t>B17DCVT104</t>
  </si>
  <si>
    <t>Nguyễn Hoàng</t>
  </si>
  <si>
    <t>B17DCVT110</t>
  </si>
  <si>
    <t>Đào Đức</t>
  </si>
  <si>
    <t>B17DCVT114</t>
  </si>
  <si>
    <t>Nguyễn Văn Ngọc</t>
  </si>
  <si>
    <t>27/09/1999</t>
  </si>
  <si>
    <t>B17DCVT115</t>
  </si>
  <si>
    <t>B17DCVT122</t>
  </si>
  <si>
    <t>Chu Đức</t>
  </si>
  <si>
    <t>B14DCVT005</t>
  </si>
  <si>
    <t>18/12/1996</t>
  </si>
  <si>
    <t>D14CQVT06-B</t>
  </si>
  <si>
    <t>B16DCDT066</t>
  </si>
  <si>
    <t>Lại Minh</t>
  </si>
  <si>
    <t>B16DCDT070</t>
  </si>
  <si>
    <t>21/06/1998</t>
  </si>
  <si>
    <t>B17DCVT137</t>
  </si>
  <si>
    <t>Vũ Chí</t>
  </si>
  <si>
    <t>11/12/1999</t>
  </si>
  <si>
    <t>B17DCVT140</t>
  </si>
  <si>
    <t>08/06/1999</t>
  </si>
  <si>
    <t>B17DCVT146</t>
  </si>
  <si>
    <t>Lê Việt</t>
  </si>
  <si>
    <t>B16DCDT088</t>
  </si>
  <si>
    <t>09/03/1998</t>
  </si>
  <si>
    <t>B16DCDT089</t>
  </si>
  <si>
    <t>29/01/1998</t>
  </si>
  <si>
    <t>B16DCDT093</t>
  </si>
  <si>
    <t>Nguyễn Mạnh</t>
  </si>
  <si>
    <t>02/10/1998</t>
  </si>
  <si>
    <t>B17DCVT155</t>
  </si>
  <si>
    <t>B17DCVT167</t>
  </si>
  <si>
    <t>Đinh Quang</t>
  </si>
  <si>
    <t>11/07/1999</t>
  </si>
  <si>
    <t>B17DCVT168</t>
  </si>
  <si>
    <t>04/12/1999</t>
  </si>
  <si>
    <t>B17DCVT170</t>
  </si>
  <si>
    <t>18/09/1999</t>
  </si>
  <si>
    <t>B16DCVT159</t>
  </si>
  <si>
    <t>Nguyễn Phương</t>
  </si>
  <si>
    <t>B16DCDT116</t>
  </si>
  <si>
    <t>Mã Thị Thanh</t>
  </si>
  <si>
    <t>13/11/1998</t>
  </si>
  <si>
    <t>B16DCDT097</t>
  </si>
  <si>
    <t>Kiều Nguyên</t>
  </si>
  <si>
    <t>B17DCVT184</t>
  </si>
  <si>
    <t>28/08/1999</t>
  </si>
  <si>
    <t>B16DCDT121</t>
  </si>
  <si>
    <t>04/05/1998</t>
  </si>
  <si>
    <t>B17DCVT189</t>
  </si>
  <si>
    <t>B17DCVT190</t>
  </si>
  <si>
    <t>Vũ Quốc</t>
  </si>
  <si>
    <t>05/08/1999</t>
  </si>
  <si>
    <t>B17DCVT197</t>
  </si>
  <si>
    <t>01/03/1999</t>
  </si>
  <si>
    <t>B17DCVT214</t>
  </si>
  <si>
    <t>15/03/1999</t>
  </si>
  <si>
    <t>B17DCVT231</t>
  </si>
  <si>
    <t>04/03/1999</t>
  </si>
  <si>
    <t>B17DCVT246</t>
  </si>
  <si>
    <t>19/07/1999</t>
  </si>
  <si>
    <t>B17DCVT261</t>
  </si>
  <si>
    <t>07/04/1999</t>
  </si>
  <si>
    <t>B16DCDT154</t>
  </si>
  <si>
    <t>Hoàng Thị</t>
  </si>
  <si>
    <t>Nguyệt</t>
  </si>
  <si>
    <t>05/08/1998</t>
  </si>
  <si>
    <t>B16DCDT177</t>
  </si>
  <si>
    <t>14/04/1997</t>
  </si>
  <si>
    <t>B16DCDT179</t>
  </si>
  <si>
    <t>B17DCVT312</t>
  </si>
  <si>
    <t>Vũ Đức Ngọc</t>
  </si>
  <si>
    <t>10/12/1999</t>
  </si>
  <si>
    <t>B17DCVT322</t>
  </si>
  <si>
    <t>Dư Anh</t>
  </si>
  <si>
    <t>22/02/1999</t>
  </si>
  <si>
    <t>B17DCVT332</t>
  </si>
  <si>
    <t>Trần</t>
  </si>
  <si>
    <t>Thanh</t>
  </si>
  <si>
    <t>15/01/1999</t>
  </si>
  <si>
    <t>B16DCDT190</t>
  </si>
  <si>
    <t>12/06/1998</t>
  </si>
  <si>
    <t>B14DCVT691</t>
  </si>
  <si>
    <t>Mã Kiến</t>
  </si>
  <si>
    <t>Thức</t>
  </si>
  <si>
    <t>10/12/1990</t>
  </si>
  <si>
    <t>B17DCVT359</t>
  </si>
  <si>
    <t>Đỗ Minh</t>
  </si>
  <si>
    <t>B16DCDT206</t>
  </si>
  <si>
    <t>27/04/1998</t>
  </si>
  <si>
    <t>B17DCVT366</t>
  </si>
  <si>
    <t>26/02/1999</t>
  </si>
  <si>
    <t>B17DCVT388</t>
  </si>
  <si>
    <t>Kiều Minh</t>
  </si>
  <si>
    <t>18/06/1999</t>
  </si>
  <si>
    <t>B16DCDT220</t>
  </si>
  <si>
    <t>Trần Hữu</t>
  </si>
  <si>
    <t>30/11/1998</t>
  </si>
  <si>
    <t>B17DCVT391</t>
  </si>
  <si>
    <t>Võ Anh</t>
  </si>
  <si>
    <t>02/08/1999</t>
  </si>
  <si>
    <t>B16DCDT225</t>
  </si>
  <si>
    <t>Đỗ Trọng</t>
  </si>
  <si>
    <t>07/02/1998</t>
  </si>
  <si>
    <t>B16DCDT228</t>
  </si>
  <si>
    <t>Phùng Công</t>
  </si>
  <si>
    <t>Tuyền</t>
  </si>
  <si>
    <t>17/06/1998</t>
  </si>
  <si>
    <t>B17DCVT403</t>
  </si>
  <si>
    <t>Trịnh Lê</t>
  </si>
  <si>
    <t>09/10/1999</t>
  </si>
  <si>
    <t>B16DCDT232</t>
  </si>
  <si>
    <t>Hoàng Quốc</t>
  </si>
  <si>
    <t>B17DCVT405</t>
  </si>
  <si>
    <t>22/03/1999</t>
  </si>
  <si>
    <t>B16DCDT234</t>
  </si>
  <si>
    <t>Lê Đăng</t>
  </si>
  <si>
    <t>24/09/1997</t>
  </si>
  <si>
    <t>B17DCVT409</t>
  </si>
  <si>
    <t>B16DCDT236</t>
  </si>
  <si>
    <t>Phạm Thị</t>
  </si>
  <si>
    <t>22/08/1998</t>
  </si>
  <si>
    <t>B16DCDT006</t>
  </si>
  <si>
    <t>B16DCDT008</t>
  </si>
  <si>
    <t>B17DCVT020</t>
  </si>
  <si>
    <t>B17DCVT029</t>
  </si>
  <si>
    <t>Nguyễn Thái</t>
  </si>
  <si>
    <t>B16DCDT021</t>
  </si>
  <si>
    <t>14/01/1998</t>
  </si>
  <si>
    <t>B16DCDT025</t>
  </si>
  <si>
    <t>09/06/1998</t>
  </si>
  <si>
    <t>B16DCDT034</t>
  </si>
  <si>
    <t>Hoàng Thế</t>
  </si>
  <si>
    <t>Diệu</t>
  </si>
  <si>
    <t>07/01/1998</t>
  </si>
  <si>
    <t>B16DCDT049</t>
  </si>
  <si>
    <t>26/09/1997</t>
  </si>
  <si>
    <t>B17DCVT100</t>
  </si>
  <si>
    <t>Phùng Quốc</t>
  </si>
  <si>
    <t>B17DCVT089</t>
  </si>
  <si>
    <t>Đỗ Thái Bình</t>
  </si>
  <si>
    <t>28/04/1999</t>
  </si>
  <si>
    <t>B16DCDT029</t>
  </si>
  <si>
    <t>18/03/1998</t>
  </si>
  <si>
    <t>B16DCDT032</t>
  </si>
  <si>
    <t>Trương Công</t>
  </si>
  <si>
    <t>B16DCDT038</t>
  </si>
  <si>
    <t>13/06/1998</t>
  </si>
  <si>
    <t>B16DCDT042</t>
  </si>
  <si>
    <t>03/08/1998</t>
  </si>
  <si>
    <t>B16DCDT057</t>
  </si>
  <si>
    <t>Lại Hoàng</t>
  </si>
  <si>
    <t>B17DCVT123</t>
  </si>
  <si>
    <t>B16DCDT072</t>
  </si>
  <si>
    <t>05/03/1997</t>
  </si>
  <si>
    <t>B17DCVT131</t>
  </si>
  <si>
    <t>25/05/1999</t>
  </si>
  <si>
    <t>B16DCDT081</t>
  </si>
  <si>
    <t>Nguyễn Thị Phương</t>
  </si>
  <si>
    <t>Hoa</t>
  </si>
  <si>
    <t>30/04/1998</t>
  </si>
  <si>
    <t>B16DCDT082</t>
  </si>
  <si>
    <t>Trần Khánh</t>
  </si>
  <si>
    <t>Hòa</t>
  </si>
  <si>
    <t>24/08/1998</t>
  </si>
  <si>
    <t>B16DCDT087</t>
  </si>
  <si>
    <t>Nguyễn Huy</t>
  </si>
  <si>
    <t>20/08/1998</t>
  </si>
  <si>
    <t>B17DCVT149</t>
  </si>
  <si>
    <t>B16DCDT106</t>
  </si>
  <si>
    <t>Đinh Công</t>
  </si>
  <si>
    <t>B17DCVT173</t>
  </si>
  <si>
    <t>19/04/1999</t>
  </si>
  <si>
    <t>B17DCVT182</t>
  </si>
  <si>
    <t>B17DCVT161</t>
  </si>
  <si>
    <t>Phạm Đăng Hoài</t>
  </si>
  <si>
    <t>04/10/1999</t>
  </si>
  <si>
    <t>B16DCDT103</t>
  </si>
  <si>
    <t>19/04/1998</t>
  </si>
  <si>
    <t>B17DCVT192</t>
  </si>
  <si>
    <t>B17DCVT201</t>
  </si>
  <si>
    <t>24/02/1998</t>
  </si>
  <si>
    <t>B17DCVT215</t>
  </si>
  <si>
    <t>31/07/1999</t>
  </si>
  <si>
    <t>B17DCVT219</t>
  </si>
  <si>
    <t>Vũ Trọng</t>
  </si>
  <si>
    <t>B16DCDT145</t>
  </si>
  <si>
    <t>27/08/1998</t>
  </si>
  <si>
    <t>B15DCDT134</t>
  </si>
  <si>
    <t>Nguyễn Tài</t>
  </si>
  <si>
    <t>09/11/1997</t>
  </si>
  <si>
    <t>D15DTMT1</t>
  </si>
  <si>
    <t>B17DCVT271</t>
  </si>
  <si>
    <t>Đinh Thị Tuyết</t>
  </si>
  <si>
    <t>Nhi</t>
  </si>
  <si>
    <t>B16DCDT159</t>
  </si>
  <si>
    <t>Vũ Thị Kiều</t>
  </si>
  <si>
    <t>Oanh</t>
  </si>
  <si>
    <t>28/12/1998</t>
  </si>
  <si>
    <t>B16DCDT161</t>
  </si>
  <si>
    <t>15/08/1997</t>
  </si>
  <si>
    <t>B17DCVT282</t>
  </si>
  <si>
    <t>B17DCVT284</t>
  </si>
  <si>
    <t>B17DCVT286</t>
  </si>
  <si>
    <t>Trần Đức Anh</t>
  </si>
  <si>
    <t>B17DCVT298</t>
  </si>
  <si>
    <t>Quyền</t>
  </si>
  <si>
    <t>24/03/1997</t>
  </si>
  <si>
    <t>B16DCDT186</t>
  </si>
  <si>
    <t>Đỗ Anh</t>
  </si>
  <si>
    <t>23/04/1998</t>
  </si>
  <si>
    <t>B17DCVT318</t>
  </si>
  <si>
    <t>Tân</t>
  </si>
  <si>
    <t>15/05/1999</t>
  </si>
  <si>
    <t>B17DCVT324</t>
  </si>
  <si>
    <t>Tào Như</t>
  </si>
  <si>
    <t>B17DCVT334</t>
  </si>
  <si>
    <t>B17DCVT338</t>
  </si>
  <si>
    <t>20/10/1999</t>
  </si>
  <si>
    <t>B17DCVT326</t>
  </si>
  <si>
    <t>29/01/1999</t>
  </si>
  <si>
    <t>B16DCDT191</t>
  </si>
  <si>
    <t>16/05/1998</t>
  </si>
  <si>
    <t>B17DCVT330</t>
  </si>
  <si>
    <t>Trần Duy</t>
  </si>
  <si>
    <t>B16DCDT193</t>
  </si>
  <si>
    <t>Thặng</t>
  </si>
  <si>
    <t>03/01/1998</t>
  </si>
  <si>
    <t>B17DCVT343</t>
  </si>
  <si>
    <t>Đỗ Đình</t>
  </si>
  <si>
    <t>B17DCVT361</t>
  </si>
  <si>
    <t>B16DCDT203</t>
  </si>
  <si>
    <t>B17DCVT372</t>
  </si>
  <si>
    <t>B16DCDT213</t>
  </si>
  <si>
    <t>Đặng Văn</t>
  </si>
  <si>
    <t>21/12/1998</t>
  </si>
  <si>
    <t>B15DCDT219</t>
  </si>
  <si>
    <t>Lưu Xuân</t>
  </si>
  <si>
    <t>11/02/1997</t>
  </si>
  <si>
    <t>D15DTMT2</t>
  </si>
  <si>
    <t>B16DCDT223</t>
  </si>
  <si>
    <t>503-a2</t>
  </si>
  <si>
    <t>101-a2</t>
  </si>
  <si>
    <t>403-a2</t>
  </si>
  <si>
    <t>405-a2</t>
  </si>
  <si>
    <t>603-a2</t>
  </si>
  <si>
    <t>301-a2</t>
  </si>
  <si>
    <t>201-a2</t>
  </si>
  <si>
    <t>501-a2</t>
  </si>
  <si>
    <t>703-a2</t>
  </si>
  <si>
    <t>401-a2</t>
  </si>
  <si>
    <t>402-a2</t>
  </si>
  <si>
    <t>605-a2</t>
  </si>
  <si>
    <t>502-a2</t>
  </si>
  <si>
    <t>702-a2</t>
  </si>
  <si>
    <t>602-a2</t>
  </si>
  <si>
    <t>202-a2</t>
  </si>
  <si>
    <t>305-A2</t>
  </si>
  <si>
    <t>503-A2</t>
  </si>
  <si>
    <t>BẢNG ĐIỂM HỌC PHẦN</t>
  </si>
  <si>
    <t>C</t>
  </si>
  <si>
    <t>V</t>
  </si>
  <si>
    <t>Vắng</t>
  </si>
  <si>
    <t>Ánh</t>
  </si>
  <si>
    <t>Vắng có phép</t>
  </si>
  <si>
    <t>H</t>
  </si>
  <si>
    <t>I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</si>
</sst>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163"/>
    </font>
    <font>
      <sz val="11"/>
      <name val="Times New Roman"/>
      <family val="1"/>
      <charset val="163"/>
    </font>
    <font>
      <sz val="13"/>
      <name val="Times New Roman"/>
      <family val="1"/>
      <charset val="163"/>
    </font>
    <font>
      <sz val="12"/>
      <name val="Times New Roman"/>
      <family val="1"/>
      <charset val="163"/>
    </font>
    <font>
      <b/>
      <sz val="10"/>
      <name val="Times New Roman"/>
      <family val="1"/>
      <charset val="163"/>
    </font>
    <font>
      <b/>
      <sz val="24"/>
      <name val="Times New Roman"/>
      <family val="1"/>
    </font>
    <font>
      <b/>
      <sz val="24"/>
      <color rgb="FFFF0000"/>
      <name val="Times New Roman"/>
      <family val="1"/>
    </font>
    <font>
      <sz val="24"/>
      <name val="Times New Roman"/>
      <family val="1"/>
    </font>
    <font>
      <b/>
      <sz val="20"/>
      <color rgb="FFFF0000"/>
      <name val="Times New Roman"/>
      <family val="1"/>
      <charset val="163"/>
    </font>
    <font>
      <b/>
      <sz val="22"/>
      <color rgb="FFFF0000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21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164" fontId="3" fillId="0" borderId="18" xfId="4" quotePrefix="1" applyNumberFormat="1" applyFont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Fill="1" applyBorder="1" applyAlignment="1" applyProtection="1">
      <alignment horizontal="center" vertical="center"/>
      <protection locked="0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164" fontId="3" fillId="0" borderId="21" xfId="4" quotePrefix="1" applyNumberFormat="1" applyFont="1" applyBorder="1" applyAlignment="1" applyProtection="1">
      <alignment horizontal="center" vertical="center"/>
      <protection locked="0"/>
    </xf>
    <xf numFmtId="164" fontId="3" fillId="0" borderId="21" xfId="4" quotePrefix="1" applyNumberFormat="1" applyFont="1" applyFill="1" applyBorder="1" applyAlignment="1" applyProtection="1">
      <alignment horizontal="center" vertical="center"/>
      <protection locked="0"/>
    </xf>
    <xf numFmtId="164" fontId="3" fillId="0" borderId="22" xfId="4" quotePrefix="1" applyNumberFormat="1" applyFont="1" applyBorder="1" applyAlignment="1" applyProtection="1">
      <alignment horizontal="center" vertical="center"/>
      <protection locked="0"/>
    </xf>
    <xf numFmtId="164" fontId="25" fillId="3" borderId="21" xfId="4" quotePrefix="1" applyNumberFormat="1" applyFont="1" applyFill="1" applyBorder="1" applyAlignment="1" applyProtection="1">
      <alignment horizontal="center" vertical="center"/>
      <protection locked="0"/>
    </xf>
    <xf numFmtId="0" fontId="26" fillId="3" borderId="0" xfId="1" applyFont="1" applyFill="1" applyAlignment="1" applyProtection="1">
      <protection locked="0"/>
    </xf>
    <xf numFmtId="0" fontId="26" fillId="3" borderId="0" xfId="1" applyFont="1" applyFill="1" applyProtection="1">
      <protection locked="0"/>
    </xf>
    <xf numFmtId="0" fontId="26" fillId="3" borderId="4" xfId="0" applyFont="1" applyFill="1" applyBorder="1" applyAlignment="1" applyProtection="1">
      <alignment horizontal="center" vertical="center" wrapText="1"/>
      <protection locked="0"/>
    </xf>
    <xf numFmtId="164" fontId="25" fillId="3" borderId="20" xfId="4" quotePrefix="1" applyNumberFormat="1" applyFont="1" applyFill="1" applyBorder="1" applyAlignment="1" applyProtection="1">
      <alignment horizontal="center" vertical="center"/>
      <protection locked="0"/>
    </xf>
    <xf numFmtId="164" fontId="25" fillId="3" borderId="22" xfId="4" quotePrefix="1" applyNumberFormat="1" applyFont="1" applyFill="1" applyBorder="1" applyAlignment="1" applyProtection="1">
      <alignment horizontal="center" vertical="center"/>
      <protection locked="0"/>
    </xf>
    <xf numFmtId="0" fontId="27" fillId="3" borderId="0" xfId="0" applyFont="1" applyFill="1" applyBorder="1" applyAlignment="1" applyProtection="1">
      <alignment horizontal="center"/>
      <protection locked="0"/>
    </xf>
    <xf numFmtId="0" fontId="26" fillId="3" borderId="0" xfId="0" applyFont="1" applyFill="1" applyBorder="1" applyAlignment="1" applyProtection="1">
      <alignment horizontal="center"/>
      <protection locked="0"/>
    </xf>
    <xf numFmtId="0" fontId="26" fillId="3" borderId="0" xfId="0" applyFont="1" applyFill="1" applyProtection="1">
      <protection locked="0"/>
    </xf>
    <xf numFmtId="0" fontId="28" fillId="3" borderId="0" xfId="0" applyFont="1" applyFill="1" applyProtection="1">
      <protection locked="0"/>
    </xf>
    <xf numFmtId="164" fontId="25" fillId="3" borderId="18" xfId="4" quotePrefix="1" applyNumberFormat="1" applyFont="1" applyFill="1" applyBorder="1" applyAlignment="1" applyProtection="1">
      <alignment horizontal="center" vertical="center"/>
      <protection locked="0"/>
    </xf>
    <xf numFmtId="164" fontId="25" fillId="3" borderId="19" xfId="4" quotePrefix="1" applyNumberFormat="1" applyFont="1" applyFill="1" applyBorder="1" applyAlignment="1" applyProtection="1">
      <alignment horizontal="center" vertical="center"/>
      <protection locked="0"/>
    </xf>
    <xf numFmtId="164" fontId="25" fillId="3" borderId="23" xfId="4" quotePrefix="1" applyNumberFormat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0" borderId="24" xfId="1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24" xfId="0" applyNumberFormat="1" applyFont="1" applyFill="1" applyBorder="1" applyAlignment="1">
      <alignment horizontal="center" vertical="center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3" fillId="0" borderId="24" xfId="0" applyFont="1" applyFill="1" applyBorder="1" applyAlignment="1" applyProtection="1">
      <alignment horizontal="center"/>
      <protection hidden="1"/>
    </xf>
    <xf numFmtId="0" fontId="3" fillId="0" borderId="24" xfId="0" applyFont="1" applyFill="1" applyBorder="1" applyAlignment="1" applyProtection="1">
      <alignment horizontal="center" vertical="center"/>
      <protection hidden="1"/>
    </xf>
    <xf numFmtId="0" fontId="3" fillId="0" borderId="26" xfId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  <xf numFmtId="0" fontId="14" fillId="0" borderId="21" xfId="0" applyFont="1" applyFill="1" applyBorder="1" applyAlignment="1">
      <alignment vertical="center"/>
    </xf>
    <xf numFmtId="14" fontId="3" fillId="0" borderId="26" xfId="0" applyNumberFormat="1" applyFont="1" applyFill="1" applyBorder="1" applyAlignment="1">
      <alignment horizontal="center" vertical="center"/>
    </xf>
    <xf numFmtId="0" fontId="3" fillId="0" borderId="21" xfId="4" quotePrefix="1" applyFont="1" applyBorder="1" applyAlignment="1" applyProtection="1">
      <alignment horizontal="center" vertical="center"/>
      <protection locked="0"/>
    </xf>
    <xf numFmtId="165" fontId="3" fillId="0" borderId="26" xfId="0" applyNumberFormat="1" applyFont="1" applyFill="1" applyBorder="1" applyAlignment="1" applyProtection="1">
      <alignment horizontal="center" vertical="center"/>
      <protection locked="0"/>
    </xf>
    <xf numFmtId="165" fontId="15" fillId="0" borderId="26" xfId="0" applyNumberFormat="1" applyFont="1" applyFill="1" applyBorder="1" applyAlignment="1" applyProtection="1">
      <alignment horizontal="center" vertical="center"/>
      <protection hidden="1"/>
    </xf>
    <xf numFmtId="0" fontId="3" fillId="0" borderId="26" xfId="0" applyFont="1" applyFill="1" applyBorder="1" applyAlignment="1" applyProtection="1">
      <alignment horizontal="center"/>
      <protection hidden="1"/>
    </xf>
    <xf numFmtId="165" fontId="3" fillId="0" borderId="26" xfId="0" quotePrefix="1" applyNumberFormat="1" applyFont="1" applyFill="1" applyBorder="1" applyAlignment="1" applyProtection="1">
      <alignment horizontal="center"/>
      <protection hidden="1"/>
    </xf>
    <xf numFmtId="0" fontId="3" fillId="0" borderId="26" xfId="0" applyFont="1" applyFill="1" applyBorder="1" applyAlignment="1" applyProtection="1">
      <alignment horizontal="center" vertical="center"/>
      <protection hidden="1"/>
    </xf>
    <xf numFmtId="0" fontId="3" fillId="0" borderId="21" xfId="4" applyFont="1" applyBorder="1" applyAlignment="1" applyProtection="1">
      <alignment horizontal="center" vertical="center"/>
      <protection locked="0"/>
    </xf>
    <xf numFmtId="0" fontId="3" fillId="0" borderId="28" xfId="1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14" fontId="3" fillId="0" borderId="28" xfId="0" applyNumberFormat="1" applyFont="1" applyFill="1" applyBorder="1" applyAlignment="1">
      <alignment horizontal="center" vertical="center"/>
    </xf>
    <xf numFmtId="0" fontId="3" fillId="0" borderId="22" xfId="4" applyFont="1" applyBorder="1" applyAlignment="1" applyProtection="1">
      <alignment horizontal="center" vertical="center"/>
      <protection locked="0"/>
    </xf>
    <xf numFmtId="165" fontId="3" fillId="0" borderId="28" xfId="0" applyNumberFormat="1" applyFont="1" applyFill="1" applyBorder="1" applyAlignment="1" applyProtection="1">
      <alignment horizontal="center" vertical="center"/>
      <protection locked="0"/>
    </xf>
    <xf numFmtId="165" fontId="15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0" borderId="28" xfId="0" applyFont="1" applyFill="1" applyBorder="1" applyAlignment="1" applyProtection="1">
      <alignment horizontal="center"/>
      <protection hidden="1"/>
    </xf>
    <xf numFmtId="165" fontId="3" fillId="0" borderId="28" xfId="0" quotePrefix="1" applyNumberFormat="1" applyFont="1" applyFill="1" applyBorder="1" applyAlignment="1" applyProtection="1">
      <alignment horizontal="center"/>
      <protection hidden="1"/>
    </xf>
    <xf numFmtId="0" fontId="3" fillId="0" borderId="28" xfId="0" applyFont="1" applyFill="1" applyBorder="1" applyAlignment="1" applyProtection="1">
      <alignment horizontal="center" vertical="center"/>
      <protection hidden="1"/>
    </xf>
    <xf numFmtId="1" fontId="1" fillId="0" borderId="24" xfId="0" applyNumberFormat="1" applyFont="1" applyFill="1" applyBorder="1" applyAlignment="1" applyProtection="1">
      <alignment horizontal="center"/>
      <protection hidden="1"/>
    </xf>
    <xf numFmtId="1" fontId="1" fillId="0" borderId="26" xfId="0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30" fillId="0" borderId="0" xfId="1" applyFont="1" applyFill="1" applyAlignment="1" applyProtection="1">
      <protection locked="0"/>
    </xf>
    <xf numFmtId="0" fontId="30" fillId="0" borderId="0" xfId="1" applyFont="1" applyFill="1" applyAlignment="1" applyProtection="1">
      <alignment vertical="center"/>
      <protection locked="0"/>
    </xf>
    <xf numFmtId="0" fontId="30" fillId="0" borderId="0" xfId="1" applyFont="1" applyFill="1" applyProtection="1">
      <protection locked="0"/>
    </xf>
    <xf numFmtId="0" fontId="31" fillId="4" borderId="11" xfId="0" applyFont="1" applyFill="1" applyBorder="1" applyAlignment="1" applyProtection="1">
      <alignment vertical="center" textRotation="90" wrapText="1"/>
      <protection locked="0"/>
    </xf>
    <xf numFmtId="0" fontId="31" fillId="4" borderId="12" xfId="0" applyFont="1" applyFill="1" applyBorder="1" applyAlignment="1" applyProtection="1">
      <alignment horizontal="center" vertical="center"/>
      <protection locked="0"/>
    </xf>
    <xf numFmtId="0" fontId="31" fillId="4" borderId="15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Protection="1">
      <protection locked="0"/>
    </xf>
    <xf numFmtId="0" fontId="32" fillId="0" borderId="0" xfId="0" applyFont="1" applyFill="1" applyProtection="1">
      <protection locked="0"/>
    </xf>
    <xf numFmtId="0" fontId="33" fillId="4" borderId="11" xfId="0" applyFont="1" applyFill="1" applyBorder="1" applyAlignment="1" applyProtection="1">
      <alignment vertical="center" textRotation="90" wrapText="1"/>
      <protection locked="0"/>
    </xf>
    <xf numFmtId="0" fontId="33" fillId="4" borderId="12" xfId="0" applyFont="1" applyFill="1" applyBorder="1" applyAlignment="1" applyProtection="1">
      <alignment horizontal="center" vertical="center"/>
      <protection locked="0"/>
    </xf>
    <xf numFmtId="0" fontId="33" fillId="4" borderId="15" xfId="0" applyFont="1" applyFill="1" applyBorder="1" applyAlignment="1" applyProtection="1">
      <alignment horizontal="center" vertical="center"/>
      <protection locked="0"/>
    </xf>
    <xf numFmtId="0" fontId="34" fillId="4" borderId="11" xfId="0" applyFont="1" applyFill="1" applyBorder="1" applyAlignment="1" applyProtection="1">
      <alignment vertical="center" textRotation="90" wrapText="1"/>
      <protection locked="0"/>
    </xf>
    <xf numFmtId="0" fontId="34" fillId="4" borderId="12" xfId="0" applyFont="1" applyFill="1" applyBorder="1" applyAlignment="1" applyProtection="1">
      <alignment horizontal="center" vertical="center"/>
      <protection locked="0"/>
    </xf>
    <xf numFmtId="0" fontId="34" fillId="4" borderId="15" xfId="0" applyFont="1" applyFill="1" applyBorder="1" applyAlignment="1" applyProtection="1">
      <alignment horizontal="center" vertical="center"/>
      <protection locked="0"/>
    </xf>
    <xf numFmtId="0" fontId="33" fillId="4" borderId="24" xfId="0" applyFont="1" applyFill="1" applyBorder="1" applyAlignment="1" applyProtection="1">
      <alignment horizontal="center" vertical="center"/>
      <protection locked="0"/>
    </xf>
    <xf numFmtId="0" fontId="33" fillId="4" borderId="26" xfId="0" applyFont="1" applyFill="1" applyBorder="1" applyAlignment="1" applyProtection="1">
      <alignment horizontal="center" vertical="center"/>
      <protection locked="0"/>
    </xf>
    <xf numFmtId="0" fontId="33" fillId="4" borderId="28" xfId="0" applyFont="1" applyFill="1" applyBorder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35" fillId="0" borderId="0" xfId="1" applyFont="1" applyFill="1" applyAlignment="1" applyProtection="1">
      <protection locked="0"/>
    </xf>
    <xf numFmtId="0" fontId="36" fillId="0" borderId="0" xfId="1" applyFont="1" applyFill="1" applyAlignment="1" applyProtection="1">
      <alignment vertical="center"/>
      <protection locked="0"/>
    </xf>
    <xf numFmtId="0" fontId="35" fillId="0" borderId="0" xfId="1" applyFont="1" applyFill="1" applyProtection="1">
      <protection locked="0"/>
    </xf>
    <xf numFmtId="0" fontId="35" fillId="0" borderId="0" xfId="0" applyFont="1" applyFill="1" applyBorder="1" applyProtection="1">
      <protection locked="0"/>
    </xf>
    <xf numFmtId="0" fontId="35" fillId="0" borderId="0" xfId="0" applyFont="1" applyFill="1" applyProtection="1">
      <protection locked="0"/>
    </xf>
    <xf numFmtId="0" fontId="36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20" xfId="4" quotePrefix="1" applyFont="1" applyBorder="1" applyAlignment="1" applyProtection="1">
      <alignment horizontal="center" vertical="center"/>
      <protection locked="0"/>
    </xf>
    <xf numFmtId="165" fontId="3" fillId="0" borderId="24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31" fillId="4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9" fillId="3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33" fillId="4" borderId="4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4" fillId="4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84"/>
      <tableStyleElement type="headerRow" dxfId="8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3"/>
  <sheetViews>
    <sheetView workbookViewId="0">
      <pane ySplit="3" topLeftCell="A53" activePane="bottomLeft" state="frozen"/>
      <selection activeCell="A6" sqref="A6:XFD6"/>
      <selection pane="bottomLeft" activeCell="A75" sqref="A75:XFD95"/>
    </sheetView>
  </sheetViews>
  <sheetFormatPr defaultColWidth="9" defaultRowHeight="30.75"/>
  <cols>
    <col min="1" max="1" width="0.125" style="1" customWidth="1"/>
    <col min="2" max="2" width="3.75" style="1" customWidth="1"/>
    <col min="3" max="3" width="11.5" style="1" customWidth="1"/>
    <col min="4" max="4" width="14.375" style="1" customWidth="1"/>
    <col min="5" max="5" width="7.25" style="1" customWidth="1"/>
    <col min="6" max="6" width="9.375" style="1" hidden="1" customWidth="1"/>
    <col min="7" max="7" width="11.75" style="1" customWidth="1"/>
    <col min="8" max="8" width="5.375" style="1" customWidth="1"/>
    <col min="9" max="9" width="5.5" style="1" customWidth="1"/>
    <col min="10" max="10" width="5.375" style="101" customWidth="1"/>
    <col min="11" max="12" width="4.375" style="1" hidden="1" customWidth="1"/>
    <col min="13" max="13" width="4.875" style="1" hidden="1" customWidth="1"/>
    <col min="14" max="14" width="8" style="1" hidden="1" customWidth="1"/>
    <col min="15" max="15" width="14.5" style="15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93"/>
      <c r="K3" s="8"/>
      <c r="L3" s="8"/>
      <c r="M3" s="8"/>
      <c r="N3" s="8"/>
      <c r="O3" s="144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145"/>
      <c r="P4" s="143"/>
      <c r="Q4" s="143"/>
      <c r="R4" s="143"/>
      <c r="S4" s="209" t="s">
        <v>50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143"/>
      <c r="Q5" s="143"/>
      <c r="R5" s="143"/>
      <c r="S5" s="143"/>
      <c r="T5" s="143" t="s">
        <v>52</v>
      </c>
      <c r="U5" s="143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94"/>
      <c r="K6" s="10"/>
      <c r="L6" s="10"/>
      <c r="M6" s="10"/>
      <c r="N6" s="10"/>
      <c r="O6" s="146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3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19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56.25" customHeight="1">
      <c r="B8" s="183"/>
      <c r="C8" s="197"/>
      <c r="D8" s="200"/>
      <c r="E8" s="201"/>
      <c r="F8" s="183"/>
      <c r="G8" s="183"/>
      <c r="H8" s="202"/>
      <c r="I8" s="202"/>
      <c r="J8" s="203"/>
      <c r="K8" s="202"/>
      <c r="L8" s="192"/>
      <c r="M8" s="192"/>
      <c r="N8" s="192"/>
      <c r="O8" s="19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>
        <f>+P4</f>
        <v>0</v>
      </c>
      <c r="AA8" s="70">
        <f>+$AJ$8+$AL$8+$AH$8</f>
        <v>57</v>
      </c>
      <c r="AB8" s="64">
        <f>COUNTIF($T$9:$T$126,"Khiển trách")</f>
        <v>0</v>
      </c>
      <c r="AC8" s="64">
        <f>COUNTIF($T$9:$T$126,"Cảnh cáo")</f>
        <v>0</v>
      </c>
      <c r="AD8" s="64">
        <f>COUNTIF($T$9:$T$126,"Đình chỉ thi")</f>
        <v>0</v>
      </c>
      <c r="AE8" s="71">
        <f>+($AB$8+$AC$8+$AD$8)/$AA$8*100%</f>
        <v>0</v>
      </c>
      <c r="AF8" s="64">
        <f>SUM(COUNTIF($T$9:$T$124,"Vắng"),COUNTIF($T$9:$T$124,"Vắng có phép"))</f>
        <v>0</v>
      </c>
      <c r="AG8" s="72">
        <f>+$AF$8/$AA$8</f>
        <v>0</v>
      </c>
      <c r="AH8" s="73">
        <f>COUNTIF($X$9:$X$124,"Thi lại")</f>
        <v>0</v>
      </c>
      <c r="AI8" s="72">
        <f>+$AH$8/$AA$8</f>
        <v>0</v>
      </c>
      <c r="AJ8" s="73">
        <f>COUNTIF($X$9:$X$125,"Học lại")</f>
        <v>5</v>
      </c>
      <c r="AK8" s="72">
        <f>+$AJ$8/$AA$8</f>
        <v>8.771929824561403E-2</v>
      </c>
      <c r="AL8" s="64">
        <f>COUNTIF($X$10:$X$125,"Đạt")</f>
        <v>52</v>
      </c>
      <c r="AM8" s="71">
        <f>+$AL$8/$AA$8</f>
        <v>0.91228070175438591</v>
      </c>
    </row>
    <row r="9" spans="2:39" ht="30.75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47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834</v>
      </c>
      <c r="D10" s="19" t="s">
        <v>835</v>
      </c>
      <c r="E10" s="20" t="s">
        <v>64</v>
      </c>
      <c r="F10" s="21" t="s">
        <v>836</v>
      </c>
      <c r="G10" s="18" t="s">
        <v>167</v>
      </c>
      <c r="H10" s="22">
        <v>9</v>
      </c>
      <c r="I10" s="22">
        <v>10</v>
      </c>
      <c r="J10" s="102">
        <v>9</v>
      </c>
      <c r="K10" s="22" t="s">
        <v>29</v>
      </c>
      <c r="L10" s="170"/>
      <c r="M10" s="170"/>
      <c r="N10" s="170"/>
      <c r="O10" s="148"/>
      <c r="P10" s="171">
        <v>8.5</v>
      </c>
      <c r="Q10" s="23">
        <f t="shared" ref="Q10:Q41" si="0">ROUND(SUMPRODUCT(H10:P10,$H$9:$P$9)/100,1)</f>
        <v>8.8000000000000007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3" t="str">
        <f t="shared" ref="T10:T41" si="3">+IF(OR($H10=0,$I10=0,$J10=0,$K10=0),"Không đủ ĐKDT","")</f>
        <v/>
      </c>
      <c r="U10" s="106" t="s">
        <v>1586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837</v>
      </c>
      <c r="D11" s="28" t="s">
        <v>432</v>
      </c>
      <c r="E11" s="29" t="s">
        <v>69</v>
      </c>
      <c r="F11" s="30" t="s">
        <v>838</v>
      </c>
      <c r="G11" s="27" t="s">
        <v>99</v>
      </c>
      <c r="H11" s="31">
        <v>4</v>
      </c>
      <c r="I11" s="31">
        <v>0</v>
      </c>
      <c r="J11" s="103">
        <v>1</v>
      </c>
      <c r="K11" s="31" t="s">
        <v>29</v>
      </c>
      <c r="L11" s="32"/>
      <c r="M11" s="32"/>
      <c r="N11" s="32"/>
      <c r="O11" s="149"/>
      <c r="P11" s="33" t="s">
        <v>1605</v>
      </c>
      <c r="Q11" s="34">
        <f t="shared" si="0"/>
        <v>0.5</v>
      </c>
      <c r="R11" s="35" t="str">
        <f t="shared" si="1"/>
        <v>F</v>
      </c>
      <c r="S11" s="36" t="str">
        <f t="shared" si="2"/>
        <v>Kém</v>
      </c>
      <c r="T11" s="37" t="str">
        <f t="shared" si="3"/>
        <v>Không đủ ĐKDT</v>
      </c>
      <c r="U11" s="107" t="s">
        <v>1586</v>
      </c>
      <c r="V11" s="3"/>
      <c r="W11" s="25"/>
      <c r="X11" s="75" t="str">
        <f t="shared" si="4"/>
        <v>Học lại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839</v>
      </c>
      <c r="D12" s="28" t="s">
        <v>840</v>
      </c>
      <c r="E12" s="29" t="s">
        <v>69</v>
      </c>
      <c r="F12" s="30" t="s">
        <v>841</v>
      </c>
      <c r="G12" s="27" t="s">
        <v>167</v>
      </c>
      <c r="H12" s="31">
        <v>9</v>
      </c>
      <c r="I12" s="31">
        <v>7.5</v>
      </c>
      <c r="J12" s="103">
        <v>8</v>
      </c>
      <c r="K12" s="31" t="s">
        <v>29</v>
      </c>
      <c r="L12" s="38"/>
      <c r="M12" s="38"/>
      <c r="N12" s="38"/>
      <c r="O12" s="149"/>
      <c r="P12" s="33">
        <v>8.5</v>
      </c>
      <c r="Q12" s="34">
        <f t="shared" si="0"/>
        <v>8.4</v>
      </c>
      <c r="R12" s="35" t="str">
        <f t="shared" si="1"/>
        <v>B+</v>
      </c>
      <c r="S12" s="36" t="str">
        <f t="shared" si="2"/>
        <v>Khá</v>
      </c>
      <c r="T12" s="37" t="str">
        <f t="shared" si="3"/>
        <v/>
      </c>
      <c r="U12" s="107" t="s">
        <v>1586</v>
      </c>
      <c r="V12" s="3"/>
      <c r="W12" s="25"/>
      <c r="X12" s="75" t="str">
        <f t="shared" si="4"/>
        <v>Đạt</v>
      </c>
      <c r="Y12" s="76"/>
      <c r="Z12" s="76"/>
      <c r="AA12" s="168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842</v>
      </c>
      <c r="D13" s="28" t="s">
        <v>843</v>
      </c>
      <c r="E13" s="29" t="s">
        <v>69</v>
      </c>
      <c r="F13" s="30" t="s">
        <v>844</v>
      </c>
      <c r="G13" s="27" t="s">
        <v>74</v>
      </c>
      <c r="H13" s="31">
        <v>8</v>
      </c>
      <c r="I13" s="31">
        <v>8.5</v>
      </c>
      <c r="J13" s="103">
        <v>8.5</v>
      </c>
      <c r="K13" s="31" t="s">
        <v>29</v>
      </c>
      <c r="L13" s="38"/>
      <c r="M13" s="38"/>
      <c r="N13" s="38"/>
      <c r="O13" s="149"/>
      <c r="P13" s="33">
        <v>6.5</v>
      </c>
      <c r="Q13" s="34">
        <f t="shared" si="0"/>
        <v>7.1</v>
      </c>
      <c r="R13" s="35" t="str">
        <f t="shared" si="1"/>
        <v>B</v>
      </c>
      <c r="S13" s="36" t="str">
        <f t="shared" si="2"/>
        <v>Khá</v>
      </c>
      <c r="T13" s="37" t="str">
        <f t="shared" si="3"/>
        <v/>
      </c>
      <c r="U13" s="107" t="s">
        <v>1586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845</v>
      </c>
      <c r="D14" s="28" t="s">
        <v>846</v>
      </c>
      <c r="E14" s="29" t="s">
        <v>69</v>
      </c>
      <c r="F14" s="30" t="s">
        <v>847</v>
      </c>
      <c r="G14" s="27" t="s">
        <v>108</v>
      </c>
      <c r="H14" s="31">
        <v>9.5</v>
      </c>
      <c r="I14" s="31">
        <v>9</v>
      </c>
      <c r="J14" s="103">
        <v>8.5</v>
      </c>
      <c r="K14" s="31" t="s">
        <v>29</v>
      </c>
      <c r="L14" s="38"/>
      <c r="M14" s="38"/>
      <c r="N14" s="38"/>
      <c r="O14" s="149"/>
      <c r="P14" s="33">
        <v>8</v>
      </c>
      <c r="Q14" s="34">
        <f t="shared" si="0"/>
        <v>8.3000000000000007</v>
      </c>
      <c r="R14" s="35" t="str">
        <f t="shared" si="1"/>
        <v>B+</v>
      </c>
      <c r="S14" s="36" t="str">
        <f t="shared" si="2"/>
        <v>Khá</v>
      </c>
      <c r="T14" s="37" t="str">
        <f t="shared" si="3"/>
        <v/>
      </c>
      <c r="U14" s="107" t="s">
        <v>1586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848</v>
      </c>
      <c r="D15" s="28" t="s">
        <v>849</v>
      </c>
      <c r="E15" s="29" t="s">
        <v>97</v>
      </c>
      <c r="F15" s="30" t="s">
        <v>850</v>
      </c>
      <c r="G15" s="27" t="s">
        <v>108</v>
      </c>
      <c r="H15" s="31">
        <v>9</v>
      </c>
      <c r="I15" s="31">
        <v>7.5</v>
      </c>
      <c r="J15" s="103">
        <v>9.5</v>
      </c>
      <c r="K15" s="31" t="s">
        <v>29</v>
      </c>
      <c r="L15" s="38"/>
      <c r="M15" s="38"/>
      <c r="N15" s="38"/>
      <c r="O15" s="149"/>
      <c r="P15" s="33">
        <v>7</v>
      </c>
      <c r="Q15" s="34">
        <f t="shared" si="0"/>
        <v>7.5</v>
      </c>
      <c r="R15" s="35" t="str">
        <f t="shared" si="1"/>
        <v>B</v>
      </c>
      <c r="S15" s="36" t="str">
        <f t="shared" si="2"/>
        <v>Khá</v>
      </c>
      <c r="T15" s="37" t="str">
        <f t="shared" si="3"/>
        <v/>
      </c>
      <c r="U15" s="107" t="s">
        <v>1586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851</v>
      </c>
      <c r="D16" s="28" t="s">
        <v>852</v>
      </c>
      <c r="E16" s="29" t="s">
        <v>853</v>
      </c>
      <c r="F16" s="30" t="s">
        <v>65</v>
      </c>
      <c r="G16" s="27" t="s">
        <v>74</v>
      </c>
      <c r="H16" s="31">
        <v>8</v>
      </c>
      <c r="I16" s="31">
        <v>8</v>
      </c>
      <c r="J16" s="103">
        <v>8.5</v>
      </c>
      <c r="K16" s="31" t="s">
        <v>29</v>
      </c>
      <c r="L16" s="38"/>
      <c r="M16" s="38"/>
      <c r="N16" s="38"/>
      <c r="O16" s="149"/>
      <c r="P16" s="33">
        <v>8.5</v>
      </c>
      <c r="Q16" s="34">
        <f t="shared" si="0"/>
        <v>8.4</v>
      </c>
      <c r="R16" s="35" t="str">
        <f t="shared" si="1"/>
        <v>B+</v>
      </c>
      <c r="S16" s="36" t="str">
        <f t="shared" si="2"/>
        <v>Khá</v>
      </c>
      <c r="T16" s="37" t="str">
        <f t="shared" si="3"/>
        <v/>
      </c>
      <c r="U16" s="107" t="s">
        <v>1586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854</v>
      </c>
      <c r="D17" s="28" t="s">
        <v>855</v>
      </c>
      <c r="E17" s="29" t="s">
        <v>853</v>
      </c>
      <c r="F17" s="30" t="s">
        <v>856</v>
      </c>
      <c r="G17" s="27" t="s">
        <v>78</v>
      </c>
      <c r="H17" s="31">
        <v>8</v>
      </c>
      <c r="I17" s="31">
        <v>7</v>
      </c>
      <c r="J17" s="103">
        <v>9</v>
      </c>
      <c r="K17" s="31" t="s">
        <v>29</v>
      </c>
      <c r="L17" s="38"/>
      <c r="M17" s="38"/>
      <c r="N17" s="38"/>
      <c r="O17" s="149"/>
      <c r="P17" s="33">
        <v>6.5</v>
      </c>
      <c r="Q17" s="34">
        <f t="shared" si="0"/>
        <v>7</v>
      </c>
      <c r="R17" s="35" t="str">
        <f t="shared" si="1"/>
        <v>B</v>
      </c>
      <c r="S17" s="36" t="str">
        <f t="shared" si="2"/>
        <v>Khá</v>
      </c>
      <c r="T17" s="37" t="str">
        <f t="shared" si="3"/>
        <v/>
      </c>
      <c r="U17" s="107" t="s">
        <v>1586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857</v>
      </c>
      <c r="D18" s="28" t="s">
        <v>858</v>
      </c>
      <c r="E18" s="29" t="s">
        <v>115</v>
      </c>
      <c r="F18" s="30" t="s">
        <v>859</v>
      </c>
      <c r="G18" s="27" t="s">
        <v>167</v>
      </c>
      <c r="H18" s="31">
        <v>6</v>
      </c>
      <c r="I18" s="31">
        <v>7</v>
      </c>
      <c r="J18" s="103">
        <v>8</v>
      </c>
      <c r="K18" s="31" t="s">
        <v>29</v>
      </c>
      <c r="L18" s="38"/>
      <c r="M18" s="38"/>
      <c r="N18" s="38"/>
      <c r="O18" s="149"/>
      <c r="P18" s="33">
        <v>6.5</v>
      </c>
      <c r="Q18" s="34">
        <f t="shared" si="0"/>
        <v>6.7</v>
      </c>
      <c r="R18" s="35" t="str">
        <f t="shared" si="1"/>
        <v>C+</v>
      </c>
      <c r="S18" s="36" t="str">
        <f t="shared" si="2"/>
        <v>Trung bình</v>
      </c>
      <c r="T18" s="37" t="str">
        <f t="shared" si="3"/>
        <v/>
      </c>
      <c r="U18" s="107" t="s">
        <v>1586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860</v>
      </c>
      <c r="D19" s="28" t="s">
        <v>384</v>
      </c>
      <c r="E19" s="29" t="s">
        <v>115</v>
      </c>
      <c r="F19" s="30" t="s">
        <v>861</v>
      </c>
      <c r="G19" s="27" t="s">
        <v>159</v>
      </c>
      <c r="H19" s="31">
        <v>9</v>
      </c>
      <c r="I19" s="31">
        <v>7.5</v>
      </c>
      <c r="J19" s="103">
        <v>8</v>
      </c>
      <c r="K19" s="31" t="s">
        <v>29</v>
      </c>
      <c r="L19" s="38"/>
      <c r="M19" s="38"/>
      <c r="N19" s="38"/>
      <c r="O19" s="149"/>
      <c r="P19" s="33">
        <v>6.5</v>
      </c>
      <c r="Q19" s="34">
        <f t="shared" si="0"/>
        <v>7</v>
      </c>
      <c r="R19" s="35" t="str">
        <f t="shared" si="1"/>
        <v>B</v>
      </c>
      <c r="S19" s="36" t="str">
        <f t="shared" si="2"/>
        <v>Khá</v>
      </c>
      <c r="T19" s="37" t="str">
        <f t="shared" si="3"/>
        <v/>
      </c>
      <c r="U19" s="107" t="s">
        <v>1586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862</v>
      </c>
      <c r="D20" s="28" t="s">
        <v>863</v>
      </c>
      <c r="E20" s="29" t="s">
        <v>123</v>
      </c>
      <c r="F20" s="30" t="s">
        <v>864</v>
      </c>
      <c r="G20" s="27" t="s">
        <v>167</v>
      </c>
      <c r="H20" s="31">
        <v>9</v>
      </c>
      <c r="I20" s="31">
        <v>7.5</v>
      </c>
      <c r="J20" s="103">
        <v>8</v>
      </c>
      <c r="K20" s="31" t="s">
        <v>29</v>
      </c>
      <c r="L20" s="38"/>
      <c r="M20" s="38"/>
      <c r="N20" s="38"/>
      <c r="O20" s="149"/>
      <c r="P20" s="33">
        <v>8.5</v>
      </c>
      <c r="Q20" s="34">
        <f t="shared" si="0"/>
        <v>8.4</v>
      </c>
      <c r="R20" s="35" t="str">
        <f t="shared" si="1"/>
        <v>B+</v>
      </c>
      <c r="S20" s="36" t="str">
        <f t="shared" si="2"/>
        <v>Khá</v>
      </c>
      <c r="T20" s="37" t="str">
        <f t="shared" si="3"/>
        <v/>
      </c>
      <c r="U20" s="107" t="s">
        <v>1586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865</v>
      </c>
      <c r="D21" s="28" t="s">
        <v>866</v>
      </c>
      <c r="E21" s="29" t="s">
        <v>548</v>
      </c>
      <c r="F21" s="30" t="s">
        <v>559</v>
      </c>
      <c r="G21" s="27" t="s">
        <v>78</v>
      </c>
      <c r="H21" s="31">
        <v>8</v>
      </c>
      <c r="I21" s="31">
        <v>7</v>
      </c>
      <c r="J21" s="103">
        <v>7.5</v>
      </c>
      <c r="K21" s="31" t="s">
        <v>29</v>
      </c>
      <c r="L21" s="38"/>
      <c r="M21" s="38"/>
      <c r="N21" s="38"/>
      <c r="O21" s="149"/>
      <c r="P21" s="33">
        <v>4</v>
      </c>
      <c r="Q21" s="34">
        <f t="shared" si="0"/>
        <v>5.0999999999999996</v>
      </c>
      <c r="R21" s="35" t="str">
        <f t="shared" si="1"/>
        <v>D+</v>
      </c>
      <c r="S21" s="36" t="str">
        <f t="shared" si="2"/>
        <v>Trung bình yếu</v>
      </c>
      <c r="T21" s="37" t="str">
        <f t="shared" si="3"/>
        <v/>
      </c>
      <c r="U21" s="107" t="s">
        <v>1586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867</v>
      </c>
      <c r="D22" s="28" t="s">
        <v>126</v>
      </c>
      <c r="E22" s="29" t="s">
        <v>868</v>
      </c>
      <c r="F22" s="30" t="s">
        <v>847</v>
      </c>
      <c r="G22" s="27" t="s">
        <v>159</v>
      </c>
      <c r="H22" s="31">
        <v>6</v>
      </c>
      <c r="I22" s="31">
        <v>8.5</v>
      </c>
      <c r="J22" s="103">
        <v>7</v>
      </c>
      <c r="K22" s="31" t="s">
        <v>29</v>
      </c>
      <c r="L22" s="38"/>
      <c r="M22" s="38"/>
      <c r="N22" s="38"/>
      <c r="O22" s="149"/>
      <c r="P22" s="33">
        <v>8.5</v>
      </c>
      <c r="Q22" s="34">
        <f t="shared" si="0"/>
        <v>8.1</v>
      </c>
      <c r="R22" s="35" t="str">
        <f t="shared" si="1"/>
        <v>B+</v>
      </c>
      <c r="S22" s="36" t="str">
        <f t="shared" si="2"/>
        <v>Khá</v>
      </c>
      <c r="T22" s="37" t="str">
        <f t="shared" si="3"/>
        <v/>
      </c>
      <c r="U22" s="107" t="s">
        <v>1586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869</v>
      </c>
      <c r="D23" s="28" t="s">
        <v>870</v>
      </c>
      <c r="E23" s="29" t="s">
        <v>136</v>
      </c>
      <c r="F23" s="30" t="s">
        <v>871</v>
      </c>
      <c r="G23" s="27" t="s">
        <v>86</v>
      </c>
      <c r="H23" s="31">
        <v>6</v>
      </c>
      <c r="I23" s="31">
        <v>7.5</v>
      </c>
      <c r="J23" s="103">
        <v>7.5</v>
      </c>
      <c r="K23" s="31" t="s">
        <v>29</v>
      </c>
      <c r="L23" s="38"/>
      <c r="M23" s="38"/>
      <c r="N23" s="38"/>
      <c r="O23" s="149"/>
      <c r="P23" s="33">
        <v>9</v>
      </c>
      <c r="Q23" s="34">
        <f t="shared" si="0"/>
        <v>8.4</v>
      </c>
      <c r="R23" s="35" t="str">
        <f t="shared" si="1"/>
        <v>B+</v>
      </c>
      <c r="S23" s="36" t="str">
        <f t="shared" si="2"/>
        <v>Khá</v>
      </c>
      <c r="T23" s="37" t="str">
        <f t="shared" si="3"/>
        <v/>
      </c>
      <c r="U23" s="107" t="s">
        <v>1586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872</v>
      </c>
      <c r="D24" s="28" t="s">
        <v>873</v>
      </c>
      <c r="E24" s="29" t="s">
        <v>722</v>
      </c>
      <c r="F24" s="30" t="s">
        <v>874</v>
      </c>
      <c r="G24" s="27" t="s">
        <v>99</v>
      </c>
      <c r="H24" s="31">
        <v>4</v>
      </c>
      <c r="I24" s="31">
        <v>0</v>
      </c>
      <c r="J24" s="103">
        <v>1</v>
      </c>
      <c r="K24" s="31" t="s">
        <v>29</v>
      </c>
      <c r="L24" s="38"/>
      <c r="M24" s="38"/>
      <c r="N24" s="38"/>
      <c r="O24" s="149"/>
      <c r="P24" s="33" t="s">
        <v>1605</v>
      </c>
      <c r="Q24" s="34">
        <f t="shared" si="0"/>
        <v>0.5</v>
      </c>
      <c r="R24" s="35" t="str">
        <f t="shared" si="1"/>
        <v>F</v>
      </c>
      <c r="S24" s="36" t="str">
        <f t="shared" si="2"/>
        <v>Kém</v>
      </c>
      <c r="T24" s="37" t="str">
        <f t="shared" si="3"/>
        <v>Không đủ ĐKDT</v>
      </c>
      <c r="U24" s="107" t="s">
        <v>1586</v>
      </c>
      <c r="V24" s="3"/>
      <c r="W24" s="25"/>
      <c r="X24" s="75" t="str">
        <f t="shared" si="4"/>
        <v>Học lại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875</v>
      </c>
      <c r="D25" s="28" t="s">
        <v>209</v>
      </c>
      <c r="E25" s="29" t="s">
        <v>722</v>
      </c>
      <c r="F25" s="30" t="s">
        <v>876</v>
      </c>
      <c r="G25" s="27" t="s">
        <v>167</v>
      </c>
      <c r="H25" s="31">
        <v>8</v>
      </c>
      <c r="I25" s="31">
        <v>7</v>
      </c>
      <c r="J25" s="103">
        <v>6.5</v>
      </c>
      <c r="K25" s="31" t="s">
        <v>29</v>
      </c>
      <c r="L25" s="38"/>
      <c r="M25" s="38"/>
      <c r="N25" s="38"/>
      <c r="O25" s="149"/>
      <c r="P25" s="33">
        <v>5.5</v>
      </c>
      <c r="Q25" s="34">
        <f t="shared" si="0"/>
        <v>6</v>
      </c>
      <c r="R25" s="35" t="str">
        <f t="shared" si="1"/>
        <v>C</v>
      </c>
      <c r="S25" s="36" t="str">
        <f t="shared" si="2"/>
        <v>Trung bình</v>
      </c>
      <c r="T25" s="37" t="str">
        <f t="shared" si="3"/>
        <v/>
      </c>
      <c r="U25" s="107" t="s">
        <v>1586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877</v>
      </c>
      <c r="D26" s="28" t="s">
        <v>878</v>
      </c>
      <c r="E26" s="29" t="s">
        <v>147</v>
      </c>
      <c r="F26" s="30" t="s">
        <v>879</v>
      </c>
      <c r="G26" s="27" t="s">
        <v>82</v>
      </c>
      <c r="H26" s="31">
        <v>9</v>
      </c>
      <c r="I26" s="31">
        <v>7.5</v>
      </c>
      <c r="J26" s="103">
        <v>9</v>
      </c>
      <c r="K26" s="31" t="s">
        <v>29</v>
      </c>
      <c r="L26" s="38"/>
      <c r="M26" s="38"/>
      <c r="N26" s="38"/>
      <c r="O26" s="149"/>
      <c r="P26" s="33">
        <v>7.5</v>
      </c>
      <c r="Q26" s="34">
        <f t="shared" si="0"/>
        <v>7.8</v>
      </c>
      <c r="R26" s="35" t="str">
        <f t="shared" si="1"/>
        <v>B</v>
      </c>
      <c r="S26" s="36" t="str">
        <f t="shared" si="2"/>
        <v>Khá</v>
      </c>
      <c r="T26" s="37" t="str">
        <f t="shared" si="3"/>
        <v/>
      </c>
      <c r="U26" s="107" t="s">
        <v>1586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880</v>
      </c>
      <c r="D27" s="28" t="s">
        <v>701</v>
      </c>
      <c r="E27" s="29" t="s">
        <v>147</v>
      </c>
      <c r="F27" s="30" t="s">
        <v>881</v>
      </c>
      <c r="G27" s="27" t="s">
        <v>167</v>
      </c>
      <c r="H27" s="31">
        <v>8</v>
      </c>
      <c r="I27" s="31">
        <v>7.5</v>
      </c>
      <c r="J27" s="103">
        <v>9</v>
      </c>
      <c r="K27" s="31" t="s">
        <v>29</v>
      </c>
      <c r="L27" s="38"/>
      <c r="M27" s="38"/>
      <c r="N27" s="38"/>
      <c r="O27" s="149"/>
      <c r="P27" s="33">
        <v>9.5</v>
      </c>
      <c r="Q27" s="34">
        <f t="shared" si="0"/>
        <v>9.1</v>
      </c>
      <c r="R27" s="35" t="str">
        <f t="shared" si="1"/>
        <v>A+</v>
      </c>
      <c r="S27" s="36" t="str">
        <f t="shared" si="2"/>
        <v>Giỏi</v>
      </c>
      <c r="T27" s="37" t="str">
        <f t="shared" si="3"/>
        <v/>
      </c>
      <c r="U27" s="107" t="s">
        <v>1586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882</v>
      </c>
      <c r="D28" s="28" t="s">
        <v>463</v>
      </c>
      <c r="E28" s="29" t="s">
        <v>147</v>
      </c>
      <c r="F28" s="30" t="s">
        <v>883</v>
      </c>
      <c r="G28" s="27" t="s">
        <v>66</v>
      </c>
      <c r="H28" s="31">
        <v>8</v>
      </c>
      <c r="I28" s="31">
        <v>8</v>
      </c>
      <c r="J28" s="103">
        <v>8.5</v>
      </c>
      <c r="K28" s="31" t="s">
        <v>29</v>
      </c>
      <c r="L28" s="38"/>
      <c r="M28" s="38"/>
      <c r="N28" s="38"/>
      <c r="O28" s="149"/>
      <c r="P28" s="33">
        <v>7.5</v>
      </c>
      <c r="Q28" s="34">
        <f t="shared" si="0"/>
        <v>7.7</v>
      </c>
      <c r="R28" s="35" t="str">
        <f t="shared" si="1"/>
        <v>B</v>
      </c>
      <c r="S28" s="36" t="str">
        <f t="shared" si="2"/>
        <v>Khá</v>
      </c>
      <c r="T28" s="37" t="str">
        <f t="shared" si="3"/>
        <v/>
      </c>
      <c r="U28" s="107" t="s">
        <v>1586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884</v>
      </c>
      <c r="D29" s="28" t="s">
        <v>885</v>
      </c>
      <c r="E29" s="29" t="s">
        <v>147</v>
      </c>
      <c r="F29" s="30" t="s">
        <v>265</v>
      </c>
      <c r="G29" s="27" t="s">
        <v>99</v>
      </c>
      <c r="H29" s="31">
        <v>8</v>
      </c>
      <c r="I29" s="31">
        <v>8.5</v>
      </c>
      <c r="J29" s="103">
        <v>8</v>
      </c>
      <c r="K29" s="31" t="s">
        <v>29</v>
      </c>
      <c r="L29" s="38"/>
      <c r="M29" s="38"/>
      <c r="N29" s="38"/>
      <c r="O29" s="149"/>
      <c r="P29" s="33">
        <v>8</v>
      </c>
      <c r="Q29" s="34">
        <f t="shared" si="0"/>
        <v>8.1</v>
      </c>
      <c r="R29" s="35" t="str">
        <f t="shared" si="1"/>
        <v>B+</v>
      </c>
      <c r="S29" s="36" t="str">
        <f t="shared" si="2"/>
        <v>Khá</v>
      </c>
      <c r="T29" s="37" t="str">
        <f t="shared" si="3"/>
        <v/>
      </c>
      <c r="U29" s="107" t="s">
        <v>1586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886</v>
      </c>
      <c r="D30" s="28" t="s">
        <v>313</v>
      </c>
      <c r="E30" s="29" t="s">
        <v>157</v>
      </c>
      <c r="F30" s="30" t="s">
        <v>887</v>
      </c>
      <c r="G30" s="27" t="s">
        <v>108</v>
      </c>
      <c r="H30" s="31">
        <v>9</v>
      </c>
      <c r="I30" s="31">
        <v>8</v>
      </c>
      <c r="J30" s="103">
        <v>8.5</v>
      </c>
      <c r="K30" s="31" t="s">
        <v>29</v>
      </c>
      <c r="L30" s="38"/>
      <c r="M30" s="38"/>
      <c r="N30" s="38"/>
      <c r="O30" s="149"/>
      <c r="P30" s="33">
        <v>8</v>
      </c>
      <c r="Q30" s="34">
        <f t="shared" si="0"/>
        <v>8.1999999999999993</v>
      </c>
      <c r="R30" s="35" t="str">
        <f t="shared" si="1"/>
        <v>B+</v>
      </c>
      <c r="S30" s="36" t="str">
        <f t="shared" si="2"/>
        <v>Khá</v>
      </c>
      <c r="T30" s="37" t="str">
        <f t="shared" si="3"/>
        <v/>
      </c>
      <c r="U30" s="107" t="s">
        <v>1586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888</v>
      </c>
      <c r="D31" s="28" t="s">
        <v>889</v>
      </c>
      <c r="E31" s="29" t="s">
        <v>162</v>
      </c>
      <c r="F31" s="30" t="s">
        <v>890</v>
      </c>
      <c r="G31" s="27" t="s">
        <v>348</v>
      </c>
      <c r="H31" s="31">
        <v>8</v>
      </c>
      <c r="I31" s="31">
        <v>7.5</v>
      </c>
      <c r="J31" s="103">
        <v>8.5</v>
      </c>
      <c r="K31" s="31" t="s">
        <v>29</v>
      </c>
      <c r="L31" s="38"/>
      <c r="M31" s="38"/>
      <c r="N31" s="38"/>
      <c r="O31" s="149"/>
      <c r="P31" s="33">
        <v>6.5</v>
      </c>
      <c r="Q31" s="34">
        <f t="shared" si="0"/>
        <v>7</v>
      </c>
      <c r="R31" s="35" t="str">
        <f t="shared" si="1"/>
        <v>B</v>
      </c>
      <c r="S31" s="36" t="str">
        <f t="shared" si="2"/>
        <v>Khá</v>
      </c>
      <c r="T31" s="37" t="str">
        <f t="shared" si="3"/>
        <v/>
      </c>
      <c r="U31" s="107" t="s">
        <v>1586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891</v>
      </c>
      <c r="D32" s="28" t="s">
        <v>172</v>
      </c>
      <c r="E32" s="29" t="s">
        <v>173</v>
      </c>
      <c r="F32" s="30" t="s">
        <v>200</v>
      </c>
      <c r="G32" s="27" t="s">
        <v>99</v>
      </c>
      <c r="H32" s="31">
        <v>9</v>
      </c>
      <c r="I32" s="31">
        <v>8</v>
      </c>
      <c r="J32" s="103">
        <v>7.5</v>
      </c>
      <c r="K32" s="31" t="s">
        <v>29</v>
      </c>
      <c r="L32" s="38"/>
      <c r="M32" s="38"/>
      <c r="N32" s="38"/>
      <c r="O32" s="149"/>
      <c r="P32" s="33">
        <v>8</v>
      </c>
      <c r="Q32" s="34">
        <f t="shared" si="0"/>
        <v>8.1</v>
      </c>
      <c r="R32" s="35" t="str">
        <f t="shared" si="1"/>
        <v>B+</v>
      </c>
      <c r="S32" s="36" t="str">
        <f t="shared" si="2"/>
        <v>Khá</v>
      </c>
      <c r="T32" s="37" t="str">
        <f t="shared" si="3"/>
        <v/>
      </c>
      <c r="U32" s="107" t="s">
        <v>1586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892</v>
      </c>
      <c r="D33" s="28" t="s">
        <v>893</v>
      </c>
      <c r="E33" s="29" t="s">
        <v>894</v>
      </c>
      <c r="F33" s="30" t="s">
        <v>646</v>
      </c>
      <c r="G33" s="27" t="s">
        <v>218</v>
      </c>
      <c r="H33" s="31">
        <v>9.5</v>
      </c>
      <c r="I33" s="31">
        <v>8.5</v>
      </c>
      <c r="J33" s="103">
        <v>9</v>
      </c>
      <c r="K33" s="31" t="s">
        <v>29</v>
      </c>
      <c r="L33" s="38"/>
      <c r="M33" s="38"/>
      <c r="N33" s="38"/>
      <c r="O33" s="149"/>
      <c r="P33" s="33">
        <v>9.5</v>
      </c>
      <c r="Q33" s="34">
        <f t="shared" si="0"/>
        <v>9.4</v>
      </c>
      <c r="R33" s="35" t="str">
        <f t="shared" si="1"/>
        <v>A+</v>
      </c>
      <c r="S33" s="36" t="str">
        <f t="shared" si="2"/>
        <v>Giỏi</v>
      </c>
      <c r="T33" s="37" t="str">
        <f t="shared" si="3"/>
        <v/>
      </c>
      <c r="U33" s="107" t="s">
        <v>1586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895</v>
      </c>
      <c r="D34" s="28" t="s">
        <v>896</v>
      </c>
      <c r="E34" s="29" t="s">
        <v>744</v>
      </c>
      <c r="F34" s="30" t="s">
        <v>897</v>
      </c>
      <c r="G34" s="27" t="s">
        <v>86</v>
      </c>
      <c r="H34" s="31">
        <v>9.5</v>
      </c>
      <c r="I34" s="31">
        <v>8.5</v>
      </c>
      <c r="J34" s="103">
        <v>8.5</v>
      </c>
      <c r="K34" s="31" t="s">
        <v>29</v>
      </c>
      <c r="L34" s="38"/>
      <c r="M34" s="38"/>
      <c r="N34" s="38"/>
      <c r="O34" s="149"/>
      <c r="P34" s="33">
        <v>8</v>
      </c>
      <c r="Q34" s="34">
        <f t="shared" si="0"/>
        <v>8.3000000000000007</v>
      </c>
      <c r="R34" s="35" t="str">
        <f t="shared" si="1"/>
        <v>B+</v>
      </c>
      <c r="S34" s="36" t="str">
        <f t="shared" si="2"/>
        <v>Khá</v>
      </c>
      <c r="T34" s="37" t="str">
        <f t="shared" si="3"/>
        <v/>
      </c>
      <c r="U34" s="107" t="s">
        <v>1586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898</v>
      </c>
      <c r="D35" s="28" t="s">
        <v>899</v>
      </c>
      <c r="E35" s="29" t="s">
        <v>900</v>
      </c>
      <c r="F35" s="30" t="s">
        <v>901</v>
      </c>
      <c r="G35" s="27" t="s">
        <v>167</v>
      </c>
      <c r="H35" s="31">
        <v>8</v>
      </c>
      <c r="I35" s="31">
        <v>7.5</v>
      </c>
      <c r="J35" s="103">
        <v>7</v>
      </c>
      <c r="K35" s="31" t="s">
        <v>29</v>
      </c>
      <c r="L35" s="38"/>
      <c r="M35" s="38"/>
      <c r="N35" s="38"/>
      <c r="O35" s="149"/>
      <c r="P35" s="33">
        <v>8</v>
      </c>
      <c r="Q35" s="34">
        <f t="shared" si="0"/>
        <v>7.9</v>
      </c>
      <c r="R35" s="35" t="str">
        <f t="shared" si="1"/>
        <v>B</v>
      </c>
      <c r="S35" s="36" t="str">
        <f t="shared" si="2"/>
        <v>Khá</v>
      </c>
      <c r="T35" s="37" t="str">
        <f t="shared" si="3"/>
        <v/>
      </c>
      <c r="U35" s="107" t="s">
        <v>1586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902</v>
      </c>
      <c r="D36" s="28" t="s">
        <v>450</v>
      </c>
      <c r="E36" s="29" t="s">
        <v>903</v>
      </c>
      <c r="F36" s="30" t="s">
        <v>535</v>
      </c>
      <c r="G36" s="27" t="s">
        <v>99</v>
      </c>
      <c r="H36" s="31">
        <v>9</v>
      </c>
      <c r="I36" s="31">
        <v>8</v>
      </c>
      <c r="J36" s="103">
        <v>9</v>
      </c>
      <c r="K36" s="31" t="s">
        <v>29</v>
      </c>
      <c r="L36" s="38"/>
      <c r="M36" s="38"/>
      <c r="N36" s="38"/>
      <c r="O36" s="149"/>
      <c r="P36" s="33">
        <v>8.5</v>
      </c>
      <c r="Q36" s="34">
        <f t="shared" si="0"/>
        <v>8.6</v>
      </c>
      <c r="R36" s="35" t="str">
        <f t="shared" si="1"/>
        <v>A</v>
      </c>
      <c r="S36" s="36" t="str">
        <f t="shared" si="2"/>
        <v>Giỏi</v>
      </c>
      <c r="T36" s="37" t="str">
        <f t="shared" si="3"/>
        <v/>
      </c>
      <c r="U36" s="107" t="s">
        <v>1586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904</v>
      </c>
      <c r="D37" s="28" t="s">
        <v>453</v>
      </c>
      <c r="E37" s="29" t="s">
        <v>905</v>
      </c>
      <c r="F37" s="30" t="s">
        <v>906</v>
      </c>
      <c r="G37" s="27" t="s">
        <v>348</v>
      </c>
      <c r="H37" s="31">
        <v>9</v>
      </c>
      <c r="I37" s="31">
        <v>8</v>
      </c>
      <c r="J37" s="103">
        <v>8.5</v>
      </c>
      <c r="K37" s="31" t="s">
        <v>29</v>
      </c>
      <c r="L37" s="38"/>
      <c r="M37" s="38"/>
      <c r="N37" s="38"/>
      <c r="O37" s="149"/>
      <c r="P37" s="33">
        <v>5</v>
      </c>
      <c r="Q37" s="34">
        <f t="shared" si="0"/>
        <v>6.1</v>
      </c>
      <c r="R37" s="35" t="str">
        <f t="shared" si="1"/>
        <v>C</v>
      </c>
      <c r="S37" s="36" t="str">
        <f t="shared" si="2"/>
        <v>Trung bình</v>
      </c>
      <c r="T37" s="37" t="str">
        <f t="shared" si="3"/>
        <v/>
      </c>
      <c r="U37" s="107" t="s">
        <v>1586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907</v>
      </c>
      <c r="D38" s="28" t="s">
        <v>908</v>
      </c>
      <c r="E38" s="29" t="s">
        <v>755</v>
      </c>
      <c r="F38" s="30" t="s">
        <v>909</v>
      </c>
      <c r="G38" s="27" t="s">
        <v>167</v>
      </c>
      <c r="H38" s="31">
        <v>9.5</v>
      </c>
      <c r="I38" s="31">
        <v>10</v>
      </c>
      <c r="J38" s="103">
        <v>7</v>
      </c>
      <c r="K38" s="31" t="s">
        <v>29</v>
      </c>
      <c r="L38" s="38"/>
      <c r="M38" s="38"/>
      <c r="N38" s="38"/>
      <c r="O38" s="149"/>
      <c r="P38" s="33">
        <v>8.5</v>
      </c>
      <c r="Q38" s="34">
        <f t="shared" si="0"/>
        <v>8.6</v>
      </c>
      <c r="R38" s="35" t="str">
        <f t="shared" si="1"/>
        <v>A</v>
      </c>
      <c r="S38" s="36" t="str">
        <f t="shared" si="2"/>
        <v>Giỏi</v>
      </c>
      <c r="T38" s="37" t="str">
        <f t="shared" si="3"/>
        <v/>
      </c>
      <c r="U38" s="107" t="s">
        <v>1586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910</v>
      </c>
      <c r="D39" s="28" t="s">
        <v>911</v>
      </c>
      <c r="E39" s="29" t="s">
        <v>199</v>
      </c>
      <c r="F39" s="30" t="s">
        <v>912</v>
      </c>
      <c r="G39" s="27" t="s">
        <v>167</v>
      </c>
      <c r="H39" s="31">
        <v>8</v>
      </c>
      <c r="I39" s="31">
        <v>7.5</v>
      </c>
      <c r="J39" s="103">
        <v>8</v>
      </c>
      <c r="K39" s="31" t="s">
        <v>29</v>
      </c>
      <c r="L39" s="38"/>
      <c r="M39" s="38"/>
      <c r="N39" s="38"/>
      <c r="O39" s="149"/>
      <c r="P39" s="33">
        <v>7.5</v>
      </c>
      <c r="Q39" s="34">
        <f t="shared" si="0"/>
        <v>7.6</v>
      </c>
      <c r="R39" s="35" t="str">
        <f t="shared" si="1"/>
        <v>B</v>
      </c>
      <c r="S39" s="36" t="str">
        <f t="shared" si="2"/>
        <v>Khá</v>
      </c>
      <c r="T39" s="37" t="str">
        <f t="shared" si="3"/>
        <v/>
      </c>
      <c r="U39" s="107" t="s">
        <v>1587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913</v>
      </c>
      <c r="D40" s="28" t="s">
        <v>209</v>
      </c>
      <c r="E40" s="29" t="s">
        <v>213</v>
      </c>
      <c r="F40" s="30" t="s">
        <v>914</v>
      </c>
      <c r="G40" s="27" t="s">
        <v>167</v>
      </c>
      <c r="H40" s="31">
        <v>9</v>
      </c>
      <c r="I40" s="31">
        <v>8</v>
      </c>
      <c r="J40" s="103">
        <v>8</v>
      </c>
      <c r="K40" s="31" t="s">
        <v>29</v>
      </c>
      <c r="L40" s="38"/>
      <c r="M40" s="38"/>
      <c r="N40" s="38"/>
      <c r="O40" s="149"/>
      <c r="P40" s="33">
        <v>8</v>
      </c>
      <c r="Q40" s="34">
        <f t="shared" si="0"/>
        <v>8.1</v>
      </c>
      <c r="R40" s="35" t="str">
        <f t="shared" si="1"/>
        <v>B+</v>
      </c>
      <c r="S40" s="36" t="str">
        <f t="shared" si="2"/>
        <v>Khá</v>
      </c>
      <c r="T40" s="37" t="str">
        <f t="shared" si="3"/>
        <v/>
      </c>
      <c r="U40" s="107" t="s">
        <v>1587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915</v>
      </c>
      <c r="D41" s="28" t="s">
        <v>916</v>
      </c>
      <c r="E41" s="29" t="s">
        <v>213</v>
      </c>
      <c r="F41" s="30" t="s">
        <v>917</v>
      </c>
      <c r="G41" s="27" t="s">
        <v>159</v>
      </c>
      <c r="H41" s="31">
        <v>8</v>
      </c>
      <c r="I41" s="31">
        <v>2</v>
      </c>
      <c r="J41" s="103">
        <v>8</v>
      </c>
      <c r="K41" s="31" t="s">
        <v>29</v>
      </c>
      <c r="L41" s="38"/>
      <c r="M41" s="38"/>
      <c r="N41" s="38"/>
      <c r="O41" s="149"/>
      <c r="P41" s="33">
        <v>4</v>
      </c>
      <c r="Q41" s="34">
        <f t="shared" si="0"/>
        <v>4.5999999999999996</v>
      </c>
      <c r="R41" s="35" t="str">
        <f t="shared" si="1"/>
        <v>D</v>
      </c>
      <c r="S41" s="36" t="str">
        <f t="shared" si="2"/>
        <v>Trung bình yếu</v>
      </c>
      <c r="T41" s="37" t="str">
        <f t="shared" si="3"/>
        <v/>
      </c>
      <c r="U41" s="107" t="s">
        <v>1587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918</v>
      </c>
      <c r="D42" s="28" t="s">
        <v>106</v>
      </c>
      <c r="E42" s="29" t="s">
        <v>919</v>
      </c>
      <c r="F42" s="30" t="s">
        <v>920</v>
      </c>
      <c r="G42" s="27" t="s">
        <v>99</v>
      </c>
      <c r="H42" s="31">
        <v>6</v>
      </c>
      <c r="I42" s="31">
        <v>0</v>
      </c>
      <c r="J42" s="103">
        <v>1</v>
      </c>
      <c r="K42" s="31" t="s">
        <v>29</v>
      </c>
      <c r="L42" s="38"/>
      <c r="M42" s="38"/>
      <c r="N42" s="38"/>
      <c r="O42" s="149"/>
      <c r="P42" s="33" t="s">
        <v>1605</v>
      </c>
      <c r="Q42" s="34">
        <f t="shared" ref="Q42:Q66" si="5">ROUND(SUMPRODUCT(H42:P42,$H$9:$P$9)/100,1)</f>
        <v>0.7</v>
      </c>
      <c r="R42" s="35" t="str">
        <f t="shared" ref="R42:R66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6" t="str">
        <f t="shared" ref="S42:S66" si="7">IF($Q42&lt;4,"Kém",IF(AND($Q42&gt;=4,$Q42&lt;=5.4),"Trung bình yếu",IF(AND($Q42&gt;=5.5,$Q42&lt;=6.9),"Trung bình",IF(AND($Q42&gt;=7,$Q42&lt;=8.4),"Khá",IF(AND($Q42&gt;=8.5,$Q42&lt;=10),"Giỏi","")))))</f>
        <v>Kém</v>
      </c>
      <c r="T42" s="37" t="str">
        <f t="shared" ref="T42:T66" si="8">+IF(OR($H42=0,$I42=0,$J42=0,$K42=0),"Không đủ ĐKDT","")</f>
        <v>Không đủ ĐKDT</v>
      </c>
      <c r="U42" s="107" t="s">
        <v>1587</v>
      </c>
      <c r="V42" s="3"/>
      <c r="W42" s="25"/>
      <c r="X42" s="75" t="str">
        <f t="shared" ref="X42:X66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921</v>
      </c>
      <c r="D43" s="28" t="s">
        <v>463</v>
      </c>
      <c r="E43" s="29" t="s">
        <v>229</v>
      </c>
      <c r="F43" s="30" t="s">
        <v>922</v>
      </c>
      <c r="G43" s="27" t="s">
        <v>82</v>
      </c>
      <c r="H43" s="31">
        <v>4</v>
      </c>
      <c r="I43" s="31">
        <v>0</v>
      </c>
      <c r="J43" s="103">
        <v>1</v>
      </c>
      <c r="K43" s="31" t="s">
        <v>29</v>
      </c>
      <c r="L43" s="38"/>
      <c r="M43" s="38"/>
      <c r="N43" s="38"/>
      <c r="O43" s="149"/>
      <c r="P43" s="33" t="s">
        <v>1605</v>
      </c>
      <c r="Q43" s="34">
        <f t="shared" si="5"/>
        <v>0.5</v>
      </c>
      <c r="R43" s="35" t="str">
        <f t="shared" si="6"/>
        <v>F</v>
      </c>
      <c r="S43" s="36" t="str">
        <f t="shared" si="7"/>
        <v>Kém</v>
      </c>
      <c r="T43" s="37" t="str">
        <f t="shared" si="8"/>
        <v>Không đủ ĐKDT</v>
      </c>
      <c r="U43" s="107" t="s">
        <v>1587</v>
      </c>
      <c r="V43" s="3"/>
      <c r="W43" s="25"/>
      <c r="X43" s="75" t="str">
        <f t="shared" si="9"/>
        <v>Học lại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923</v>
      </c>
      <c r="D44" s="28" t="s">
        <v>924</v>
      </c>
      <c r="E44" s="29" t="s">
        <v>233</v>
      </c>
      <c r="F44" s="30" t="s">
        <v>925</v>
      </c>
      <c r="G44" s="27" t="s">
        <v>167</v>
      </c>
      <c r="H44" s="31">
        <v>9.5</v>
      </c>
      <c r="I44" s="31">
        <v>10</v>
      </c>
      <c r="J44" s="103">
        <v>7.5</v>
      </c>
      <c r="K44" s="31" t="s">
        <v>29</v>
      </c>
      <c r="L44" s="38"/>
      <c r="M44" s="38"/>
      <c r="N44" s="38"/>
      <c r="O44" s="149"/>
      <c r="P44" s="33">
        <v>8</v>
      </c>
      <c r="Q44" s="34">
        <f t="shared" si="5"/>
        <v>8.3000000000000007</v>
      </c>
      <c r="R44" s="35" t="str">
        <f t="shared" si="6"/>
        <v>B+</v>
      </c>
      <c r="S44" s="36" t="str">
        <f t="shared" si="7"/>
        <v>Khá</v>
      </c>
      <c r="T44" s="37" t="str">
        <f t="shared" si="8"/>
        <v/>
      </c>
      <c r="U44" s="107" t="s">
        <v>1587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926</v>
      </c>
      <c r="D45" s="28" t="s">
        <v>153</v>
      </c>
      <c r="E45" s="29" t="s">
        <v>786</v>
      </c>
      <c r="F45" s="30" t="s">
        <v>170</v>
      </c>
      <c r="G45" s="27" t="s">
        <v>74</v>
      </c>
      <c r="H45" s="31">
        <v>6</v>
      </c>
      <c r="I45" s="31">
        <v>7.5</v>
      </c>
      <c r="J45" s="103">
        <v>8.5</v>
      </c>
      <c r="K45" s="31" t="s">
        <v>29</v>
      </c>
      <c r="L45" s="38"/>
      <c r="M45" s="38"/>
      <c r="N45" s="38"/>
      <c r="O45" s="149"/>
      <c r="P45" s="33">
        <v>8</v>
      </c>
      <c r="Q45" s="34">
        <f t="shared" si="5"/>
        <v>7.8</v>
      </c>
      <c r="R45" s="35" t="str">
        <f t="shared" si="6"/>
        <v>B</v>
      </c>
      <c r="S45" s="36" t="str">
        <f t="shared" si="7"/>
        <v>Khá</v>
      </c>
      <c r="T45" s="37" t="str">
        <f t="shared" si="8"/>
        <v/>
      </c>
      <c r="U45" s="107" t="s">
        <v>1587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927</v>
      </c>
      <c r="D46" s="28" t="s">
        <v>928</v>
      </c>
      <c r="E46" s="29" t="s">
        <v>237</v>
      </c>
      <c r="F46" s="30" t="s">
        <v>929</v>
      </c>
      <c r="G46" s="27" t="s">
        <v>167</v>
      </c>
      <c r="H46" s="31">
        <v>4</v>
      </c>
      <c r="I46" s="31">
        <v>7.5</v>
      </c>
      <c r="J46" s="103">
        <v>8.5</v>
      </c>
      <c r="K46" s="31" t="s">
        <v>29</v>
      </c>
      <c r="L46" s="38"/>
      <c r="M46" s="38"/>
      <c r="N46" s="38"/>
      <c r="O46" s="149"/>
      <c r="P46" s="33">
        <v>8.5</v>
      </c>
      <c r="Q46" s="34">
        <f t="shared" si="5"/>
        <v>8</v>
      </c>
      <c r="R46" s="35" t="str">
        <f t="shared" si="6"/>
        <v>B+</v>
      </c>
      <c r="S46" s="36" t="str">
        <f t="shared" si="7"/>
        <v>Khá</v>
      </c>
      <c r="T46" s="37" t="str">
        <f t="shared" si="8"/>
        <v/>
      </c>
      <c r="U46" s="107" t="s">
        <v>1587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930</v>
      </c>
      <c r="D47" s="28" t="s">
        <v>931</v>
      </c>
      <c r="E47" s="29" t="s">
        <v>240</v>
      </c>
      <c r="F47" s="30" t="s">
        <v>932</v>
      </c>
      <c r="G47" s="27" t="s">
        <v>78</v>
      </c>
      <c r="H47" s="31">
        <v>9</v>
      </c>
      <c r="I47" s="31">
        <v>8</v>
      </c>
      <c r="J47" s="103">
        <v>8</v>
      </c>
      <c r="K47" s="31" t="s">
        <v>29</v>
      </c>
      <c r="L47" s="38"/>
      <c r="M47" s="38"/>
      <c r="N47" s="38"/>
      <c r="O47" s="149"/>
      <c r="P47" s="33">
        <v>9</v>
      </c>
      <c r="Q47" s="34">
        <f t="shared" si="5"/>
        <v>8.8000000000000007</v>
      </c>
      <c r="R47" s="35" t="str">
        <f t="shared" si="6"/>
        <v>A</v>
      </c>
      <c r="S47" s="36" t="str">
        <f t="shared" si="7"/>
        <v>Giỏi</v>
      </c>
      <c r="T47" s="37" t="str">
        <f t="shared" si="8"/>
        <v/>
      </c>
      <c r="U47" s="107" t="s">
        <v>1587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933</v>
      </c>
      <c r="D48" s="28" t="s">
        <v>934</v>
      </c>
      <c r="E48" s="29" t="s">
        <v>793</v>
      </c>
      <c r="F48" s="30" t="s">
        <v>859</v>
      </c>
      <c r="G48" s="27" t="s">
        <v>74</v>
      </c>
      <c r="H48" s="31">
        <v>9</v>
      </c>
      <c r="I48" s="31">
        <v>7.5</v>
      </c>
      <c r="J48" s="103">
        <v>8.5</v>
      </c>
      <c r="K48" s="31" t="s">
        <v>29</v>
      </c>
      <c r="L48" s="38"/>
      <c r="M48" s="38"/>
      <c r="N48" s="38"/>
      <c r="O48" s="149"/>
      <c r="P48" s="33">
        <v>9</v>
      </c>
      <c r="Q48" s="34">
        <f t="shared" si="5"/>
        <v>8.8000000000000007</v>
      </c>
      <c r="R48" s="35" t="str">
        <f t="shared" si="6"/>
        <v>A</v>
      </c>
      <c r="S48" s="36" t="str">
        <f t="shared" si="7"/>
        <v>Giỏi</v>
      </c>
      <c r="T48" s="37" t="str">
        <f t="shared" si="8"/>
        <v/>
      </c>
      <c r="U48" s="107" t="s">
        <v>1587</v>
      </c>
      <c r="V48" s="3"/>
      <c r="W48" s="25"/>
      <c r="X48" s="75" t="str">
        <f t="shared" si="9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26">
        <v>40</v>
      </c>
      <c r="C49" s="27" t="s">
        <v>935</v>
      </c>
      <c r="D49" s="28" t="s">
        <v>936</v>
      </c>
      <c r="E49" s="29" t="s">
        <v>476</v>
      </c>
      <c r="F49" s="30" t="s">
        <v>141</v>
      </c>
      <c r="G49" s="27" t="s">
        <v>86</v>
      </c>
      <c r="H49" s="31">
        <v>9</v>
      </c>
      <c r="I49" s="31">
        <v>6.5</v>
      </c>
      <c r="J49" s="103">
        <v>9</v>
      </c>
      <c r="K49" s="31" t="s">
        <v>29</v>
      </c>
      <c r="L49" s="38"/>
      <c r="M49" s="38"/>
      <c r="N49" s="38"/>
      <c r="O49" s="149"/>
      <c r="P49" s="33">
        <v>8.5</v>
      </c>
      <c r="Q49" s="34">
        <f t="shared" si="5"/>
        <v>8.4</v>
      </c>
      <c r="R49" s="35" t="str">
        <f t="shared" si="6"/>
        <v>B+</v>
      </c>
      <c r="S49" s="36" t="str">
        <f t="shared" si="7"/>
        <v>Khá</v>
      </c>
      <c r="T49" s="37" t="str">
        <f t="shared" si="8"/>
        <v/>
      </c>
      <c r="U49" s="107" t="s">
        <v>1587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26">
        <v>41</v>
      </c>
      <c r="C50" s="27" t="s">
        <v>937</v>
      </c>
      <c r="D50" s="28" t="s">
        <v>938</v>
      </c>
      <c r="E50" s="29" t="s">
        <v>255</v>
      </c>
      <c r="F50" s="30" t="s">
        <v>939</v>
      </c>
      <c r="G50" s="27" t="s">
        <v>940</v>
      </c>
      <c r="H50" s="31">
        <v>8</v>
      </c>
      <c r="I50" s="31">
        <v>4</v>
      </c>
      <c r="J50" s="103">
        <v>8</v>
      </c>
      <c r="K50" s="31" t="s">
        <v>29</v>
      </c>
      <c r="L50" s="38"/>
      <c r="M50" s="38"/>
      <c r="N50" s="38"/>
      <c r="O50" s="149"/>
      <c r="P50" s="33">
        <v>5</v>
      </c>
      <c r="Q50" s="34">
        <f t="shared" si="5"/>
        <v>5.5</v>
      </c>
      <c r="R50" s="35" t="str">
        <f t="shared" si="6"/>
        <v>C</v>
      </c>
      <c r="S50" s="36" t="str">
        <f t="shared" si="7"/>
        <v>Trung bình</v>
      </c>
      <c r="T50" s="37" t="str">
        <f t="shared" si="8"/>
        <v/>
      </c>
      <c r="U50" s="107" t="s">
        <v>1587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26">
        <v>42</v>
      </c>
      <c r="C51" s="27" t="s">
        <v>941</v>
      </c>
      <c r="D51" s="28" t="s">
        <v>942</v>
      </c>
      <c r="E51" s="29" t="s">
        <v>255</v>
      </c>
      <c r="F51" s="30" t="s">
        <v>120</v>
      </c>
      <c r="G51" s="27" t="s">
        <v>167</v>
      </c>
      <c r="H51" s="31">
        <v>9</v>
      </c>
      <c r="I51" s="31">
        <v>8.5</v>
      </c>
      <c r="J51" s="103">
        <v>7.5</v>
      </c>
      <c r="K51" s="31" t="s">
        <v>29</v>
      </c>
      <c r="L51" s="38"/>
      <c r="M51" s="38"/>
      <c r="N51" s="38"/>
      <c r="O51" s="149"/>
      <c r="P51" s="33">
        <v>5.5</v>
      </c>
      <c r="Q51" s="34">
        <f t="shared" si="5"/>
        <v>6.4</v>
      </c>
      <c r="R51" s="35" t="str">
        <f t="shared" si="6"/>
        <v>C</v>
      </c>
      <c r="S51" s="36" t="str">
        <f t="shared" si="7"/>
        <v>Trung bình</v>
      </c>
      <c r="T51" s="37" t="str">
        <f t="shared" si="8"/>
        <v/>
      </c>
      <c r="U51" s="107" t="s">
        <v>1587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26">
        <v>43</v>
      </c>
      <c r="C52" s="27" t="s">
        <v>943</v>
      </c>
      <c r="D52" s="28" t="s">
        <v>944</v>
      </c>
      <c r="E52" s="29" t="s">
        <v>255</v>
      </c>
      <c r="F52" s="30" t="s">
        <v>570</v>
      </c>
      <c r="G52" s="27" t="s">
        <v>99</v>
      </c>
      <c r="H52" s="31">
        <v>9</v>
      </c>
      <c r="I52" s="31">
        <v>7</v>
      </c>
      <c r="J52" s="103">
        <v>9</v>
      </c>
      <c r="K52" s="31" t="s">
        <v>29</v>
      </c>
      <c r="L52" s="38"/>
      <c r="M52" s="38"/>
      <c r="N52" s="38"/>
      <c r="O52" s="149"/>
      <c r="P52" s="33">
        <v>9</v>
      </c>
      <c r="Q52" s="34">
        <f t="shared" si="5"/>
        <v>8.8000000000000007</v>
      </c>
      <c r="R52" s="35" t="str">
        <f t="shared" si="6"/>
        <v>A</v>
      </c>
      <c r="S52" s="36" t="str">
        <f t="shared" si="7"/>
        <v>Giỏi</v>
      </c>
      <c r="T52" s="37" t="str">
        <f t="shared" si="8"/>
        <v/>
      </c>
      <c r="U52" s="107" t="s">
        <v>1587</v>
      </c>
      <c r="V52" s="3"/>
      <c r="W52" s="25"/>
      <c r="X52" s="75" t="str">
        <f t="shared" si="9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26">
        <v>44</v>
      </c>
      <c r="C53" s="27" t="s">
        <v>945</v>
      </c>
      <c r="D53" s="28" t="s">
        <v>946</v>
      </c>
      <c r="E53" s="29" t="s">
        <v>267</v>
      </c>
      <c r="F53" s="30" t="s">
        <v>73</v>
      </c>
      <c r="G53" s="27" t="s">
        <v>99</v>
      </c>
      <c r="H53" s="31">
        <v>9</v>
      </c>
      <c r="I53" s="31">
        <v>8</v>
      </c>
      <c r="J53" s="103">
        <v>8.5</v>
      </c>
      <c r="K53" s="31" t="s">
        <v>29</v>
      </c>
      <c r="L53" s="38"/>
      <c r="M53" s="38"/>
      <c r="N53" s="38"/>
      <c r="O53" s="149"/>
      <c r="P53" s="33">
        <v>8</v>
      </c>
      <c r="Q53" s="34">
        <f t="shared" si="5"/>
        <v>8.1999999999999993</v>
      </c>
      <c r="R53" s="35" t="str">
        <f t="shared" si="6"/>
        <v>B+</v>
      </c>
      <c r="S53" s="36" t="str">
        <f t="shared" si="7"/>
        <v>Khá</v>
      </c>
      <c r="T53" s="37" t="str">
        <f t="shared" si="8"/>
        <v/>
      </c>
      <c r="U53" s="107" t="s">
        <v>1587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26">
        <v>45</v>
      </c>
      <c r="C54" s="27" t="s">
        <v>947</v>
      </c>
      <c r="D54" s="28" t="s">
        <v>948</v>
      </c>
      <c r="E54" s="29" t="s">
        <v>267</v>
      </c>
      <c r="F54" s="30" t="s">
        <v>949</v>
      </c>
      <c r="G54" s="27" t="s">
        <v>167</v>
      </c>
      <c r="H54" s="31">
        <v>9</v>
      </c>
      <c r="I54" s="31">
        <v>9</v>
      </c>
      <c r="J54" s="103">
        <v>7</v>
      </c>
      <c r="K54" s="31" t="s">
        <v>29</v>
      </c>
      <c r="L54" s="38"/>
      <c r="M54" s="38"/>
      <c r="N54" s="38"/>
      <c r="O54" s="149"/>
      <c r="P54" s="33">
        <v>7.5</v>
      </c>
      <c r="Q54" s="34">
        <f t="shared" si="5"/>
        <v>7.8</v>
      </c>
      <c r="R54" s="35" t="str">
        <f t="shared" si="6"/>
        <v>B</v>
      </c>
      <c r="S54" s="36" t="str">
        <f t="shared" si="7"/>
        <v>Khá</v>
      </c>
      <c r="T54" s="37" t="str">
        <f t="shared" si="8"/>
        <v/>
      </c>
      <c r="U54" s="107" t="s">
        <v>1587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26">
        <v>46</v>
      </c>
      <c r="C55" s="27" t="s">
        <v>950</v>
      </c>
      <c r="D55" s="28" t="s">
        <v>951</v>
      </c>
      <c r="E55" s="29" t="s">
        <v>490</v>
      </c>
      <c r="F55" s="30" t="s">
        <v>207</v>
      </c>
      <c r="G55" s="27" t="s">
        <v>78</v>
      </c>
      <c r="H55" s="31">
        <v>9</v>
      </c>
      <c r="I55" s="31">
        <v>8</v>
      </c>
      <c r="J55" s="103">
        <v>8</v>
      </c>
      <c r="K55" s="31" t="s">
        <v>29</v>
      </c>
      <c r="L55" s="38"/>
      <c r="M55" s="38"/>
      <c r="N55" s="38"/>
      <c r="O55" s="149"/>
      <c r="P55" s="33">
        <v>8</v>
      </c>
      <c r="Q55" s="34">
        <f t="shared" si="5"/>
        <v>8.1</v>
      </c>
      <c r="R55" s="35" t="str">
        <f t="shared" si="6"/>
        <v>B+</v>
      </c>
      <c r="S55" s="36" t="str">
        <f t="shared" si="7"/>
        <v>Khá</v>
      </c>
      <c r="T55" s="37" t="str">
        <f t="shared" si="8"/>
        <v/>
      </c>
      <c r="U55" s="107" t="s">
        <v>1587</v>
      </c>
      <c r="V55" s="3"/>
      <c r="W55" s="25"/>
      <c r="X55" s="75" t="str">
        <f t="shared" si="9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26">
        <v>47</v>
      </c>
      <c r="C56" s="27" t="s">
        <v>952</v>
      </c>
      <c r="D56" s="28" t="s">
        <v>302</v>
      </c>
      <c r="E56" s="29" t="s">
        <v>490</v>
      </c>
      <c r="F56" s="30" t="s">
        <v>148</v>
      </c>
      <c r="G56" s="27" t="s">
        <v>167</v>
      </c>
      <c r="H56" s="31">
        <v>9</v>
      </c>
      <c r="I56" s="31">
        <v>9</v>
      </c>
      <c r="J56" s="103">
        <v>8.5</v>
      </c>
      <c r="K56" s="31" t="s">
        <v>29</v>
      </c>
      <c r="L56" s="38"/>
      <c r="M56" s="38"/>
      <c r="N56" s="38"/>
      <c r="O56" s="149"/>
      <c r="P56" s="33">
        <v>9</v>
      </c>
      <c r="Q56" s="34">
        <f t="shared" si="5"/>
        <v>9</v>
      </c>
      <c r="R56" s="35" t="str">
        <f t="shared" si="6"/>
        <v>A+</v>
      </c>
      <c r="S56" s="36" t="str">
        <f t="shared" si="7"/>
        <v>Giỏi</v>
      </c>
      <c r="T56" s="37" t="str">
        <f t="shared" si="8"/>
        <v/>
      </c>
      <c r="U56" s="107" t="s">
        <v>1587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26">
        <v>48</v>
      </c>
      <c r="C57" s="27" t="s">
        <v>953</v>
      </c>
      <c r="D57" s="28" t="s">
        <v>954</v>
      </c>
      <c r="E57" s="29" t="s">
        <v>490</v>
      </c>
      <c r="F57" s="30" t="s">
        <v>133</v>
      </c>
      <c r="G57" s="27" t="s">
        <v>74</v>
      </c>
      <c r="H57" s="31">
        <v>9</v>
      </c>
      <c r="I57" s="31">
        <v>8</v>
      </c>
      <c r="J57" s="103">
        <v>9.5</v>
      </c>
      <c r="K57" s="31" t="s">
        <v>29</v>
      </c>
      <c r="L57" s="38"/>
      <c r="M57" s="38"/>
      <c r="N57" s="38"/>
      <c r="O57" s="149"/>
      <c r="P57" s="33">
        <v>7.5</v>
      </c>
      <c r="Q57" s="34">
        <f t="shared" si="5"/>
        <v>7.9</v>
      </c>
      <c r="R57" s="35" t="str">
        <f t="shared" si="6"/>
        <v>B</v>
      </c>
      <c r="S57" s="36" t="str">
        <f t="shared" si="7"/>
        <v>Khá</v>
      </c>
      <c r="T57" s="37" t="str">
        <f t="shared" si="8"/>
        <v/>
      </c>
      <c r="U57" s="107" t="s">
        <v>1587</v>
      </c>
      <c r="V57" s="3"/>
      <c r="W57" s="25"/>
      <c r="X57" s="75" t="str">
        <f t="shared" si="9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26">
        <v>49</v>
      </c>
      <c r="C58" s="27" t="s">
        <v>955</v>
      </c>
      <c r="D58" s="28" t="s">
        <v>956</v>
      </c>
      <c r="E58" s="29" t="s">
        <v>660</v>
      </c>
      <c r="F58" s="30" t="s">
        <v>957</v>
      </c>
      <c r="G58" s="27" t="s">
        <v>74</v>
      </c>
      <c r="H58" s="31">
        <v>9</v>
      </c>
      <c r="I58" s="31">
        <v>8.5</v>
      </c>
      <c r="J58" s="103">
        <v>9</v>
      </c>
      <c r="K58" s="31" t="s">
        <v>29</v>
      </c>
      <c r="L58" s="38"/>
      <c r="M58" s="38"/>
      <c r="N58" s="38"/>
      <c r="O58" s="149"/>
      <c r="P58" s="33">
        <v>7</v>
      </c>
      <c r="Q58" s="34">
        <f t="shared" si="5"/>
        <v>7.6</v>
      </c>
      <c r="R58" s="35" t="str">
        <f t="shared" si="6"/>
        <v>B</v>
      </c>
      <c r="S58" s="36" t="str">
        <f t="shared" si="7"/>
        <v>Khá</v>
      </c>
      <c r="T58" s="37" t="str">
        <f t="shared" si="8"/>
        <v/>
      </c>
      <c r="U58" s="107" t="s">
        <v>1587</v>
      </c>
      <c r="V58" s="3"/>
      <c r="W58" s="25"/>
      <c r="X58" s="75" t="str">
        <f t="shared" si="9"/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26">
        <v>50</v>
      </c>
      <c r="C59" s="27" t="s">
        <v>958</v>
      </c>
      <c r="D59" s="28" t="s">
        <v>959</v>
      </c>
      <c r="E59" s="29" t="s">
        <v>286</v>
      </c>
      <c r="F59" s="30" t="s">
        <v>960</v>
      </c>
      <c r="G59" s="27" t="s">
        <v>78</v>
      </c>
      <c r="H59" s="31">
        <v>4</v>
      </c>
      <c r="I59" s="31">
        <v>0</v>
      </c>
      <c r="J59" s="103">
        <v>0</v>
      </c>
      <c r="K59" s="31" t="s">
        <v>29</v>
      </c>
      <c r="L59" s="38"/>
      <c r="M59" s="38"/>
      <c r="N59" s="38"/>
      <c r="O59" s="149"/>
      <c r="P59" s="33" t="s">
        <v>1605</v>
      </c>
      <c r="Q59" s="34">
        <f t="shared" si="5"/>
        <v>0.4</v>
      </c>
      <c r="R59" s="35" t="str">
        <f t="shared" si="6"/>
        <v>F</v>
      </c>
      <c r="S59" s="36" t="str">
        <f t="shared" si="7"/>
        <v>Kém</v>
      </c>
      <c r="T59" s="37" t="str">
        <f t="shared" si="8"/>
        <v>Không đủ ĐKDT</v>
      </c>
      <c r="U59" s="107" t="s">
        <v>1587</v>
      </c>
      <c r="V59" s="3"/>
      <c r="W59" s="25"/>
      <c r="X59" s="75" t="str">
        <f t="shared" si="9"/>
        <v>Học lại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26">
        <v>51</v>
      </c>
      <c r="C60" s="27" t="s">
        <v>961</v>
      </c>
      <c r="D60" s="28" t="s">
        <v>106</v>
      </c>
      <c r="E60" s="29" t="s">
        <v>962</v>
      </c>
      <c r="F60" s="30" t="s">
        <v>375</v>
      </c>
      <c r="G60" s="27" t="s">
        <v>74</v>
      </c>
      <c r="H60" s="31">
        <v>9</v>
      </c>
      <c r="I60" s="31">
        <v>8</v>
      </c>
      <c r="J60" s="103">
        <v>9</v>
      </c>
      <c r="K60" s="31" t="s">
        <v>29</v>
      </c>
      <c r="L60" s="38"/>
      <c r="M60" s="38"/>
      <c r="N60" s="38"/>
      <c r="O60" s="149"/>
      <c r="P60" s="33">
        <v>7</v>
      </c>
      <c r="Q60" s="34">
        <f t="shared" si="5"/>
        <v>7.5</v>
      </c>
      <c r="R60" s="35" t="str">
        <f t="shared" si="6"/>
        <v>B</v>
      </c>
      <c r="S60" s="36" t="str">
        <f t="shared" si="7"/>
        <v>Khá</v>
      </c>
      <c r="T60" s="37" t="str">
        <f t="shared" si="8"/>
        <v/>
      </c>
      <c r="U60" s="107" t="s">
        <v>1587</v>
      </c>
      <c r="V60" s="3"/>
      <c r="W60" s="25"/>
      <c r="X60" s="75" t="str">
        <f t="shared" si="9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26">
        <v>52</v>
      </c>
      <c r="C61" s="27" t="s">
        <v>963</v>
      </c>
      <c r="D61" s="28" t="s">
        <v>172</v>
      </c>
      <c r="E61" s="29" t="s">
        <v>292</v>
      </c>
      <c r="F61" s="30" t="s">
        <v>964</v>
      </c>
      <c r="G61" s="27" t="s">
        <v>74</v>
      </c>
      <c r="H61" s="31">
        <v>8</v>
      </c>
      <c r="I61" s="31">
        <v>9</v>
      </c>
      <c r="J61" s="103">
        <v>8.5</v>
      </c>
      <c r="K61" s="31" t="s">
        <v>29</v>
      </c>
      <c r="L61" s="38"/>
      <c r="M61" s="38"/>
      <c r="N61" s="38"/>
      <c r="O61" s="149"/>
      <c r="P61" s="33">
        <v>5</v>
      </c>
      <c r="Q61" s="34">
        <f t="shared" si="5"/>
        <v>6.1</v>
      </c>
      <c r="R61" s="35" t="str">
        <f t="shared" si="6"/>
        <v>C</v>
      </c>
      <c r="S61" s="36" t="str">
        <f t="shared" si="7"/>
        <v>Trung bình</v>
      </c>
      <c r="T61" s="37" t="str">
        <f t="shared" si="8"/>
        <v/>
      </c>
      <c r="U61" s="107" t="s">
        <v>1587</v>
      </c>
      <c r="V61" s="3"/>
      <c r="W61" s="25"/>
      <c r="X61" s="75" t="str">
        <f t="shared" si="9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26">
        <v>53</v>
      </c>
      <c r="C62" s="27" t="s">
        <v>965</v>
      </c>
      <c r="D62" s="28" t="s">
        <v>184</v>
      </c>
      <c r="E62" s="29" t="s">
        <v>966</v>
      </c>
      <c r="F62" s="30" t="s">
        <v>822</v>
      </c>
      <c r="G62" s="27" t="s">
        <v>78</v>
      </c>
      <c r="H62" s="31">
        <v>9</v>
      </c>
      <c r="I62" s="31">
        <v>8.5</v>
      </c>
      <c r="J62" s="103">
        <v>7</v>
      </c>
      <c r="K62" s="31" t="s">
        <v>29</v>
      </c>
      <c r="L62" s="38"/>
      <c r="M62" s="38"/>
      <c r="N62" s="38"/>
      <c r="O62" s="149"/>
      <c r="P62" s="33">
        <v>8.5</v>
      </c>
      <c r="Q62" s="34">
        <f t="shared" si="5"/>
        <v>8.4</v>
      </c>
      <c r="R62" s="35" t="str">
        <f t="shared" si="6"/>
        <v>B+</v>
      </c>
      <c r="S62" s="36" t="str">
        <f t="shared" si="7"/>
        <v>Khá</v>
      </c>
      <c r="T62" s="37" t="str">
        <f t="shared" si="8"/>
        <v/>
      </c>
      <c r="U62" s="107" t="s">
        <v>1587</v>
      </c>
      <c r="V62" s="3"/>
      <c r="W62" s="25"/>
      <c r="X62" s="75" t="str">
        <f t="shared" si="9"/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26">
        <v>54</v>
      </c>
      <c r="C63" s="27" t="s">
        <v>967</v>
      </c>
      <c r="D63" s="28" t="s">
        <v>84</v>
      </c>
      <c r="E63" s="29" t="s">
        <v>968</v>
      </c>
      <c r="F63" s="30" t="s">
        <v>969</v>
      </c>
      <c r="G63" s="27" t="s">
        <v>66</v>
      </c>
      <c r="H63" s="31">
        <v>9</v>
      </c>
      <c r="I63" s="31">
        <v>5.5</v>
      </c>
      <c r="J63" s="103">
        <v>8.5</v>
      </c>
      <c r="K63" s="31" t="s">
        <v>29</v>
      </c>
      <c r="L63" s="38"/>
      <c r="M63" s="38"/>
      <c r="N63" s="38"/>
      <c r="O63" s="149"/>
      <c r="P63" s="33">
        <v>6</v>
      </c>
      <c r="Q63" s="34">
        <f t="shared" si="5"/>
        <v>6.5</v>
      </c>
      <c r="R63" s="35" t="str">
        <f t="shared" si="6"/>
        <v>C+</v>
      </c>
      <c r="S63" s="36" t="str">
        <f t="shared" si="7"/>
        <v>Trung bình</v>
      </c>
      <c r="T63" s="37" t="str">
        <f t="shared" si="8"/>
        <v/>
      </c>
      <c r="U63" s="107" t="s">
        <v>1587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26">
        <v>55</v>
      </c>
      <c r="C64" s="27" t="s">
        <v>970</v>
      </c>
      <c r="D64" s="28" t="s">
        <v>425</v>
      </c>
      <c r="E64" s="29" t="s">
        <v>296</v>
      </c>
      <c r="F64" s="30" t="s">
        <v>971</v>
      </c>
      <c r="G64" s="27" t="s">
        <v>78</v>
      </c>
      <c r="H64" s="31">
        <v>9</v>
      </c>
      <c r="I64" s="31">
        <v>6.5</v>
      </c>
      <c r="J64" s="103">
        <v>7.5</v>
      </c>
      <c r="K64" s="31" t="s">
        <v>29</v>
      </c>
      <c r="L64" s="38"/>
      <c r="M64" s="38"/>
      <c r="N64" s="38"/>
      <c r="O64" s="149"/>
      <c r="P64" s="33">
        <v>7.5</v>
      </c>
      <c r="Q64" s="34">
        <f t="shared" si="5"/>
        <v>7.6</v>
      </c>
      <c r="R64" s="35" t="str">
        <f t="shared" si="6"/>
        <v>B</v>
      </c>
      <c r="S64" s="36" t="str">
        <f t="shared" si="7"/>
        <v>Khá</v>
      </c>
      <c r="T64" s="37" t="str">
        <f t="shared" si="8"/>
        <v/>
      </c>
      <c r="U64" s="107" t="s">
        <v>1587</v>
      </c>
      <c r="V64" s="3"/>
      <c r="W64" s="25"/>
      <c r="X64" s="75" t="str">
        <f t="shared" si="9"/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26">
        <v>56</v>
      </c>
      <c r="C65" s="27" t="s">
        <v>972</v>
      </c>
      <c r="D65" s="28" t="s">
        <v>973</v>
      </c>
      <c r="E65" s="29" t="s">
        <v>974</v>
      </c>
      <c r="F65" s="30" t="s">
        <v>200</v>
      </c>
      <c r="G65" s="27" t="s">
        <v>167</v>
      </c>
      <c r="H65" s="31">
        <v>8</v>
      </c>
      <c r="I65" s="31">
        <v>8</v>
      </c>
      <c r="J65" s="103">
        <v>8</v>
      </c>
      <c r="K65" s="31" t="s">
        <v>29</v>
      </c>
      <c r="L65" s="38"/>
      <c r="M65" s="38"/>
      <c r="N65" s="38"/>
      <c r="O65" s="149"/>
      <c r="P65" s="33">
        <v>6.5</v>
      </c>
      <c r="Q65" s="34">
        <f t="shared" si="5"/>
        <v>7</v>
      </c>
      <c r="R65" s="35" t="str">
        <f t="shared" si="6"/>
        <v>B</v>
      </c>
      <c r="S65" s="36" t="str">
        <f t="shared" si="7"/>
        <v>Khá</v>
      </c>
      <c r="T65" s="37" t="str">
        <f t="shared" si="8"/>
        <v/>
      </c>
      <c r="U65" s="107" t="s">
        <v>1587</v>
      </c>
      <c r="V65" s="3"/>
      <c r="W65" s="25"/>
      <c r="X65" s="75" t="str">
        <f t="shared" si="9"/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30" customHeight="1">
      <c r="B66" s="26">
        <v>57</v>
      </c>
      <c r="C66" s="27" t="s">
        <v>975</v>
      </c>
      <c r="D66" s="28" t="s">
        <v>92</v>
      </c>
      <c r="E66" s="29" t="s">
        <v>310</v>
      </c>
      <c r="F66" s="30" t="s">
        <v>976</v>
      </c>
      <c r="G66" s="27" t="s">
        <v>74</v>
      </c>
      <c r="H66" s="31">
        <v>9</v>
      </c>
      <c r="I66" s="31">
        <v>8</v>
      </c>
      <c r="J66" s="103">
        <v>8.5</v>
      </c>
      <c r="K66" s="31" t="s">
        <v>29</v>
      </c>
      <c r="L66" s="38"/>
      <c r="M66" s="38"/>
      <c r="N66" s="38"/>
      <c r="O66" s="149"/>
      <c r="P66" s="33">
        <v>8.5</v>
      </c>
      <c r="Q66" s="34">
        <f t="shared" si="5"/>
        <v>8.5</v>
      </c>
      <c r="R66" s="35" t="str">
        <f t="shared" si="6"/>
        <v>A</v>
      </c>
      <c r="S66" s="36" t="str">
        <f t="shared" si="7"/>
        <v>Giỏi</v>
      </c>
      <c r="T66" s="37" t="str">
        <f t="shared" si="8"/>
        <v/>
      </c>
      <c r="U66" s="107" t="s">
        <v>1587</v>
      </c>
      <c r="V66" s="3"/>
      <c r="W66" s="25"/>
      <c r="X66" s="75" t="str">
        <f t="shared" si="9"/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ht="9" customHeight="1">
      <c r="A67" s="2"/>
      <c r="B67" s="39"/>
      <c r="C67" s="40"/>
      <c r="D67" s="40"/>
      <c r="E67" s="41"/>
      <c r="F67" s="41"/>
      <c r="G67" s="41"/>
      <c r="H67" s="42"/>
      <c r="I67" s="43"/>
      <c r="J67" s="98"/>
      <c r="K67" s="44"/>
      <c r="L67" s="44"/>
      <c r="M67" s="44"/>
      <c r="N67" s="44"/>
      <c r="O67" s="150"/>
      <c r="P67" s="44"/>
      <c r="Q67" s="44"/>
      <c r="R67" s="44"/>
      <c r="S67" s="44"/>
      <c r="T67" s="44"/>
      <c r="U67" s="2"/>
      <c r="V67" s="3"/>
    </row>
    <row r="68" spans="1:39">
      <c r="A68" s="2"/>
      <c r="B68" s="191" t="s">
        <v>30</v>
      </c>
      <c r="C68" s="191"/>
      <c r="D68" s="40"/>
      <c r="E68" s="41"/>
      <c r="F68" s="41"/>
      <c r="G68" s="41"/>
      <c r="H68" s="42"/>
      <c r="I68" s="43"/>
      <c r="J68" s="98"/>
      <c r="K68" s="44"/>
      <c r="L68" s="44"/>
      <c r="M68" s="44"/>
      <c r="N68" s="44"/>
      <c r="O68" s="150"/>
      <c r="P68" s="44"/>
      <c r="Q68" s="44"/>
      <c r="R68" s="44"/>
      <c r="S68" s="44"/>
      <c r="T68" s="44"/>
      <c r="U68" s="2"/>
      <c r="V68" s="3"/>
    </row>
    <row r="69" spans="1:39" ht="16.5" customHeight="1">
      <c r="A69" s="2"/>
      <c r="B69" s="45" t="s">
        <v>31</v>
      </c>
      <c r="C69" s="45"/>
      <c r="D69" s="46">
        <f>+$AA$8</f>
        <v>57</v>
      </c>
      <c r="E69" s="47" t="s">
        <v>32</v>
      </c>
      <c r="F69" s="176" t="s">
        <v>33</v>
      </c>
      <c r="G69" s="176"/>
      <c r="H69" s="176"/>
      <c r="I69" s="176"/>
      <c r="J69" s="176"/>
      <c r="K69" s="176"/>
      <c r="L69" s="176"/>
      <c r="M69" s="176"/>
      <c r="N69" s="176"/>
      <c r="O69" s="176"/>
      <c r="P69" s="48">
        <f>$AA$8 -COUNTIF($T$9:$T$256,"Vắng") -COUNTIF($T$9:$T$256,"Vắng có phép") - COUNTIF($T$9:$T$256,"Đình chỉ thi") - COUNTIF($T$9:$T$256,"Không đủ ĐKDT")</f>
        <v>52</v>
      </c>
      <c r="Q69" s="48"/>
      <c r="R69" s="48"/>
      <c r="S69" s="49"/>
      <c r="T69" s="50" t="s">
        <v>32</v>
      </c>
      <c r="U69" s="108"/>
      <c r="V69" s="3"/>
    </row>
    <row r="70" spans="1:39" ht="16.5" customHeight="1">
      <c r="A70" s="2"/>
      <c r="B70" s="45" t="s">
        <v>34</v>
      </c>
      <c r="C70" s="45"/>
      <c r="D70" s="46">
        <f>+$AL$8</f>
        <v>52</v>
      </c>
      <c r="E70" s="47" t="s">
        <v>32</v>
      </c>
      <c r="F70" s="176" t="s">
        <v>35</v>
      </c>
      <c r="G70" s="176"/>
      <c r="H70" s="176"/>
      <c r="I70" s="176"/>
      <c r="J70" s="176"/>
      <c r="K70" s="176"/>
      <c r="L70" s="176"/>
      <c r="M70" s="176"/>
      <c r="N70" s="176"/>
      <c r="O70" s="176"/>
      <c r="P70" s="51">
        <f>COUNTIF($T$9:$T$132,"Vắng")</f>
        <v>0</v>
      </c>
      <c r="Q70" s="51"/>
      <c r="R70" s="51"/>
      <c r="S70" s="52"/>
      <c r="T70" s="50" t="s">
        <v>32</v>
      </c>
      <c r="U70" s="109"/>
      <c r="V70" s="3"/>
    </row>
    <row r="71" spans="1:39" ht="16.5" customHeight="1">
      <c r="A71" s="2"/>
      <c r="B71" s="45" t="s">
        <v>43</v>
      </c>
      <c r="C71" s="45"/>
      <c r="D71" s="61">
        <f>COUNTIF(X10:X66,"Học lại")</f>
        <v>5</v>
      </c>
      <c r="E71" s="47" t="s">
        <v>32</v>
      </c>
      <c r="F71" s="176" t="s">
        <v>44</v>
      </c>
      <c r="G71" s="176"/>
      <c r="H71" s="176"/>
      <c r="I71" s="176"/>
      <c r="J71" s="176"/>
      <c r="K71" s="176"/>
      <c r="L71" s="176"/>
      <c r="M71" s="176"/>
      <c r="N71" s="176"/>
      <c r="O71" s="176"/>
      <c r="P71" s="48">
        <f>COUNTIF($T$9:$T$132,"Vắng có phép")</f>
        <v>0</v>
      </c>
      <c r="Q71" s="48"/>
      <c r="R71" s="48"/>
      <c r="S71" s="49"/>
      <c r="T71" s="50" t="s">
        <v>32</v>
      </c>
      <c r="U71" s="108"/>
      <c r="V71" s="3"/>
    </row>
    <row r="72" spans="1:39" ht="3" customHeight="1">
      <c r="A72" s="2"/>
      <c r="B72" s="39"/>
      <c r="C72" s="40"/>
      <c r="D72" s="40"/>
      <c r="E72" s="41"/>
      <c r="F72" s="41"/>
      <c r="G72" s="41"/>
      <c r="H72" s="42"/>
      <c r="I72" s="43"/>
      <c r="J72" s="98"/>
      <c r="K72" s="44"/>
      <c r="L72" s="44"/>
      <c r="M72" s="44"/>
      <c r="N72" s="44"/>
      <c r="O72" s="150"/>
      <c r="P72" s="44"/>
      <c r="Q72" s="44"/>
      <c r="R72" s="44"/>
      <c r="S72" s="44"/>
      <c r="T72" s="44"/>
      <c r="U72" s="2"/>
      <c r="V72" s="3"/>
    </row>
    <row r="73" spans="1:39" ht="15.75">
      <c r="B73" s="80" t="s">
        <v>45</v>
      </c>
      <c r="C73" s="80"/>
      <c r="D73" s="81">
        <f>COUNTIF(X10:X66,"Thi lại")</f>
        <v>0</v>
      </c>
      <c r="E73" s="82" t="s">
        <v>32</v>
      </c>
      <c r="F73" s="3"/>
      <c r="G73" s="3"/>
      <c r="H73" s="3"/>
      <c r="I73" s="3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3"/>
    </row>
    <row r="74" spans="1:39" ht="24.75" customHeight="1">
      <c r="B74" s="80"/>
      <c r="C74" s="80"/>
      <c r="D74" s="81"/>
      <c r="E74" s="82"/>
      <c r="F74" s="3"/>
      <c r="G74" s="3"/>
      <c r="H74" s="3"/>
      <c r="I74" s="3"/>
      <c r="J74" s="180" t="s">
        <v>46</v>
      </c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3"/>
    </row>
    <row r="75" spans="1:39" ht="15.75">
      <c r="A75" s="53"/>
      <c r="B75" s="174"/>
      <c r="C75" s="174"/>
      <c r="D75" s="174"/>
      <c r="E75" s="174"/>
      <c r="F75" s="174"/>
      <c r="G75" s="174"/>
      <c r="H75" s="174"/>
      <c r="I75" s="54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3"/>
    </row>
    <row r="76" spans="1:39" ht="4.5" customHeight="1">
      <c r="A76" s="2"/>
      <c r="B76" s="39"/>
      <c r="C76" s="55"/>
      <c r="D76" s="55"/>
      <c r="E76" s="56"/>
      <c r="F76" s="56"/>
      <c r="G76" s="56"/>
      <c r="H76" s="57"/>
      <c r="I76" s="58"/>
      <c r="J76" s="99"/>
      <c r="K76" s="3"/>
      <c r="L76" s="3"/>
      <c r="M76" s="3"/>
      <c r="N76" s="3"/>
      <c r="P76" s="3"/>
      <c r="Q76" s="3"/>
      <c r="R76" s="3"/>
      <c r="S76" s="3"/>
      <c r="T76" s="3"/>
      <c r="V76" s="3"/>
    </row>
    <row r="77" spans="1:39" s="2" customFormat="1">
      <c r="B77" s="174"/>
      <c r="C77" s="174"/>
      <c r="D77" s="179"/>
      <c r="E77" s="179"/>
      <c r="F77" s="179"/>
      <c r="G77" s="179"/>
      <c r="H77" s="179"/>
      <c r="I77" s="58"/>
      <c r="J77" s="99"/>
      <c r="K77" s="44"/>
      <c r="L77" s="44"/>
      <c r="M77" s="44"/>
      <c r="N77" s="44"/>
      <c r="O77" s="150"/>
      <c r="P77" s="44"/>
      <c r="Q77" s="44"/>
      <c r="R77" s="44"/>
      <c r="S77" s="44"/>
      <c r="T77" s="44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>
      <c r="A78" s="1"/>
      <c r="B78" s="3"/>
      <c r="C78" s="3"/>
      <c r="D78" s="3"/>
      <c r="E78" s="3"/>
      <c r="F78" s="3"/>
      <c r="G78" s="3"/>
      <c r="H78" s="3"/>
      <c r="I78" s="3"/>
      <c r="J78" s="100"/>
      <c r="K78" s="3"/>
      <c r="L78" s="3"/>
      <c r="M78" s="3"/>
      <c r="N78" s="3"/>
      <c r="O78" s="151"/>
      <c r="P78" s="3"/>
      <c r="Q78" s="3"/>
      <c r="R78" s="3"/>
      <c r="S78" s="3"/>
      <c r="T78" s="3"/>
      <c r="U78" s="1"/>
      <c r="V78" s="3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>
      <c r="A79" s="1"/>
      <c r="B79" s="3"/>
      <c r="C79" s="3"/>
      <c r="D79" s="3"/>
      <c r="E79" s="3"/>
      <c r="F79" s="3"/>
      <c r="G79" s="3"/>
      <c r="H79" s="3"/>
      <c r="I79" s="3"/>
      <c r="J79" s="100"/>
      <c r="K79" s="3"/>
      <c r="L79" s="3"/>
      <c r="M79" s="3"/>
      <c r="N79" s="3"/>
      <c r="O79" s="151"/>
      <c r="P79" s="3"/>
      <c r="Q79" s="3"/>
      <c r="R79" s="3"/>
      <c r="S79" s="3"/>
      <c r="T79" s="3"/>
      <c r="U79" s="1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100"/>
      <c r="K80" s="3"/>
      <c r="L80" s="3"/>
      <c r="M80" s="3"/>
      <c r="N80" s="3"/>
      <c r="O80" s="151"/>
      <c r="P80" s="3"/>
      <c r="Q80" s="3"/>
      <c r="R80" s="3"/>
      <c r="S80" s="3"/>
      <c r="T80" s="3"/>
      <c r="U80" s="1"/>
      <c r="V80" s="3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 ht="9.75" customHeight="1">
      <c r="A81" s="1"/>
      <c r="B81" s="3"/>
      <c r="C81" s="3"/>
      <c r="D81" s="3"/>
      <c r="E81" s="3"/>
      <c r="F81" s="3"/>
      <c r="G81" s="3"/>
      <c r="H81" s="3"/>
      <c r="I81" s="3"/>
      <c r="J81" s="100"/>
      <c r="K81" s="3"/>
      <c r="L81" s="3"/>
      <c r="M81" s="3"/>
      <c r="N81" s="3"/>
      <c r="O81" s="151"/>
      <c r="P81" s="3"/>
      <c r="Q81" s="3"/>
      <c r="R81" s="3"/>
      <c r="S81" s="3"/>
      <c r="T81" s="3"/>
      <c r="U81" s="1"/>
      <c r="V81" s="3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 ht="3.75" customHeight="1">
      <c r="A82" s="1"/>
      <c r="B82" s="3"/>
      <c r="C82" s="3"/>
      <c r="D82" s="3"/>
      <c r="E82" s="3"/>
      <c r="F82" s="3"/>
      <c r="G82" s="3"/>
      <c r="H82" s="3"/>
      <c r="I82" s="3"/>
      <c r="J82" s="100"/>
      <c r="K82" s="3"/>
      <c r="L82" s="3"/>
      <c r="M82" s="3"/>
      <c r="N82" s="3"/>
      <c r="O82" s="151"/>
      <c r="P82" s="3"/>
      <c r="Q82" s="3"/>
      <c r="R82" s="3"/>
      <c r="S82" s="3"/>
      <c r="T82" s="3"/>
      <c r="U82" s="1"/>
      <c r="V82" s="3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s="2" customFormat="1" ht="18" customHeight="1">
      <c r="A83" s="1"/>
      <c r="B83" s="178"/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8"/>
      <c r="U83" s="178"/>
      <c r="V83" s="3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s="2" customFormat="1" ht="4.5" customHeight="1">
      <c r="A84" s="1"/>
      <c r="B84" s="3"/>
      <c r="C84" s="3"/>
      <c r="D84" s="3"/>
      <c r="E84" s="3"/>
      <c r="F84" s="3"/>
      <c r="G84" s="3"/>
      <c r="H84" s="3"/>
      <c r="I84" s="3"/>
      <c r="J84" s="100"/>
      <c r="K84" s="3"/>
      <c r="L84" s="3"/>
      <c r="M84" s="3"/>
      <c r="N84" s="3"/>
      <c r="O84" s="151"/>
      <c r="P84" s="3"/>
      <c r="Q84" s="3"/>
      <c r="R84" s="3"/>
      <c r="S84" s="3"/>
      <c r="T84" s="3"/>
      <c r="U84" s="1"/>
      <c r="V84" s="3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s="2" customFormat="1" ht="36.75" customHeight="1">
      <c r="A85" s="1"/>
      <c r="B85" s="3"/>
      <c r="C85" s="3"/>
      <c r="D85" s="3"/>
      <c r="E85" s="3"/>
      <c r="F85" s="3"/>
      <c r="G85" s="3"/>
      <c r="H85" s="3"/>
      <c r="I85" s="3"/>
      <c r="J85" s="100"/>
      <c r="K85" s="3"/>
      <c r="L85" s="3"/>
      <c r="M85" s="3"/>
      <c r="N85" s="3"/>
      <c r="O85" s="151"/>
      <c r="P85" s="3"/>
      <c r="Q85" s="3"/>
      <c r="R85" s="3"/>
      <c r="S85" s="3"/>
      <c r="T85" s="3"/>
      <c r="U85" s="1"/>
      <c r="V85" s="3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s="2" customFormat="1" ht="21.75" customHeight="1">
      <c r="A86" s="1"/>
      <c r="B86" s="174"/>
      <c r="C86" s="174"/>
      <c r="D86" s="174"/>
      <c r="E86" s="174"/>
      <c r="F86" s="174"/>
      <c r="G86" s="174"/>
      <c r="H86" s="174"/>
      <c r="I86" s="54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3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 ht="15.75">
      <c r="A87" s="1"/>
      <c r="B87" s="39"/>
      <c r="C87" s="55"/>
      <c r="D87" s="55"/>
      <c r="E87" s="56"/>
      <c r="F87" s="56"/>
      <c r="G87" s="56"/>
      <c r="H87" s="57"/>
      <c r="I87" s="58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>
      <c r="A88" s="1"/>
      <c r="B88" s="174"/>
      <c r="C88" s="174"/>
      <c r="D88" s="179"/>
      <c r="E88" s="179"/>
      <c r="F88" s="179"/>
      <c r="G88" s="179"/>
      <c r="H88" s="179"/>
      <c r="I88" s="58"/>
      <c r="J88" s="99"/>
      <c r="K88" s="44"/>
      <c r="L88" s="44"/>
      <c r="M88" s="44"/>
      <c r="N88" s="44"/>
      <c r="O88" s="150"/>
      <c r="P88" s="44"/>
      <c r="Q88" s="44"/>
      <c r="R88" s="44"/>
      <c r="S88" s="44"/>
      <c r="T88" s="44"/>
      <c r="V88" s="1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100"/>
      <c r="K89" s="3"/>
      <c r="L89" s="3"/>
      <c r="M89" s="3"/>
      <c r="N89" s="3"/>
      <c r="O89" s="151"/>
      <c r="P89" s="3"/>
      <c r="Q89" s="3"/>
      <c r="R89" s="3"/>
      <c r="S89" s="3"/>
      <c r="T89" s="3"/>
      <c r="U89" s="1"/>
      <c r="V89" s="1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3" spans="1:39" ht="15.75">
      <c r="B93" s="177"/>
      <c r="C93" s="177"/>
      <c r="D93" s="177"/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</row>
  </sheetData>
  <sheetProtection formatCells="0" formatColumns="0" formatRows="0" insertColumns="0" insertRows="0" insertHyperlinks="0" deleteColumns="0" deleteRows="0" sort="0" autoFilter="0" pivotTables="0"/>
  <autoFilter ref="A8:AM66">
    <filterColumn colId="3" showButton="0"/>
  </autoFilter>
  <sortState ref="A10:AM66">
    <sortCondition ref="B10:B66"/>
  </sortState>
  <mergeCells count="58">
    <mergeCell ref="F69:O69"/>
    <mergeCell ref="F70:O70"/>
    <mergeCell ref="L7:L8"/>
    <mergeCell ref="H7:H8"/>
    <mergeCell ref="G5:O5"/>
    <mergeCell ref="B1:G1"/>
    <mergeCell ref="H1:U1"/>
    <mergeCell ref="B2:G2"/>
    <mergeCell ref="H2:U2"/>
    <mergeCell ref="D4:K4"/>
    <mergeCell ref="S4:U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77:C77"/>
    <mergeCell ref="D77:H77"/>
    <mergeCell ref="S7:S8"/>
    <mergeCell ref="T7:T9"/>
    <mergeCell ref="U7:U9"/>
    <mergeCell ref="B9:G9"/>
    <mergeCell ref="B68:C68"/>
    <mergeCell ref="M7:M8"/>
    <mergeCell ref="N7:N8"/>
    <mergeCell ref="O7:O8"/>
    <mergeCell ref="P7:P8"/>
    <mergeCell ref="Q7:Q9"/>
    <mergeCell ref="R7:R8"/>
    <mergeCell ref="G7:G8"/>
    <mergeCell ref="J73:U73"/>
    <mergeCell ref="B75:H75"/>
    <mergeCell ref="J75:U75"/>
    <mergeCell ref="F71:O71"/>
    <mergeCell ref="B93:C93"/>
    <mergeCell ref="D93:I93"/>
    <mergeCell ref="J93:U93"/>
    <mergeCell ref="B83:C83"/>
    <mergeCell ref="D83:I83"/>
    <mergeCell ref="J83:U83"/>
    <mergeCell ref="B86:H86"/>
    <mergeCell ref="J86:U86"/>
    <mergeCell ref="B88:C88"/>
    <mergeCell ref="D88:H88"/>
    <mergeCell ref="J74:U74"/>
    <mergeCell ref="J87:U87"/>
  </mergeCells>
  <conditionalFormatting sqref="H10:N66 P10:P66">
    <cfRule type="cellIs" dxfId="82" priority="14" operator="greaterThan">
      <formula>10</formula>
    </cfRule>
  </conditionalFormatting>
  <conditionalFormatting sqref="O88:O1048576 O1:O86">
    <cfRule type="duplicateValues" dxfId="81" priority="6"/>
  </conditionalFormatting>
  <conditionalFormatting sqref="C1:C1048576">
    <cfRule type="duplicateValues" dxfId="80" priority="5"/>
  </conditionalFormatting>
  <conditionalFormatting sqref="J10:J66">
    <cfRule type="cellIs" dxfId="79" priority="1" stopIfTrue="1" operator="greaterThan">
      <formula>10</formula>
    </cfRule>
    <cfRule type="cellIs" dxfId="78" priority="2" stopIfTrue="1" operator="greaterThan">
      <formula>10</formula>
    </cfRule>
    <cfRule type="cellIs" dxfId="77" priority="3" stopIfTrue="1" operator="greaterThan">
      <formula>10</formula>
    </cfRule>
    <cfRule type="cellIs" dxfId="76" priority="4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71 Y2:AM8 X10:X6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5"/>
  <sheetViews>
    <sheetView topLeftCell="B1" workbookViewId="0">
      <pane ySplit="3" topLeftCell="A39" activePane="bottomLeft" state="frozen"/>
      <selection activeCell="A6" sqref="A6:XFD6"/>
      <selection pane="bottomLeft" activeCell="B77" sqref="A77:XFD97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.625" style="1" customWidth="1"/>
    <col min="8" max="8" width="5.75" style="1" customWidth="1"/>
    <col min="9" max="9" width="6" style="1" customWidth="1"/>
    <col min="10" max="10" width="4.375" style="1" customWidth="1"/>
    <col min="11" max="11" width="4.375" style="1" hidden="1" customWidth="1"/>
    <col min="12" max="12" width="4" style="1" hidden="1" customWidth="1"/>
    <col min="13" max="13" width="4.875" style="1" hidden="1" customWidth="1"/>
    <col min="14" max="14" width="7.375" style="1" hidden="1" customWidth="1"/>
    <col min="15" max="15" width="15" style="167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7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62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163"/>
      <c r="P4" s="209" t="s">
        <v>49</v>
      </c>
      <c r="Q4" s="209"/>
      <c r="R4" s="209"/>
      <c r="S4" s="209" t="s">
        <v>61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212" t="s">
        <v>53</v>
      </c>
      <c r="Q5" s="212"/>
      <c r="R5" s="212"/>
      <c r="S5" s="212"/>
      <c r="T5" s="212"/>
      <c r="U5" s="212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64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1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54.7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1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 t="str">
        <f>+P4</f>
        <v>Nhóm: ELE1320-03</v>
      </c>
      <c r="AA8" s="70">
        <f>+$AJ$8+$AL$8+$AH$8</f>
        <v>59</v>
      </c>
      <c r="AB8" s="64">
        <f>COUNTIF($T$9:$T$128,"Khiển trách")</f>
        <v>0</v>
      </c>
      <c r="AC8" s="64">
        <f>COUNTIF($T$9:$T$128,"Cảnh cáo")</f>
        <v>0</v>
      </c>
      <c r="AD8" s="64">
        <f>COUNTIF($T$9:$T$128,"Đình chỉ thi")</f>
        <v>0</v>
      </c>
      <c r="AE8" s="71">
        <f>+($AB$8+$AC$8+$AD$8)/$AA$8*100%</f>
        <v>0</v>
      </c>
      <c r="AF8" s="64">
        <f>SUM(COUNTIF($T$9:$T$126,"Vắng"),COUNTIF($T$9:$T$126,"Vắng có phép"))</f>
        <v>3</v>
      </c>
      <c r="AG8" s="72">
        <f>+$AF$8/$AA$8</f>
        <v>5.0847457627118647E-2</v>
      </c>
      <c r="AH8" s="73">
        <f>COUNTIF($X$9:$X$126,"Thi lại")</f>
        <v>0</v>
      </c>
      <c r="AI8" s="72">
        <f>+$AH$8/$AA$8</f>
        <v>0</v>
      </c>
      <c r="AJ8" s="73">
        <f>COUNTIF($X$9:$X$127,"Học lại")</f>
        <v>9</v>
      </c>
      <c r="AK8" s="72">
        <f>+$AJ$8/$AA$8</f>
        <v>0.15254237288135594</v>
      </c>
      <c r="AL8" s="64">
        <f>COUNTIF($X$10:$X$127,"Đạt")</f>
        <v>50</v>
      </c>
      <c r="AM8" s="71">
        <f>+$AL$8/$AA$8</f>
        <v>0.84745762711864403</v>
      </c>
    </row>
    <row r="9" spans="2:39" ht="32.25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2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10">
        <v>1</v>
      </c>
      <c r="C10" s="111" t="s">
        <v>685</v>
      </c>
      <c r="D10" s="112" t="s">
        <v>686</v>
      </c>
      <c r="E10" s="113" t="s">
        <v>69</v>
      </c>
      <c r="F10" s="114" t="s">
        <v>687</v>
      </c>
      <c r="G10" s="111" t="s">
        <v>159</v>
      </c>
      <c r="H10" s="88">
        <v>9</v>
      </c>
      <c r="I10" s="88">
        <v>8</v>
      </c>
      <c r="J10" s="96">
        <v>8</v>
      </c>
      <c r="K10" s="88" t="s">
        <v>29</v>
      </c>
      <c r="L10" s="172"/>
      <c r="M10" s="172"/>
      <c r="N10" s="172"/>
      <c r="O10" s="158"/>
      <c r="P10" s="173">
        <v>7</v>
      </c>
      <c r="Q10" s="115">
        <f t="shared" ref="Q10:Q41" si="0">ROUND(SUMPRODUCT(H10:P10,$H$9:$P$9)/100,1)</f>
        <v>7.4</v>
      </c>
      <c r="R10" s="11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11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117" t="str">
        <f t="shared" ref="T10:T35" si="3">+IF(OR($H10=0,$I10=0,$J10=0,$K10=0),"Không đủ ĐKDT","")</f>
        <v/>
      </c>
      <c r="U10" s="141" t="s">
        <v>1602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118">
        <v>2</v>
      </c>
      <c r="C11" s="119" t="s">
        <v>688</v>
      </c>
      <c r="D11" s="120" t="s">
        <v>689</v>
      </c>
      <c r="E11" s="121" t="s">
        <v>69</v>
      </c>
      <c r="F11" s="122" t="s">
        <v>690</v>
      </c>
      <c r="G11" s="119" t="s">
        <v>348</v>
      </c>
      <c r="H11" s="89">
        <v>9</v>
      </c>
      <c r="I11" s="89">
        <v>8</v>
      </c>
      <c r="J11" s="92">
        <v>7.5</v>
      </c>
      <c r="K11" s="89" t="s">
        <v>29</v>
      </c>
      <c r="L11" s="123"/>
      <c r="M11" s="123"/>
      <c r="N11" s="123"/>
      <c r="O11" s="159"/>
      <c r="P11" s="124">
        <v>7</v>
      </c>
      <c r="Q11" s="125">
        <f t="shared" si="0"/>
        <v>7.4</v>
      </c>
      <c r="R11" s="126" t="str">
        <f t="shared" si="1"/>
        <v>B</v>
      </c>
      <c r="S11" s="127" t="str">
        <f t="shared" si="2"/>
        <v>Khá</v>
      </c>
      <c r="T11" s="128" t="str">
        <f t="shared" si="3"/>
        <v/>
      </c>
      <c r="U11" s="142" t="s">
        <v>1602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118">
        <v>3</v>
      </c>
      <c r="C12" s="119" t="s">
        <v>691</v>
      </c>
      <c r="D12" s="120" t="s">
        <v>184</v>
      </c>
      <c r="E12" s="121" t="s">
        <v>69</v>
      </c>
      <c r="F12" s="122" t="s">
        <v>692</v>
      </c>
      <c r="G12" s="119" t="s">
        <v>86</v>
      </c>
      <c r="H12" s="89">
        <v>10</v>
      </c>
      <c r="I12" s="89">
        <v>9</v>
      </c>
      <c r="J12" s="92">
        <v>6</v>
      </c>
      <c r="K12" s="89" t="s">
        <v>29</v>
      </c>
      <c r="L12" s="129"/>
      <c r="M12" s="129"/>
      <c r="N12" s="129"/>
      <c r="O12" s="159"/>
      <c r="P12" s="124">
        <v>7.5</v>
      </c>
      <c r="Q12" s="125">
        <f t="shared" si="0"/>
        <v>7.8</v>
      </c>
      <c r="R12" s="126" t="str">
        <f t="shared" si="1"/>
        <v>B</v>
      </c>
      <c r="S12" s="127" t="str">
        <f t="shared" si="2"/>
        <v>Khá</v>
      </c>
      <c r="T12" s="128" t="str">
        <f t="shared" si="3"/>
        <v/>
      </c>
      <c r="U12" s="142" t="s">
        <v>1602</v>
      </c>
      <c r="V12" s="3"/>
      <c r="W12" s="25"/>
      <c r="X12" s="75" t="str">
        <f t="shared" si="4"/>
        <v>Đạt</v>
      </c>
      <c r="Y12" s="76"/>
      <c r="Z12" s="76"/>
      <c r="AA12" s="169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118">
        <v>4</v>
      </c>
      <c r="C13" s="119" t="s">
        <v>693</v>
      </c>
      <c r="D13" s="120" t="s">
        <v>694</v>
      </c>
      <c r="E13" s="121" t="s">
        <v>69</v>
      </c>
      <c r="F13" s="122" t="s">
        <v>562</v>
      </c>
      <c r="G13" s="119" t="s">
        <v>159</v>
      </c>
      <c r="H13" s="89">
        <v>9</v>
      </c>
      <c r="I13" s="89">
        <v>8</v>
      </c>
      <c r="J13" s="92">
        <v>8</v>
      </c>
      <c r="K13" s="89" t="s">
        <v>29</v>
      </c>
      <c r="L13" s="129"/>
      <c r="M13" s="129"/>
      <c r="N13" s="129"/>
      <c r="O13" s="159"/>
      <c r="P13" s="124">
        <v>9</v>
      </c>
      <c r="Q13" s="125">
        <f t="shared" si="0"/>
        <v>8.8000000000000007</v>
      </c>
      <c r="R13" s="126" t="str">
        <f t="shared" si="1"/>
        <v>A</v>
      </c>
      <c r="S13" s="127" t="str">
        <f t="shared" si="2"/>
        <v>Giỏi</v>
      </c>
      <c r="T13" s="128" t="str">
        <f t="shared" si="3"/>
        <v/>
      </c>
      <c r="U13" s="142" t="s">
        <v>1602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118">
        <v>5</v>
      </c>
      <c r="C14" s="119" t="s">
        <v>695</v>
      </c>
      <c r="D14" s="120" t="s">
        <v>696</v>
      </c>
      <c r="E14" s="121" t="s">
        <v>69</v>
      </c>
      <c r="F14" s="122" t="s">
        <v>537</v>
      </c>
      <c r="G14" s="119" t="s">
        <v>66</v>
      </c>
      <c r="H14" s="89">
        <v>9</v>
      </c>
      <c r="I14" s="89">
        <v>8</v>
      </c>
      <c r="J14" s="92">
        <v>9</v>
      </c>
      <c r="K14" s="89" t="s">
        <v>29</v>
      </c>
      <c r="L14" s="129"/>
      <c r="M14" s="129"/>
      <c r="N14" s="129"/>
      <c r="O14" s="159"/>
      <c r="P14" s="124">
        <v>4.5</v>
      </c>
      <c r="Q14" s="125">
        <f t="shared" si="0"/>
        <v>5.8</v>
      </c>
      <c r="R14" s="126" t="str">
        <f t="shared" si="1"/>
        <v>C</v>
      </c>
      <c r="S14" s="127" t="str">
        <f t="shared" si="2"/>
        <v>Trung bình</v>
      </c>
      <c r="T14" s="128" t="str">
        <f t="shared" si="3"/>
        <v/>
      </c>
      <c r="U14" s="142" t="s">
        <v>1602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118">
        <v>6</v>
      </c>
      <c r="C15" s="119" t="s">
        <v>697</v>
      </c>
      <c r="D15" s="120" t="s">
        <v>698</v>
      </c>
      <c r="E15" s="121" t="s">
        <v>1608</v>
      </c>
      <c r="F15" s="122" t="s">
        <v>699</v>
      </c>
      <c r="G15" s="119" t="s">
        <v>348</v>
      </c>
      <c r="H15" s="89">
        <v>9</v>
      </c>
      <c r="I15" s="89">
        <v>8</v>
      </c>
      <c r="J15" s="92">
        <v>7.5</v>
      </c>
      <c r="K15" s="89" t="s">
        <v>29</v>
      </c>
      <c r="L15" s="129"/>
      <c r="M15" s="129"/>
      <c r="N15" s="129"/>
      <c r="O15" s="159"/>
      <c r="P15" s="124">
        <v>9</v>
      </c>
      <c r="Q15" s="125">
        <f t="shared" si="0"/>
        <v>8.8000000000000007</v>
      </c>
      <c r="R15" s="126" t="str">
        <f t="shared" si="1"/>
        <v>A</v>
      </c>
      <c r="S15" s="127" t="str">
        <f t="shared" si="2"/>
        <v>Giỏi</v>
      </c>
      <c r="T15" s="128" t="str">
        <f t="shared" si="3"/>
        <v/>
      </c>
      <c r="U15" s="142" t="s">
        <v>1602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118">
        <v>7</v>
      </c>
      <c r="C16" s="119" t="s">
        <v>700</v>
      </c>
      <c r="D16" s="120" t="s">
        <v>701</v>
      </c>
      <c r="E16" s="121" t="s">
        <v>702</v>
      </c>
      <c r="F16" s="122" t="s">
        <v>382</v>
      </c>
      <c r="G16" s="119" t="s">
        <v>104</v>
      </c>
      <c r="H16" s="89">
        <v>9</v>
      </c>
      <c r="I16" s="89">
        <v>7.5</v>
      </c>
      <c r="J16" s="92">
        <v>6.5</v>
      </c>
      <c r="K16" s="89" t="s">
        <v>29</v>
      </c>
      <c r="L16" s="129"/>
      <c r="M16" s="129"/>
      <c r="N16" s="129"/>
      <c r="O16" s="159"/>
      <c r="P16" s="124">
        <v>8</v>
      </c>
      <c r="Q16" s="125">
        <f t="shared" si="0"/>
        <v>7.9</v>
      </c>
      <c r="R16" s="126" t="str">
        <f t="shared" si="1"/>
        <v>B</v>
      </c>
      <c r="S16" s="127" t="str">
        <f t="shared" si="2"/>
        <v>Khá</v>
      </c>
      <c r="T16" s="128" t="str">
        <f t="shared" si="3"/>
        <v/>
      </c>
      <c r="U16" s="142" t="s">
        <v>1602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118">
        <v>8</v>
      </c>
      <c r="C17" s="119" t="s">
        <v>703</v>
      </c>
      <c r="D17" s="120" t="s">
        <v>153</v>
      </c>
      <c r="E17" s="121" t="s">
        <v>93</v>
      </c>
      <c r="F17" s="122" t="s">
        <v>704</v>
      </c>
      <c r="G17" s="119" t="s">
        <v>348</v>
      </c>
      <c r="H17" s="89">
        <v>9</v>
      </c>
      <c r="I17" s="89">
        <v>8</v>
      </c>
      <c r="J17" s="92">
        <v>8.5</v>
      </c>
      <c r="K17" s="89" t="s">
        <v>29</v>
      </c>
      <c r="L17" s="129"/>
      <c r="M17" s="129"/>
      <c r="N17" s="129"/>
      <c r="O17" s="159"/>
      <c r="P17" s="124">
        <v>3</v>
      </c>
      <c r="Q17" s="125">
        <f t="shared" si="0"/>
        <v>4.7</v>
      </c>
      <c r="R17" s="126" t="str">
        <f t="shared" si="1"/>
        <v>D</v>
      </c>
      <c r="S17" s="127" t="str">
        <f t="shared" si="2"/>
        <v>Trung bình yếu</v>
      </c>
      <c r="T17" s="128" t="str">
        <f t="shared" si="3"/>
        <v/>
      </c>
      <c r="U17" s="142" t="s">
        <v>1602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118">
        <v>9</v>
      </c>
      <c r="C18" s="119" t="s">
        <v>705</v>
      </c>
      <c r="D18" s="120" t="s">
        <v>209</v>
      </c>
      <c r="E18" s="121" t="s">
        <v>93</v>
      </c>
      <c r="F18" s="122" t="s">
        <v>706</v>
      </c>
      <c r="G18" s="119" t="s">
        <v>104</v>
      </c>
      <c r="H18" s="89">
        <v>9</v>
      </c>
      <c r="I18" s="89">
        <v>8</v>
      </c>
      <c r="J18" s="92">
        <v>8</v>
      </c>
      <c r="K18" s="89" t="s">
        <v>29</v>
      </c>
      <c r="L18" s="129"/>
      <c r="M18" s="129"/>
      <c r="N18" s="129"/>
      <c r="O18" s="159"/>
      <c r="P18" s="124">
        <v>9</v>
      </c>
      <c r="Q18" s="125">
        <f t="shared" si="0"/>
        <v>8.8000000000000007</v>
      </c>
      <c r="R18" s="126" t="str">
        <f t="shared" si="1"/>
        <v>A</v>
      </c>
      <c r="S18" s="127" t="str">
        <f t="shared" si="2"/>
        <v>Giỏi</v>
      </c>
      <c r="T18" s="128" t="str">
        <f t="shared" si="3"/>
        <v/>
      </c>
      <c r="U18" s="142" t="s">
        <v>1602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118">
        <v>10</v>
      </c>
      <c r="C19" s="119" t="s">
        <v>707</v>
      </c>
      <c r="D19" s="120" t="s">
        <v>336</v>
      </c>
      <c r="E19" s="121" t="s">
        <v>115</v>
      </c>
      <c r="F19" s="122" t="s">
        <v>708</v>
      </c>
      <c r="G19" s="119" t="s">
        <v>218</v>
      </c>
      <c r="H19" s="89">
        <v>7</v>
      </c>
      <c r="I19" s="89">
        <v>8</v>
      </c>
      <c r="J19" s="92">
        <v>7.5</v>
      </c>
      <c r="K19" s="89" t="s">
        <v>29</v>
      </c>
      <c r="L19" s="129"/>
      <c r="M19" s="129"/>
      <c r="N19" s="129"/>
      <c r="O19" s="159"/>
      <c r="P19" s="124">
        <v>7.5</v>
      </c>
      <c r="Q19" s="125">
        <f t="shared" si="0"/>
        <v>7.5</v>
      </c>
      <c r="R19" s="126" t="str">
        <f t="shared" si="1"/>
        <v>B</v>
      </c>
      <c r="S19" s="127" t="str">
        <f t="shared" si="2"/>
        <v>Khá</v>
      </c>
      <c r="T19" s="128" t="str">
        <f t="shared" si="3"/>
        <v/>
      </c>
      <c r="U19" s="142" t="s">
        <v>1602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118">
        <v>11</v>
      </c>
      <c r="C20" s="119" t="s">
        <v>709</v>
      </c>
      <c r="D20" s="120" t="s">
        <v>710</v>
      </c>
      <c r="E20" s="121" t="s">
        <v>540</v>
      </c>
      <c r="F20" s="122" t="s">
        <v>711</v>
      </c>
      <c r="G20" s="119" t="s">
        <v>78</v>
      </c>
      <c r="H20" s="89">
        <v>9</v>
      </c>
      <c r="I20" s="89">
        <v>8</v>
      </c>
      <c r="J20" s="92">
        <v>8</v>
      </c>
      <c r="K20" s="89" t="s">
        <v>29</v>
      </c>
      <c r="L20" s="129"/>
      <c r="M20" s="129"/>
      <c r="N20" s="129"/>
      <c r="O20" s="159"/>
      <c r="P20" s="124">
        <v>8.5</v>
      </c>
      <c r="Q20" s="125">
        <f t="shared" si="0"/>
        <v>8.5</v>
      </c>
      <c r="R20" s="126" t="str">
        <f t="shared" si="1"/>
        <v>A</v>
      </c>
      <c r="S20" s="127" t="str">
        <f t="shared" si="2"/>
        <v>Giỏi</v>
      </c>
      <c r="T20" s="128" t="str">
        <f t="shared" si="3"/>
        <v/>
      </c>
      <c r="U20" s="142" t="s">
        <v>1602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118">
        <v>12</v>
      </c>
      <c r="C21" s="119" t="s">
        <v>712</v>
      </c>
      <c r="D21" s="120" t="s">
        <v>153</v>
      </c>
      <c r="E21" s="121" t="s">
        <v>123</v>
      </c>
      <c r="F21" s="122" t="s">
        <v>713</v>
      </c>
      <c r="G21" s="119" t="s">
        <v>218</v>
      </c>
      <c r="H21" s="89">
        <v>10</v>
      </c>
      <c r="I21" s="89">
        <v>9</v>
      </c>
      <c r="J21" s="92">
        <v>9</v>
      </c>
      <c r="K21" s="89" t="s">
        <v>29</v>
      </c>
      <c r="L21" s="129"/>
      <c r="M21" s="129"/>
      <c r="N21" s="129"/>
      <c r="O21" s="159"/>
      <c r="P21" s="124">
        <v>9</v>
      </c>
      <c r="Q21" s="125">
        <f t="shared" si="0"/>
        <v>9.1</v>
      </c>
      <c r="R21" s="126" t="str">
        <f t="shared" si="1"/>
        <v>A+</v>
      </c>
      <c r="S21" s="127" t="str">
        <f t="shared" si="2"/>
        <v>Giỏi</v>
      </c>
      <c r="T21" s="128" t="str">
        <f t="shared" si="3"/>
        <v/>
      </c>
      <c r="U21" s="142" t="s">
        <v>1602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118">
        <v>13</v>
      </c>
      <c r="C22" s="119" t="s">
        <v>714</v>
      </c>
      <c r="D22" s="120" t="s">
        <v>715</v>
      </c>
      <c r="E22" s="121" t="s">
        <v>716</v>
      </c>
      <c r="F22" s="122" t="s">
        <v>717</v>
      </c>
      <c r="G22" s="119" t="s">
        <v>159</v>
      </c>
      <c r="H22" s="89">
        <v>9</v>
      </c>
      <c r="I22" s="89">
        <v>8</v>
      </c>
      <c r="J22" s="92">
        <v>8</v>
      </c>
      <c r="K22" s="89" t="s">
        <v>29</v>
      </c>
      <c r="L22" s="129"/>
      <c r="M22" s="129"/>
      <c r="N22" s="129"/>
      <c r="O22" s="159"/>
      <c r="P22" s="124">
        <v>5</v>
      </c>
      <c r="Q22" s="125">
        <f t="shared" si="0"/>
        <v>6</v>
      </c>
      <c r="R22" s="126" t="str">
        <f t="shared" si="1"/>
        <v>C</v>
      </c>
      <c r="S22" s="127" t="str">
        <f t="shared" si="2"/>
        <v>Trung bình</v>
      </c>
      <c r="T22" s="128" t="str">
        <f t="shared" si="3"/>
        <v/>
      </c>
      <c r="U22" s="142" t="s">
        <v>1602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118">
        <v>14</v>
      </c>
      <c r="C23" s="119" t="s">
        <v>718</v>
      </c>
      <c r="D23" s="120" t="s">
        <v>425</v>
      </c>
      <c r="E23" s="121" t="s">
        <v>552</v>
      </c>
      <c r="F23" s="122" t="s">
        <v>151</v>
      </c>
      <c r="G23" s="119" t="s">
        <v>82</v>
      </c>
      <c r="H23" s="89">
        <v>9</v>
      </c>
      <c r="I23" s="89">
        <v>8</v>
      </c>
      <c r="J23" s="92">
        <v>7.5</v>
      </c>
      <c r="K23" s="89" t="s">
        <v>29</v>
      </c>
      <c r="L23" s="129"/>
      <c r="M23" s="129"/>
      <c r="N23" s="129"/>
      <c r="O23" s="159"/>
      <c r="P23" s="124">
        <v>7.5</v>
      </c>
      <c r="Q23" s="125">
        <f t="shared" si="0"/>
        <v>7.7</v>
      </c>
      <c r="R23" s="126" t="str">
        <f t="shared" si="1"/>
        <v>B</v>
      </c>
      <c r="S23" s="127" t="str">
        <f t="shared" si="2"/>
        <v>Khá</v>
      </c>
      <c r="T23" s="128" t="str">
        <f t="shared" si="3"/>
        <v/>
      </c>
      <c r="U23" s="142" t="s">
        <v>1602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118">
        <v>15</v>
      </c>
      <c r="C24" s="119" t="s">
        <v>719</v>
      </c>
      <c r="D24" s="120" t="s">
        <v>209</v>
      </c>
      <c r="E24" s="121" t="s">
        <v>136</v>
      </c>
      <c r="F24" s="122" t="s">
        <v>226</v>
      </c>
      <c r="G24" s="119" t="s">
        <v>218</v>
      </c>
      <c r="H24" s="89">
        <v>10</v>
      </c>
      <c r="I24" s="89">
        <v>9</v>
      </c>
      <c r="J24" s="92">
        <v>8.5</v>
      </c>
      <c r="K24" s="89" t="s">
        <v>29</v>
      </c>
      <c r="L24" s="129"/>
      <c r="M24" s="129"/>
      <c r="N24" s="129"/>
      <c r="O24" s="159"/>
      <c r="P24" s="124">
        <v>8</v>
      </c>
      <c r="Q24" s="125">
        <f t="shared" si="0"/>
        <v>8.4</v>
      </c>
      <c r="R24" s="126" t="str">
        <f t="shared" si="1"/>
        <v>B+</v>
      </c>
      <c r="S24" s="127" t="str">
        <f t="shared" si="2"/>
        <v>Khá</v>
      </c>
      <c r="T24" s="128" t="str">
        <f t="shared" si="3"/>
        <v/>
      </c>
      <c r="U24" s="142" t="s">
        <v>1602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118">
        <v>16</v>
      </c>
      <c r="C25" s="119" t="s">
        <v>720</v>
      </c>
      <c r="D25" s="120" t="s">
        <v>721</v>
      </c>
      <c r="E25" s="121" t="s">
        <v>722</v>
      </c>
      <c r="F25" s="122" t="s">
        <v>723</v>
      </c>
      <c r="G25" s="119" t="s">
        <v>348</v>
      </c>
      <c r="H25" s="89">
        <v>0</v>
      </c>
      <c r="I25" s="89">
        <v>0</v>
      </c>
      <c r="J25" s="92">
        <v>1</v>
      </c>
      <c r="K25" s="89" t="s">
        <v>29</v>
      </c>
      <c r="L25" s="129"/>
      <c r="M25" s="129"/>
      <c r="N25" s="129"/>
      <c r="O25" s="159"/>
      <c r="P25" s="124" t="s">
        <v>1605</v>
      </c>
      <c r="Q25" s="125">
        <f t="shared" si="0"/>
        <v>0.1</v>
      </c>
      <c r="R25" s="126" t="str">
        <f t="shared" si="1"/>
        <v>F</v>
      </c>
      <c r="S25" s="127" t="str">
        <f t="shared" si="2"/>
        <v>Kém</v>
      </c>
      <c r="T25" s="128" t="str">
        <f t="shared" si="3"/>
        <v>Không đủ ĐKDT</v>
      </c>
      <c r="U25" s="142" t="s">
        <v>1602</v>
      </c>
      <c r="V25" s="3"/>
      <c r="W25" s="25"/>
      <c r="X25" s="75" t="str">
        <f t="shared" si="4"/>
        <v>Học lại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118">
        <v>17</v>
      </c>
      <c r="C26" s="119" t="s">
        <v>724</v>
      </c>
      <c r="D26" s="120" t="s">
        <v>126</v>
      </c>
      <c r="E26" s="121" t="s">
        <v>722</v>
      </c>
      <c r="F26" s="122" t="s">
        <v>725</v>
      </c>
      <c r="G26" s="119" t="s">
        <v>108</v>
      </c>
      <c r="H26" s="89">
        <v>9</v>
      </c>
      <c r="I26" s="89">
        <v>7</v>
      </c>
      <c r="J26" s="92">
        <v>9</v>
      </c>
      <c r="K26" s="89" t="s">
        <v>29</v>
      </c>
      <c r="L26" s="129"/>
      <c r="M26" s="129"/>
      <c r="N26" s="129"/>
      <c r="O26" s="159"/>
      <c r="P26" s="124">
        <v>7.5</v>
      </c>
      <c r="Q26" s="125">
        <f t="shared" si="0"/>
        <v>7.8</v>
      </c>
      <c r="R26" s="126" t="str">
        <f t="shared" si="1"/>
        <v>B</v>
      </c>
      <c r="S26" s="127" t="str">
        <f t="shared" si="2"/>
        <v>Khá</v>
      </c>
      <c r="T26" s="128" t="str">
        <f t="shared" si="3"/>
        <v/>
      </c>
      <c r="U26" s="142" t="s">
        <v>1602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118">
        <v>18</v>
      </c>
      <c r="C27" s="119" t="s">
        <v>726</v>
      </c>
      <c r="D27" s="120" t="s">
        <v>361</v>
      </c>
      <c r="E27" s="121" t="s">
        <v>727</v>
      </c>
      <c r="F27" s="122" t="s">
        <v>529</v>
      </c>
      <c r="G27" s="119" t="s">
        <v>167</v>
      </c>
      <c r="H27" s="89">
        <v>9</v>
      </c>
      <c r="I27" s="89">
        <v>8</v>
      </c>
      <c r="J27" s="92">
        <v>9</v>
      </c>
      <c r="K27" s="89" t="s">
        <v>29</v>
      </c>
      <c r="L27" s="129"/>
      <c r="M27" s="129"/>
      <c r="N27" s="129"/>
      <c r="O27" s="159"/>
      <c r="P27" s="124">
        <v>9</v>
      </c>
      <c r="Q27" s="125">
        <f t="shared" si="0"/>
        <v>8.9</v>
      </c>
      <c r="R27" s="126" t="str">
        <f t="shared" si="1"/>
        <v>A</v>
      </c>
      <c r="S27" s="127" t="str">
        <f t="shared" si="2"/>
        <v>Giỏi</v>
      </c>
      <c r="T27" s="128" t="str">
        <f t="shared" si="3"/>
        <v/>
      </c>
      <c r="U27" s="142" t="s">
        <v>1602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118">
        <v>19</v>
      </c>
      <c r="C28" s="119" t="s">
        <v>728</v>
      </c>
      <c r="D28" s="120" t="s">
        <v>302</v>
      </c>
      <c r="E28" s="121" t="s">
        <v>729</v>
      </c>
      <c r="F28" s="122" t="s">
        <v>730</v>
      </c>
      <c r="G28" s="119" t="s">
        <v>218</v>
      </c>
      <c r="H28" s="89">
        <v>10</v>
      </c>
      <c r="I28" s="89">
        <v>9</v>
      </c>
      <c r="J28" s="92">
        <v>9.5</v>
      </c>
      <c r="K28" s="89" t="s">
        <v>29</v>
      </c>
      <c r="L28" s="129"/>
      <c r="M28" s="129"/>
      <c r="N28" s="129"/>
      <c r="O28" s="159"/>
      <c r="P28" s="124">
        <v>7.5</v>
      </c>
      <c r="Q28" s="125">
        <f t="shared" si="0"/>
        <v>8.1</v>
      </c>
      <c r="R28" s="126" t="str">
        <f t="shared" si="1"/>
        <v>B+</v>
      </c>
      <c r="S28" s="127" t="str">
        <f t="shared" si="2"/>
        <v>Khá</v>
      </c>
      <c r="T28" s="128" t="str">
        <f t="shared" si="3"/>
        <v/>
      </c>
      <c r="U28" s="142" t="s">
        <v>1602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118">
        <v>20</v>
      </c>
      <c r="C29" s="119" t="s">
        <v>731</v>
      </c>
      <c r="D29" s="120" t="s">
        <v>425</v>
      </c>
      <c r="E29" s="121" t="s">
        <v>394</v>
      </c>
      <c r="F29" s="122" t="s">
        <v>732</v>
      </c>
      <c r="G29" s="119" t="s">
        <v>218</v>
      </c>
      <c r="H29" s="89">
        <v>9</v>
      </c>
      <c r="I29" s="89">
        <v>8</v>
      </c>
      <c r="J29" s="92">
        <v>7.5</v>
      </c>
      <c r="K29" s="89" t="s">
        <v>29</v>
      </c>
      <c r="L29" s="129"/>
      <c r="M29" s="129"/>
      <c r="N29" s="129"/>
      <c r="O29" s="159"/>
      <c r="P29" s="124">
        <v>7</v>
      </c>
      <c r="Q29" s="125">
        <f t="shared" si="0"/>
        <v>7.4</v>
      </c>
      <c r="R29" s="126" t="str">
        <f t="shared" si="1"/>
        <v>B</v>
      </c>
      <c r="S29" s="127" t="str">
        <f t="shared" si="2"/>
        <v>Khá</v>
      </c>
      <c r="T29" s="128" t="str">
        <f t="shared" si="3"/>
        <v/>
      </c>
      <c r="U29" s="142" t="s">
        <v>1602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118">
        <v>21</v>
      </c>
      <c r="C30" s="119" t="s">
        <v>733</v>
      </c>
      <c r="D30" s="120" t="s">
        <v>236</v>
      </c>
      <c r="E30" s="121" t="s">
        <v>394</v>
      </c>
      <c r="F30" s="122" t="s">
        <v>734</v>
      </c>
      <c r="G30" s="119" t="s">
        <v>348</v>
      </c>
      <c r="H30" s="89">
        <v>0</v>
      </c>
      <c r="I30" s="89">
        <v>0</v>
      </c>
      <c r="J30" s="92">
        <v>1</v>
      </c>
      <c r="K30" s="89" t="s">
        <v>29</v>
      </c>
      <c r="L30" s="129"/>
      <c r="M30" s="129"/>
      <c r="N30" s="129"/>
      <c r="O30" s="159"/>
      <c r="P30" s="124" t="s">
        <v>1605</v>
      </c>
      <c r="Q30" s="125">
        <f t="shared" si="0"/>
        <v>0.1</v>
      </c>
      <c r="R30" s="126" t="str">
        <f t="shared" si="1"/>
        <v>F</v>
      </c>
      <c r="S30" s="127" t="str">
        <f t="shared" si="2"/>
        <v>Kém</v>
      </c>
      <c r="T30" s="128" t="str">
        <f t="shared" si="3"/>
        <v>Không đủ ĐKDT</v>
      </c>
      <c r="U30" s="142" t="s">
        <v>1602</v>
      </c>
      <c r="V30" s="3"/>
      <c r="W30" s="25"/>
      <c r="X30" s="75" t="str">
        <f t="shared" si="4"/>
        <v>Học lại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118">
        <v>22</v>
      </c>
      <c r="C31" s="119" t="s">
        <v>735</v>
      </c>
      <c r="D31" s="120" t="s">
        <v>222</v>
      </c>
      <c r="E31" s="121" t="s">
        <v>162</v>
      </c>
      <c r="F31" s="122" t="s">
        <v>736</v>
      </c>
      <c r="G31" s="119" t="s">
        <v>82</v>
      </c>
      <c r="H31" s="89">
        <v>0</v>
      </c>
      <c r="I31" s="89">
        <v>0</v>
      </c>
      <c r="J31" s="92">
        <v>1</v>
      </c>
      <c r="K31" s="89" t="s">
        <v>29</v>
      </c>
      <c r="L31" s="129"/>
      <c r="M31" s="129"/>
      <c r="N31" s="129"/>
      <c r="O31" s="159"/>
      <c r="P31" s="124" t="s">
        <v>1605</v>
      </c>
      <c r="Q31" s="125">
        <f t="shared" si="0"/>
        <v>0.1</v>
      </c>
      <c r="R31" s="126" t="str">
        <f t="shared" si="1"/>
        <v>F</v>
      </c>
      <c r="S31" s="127" t="str">
        <f t="shared" si="2"/>
        <v>Kém</v>
      </c>
      <c r="T31" s="128" t="str">
        <f t="shared" si="3"/>
        <v>Không đủ ĐKDT</v>
      </c>
      <c r="U31" s="142" t="s">
        <v>1602</v>
      </c>
      <c r="V31" s="3"/>
      <c r="W31" s="25"/>
      <c r="X31" s="75" t="str">
        <f t="shared" si="4"/>
        <v>Học lại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118">
        <v>23</v>
      </c>
      <c r="C32" s="119" t="s">
        <v>737</v>
      </c>
      <c r="D32" s="120" t="s">
        <v>463</v>
      </c>
      <c r="E32" s="121" t="s">
        <v>173</v>
      </c>
      <c r="F32" s="122" t="s">
        <v>738</v>
      </c>
      <c r="G32" s="119" t="s">
        <v>348</v>
      </c>
      <c r="H32" s="89">
        <v>5</v>
      </c>
      <c r="I32" s="89">
        <v>8</v>
      </c>
      <c r="J32" s="92">
        <v>7.5</v>
      </c>
      <c r="K32" s="89" t="s">
        <v>29</v>
      </c>
      <c r="L32" s="129"/>
      <c r="M32" s="129"/>
      <c r="N32" s="129"/>
      <c r="O32" s="159"/>
      <c r="P32" s="124">
        <v>8</v>
      </c>
      <c r="Q32" s="125">
        <f t="shared" si="0"/>
        <v>7.7</v>
      </c>
      <c r="R32" s="126" t="str">
        <f t="shared" si="1"/>
        <v>B</v>
      </c>
      <c r="S32" s="127" t="str">
        <f t="shared" si="2"/>
        <v>Khá</v>
      </c>
      <c r="T32" s="128" t="str">
        <f t="shared" si="3"/>
        <v/>
      </c>
      <c r="U32" s="142" t="s">
        <v>1602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118">
        <v>24</v>
      </c>
      <c r="C33" s="119" t="s">
        <v>739</v>
      </c>
      <c r="D33" s="120" t="s">
        <v>740</v>
      </c>
      <c r="E33" s="121" t="s">
        <v>741</v>
      </c>
      <c r="F33" s="122" t="s">
        <v>742</v>
      </c>
      <c r="G33" s="119" t="s">
        <v>78</v>
      </c>
      <c r="H33" s="89">
        <v>9</v>
      </c>
      <c r="I33" s="89">
        <v>8</v>
      </c>
      <c r="J33" s="92">
        <v>9</v>
      </c>
      <c r="K33" s="89" t="s">
        <v>29</v>
      </c>
      <c r="L33" s="129"/>
      <c r="M33" s="129"/>
      <c r="N33" s="129"/>
      <c r="O33" s="159"/>
      <c r="P33" s="124">
        <v>9</v>
      </c>
      <c r="Q33" s="125">
        <f t="shared" si="0"/>
        <v>8.9</v>
      </c>
      <c r="R33" s="126" t="str">
        <f t="shared" si="1"/>
        <v>A</v>
      </c>
      <c r="S33" s="127" t="str">
        <f t="shared" si="2"/>
        <v>Giỏi</v>
      </c>
      <c r="T33" s="128" t="str">
        <f t="shared" si="3"/>
        <v/>
      </c>
      <c r="U33" s="142" t="s">
        <v>1602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118">
        <v>25</v>
      </c>
      <c r="C34" s="119" t="s">
        <v>743</v>
      </c>
      <c r="D34" s="120" t="s">
        <v>463</v>
      </c>
      <c r="E34" s="121" t="s">
        <v>744</v>
      </c>
      <c r="F34" s="122" t="s">
        <v>230</v>
      </c>
      <c r="G34" s="119" t="s">
        <v>74</v>
      </c>
      <c r="H34" s="89">
        <v>8</v>
      </c>
      <c r="I34" s="89">
        <v>7</v>
      </c>
      <c r="J34" s="92">
        <v>8.5</v>
      </c>
      <c r="K34" s="89" t="s">
        <v>29</v>
      </c>
      <c r="L34" s="129"/>
      <c r="M34" s="129"/>
      <c r="N34" s="129"/>
      <c r="O34" s="159"/>
      <c r="P34" s="124">
        <v>5.5</v>
      </c>
      <c r="Q34" s="125">
        <f t="shared" si="0"/>
        <v>6.2</v>
      </c>
      <c r="R34" s="126" t="str">
        <f t="shared" si="1"/>
        <v>C</v>
      </c>
      <c r="S34" s="127" t="str">
        <f t="shared" si="2"/>
        <v>Trung bình</v>
      </c>
      <c r="T34" s="128" t="str">
        <f t="shared" si="3"/>
        <v/>
      </c>
      <c r="U34" s="142" t="s">
        <v>1602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118">
        <v>26</v>
      </c>
      <c r="C35" s="119" t="s">
        <v>745</v>
      </c>
      <c r="D35" s="120" t="s">
        <v>746</v>
      </c>
      <c r="E35" s="121" t="s">
        <v>177</v>
      </c>
      <c r="F35" s="122" t="s">
        <v>448</v>
      </c>
      <c r="G35" s="119" t="s">
        <v>218</v>
      </c>
      <c r="H35" s="89">
        <v>9</v>
      </c>
      <c r="I35" s="89">
        <v>8</v>
      </c>
      <c r="J35" s="92">
        <v>8.5</v>
      </c>
      <c r="K35" s="89" t="s">
        <v>29</v>
      </c>
      <c r="L35" s="129"/>
      <c r="M35" s="129"/>
      <c r="N35" s="129"/>
      <c r="O35" s="159"/>
      <c r="P35" s="124">
        <v>7</v>
      </c>
      <c r="Q35" s="125">
        <f t="shared" si="0"/>
        <v>7.5</v>
      </c>
      <c r="R35" s="126" t="str">
        <f t="shared" si="1"/>
        <v>B</v>
      </c>
      <c r="S35" s="127" t="str">
        <f t="shared" si="2"/>
        <v>Khá</v>
      </c>
      <c r="T35" s="128" t="str">
        <f t="shared" si="3"/>
        <v/>
      </c>
      <c r="U35" s="142" t="s">
        <v>1602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118">
        <v>27</v>
      </c>
      <c r="C36" s="119" t="s">
        <v>747</v>
      </c>
      <c r="D36" s="120" t="s">
        <v>487</v>
      </c>
      <c r="E36" s="121" t="s">
        <v>748</v>
      </c>
      <c r="F36" s="122" t="s">
        <v>749</v>
      </c>
      <c r="G36" s="119" t="s">
        <v>750</v>
      </c>
      <c r="H36" s="89">
        <v>9</v>
      </c>
      <c r="I36" s="89">
        <v>3</v>
      </c>
      <c r="J36" s="92">
        <v>1</v>
      </c>
      <c r="K36" s="89" t="s">
        <v>29</v>
      </c>
      <c r="L36" s="129"/>
      <c r="M36" s="129"/>
      <c r="N36" s="129"/>
      <c r="O36" s="159"/>
      <c r="P36" s="124" t="s">
        <v>1606</v>
      </c>
      <c r="Q36" s="125">
        <f t="shared" si="0"/>
        <v>1.3</v>
      </c>
      <c r="R36" s="126" t="str">
        <f t="shared" si="1"/>
        <v>F</v>
      </c>
      <c r="S36" s="127" t="str">
        <f t="shared" si="2"/>
        <v>Kém</v>
      </c>
      <c r="T36" s="128" t="s">
        <v>1607</v>
      </c>
      <c r="U36" s="142" t="s">
        <v>1602</v>
      </c>
      <c r="V36" s="3"/>
      <c r="W36" s="25"/>
      <c r="X36" s="75" t="str">
        <f t="shared" si="4"/>
        <v>Học lại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118">
        <v>28</v>
      </c>
      <c r="C37" s="119" t="s">
        <v>751</v>
      </c>
      <c r="D37" s="120" t="s">
        <v>752</v>
      </c>
      <c r="E37" s="121" t="s">
        <v>433</v>
      </c>
      <c r="F37" s="122" t="s">
        <v>329</v>
      </c>
      <c r="G37" s="119" t="s">
        <v>82</v>
      </c>
      <c r="H37" s="89">
        <v>5</v>
      </c>
      <c r="I37" s="89">
        <v>5</v>
      </c>
      <c r="J37" s="92">
        <v>8.5</v>
      </c>
      <c r="K37" s="89" t="s">
        <v>29</v>
      </c>
      <c r="L37" s="129"/>
      <c r="M37" s="129"/>
      <c r="N37" s="129"/>
      <c r="O37" s="159"/>
      <c r="P37" s="124">
        <v>7</v>
      </c>
      <c r="Q37" s="125">
        <f t="shared" si="0"/>
        <v>6.8</v>
      </c>
      <c r="R37" s="126" t="str">
        <f t="shared" si="1"/>
        <v>C+</v>
      </c>
      <c r="S37" s="127" t="str">
        <f t="shared" si="2"/>
        <v>Trung bình</v>
      </c>
      <c r="T37" s="128" t="str">
        <f t="shared" ref="T37:T43" si="5">+IF(OR($H37=0,$I37=0,$J37=0,$K37=0),"Không đủ ĐKDT","")</f>
        <v/>
      </c>
      <c r="U37" s="142" t="s">
        <v>1602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118">
        <v>29</v>
      </c>
      <c r="C38" s="119" t="s">
        <v>753</v>
      </c>
      <c r="D38" s="120" t="s">
        <v>754</v>
      </c>
      <c r="E38" s="121" t="s">
        <v>755</v>
      </c>
      <c r="F38" s="122" t="s">
        <v>756</v>
      </c>
      <c r="G38" s="119" t="s">
        <v>108</v>
      </c>
      <c r="H38" s="89">
        <v>9</v>
      </c>
      <c r="I38" s="89">
        <v>7</v>
      </c>
      <c r="J38" s="92">
        <v>9</v>
      </c>
      <c r="K38" s="89" t="s">
        <v>29</v>
      </c>
      <c r="L38" s="129"/>
      <c r="M38" s="129"/>
      <c r="N38" s="129"/>
      <c r="O38" s="159"/>
      <c r="P38" s="124">
        <v>9.5</v>
      </c>
      <c r="Q38" s="125">
        <f t="shared" si="0"/>
        <v>9.1999999999999993</v>
      </c>
      <c r="R38" s="126" t="str">
        <f t="shared" si="1"/>
        <v>A+</v>
      </c>
      <c r="S38" s="127" t="str">
        <f t="shared" si="2"/>
        <v>Giỏi</v>
      </c>
      <c r="T38" s="128" t="str">
        <f t="shared" si="5"/>
        <v/>
      </c>
      <c r="U38" s="142" t="s">
        <v>1602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118">
        <v>30</v>
      </c>
      <c r="C39" s="119" t="s">
        <v>757</v>
      </c>
      <c r="D39" s="120" t="s">
        <v>758</v>
      </c>
      <c r="E39" s="121" t="s">
        <v>192</v>
      </c>
      <c r="F39" s="122" t="s">
        <v>759</v>
      </c>
      <c r="G39" s="119" t="s">
        <v>86</v>
      </c>
      <c r="H39" s="89">
        <v>9</v>
      </c>
      <c r="I39" s="89">
        <v>7.5</v>
      </c>
      <c r="J39" s="92">
        <v>8</v>
      </c>
      <c r="K39" s="89" t="s">
        <v>29</v>
      </c>
      <c r="L39" s="129"/>
      <c r="M39" s="129"/>
      <c r="N39" s="129"/>
      <c r="O39" s="159"/>
      <c r="P39" s="124">
        <v>7.5</v>
      </c>
      <c r="Q39" s="125">
        <f t="shared" si="0"/>
        <v>7.7</v>
      </c>
      <c r="R39" s="126" t="str">
        <f t="shared" si="1"/>
        <v>B</v>
      </c>
      <c r="S39" s="127" t="str">
        <f t="shared" si="2"/>
        <v>Khá</v>
      </c>
      <c r="T39" s="128" t="str">
        <f t="shared" si="5"/>
        <v/>
      </c>
      <c r="U39" s="142" t="s">
        <v>1602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118">
        <v>31</v>
      </c>
      <c r="C40" s="119" t="s">
        <v>760</v>
      </c>
      <c r="D40" s="120" t="s">
        <v>343</v>
      </c>
      <c r="E40" s="121" t="s">
        <v>192</v>
      </c>
      <c r="F40" s="122" t="s">
        <v>241</v>
      </c>
      <c r="G40" s="119" t="s">
        <v>104</v>
      </c>
      <c r="H40" s="89">
        <v>10</v>
      </c>
      <c r="I40" s="89">
        <v>9</v>
      </c>
      <c r="J40" s="92">
        <v>9</v>
      </c>
      <c r="K40" s="89" t="s">
        <v>29</v>
      </c>
      <c r="L40" s="129"/>
      <c r="M40" s="129"/>
      <c r="N40" s="129"/>
      <c r="O40" s="159"/>
      <c r="P40" s="124">
        <v>8</v>
      </c>
      <c r="Q40" s="125">
        <f t="shared" si="0"/>
        <v>8.4</v>
      </c>
      <c r="R40" s="126" t="str">
        <f t="shared" si="1"/>
        <v>B+</v>
      </c>
      <c r="S40" s="127" t="str">
        <f t="shared" si="2"/>
        <v>Khá</v>
      </c>
      <c r="T40" s="128" t="str">
        <f t="shared" si="5"/>
        <v/>
      </c>
      <c r="U40" s="142" t="s">
        <v>1603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118">
        <v>32</v>
      </c>
      <c r="C41" s="119" t="s">
        <v>761</v>
      </c>
      <c r="D41" s="120" t="s">
        <v>361</v>
      </c>
      <c r="E41" s="121" t="s">
        <v>192</v>
      </c>
      <c r="F41" s="122" t="s">
        <v>762</v>
      </c>
      <c r="G41" s="119" t="s">
        <v>218</v>
      </c>
      <c r="H41" s="89">
        <v>9</v>
      </c>
      <c r="I41" s="89">
        <v>8</v>
      </c>
      <c r="J41" s="92">
        <v>8.5</v>
      </c>
      <c r="K41" s="89" t="s">
        <v>29</v>
      </c>
      <c r="L41" s="129"/>
      <c r="M41" s="129"/>
      <c r="N41" s="129"/>
      <c r="O41" s="159"/>
      <c r="P41" s="124">
        <v>6.5</v>
      </c>
      <c r="Q41" s="125">
        <f t="shared" si="0"/>
        <v>7.1</v>
      </c>
      <c r="R41" s="126" t="str">
        <f t="shared" si="1"/>
        <v>B</v>
      </c>
      <c r="S41" s="127" t="str">
        <f t="shared" si="2"/>
        <v>Khá</v>
      </c>
      <c r="T41" s="128" t="str">
        <f t="shared" si="5"/>
        <v/>
      </c>
      <c r="U41" s="142" t="s">
        <v>1603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118">
        <v>33</v>
      </c>
      <c r="C42" s="119" t="s">
        <v>763</v>
      </c>
      <c r="D42" s="120" t="s">
        <v>764</v>
      </c>
      <c r="E42" s="121" t="s">
        <v>199</v>
      </c>
      <c r="F42" s="122" t="s">
        <v>765</v>
      </c>
      <c r="G42" s="119" t="s">
        <v>218</v>
      </c>
      <c r="H42" s="89">
        <v>9</v>
      </c>
      <c r="I42" s="89">
        <v>8</v>
      </c>
      <c r="J42" s="92">
        <v>9</v>
      </c>
      <c r="K42" s="89" t="s">
        <v>29</v>
      </c>
      <c r="L42" s="129"/>
      <c r="M42" s="129"/>
      <c r="N42" s="129"/>
      <c r="O42" s="159"/>
      <c r="P42" s="124">
        <v>4</v>
      </c>
      <c r="Q42" s="125">
        <f t="shared" ref="Q42:Q68" si="6">ROUND(SUMPRODUCT(H42:P42,$H$9:$P$9)/100,1)</f>
        <v>5.4</v>
      </c>
      <c r="R42" s="126" t="str">
        <f t="shared" ref="R42:R68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127" t="str">
        <f t="shared" ref="S42:S68" si="8">IF($Q42&lt;4,"Kém",IF(AND($Q42&gt;=4,$Q42&lt;=5.4),"Trung bình yếu",IF(AND($Q42&gt;=5.5,$Q42&lt;=6.9),"Trung bình",IF(AND($Q42&gt;=7,$Q42&lt;=8.4),"Khá",IF(AND($Q42&gt;=8.5,$Q42&lt;=10),"Giỏi","")))))</f>
        <v>Trung bình yếu</v>
      </c>
      <c r="T42" s="128" t="str">
        <f t="shared" si="5"/>
        <v/>
      </c>
      <c r="U42" s="142" t="s">
        <v>1603</v>
      </c>
      <c r="V42" s="3"/>
      <c r="W42" s="25"/>
      <c r="X42" s="75" t="str">
        <f t="shared" ref="X42:X6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118">
        <v>34</v>
      </c>
      <c r="C43" s="119" t="s">
        <v>766</v>
      </c>
      <c r="D43" s="120" t="s">
        <v>126</v>
      </c>
      <c r="E43" s="121" t="s">
        <v>445</v>
      </c>
      <c r="F43" s="122" t="s">
        <v>767</v>
      </c>
      <c r="G43" s="119" t="s">
        <v>104</v>
      </c>
      <c r="H43" s="89">
        <v>9</v>
      </c>
      <c r="I43" s="89">
        <v>7.5</v>
      </c>
      <c r="J43" s="92">
        <v>9</v>
      </c>
      <c r="K43" s="89" t="s">
        <v>29</v>
      </c>
      <c r="L43" s="129"/>
      <c r="M43" s="129"/>
      <c r="N43" s="129"/>
      <c r="O43" s="159"/>
      <c r="P43" s="124">
        <v>5.5</v>
      </c>
      <c r="Q43" s="125">
        <f t="shared" si="6"/>
        <v>6.4</v>
      </c>
      <c r="R43" s="126" t="str">
        <f t="shared" si="7"/>
        <v>C</v>
      </c>
      <c r="S43" s="127" t="str">
        <f t="shared" si="8"/>
        <v>Trung bình</v>
      </c>
      <c r="T43" s="128" t="str">
        <f t="shared" si="5"/>
        <v/>
      </c>
      <c r="U43" s="142" t="s">
        <v>1603</v>
      </c>
      <c r="V43" s="3"/>
      <c r="W43" s="25"/>
      <c r="X43" s="75" t="str">
        <f t="shared" si="9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118">
        <v>35</v>
      </c>
      <c r="C44" s="119" t="s">
        <v>768</v>
      </c>
      <c r="D44" s="120" t="s">
        <v>514</v>
      </c>
      <c r="E44" s="121" t="s">
        <v>769</v>
      </c>
      <c r="F44" s="122" t="s">
        <v>770</v>
      </c>
      <c r="G44" s="119" t="s">
        <v>218</v>
      </c>
      <c r="H44" s="89">
        <v>5</v>
      </c>
      <c r="I44" s="89">
        <v>7</v>
      </c>
      <c r="J44" s="92">
        <v>6.5</v>
      </c>
      <c r="K44" s="89" t="s">
        <v>29</v>
      </c>
      <c r="L44" s="129"/>
      <c r="M44" s="129"/>
      <c r="N44" s="129"/>
      <c r="O44" s="159"/>
      <c r="P44" s="124" t="s">
        <v>1606</v>
      </c>
      <c r="Q44" s="125">
        <f t="shared" si="6"/>
        <v>1.9</v>
      </c>
      <c r="R44" s="126" t="str">
        <f t="shared" si="7"/>
        <v>F</v>
      </c>
      <c r="S44" s="127" t="str">
        <f t="shared" si="8"/>
        <v>Kém</v>
      </c>
      <c r="T44" s="128" t="s">
        <v>1607</v>
      </c>
      <c r="U44" s="142" t="s">
        <v>1603</v>
      </c>
      <c r="V44" s="3"/>
      <c r="W44" s="25"/>
      <c r="X44" s="75" t="str">
        <f t="shared" si="9"/>
        <v>Học lại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118">
        <v>36</v>
      </c>
      <c r="C45" s="119" t="s">
        <v>771</v>
      </c>
      <c r="D45" s="120" t="s">
        <v>126</v>
      </c>
      <c r="E45" s="121" t="s">
        <v>213</v>
      </c>
      <c r="F45" s="122" t="s">
        <v>772</v>
      </c>
      <c r="G45" s="119" t="s">
        <v>108</v>
      </c>
      <c r="H45" s="89">
        <v>9</v>
      </c>
      <c r="I45" s="89">
        <v>8</v>
      </c>
      <c r="J45" s="92">
        <v>1</v>
      </c>
      <c r="K45" s="89" t="s">
        <v>29</v>
      </c>
      <c r="L45" s="129"/>
      <c r="M45" s="129"/>
      <c r="N45" s="129"/>
      <c r="O45" s="159"/>
      <c r="P45" s="124" t="s">
        <v>1606</v>
      </c>
      <c r="Q45" s="125">
        <f t="shared" si="6"/>
        <v>1.8</v>
      </c>
      <c r="R45" s="126" t="str">
        <f t="shared" si="7"/>
        <v>F</v>
      </c>
      <c r="S45" s="127" t="str">
        <f t="shared" si="8"/>
        <v>Kém</v>
      </c>
      <c r="T45" s="128" t="s">
        <v>1607</v>
      </c>
      <c r="U45" s="142" t="s">
        <v>1603</v>
      </c>
      <c r="V45" s="3"/>
      <c r="W45" s="25"/>
      <c r="X45" s="75" t="str">
        <f t="shared" si="9"/>
        <v>Học lại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118">
        <v>37</v>
      </c>
      <c r="C46" s="119" t="s">
        <v>773</v>
      </c>
      <c r="D46" s="120" t="s">
        <v>774</v>
      </c>
      <c r="E46" s="121" t="s">
        <v>457</v>
      </c>
      <c r="F46" s="122" t="s">
        <v>775</v>
      </c>
      <c r="G46" s="119" t="s">
        <v>104</v>
      </c>
      <c r="H46" s="89">
        <v>9</v>
      </c>
      <c r="I46" s="89">
        <v>8</v>
      </c>
      <c r="J46" s="92">
        <v>9</v>
      </c>
      <c r="K46" s="89" t="s">
        <v>29</v>
      </c>
      <c r="L46" s="129"/>
      <c r="M46" s="129"/>
      <c r="N46" s="129"/>
      <c r="O46" s="159"/>
      <c r="P46" s="124">
        <v>5.5</v>
      </c>
      <c r="Q46" s="125">
        <f t="shared" si="6"/>
        <v>6.5</v>
      </c>
      <c r="R46" s="126" t="str">
        <f t="shared" si="7"/>
        <v>C+</v>
      </c>
      <c r="S46" s="127" t="str">
        <f t="shared" si="8"/>
        <v>Trung bình</v>
      </c>
      <c r="T46" s="128" t="str">
        <f t="shared" ref="T46:T68" si="10">+IF(OR($H46=0,$I46=0,$J46=0,$K46=0),"Không đủ ĐKDT","")</f>
        <v/>
      </c>
      <c r="U46" s="142" t="s">
        <v>1603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118">
        <v>38</v>
      </c>
      <c r="C47" s="119" t="s">
        <v>776</v>
      </c>
      <c r="D47" s="120" t="s">
        <v>184</v>
      </c>
      <c r="E47" s="121" t="s">
        <v>777</v>
      </c>
      <c r="F47" s="122" t="s">
        <v>778</v>
      </c>
      <c r="G47" s="119" t="s">
        <v>104</v>
      </c>
      <c r="H47" s="89">
        <v>9</v>
      </c>
      <c r="I47" s="89">
        <v>8</v>
      </c>
      <c r="J47" s="92">
        <v>9</v>
      </c>
      <c r="K47" s="89" t="s">
        <v>29</v>
      </c>
      <c r="L47" s="129"/>
      <c r="M47" s="129"/>
      <c r="N47" s="129"/>
      <c r="O47" s="159"/>
      <c r="P47" s="124">
        <v>3</v>
      </c>
      <c r="Q47" s="125">
        <f t="shared" si="6"/>
        <v>4.7</v>
      </c>
      <c r="R47" s="126" t="str">
        <f t="shared" si="7"/>
        <v>D</v>
      </c>
      <c r="S47" s="127" t="str">
        <f t="shared" si="8"/>
        <v>Trung bình yếu</v>
      </c>
      <c r="T47" s="128" t="str">
        <f t="shared" si="10"/>
        <v/>
      </c>
      <c r="U47" s="142" t="s">
        <v>1603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118">
        <v>39</v>
      </c>
      <c r="C48" s="119" t="s">
        <v>779</v>
      </c>
      <c r="D48" s="120" t="s">
        <v>780</v>
      </c>
      <c r="E48" s="121" t="s">
        <v>781</v>
      </c>
      <c r="F48" s="122" t="s">
        <v>378</v>
      </c>
      <c r="G48" s="119" t="s">
        <v>348</v>
      </c>
      <c r="H48" s="89">
        <v>0</v>
      </c>
      <c r="I48" s="89">
        <v>0</v>
      </c>
      <c r="J48" s="92">
        <v>1</v>
      </c>
      <c r="K48" s="89" t="s">
        <v>29</v>
      </c>
      <c r="L48" s="129"/>
      <c r="M48" s="129"/>
      <c r="N48" s="129"/>
      <c r="O48" s="159"/>
      <c r="P48" s="124" t="s">
        <v>1605</v>
      </c>
      <c r="Q48" s="125">
        <f t="shared" si="6"/>
        <v>0.1</v>
      </c>
      <c r="R48" s="126" t="str">
        <f t="shared" si="7"/>
        <v>F</v>
      </c>
      <c r="S48" s="127" t="str">
        <f t="shared" si="8"/>
        <v>Kém</v>
      </c>
      <c r="T48" s="128" t="str">
        <f t="shared" si="10"/>
        <v>Không đủ ĐKDT</v>
      </c>
      <c r="U48" s="142" t="s">
        <v>1603</v>
      </c>
      <c r="V48" s="3"/>
      <c r="W48" s="25"/>
      <c r="X48" s="75" t="str">
        <f t="shared" si="9"/>
        <v>Học lại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118">
        <v>40</v>
      </c>
      <c r="C49" s="119" t="s">
        <v>782</v>
      </c>
      <c r="D49" s="120" t="s">
        <v>209</v>
      </c>
      <c r="E49" s="121" t="s">
        <v>233</v>
      </c>
      <c r="F49" s="122" t="s">
        <v>414</v>
      </c>
      <c r="G49" s="119" t="s">
        <v>82</v>
      </c>
      <c r="H49" s="89">
        <v>10</v>
      </c>
      <c r="I49" s="89">
        <v>9</v>
      </c>
      <c r="J49" s="92">
        <v>8.5</v>
      </c>
      <c r="K49" s="89" t="s">
        <v>29</v>
      </c>
      <c r="L49" s="129"/>
      <c r="M49" s="129"/>
      <c r="N49" s="129"/>
      <c r="O49" s="159"/>
      <c r="P49" s="124">
        <v>4.5</v>
      </c>
      <c r="Q49" s="125">
        <f t="shared" si="6"/>
        <v>5.9</v>
      </c>
      <c r="R49" s="126" t="str">
        <f t="shared" si="7"/>
        <v>C</v>
      </c>
      <c r="S49" s="127" t="str">
        <f t="shared" si="8"/>
        <v>Trung bình</v>
      </c>
      <c r="T49" s="128" t="str">
        <f t="shared" si="10"/>
        <v/>
      </c>
      <c r="U49" s="142" t="s">
        <v>1603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118">
        <v>41</v>
      </c>
      <c r="C50" s="119" t="s">
        <v>783</v>
      </c>
      <c r="D50" s="120" t="s">
        <v>202</v>
      </c>
      <c r="E50" s="121" t="s">
        <v>233</v>
      </c>
      <c r="F50" s="122" t="s">
        <v>784</v>
      </c>
      <c r="G50" s="119" t="s">
        <v>348</v>
      </c>
      <c r="H50" s="89">
        <v>9</v>
      </c>
      <c r="I50" s="89">
        <v>8</v>
      </c>
      <c r="J50" s="92">
        <v>7.5</v>
      </c>
      <c r="K50" s="89" t="s">
        <v>29</v>
      </c>
      <c r="L50" s="129"/>
      <c r="M50" s="129"/>
      <c r="N50" s="129"/>
      <c r="O50" s="159"/>
      <c r="P50" s="124">
        <v>8.5</v>
      </c>
      <c r="Q50" s="125">
        <f t="shared" si="6"/>
        <v>8.4</v>
      </c>
      <c r="R50" s="126" t="str">
        <f t="shared" si="7"/>
        <v>B+</v>
      </c>
      <c r="S50" s="127" t="str">
        <f t="shared" si="8"/>
        <v>Khá</v>
      </c>
      <c r="T50" s="128" t="str">
        <f t="shared" si="10"/>
        <v/>
      </c>
      <c r="U50" s="142" t="s">
        <v>1603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118">
        <v>42</v>
      </c>
      <c r="C51" s="119" t="s">
        <v>785</v>
      </c>
      <c r="D51" s="120" t="s">
        <v>651</v>
      </c>
      <c r="E51" s="121" t="s">
        <v>786</v>
      </c>
      <c r="F51" s="122" t="s">
        <v>787</v>
      </c>
      <c r="G51" s="119" t="s">
        <v>218</v>
      </c>
      <c r="H51" s="89">
        <v>10</v>
      </c>
      <c r="I51" s="89">
        <v>9</v>
      </c>
      <c r="J51" s="92">
        <v>9</v>
      </c>
      <c r="K51" s="89" t="s">
        <v>29</v>
      </c>
      <c r="L51" s="129"/>
      <c r="M51" s="129"/>
      <c r="N51" s="129"/>
      <c r="O51" s="159"/>
      <c r="P51" s="124">
        <v>9</v>
      </c>
      <c r="Q51" s="125">
        <f t="shared" si="6"/>
        <v>9.1</v>
      </c>
      <c r="R51" s="126" t="str">
        <f t="shared" si="7"/>
        <v>A+</v>
      </c>
      <c r="S51" s="127" t="str">
        <f t="shared" si="8"/>
        <v>Giỏi</v>
      </c>
      <c r="T51" s="128" t="str">
        <f t="shared" si="10"/>
        <v/>
      </c>
      <c r="U51" s="142" t="s">
        <v>1603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118">
        <v>43</v>
      </c>
      <c r="C52" s="119" t="s">
        <v>788</v>
      </c>
      <c r="D52" s="120" t="s">
        <v>789</v>
      </c>
      <c r="E52" s="121" t="s">
        <v>240</v>
      </c>
      <c r="F52" s="122" t="s">
        <v>790</v>
      </c>
      <c r="G52" s="119" t="s">
        <v>348</v>
      </c>
      <c r="H52" s="89">
        <v>9</v>
      </c>
      <c r="I52" s="89">
        <v>7.5</v>
      </c>
      <c r="J52" s="92">
        <v>8.5</v>
      </c>
      <c r="K52" s="89" t="s">
        <v>29</v>
      </c>
      <c r="L52" s="129"/>
      <c r="M52" s="129"/>
      <c r="N52" s="129"/>
      <c r="O52" s="159"/>
      <c r="P52" s="124">
        <v>7</v>
      </c>
      <c r="Q52" s="125">
        <f t="shared" si="6"/>
        <v>7.4</v>
      </c>
      <c r="R52" s="126" t="str">
        <f t="shared" si="7"/>
        <v>B</v>
      </c>
      <c r="S52" s="127" t="str">
        <f t="shared" si="8"/>
        <v>Khá</v>
      </c>
      <c r="T52" s="128" t="str">
        <f t="shared" si="10"/>
        <v/>
      </c>
      <c r="U52" s="142" t="s">
        <v>1603</v>
      </c>
      <c r="V52" s="3"/>
      <c r="W52" s="25"/>
      <c r="X52" s="75" t="str">
        <f t="shared" si="9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118">
        <v>44</v>
      </c>
      <c r="C53" s="119" t="s">
        <v>791</v>
      </c>
      <c r="D53" s="120" t="s">
        <v>792</v>
      </c>
      <c r="E53" s="121" t="s">
        <v>793</v>
      </c>
      <c r="F53" s="122" t="s">
        <v>794</v>
      </c>
      <c r="G53" s="119" t="s">
        <v>348</v>
      </c>
      <c r="H53" s="89">
        <v>9</v>
      </c>
      <c r="I53" s="89">
        <v>7.5</v>
      </c>
      <c r="J53" s="92">
        <v>9</v>
      </c>
      <c r="K53" s="89" t="s">
        <v>29</v>
      </c>
      <c r="L53" s="129"/>
      <c r="M53" s="129"/>
      <c r="N53" s="129"/>
      <c r="O53" s="159"/>
      <c r="P53" s="124">
        <v>8</v>
      </c>
      <c r="Q53" s="125">
        <f t="shared" si="6"/>
        <v>8.1999999999999993</v>
      </c>
      <c r="R53" s="126" t="str">
        <f t="shared" si="7"/>
        <v>B+</v>
      </c>
      <c r="S53" s="127" t="str">
        <f t="shared" si="8"/>
        <v>Khá</v>
      </c>
      <c r="T53" s="128" t="str">
        <f t="shared" si="10"/>
        <v/>
      </c>
      <c r="U53" s="142" t="s">
        <v>1603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118">
        <v>45</v>
      </c>
      <c r="C54" s="119" t="s">
        <v>795</v>
      </c>
      <c r="D54" s="120" t="s">
        <v>165</v>
      </c>
      <c r="E54" s="121" t="s">
        <v>255</v>
      </c>
      <c r="F54" s="122" t="s">
        <v>796</v>
      </c>
      <c r="G54" s="119" t="s">
        <v>74</v>
      </c>
      <c r="H54" s="89">
        <v>10</v>
      </c>
      <c r="I54" s="89">
        <v>9</v>
      </c>
      <c r="J54" s="92">
        <v>9</v>
      </c>
      <c r="K54" s="89" t="s">
        <v>29</v>
      </c>
      <c r="L54" s="129"/>
      <c r="M54" s="129"/>
      <c r="N54" s="129"/>
      <c r="O54" s="159"/>
      <c r="P54" s="124">
        <v>5</v>
      </c>
      <c r="Q54" s="125">
        <f t="shared" si="6"/>
        <v>6.3</v>
      </c>
      <c r="R54" s="126" t="str">
        <f t="shared" si="7"/>
        <v>C</v>
      </c>
      <c r="S54" s="127" t="str">
        <f t="shared" si="8"/>
        <v>Trung bình</v>
      </c>
      <c r="T54" s="128" t="str">
        <f t="shared" si="10"/>
        <v/>
      </c>
      <c r="U54" s="142" t="s">
        <v>1603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118">
        <v>46</v>
      </c>
      <c r="C55" s="119" t="s">
        <v>797</v>
      </c>
      <c r="D55" s="120" t="s">
        <v>798</v>
      </c>
      <c r="E55" s="121" t="s">
        <v>490</v>
      </c>
      <c r="F55" s="122" t="s">
        <v>799</v>
      </c>
      <c r="G55" s="119" t="s">
        <v>108</v>
      </c>
      <c r="H55" s="89">
        <v>9</v>
      </c>
      <c r="I55" s="89">
        <v>7.5</v>
      </c>
      <c r="J55" s="92">
        <v>6.5</v>
      </c>
      <c r="K55" s="89" t="s">
        <v>29</v>
      </c>
      <c r="L55" s="129"/>
      <c r="M55" s="129"/>
      <c r="N55" s="129"/>
      <c r="O55" s="159"/>
      <c r="P55" s="124">
        <v>0.5</v>
      </c>
      <c r="Q55" s="125">
        <f t="shared" si="6"/>
        <v>2.7</v>
      </c>
      <c r="R55" s="126" t="str">
        <f t="shared" si="7"/>
        <v>F</v>
      </c>
      <c r="S55" s="127" t="str">
        <f t="shared" si="8"/>
        <v>Kém</v>
      </c>
      <c r="T55" s="128" t="str">
        <f t="shared" si="10"/>
        <v/>
      </c>
      <c r="U55" s="142" t="s">
        <v>1603</v>
      </c>
      <c r="V55" s="3"/>
      <c r="W55" s="25"/>
      <c r="X55" s="75" t="str">
        <f t="shared" si="9"/>
        <v>Học lại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118">
        <v>47</v>
      </c>
      <c r="C56" s="119" t="s">
        <v>800</v>
      </c>
      <c r="D56" s="120" t="s">
        <v>801</v>
      </c>
      <c r="E56" s="121" t="s">
        <v>802</v>
      </c>
      <c r="F56" s="122" t="s">
        <v>803</v>
      </c>
      <c r="G56" s="119" t="s">
        <v>348</v>
      </c>
      <c r="H56" s="89">
        <v>9</v>
      </c>
      <c r="I56" s="89">
        <v>8</v>
      </c>
      <c r="J56" s="92">
        <v>9</v>
      </c>
      <c r="K56" s="89" t="s">
        <v>29</v>
      </c>
      <c r="L56" s="129"/>
      <c r="M56" s="129"/>
      <c r="N56" s="129"/>
      <c r="O56" s="159"/>
      <c r="P56" s="124">
        <v>4.5</v>
      </c>
      <c r="Q56" s="125">
        <f t="shared" si="6"/>
        <v>5.8</v>
      </c>
      <c r="R56" s="126" t="str">
        <f t="shared" si="7"/>
        <v>C</v>
      </c>
      <c r="S56" s="127" t="str">
        <f t="shared" si="8"/>
        <v>Trung bình</v>
      </c>
      <c r="T56" s="128" t="str">
        <f t="shared" si="10"/>
        <v/>
      </c>
      <c r="U56" s="142" t="s">
        <v>1603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118">
        <v>48</v>
      </c>
      <c r="C57" s="119" t="s">
        <v>804</v>
      </c>
      <c r="D57" s="120" t="s">
        <v>805</v>
      </c>
      <c r="E57" s="121" t="s">
        <v>286</v>
      </c>
      <c r="F57" s="122" t="s">
        <v>226</v>
      </c>
      <c r="G57" s="119" t="s">
        <v>104</v>
      </c>
      <c r="H57" s="89">
        <v>9</v>
      </c>
      <c r="I57" s="89">
        <v>8</v>
      </c>
      <c r="J57" s="92">
        <v>9</v>
      </c>
      <c r="K57" s="89" t="s">
        <v>29</v>
      </c>
      <c r="L57" s="129"/>
      <c r="M57" s="129"/>
      <c r="N57" s="129"/>
      <c r="O57" s="159"/>
      <c r="P57" s="124">
        <v>7.5</v>
      </c>
      <c r="Q57" s="125">
        <f t="shared" si="6"/>
        <v>7.9</v>
      </c>
      <c r="R57" s="126" t="str">
        <f t="shared" si="7"/>
        <v>B</v>
      </c>
      <c r="S57" s="127" t="str">
        <f t="shared" si="8"/>
        <v>Khá</v>
      </c>
      <c r="T57" s="128" t="str">
        <f t="shared" si="10"/>
        <v/>
      </c>
      <c r="U57" s="142" t="s">
        <v>1603</v>
      </c>
      <c r="V57" s="3"/>
      <c r="W57" s="25"/>
      <c r="X57" s="75" t="str">
        <f t="shared" si="9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118">
        <v>49</v>
      </c>
      <c r="C58" s="119" t="s">
        <v>806</v>
      </c>
      <c r="D58" s="120" t="s">
        <v>302</v>
      </c>
      <c r="E58" s="121" t="s">
        <v>286</v>
      </c>
      <c r="F58" s="122" t="s">
        <v>807</v>
      </c>
      <c r="G58" s="119" t="s">
        <v>808</v>
      </c>
      <c r="H58" s="89">
        <v>9</v>
      </c>
      <c r="I58" s="89">
        <v>7.5</v>
      </c>
      <c r="J58" s="92">
        <v>9.5</v>
      </c>
      <c r="K58" s="89" t="s">
        <v>29</v>
      </c>
      <c r="L58" s="129"/>
      <c r="M58" s="129"/>
      <c r="N58" s="129"/>
      <c r="O58" s="159"/>
      <c r="P58" s="124">
        <v>6</v>
      </c>
      <c r="Q58" s="125">
        <f t="shared" si="6"/>
        <v>6.8</v>
      </c>
      <c r="R58" s="126" t="str">
        <f t="shared" si="7"/>
        <v>C+</v>
      </c>
      <c r="S58" s="127" t="str">
        <f t="shared" si="8"/>
        <v>Trung bình</v>
      </c>
      <c r="T58" s="128" t="str">
        <f t="shared" si="10"/>
        <v/>
      </c>
      <c r="U58" s="142" t="s">
        <v>1603</v>
      </c>
      <c r="V58" s="3"/>
      <c r="W58" s="25"/>
      <c r="X58" s="75" t="str">
        <f t="shared" si="9"/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118">
        <v>50</v>
      </c>
      <c r="C59" s="119" t="s">
        <v>809</v>
      </c>
      <c r="D59" s="120" t="s">
        <v>810</v>
      </c>
      <c r="E59" s="121" t="s">
        <v>811</v>
      </c>
      <c r="F59" s="122" t="s">
        <v>812</v>
      </c>
      <c r="G59" s="119" t="s">
        <v>104</v>
      </c>
      <c r="H59" s="89">
        <v>9</v>
      </c>
      <c r="I59" s="89">
        <v>8</v>
      </c>
      <c r="J59" s="92">
        <v>9.5</v>
      </c>
      <c r="K59" s="89" t="s">
        <v>29</v>
      </c>
      <c r="L59" s="129"/>
      <c r="M59" s="129"/>
      <c r="N59" s="129"/>
      <c r="O59" s="159"/>
      <c r="P59" s="124">
        <v>8</v>
      </c>
      <c r="Q59" s="125">
        <f t="shared" si="6"/>
        <v>8.3000000000000007</v>
      </c>
      <c r="R59" s="126" t="str">
        <f t="shared" si="7"/>
        <v>B+</v>
      </c>
      <c r="S59" s="127" t="str">
        <f t="shared" si="8"/>
        <v>Khá</v>
      </c>
      <c r="T59" s="128" t="str">
        <f t="shared" si="10"/>
        <v/>
      </c>
      <c r="U59" s="142" t="s">
        <v>1603</v>
      </c>
      <c r="V59" s="3"/>
      <c r="W59" s="25"/>
      <c r="X59" s="75" t="str">
        <f t="shared" si="9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118">
        <v>51</v>
      </c>
      <c r="C60" s="119" t="s">
        <v>813</v>
      </c>
      <c r="D60" s="120" t="s">
        <v>814</v>
      </c>
      <c r="E60" s="121" t="s">
        <v>296</v>
      </c>
      <c r="F60" s="122" t="s">
        <v>465</v>
      </c>
      <c r="G60" s="119" t="s">
        <v>348</v>
      </c>
      <c r="H60" s="89">
        <v>9</v>
      </c>
      <c r="I60" s="89">
        <v>8</v>
      </c>
      <c r="J60" s="92">
        <v>8</v>
      </c>
      <c r="K60" s="89" t="s">
        <v>29</v>
      </c>
      <c r="L60" s="129"/>
      <c r="M60" s="129"/>
      <c r="N60" s="129"/>
      <c r="O60" s="159"/>
      <c r="P60" s="124">
        <v>5</v>
      </c>
      <c r="Q60" s="125">
        <f t="shared" si="6"/>
        <v>6</v>
      </c>
      <c r="R60" s="126" t="str">
        <f t="shared" si="7"/>
        <v>C</v>
      </c>
      <c r="S60" s="127" t="str">
        <f t="shared" si="8"/>
        <v>Trung bình</v>
      </c>
      <c r="T60" s="128" t="str">
        <f t="shared" si="10"/>
        <v/>
      </c>
      <c r="U60" s="142" t="s">
        <v>1603</v>
      </c>
      <c r="V60" s="3"/>
      <c r="W60" s="25"/>
      <c r="X60" s="75" t="str">
        <f t="shared" si="9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118">
        <v>52</v>
      </c>
      <c r="C61" s="119" t="s">
        <v>815</v>
      </c>
      <c r="D61" s="120" t="s">
        <v>816</v>
      </c>
      <c r="E61" s="121" t="s">
        <v>303</v>
      </c>
      <c r="F61" s="122" t="s">
        <v>226</v>
      </c>
      <c r="G61" s="119" t="s">
        <v>348</v>
      </c>
      <c r="H61" s="89">
        <v>9</v>
      </c>
      <c r="I61" s="89">
        <v>7.5</v>
      </c>
      <c r="J61" s="92">
        <v>9</v>
      </c>
      <c r="K61" s="89" t="s">
        <v>29</v>
      </c>
      <c r="L61" s="129"/>
      <c r="M61" s="129"/>
      <c r="N61" s="129"/>
      <c r="O61" s="159"/>
      <c r="P61" s="124">
        <v>0.5</v>
      </c>
      <c r="Q61" s="125">
        <f t="shared" si="6"/>
        <v>2.9</v>
      </c>
      <c r="R61" s="126" t="str">
        <f t="shared" si="7"/>
        <v>F</v>
      </c>
      <c r="S61" s="127" t="str">
        <f t="shared" si="8"/>
        <v>Kém</v>
      </c>
      <c r="T61" s="128" t="str">
        <f t="shared" si="10"/>
        <v/>
      </c>
      <c r="U61" s="142" t="s">
        <v>1603</v>
      </c>
      <c r="V61" s="3"/>
      <c r="W61" s="25"/>
      <c r="X61" s="75" t="str">
        <f t="shared" si="9"/>
        <v>Học lại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118">
        <v>53</v>
      </c>
      <c r="C62" s="119" t="s">
        <v>817</v>
      </c>
      <c r="D62" s="120" t="s">
        <v>377</v>
      </c>
      <c r="E62" s="121" t="s">
        <v>306</v>
      </c>
      <c r="F62" s="122" t="s">
        <v>818</v>
      </c>
      <c r="G62" s="119" t="s">
        <v>218</v>
      </c>
      <c r="H62" s="89">
        <v>9</v>
      </c>
      <c r="I62" s="89">
        <v>8</v>
      </c>
      <c r="J62" s="92">
        <v>8.5</v>
      </c>
      <c r="K62" s="89" t="s">
        <v>29</v>
      </c>
      <c r="L62" s="129"/>
      <c r="M62" s="129"/>
      <c r="N62" s="129"/>
      <c r="O62" s="159"/>
      <c r="P62" s="124">
        <v>3.5</v>
      </c>
      <c r="Q62" s="125">
        <f t="shared" si="6"/>
        <v>5</v>
      </c>
      <c r="R62" s="126" t="str">
        <f t="shared" si="7"/>
        <v>D+</v>
      </c>
      <c r="S62" s="127" t="str">
        <f t="shared" si="8"/>
        <v>Trung bình yếu</v>
      </c>
      <c r="T62" s="128" t="str">
        <f t="shared" si="10"/>
        <v/>
      </c>
      <c r="U62" s="142" t="s">
        <v>1603</v>
      </c>
      <c r="V62" s="3"/>
      <c r="W62" s="25"/>
      <c r="X62" s="75" t="str">
        <f t="shared" si="9"/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118">
        <v>54</v>
      </c>
      <c r="C63" s="119" t="s">
        <v>819</v>
      </c>
      <c r="D63" s="120" t="s">
        <v>820</v>
      </c>
      <c r="E63" s="121" t="s">
        <v>310</v>
      </c>
      <c r="F63" s="122" t="s">
        <v>293</v>
      </c>
      <c r="G63" s="119" t="s">
        <v>104</v>
      </c>
      <c r="H63" s="89">
        <v>9</v>
      </c>
      <c r="I63" s="89">
        <v>8</v>
      </c>
      <c r="J63" s="92">
        <v>6.5</v>
      </c>
      <c r="K63" s="89" t="s">
        <v>29</v>
      </c>
      <c r="L63" s="129"/>
      <c r="M63" s="129"/>
      <c r="N63" s="129"/>
      <c r="O63" s="159"/>
      <c r="P63" s="124">
        <v>3.5</v>
      </c>
      <c r="Q63" s="125">
        <f t="shared" si="6"/>
        <v>4.8</v>
      </c>
      <c r="R63" s="126" t="str">
        <f t="shared" si="7"/>
        <v>D</v>
      </c>
      <c r="S63" s="127" t="str">
        <f t="shared" si="8"/>
        <v>Trung bình yếu</v>
      </c>
      <c r="T63" s="128" t="str">
        <f t="shared" si="10"/>
        <v/>
      </c>
      <c r="U63" s="142" t="s">
        <v>1603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118">
        <v>55</v>
      </c>
      <c r="C64" s="119" t="s">
        <v>821</v>
      </c>
      <c r="D64" s="120" t="s">
        <v>114</v>
      </c>
      <c r="E64" s="121" t="s">
        <v>310</v>
      </c>
      <c r="F64" s="122" t="s">
        <v>822</v>
      </c>
      <c r="G64" s="119" t="s">
        <v>78</v>
      </c>
      <c r="H64" s="89">
        <v>9</v>
      </c>
      <c r="I64" s="89">
        <v>8</v>
      </c>
      <c r="J64" s="92">
        <v>7.5</v>
      </c>
      <c r="K64" s="89" t="s">
        <v>29</v>
      </c>
      <c r="L64" s="129"/>
      <c r="M64" s="129"/>
      <c r="N64" s="129"/>
      <c r="O64" s="159"/>
      <c r="P64" s="124">
        <v>2.5</v>
      </c>
      <c r="Q64" s="125">
        <f t="shared" si="6"/>
        <v>4.2</v>
      </c>
      <c r="R64" s="126" t="str">
        <f t="shared" si="7"/>
        <v>D</v>
      </c>
      <c r="S64" s="127" t="str">
        <f t="shared" si="8"/>
        <v>Trung bình yếu</v>
      </c>
      <c r="T64" s="128" t="str">
        <f t="shared" si="10"/>
        <v/>
      </c>
      <c r="U64" s="142" t="s">
        <v>1603</v>
      </c>
      <c r="V64" s="3"/>
      <c r="W64" s="25"/>
      <c r="X64" s="75" t="str">
        <f t="shared" si="9"/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118">
        <v>56</v>
      </c>
      <c r="C65" s="119" t="s">
        <v>823</v>
      </c>
      <c r="D65" s="120" t="s">
        <v>824</v>
      </c>
      <c r="E65" s="121" t="s">
        <v>314</v>
      </c>
      <c r="F65" s="122" t="s">
        <v>332</v>
      </c>
      <c r="G65" s="119" t="s">
        <v>218</v>
      </c>
      <c r="H65" s="89">
        <v>10</v>
      </c>
      <c r="I65" s="89">
        <v>9</v>
      </c>
      <c r="J65" s="92">
        <v>9</v>
      </c>
      <c r="K65" s="89" t="s">
        <v>29</v>
      </c>
      <c r="L65" s="129"/>
      <c r="M65" s="129"/>
      <c r="N65" s="129"/>
      <c r="O65" s="159"/>
      <c r="P65" s="124">
        <v>9</v>
      </c>
      <c r="Q65" s="125">
        <f t="shared" si="6"/>
        <v>9.1</v>
      </c>
      <c r="R65" s="126" t="str">
        <f t="shared" si="7"/>
        <v>A+</v>
      </c>
      <c r="S65" s="127" t="str">
        <f t="shared" si="8"/>
        <v>Giỏi</v>
      </c>
      <c r="T65" s="128" t="str">
        <f t="shared" si="10"/>
        <v/>
      </c>
      <c r="U65" s="142" t="s">
        <v>1603</v>
      </c>
      <c r="V65" s="3"/>
      <c r="W65" s="25"/>
      <c r="X65" s="75" t="str">
        <f t="shared" si="9"/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30" customHeight="1">
      <c r="B66" s="118">
        <v>57</v>
      </c>
      <c r="C66" s="119" t="s">
        <v>825</v>
      </c>
      <c r="D66" s="120" t="s">
        <v>209</v>
      </c>
      <c r="E66" s="121" t="s">
        <v>826</v>
      </c>
      <c r="F66" s="122" t="s">
        <v>827</v>
      </c>
      <c r="G66" s="119" t="s">
        <v>348</v>
      </c>
      <c r="H66" s="89">
        <v>9</v>
      </c>
      <c r="I66" s="89">
        <v>8</v>
      </c>
      <c r="J66" s="92">
        <v>8.5</v>
      </c>
      <c r="K66" s="89" t="s">
        <v>29</v>
      </c>
      <c r="L66" s="129"/>
      <c r="M66" s="129"/>
      <c r="N66" s="129"/>
      <c r="O66" s="159"/>
      <c r="P66" s="124">
        <v>6.5</v>
      </c>
      <c r="Q66" s="125">
        <f t="shared" si="6"/>
        <v>7.1</v>
      </c>
      <c r="R66" s="126" t="str">
        <f t="shared" si="7"/>
        <v>B</v>
      </c>
      <c r="S66" s="127" t="str">
        <f t="shared" si="8"/>
        <v>Khá</v>
      </c>
      <c r="T66" s="128" t="str">
        <f t="shared" si="10"/>
        <v/>
      </c>
      <c r="U66" s="142" t="s">
        <v>1603</v>
      </c>
      <c r="V66" s="3"/>
      <c r="W66" s="25"/>
      <c r="X66" s="75" t="str">
        <f t="shared" si="9"/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ht="30" customHeight="1">
      <c r="B67" s="118">
        <v>58</v>
      </c>
      <c r="C67" s="119" t="s">
        <v>828</v>
      </c>
      <c r="D67" s="120" t="s">
        <v>829</v>
      </c>
      <c r="E67" s="121" t="s">
        <v>830</v>
      </c>
      <c r="F67" s="122" t="s">
        <v>831</v>
      </c>
      <c r="G67" s="119" t="s">
        <v>104</v>
      </c>
      <c r="H67" s="89">
        <v>9</v>
      </c>
      <c r="I67" s="89">
        <v>8</v>
      </c>
      <c r="J67" s="92">
        <v>9</v>
      </c>
      <c r="K67" s="89" t="s">
        <v>29</v>
      </c>
      <c r="L67" s="129"/>
      <c r="M67" s="129"/>
      <c r="N67" s="129"/>
      <c r="O67" s="159"/>
      <c r="P67" s="124">
        <v>7.5</v>
      </c>
      <c r="Q67" s="125">
        <f t="shared" si="6"/>
        <v>7.9</v>
      </c>
      <c r="R67" s="126" t="str">
        <f t="shared" si="7"/>
        <v>B</v>
      </c>
      <c r="S67" s="127" t="str">
        <f t="shared" si="8"/>
        <v>Khá</v>
      </c>
      <c r="T67" s="128" t="str">
        <f t="shared" si="10"/>
        <v/>
      </c>
      <c r="U67" s="142" t="s">
        <v>1603</v>
      </c>
      <c r="V67" s="3"/>
      <c r="W67" s="25"/>
      <c r="X67" s="75" t="str">
        <f t="shared" si="9"/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ht="30" customHeight="1">
      <c r="B68" s="130">
        <v>59</v>
      </c>
      <c r="C68" s="131" t="s">
        <v>832</v>
      </c>
      <c r="D68" s="132" t="s">
        <v>361</v>
      </c>
      <c r="E68" s="133" t="s">
        <v>833</v>
      </c>
      <c r="F68" s="134" t="s">
        <v>372</v>
      </c>
      <c r="G68" s="131" t="s">
        <v>348</v>
      </c>
      <c r="H68" s="91">
        <v>9</v>
      </c>
      <c r="I68" s="91">
        <v>8</v>
      </c>
      <c r="J68" s="97">
        <v>9</v>
      </c>
      <c r="K68" s="91" t="s">
        <v>29</v>
      </c>
      <c r="L68" s="135"/>
      <c r="M68" s="135"/>
      <c r="N68" s="135"/>
      <c r="O68" s="160"/>
      <c r="P68" s="136">
        <v>8.5</v>
      </c>
      <c r="Q68" s="137">
        <f t="shared" si="6"/>
        <v>8.6</v>
      </c>
      <c r="R68" s="138" t="str">
        <f t="shared" si="7"/>
        <v>A</v>
      </c>
      <c r="S68" s="139" t="str">
        <f t="shared" si="8"/>
        <v>Giỏi</v>
      </c>
      <c r="T68" s="140" t="str">
        <f t="shared" si="10"/>
        <v/>
      </c>
      <c r="U68" s="142" t="s">
        <v>1603</v>
      </c>
      <c r="V68" s="3"/>
      <c r="W68" s="25"/>
      <c r="X68" s="75" t="str">
        <f t="shared" si="9"/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ht="9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165"/>
      <c r="P69" s="44"/>
      <c r="Q69" s="44"/>
      <c r="R69" s="44"/>
      <c r="S69" s="44"/>
      <c r="T69" s="44"/>
      <c r="U69" s="2"/>
      <c r="V69" s="3"/>
    </row>
    <row r="70" spans="1:39" ht="16.5">
      <c r="A70" s="2"/>
      <c r="B70" s="191" t="s">
        <v>30</v>
      </c>
      <c r="C70" s="191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165"/>
      <c r="P70" s="44"/>
      <c r="Q70" s="44"/>
      <c r="R70" s="44"/>
      <c r="S70" s="44"/>
      <c r="T70" s="44"/>
      <c r="U70" s="2"/>
      <c r="V70" s="3"/>
    </row>
    <row r="71" spans="1:39" ht="16.5" customHeight="1">
      <c r="A71" s="2"/>
      <c r="B71" s="45" t="s">
        <v>31</v>
      </c>
      <c r="C71" s="45"/>
      <c r="D71" s="46">
        <f>+$AA$8</f>
        <v>59</v>
      </c>
      <c r="E71" s="47" t="s">
        <v>32</v>
      </c>
      <c r="F71" s="176" t="s">
        <v>33</v>
      </c>
      <c r="G71" s="176"/>
      <c r="H71" s="176"/>
      <c r="I71" s="176"/>
      <c r="J71" s="176"/>
      <c r="K71" s="176"/>
      <c r="L71" s="176"/>
      <c r="M71" s="176"/>
      <c r="N71" s="176"/>
      <c r="O71" s="176"/>
      <c r="P71" s="48">
        <f>$AA$8 -COUNTIF($T$9:$T$258,"Vắng") -COUNTIF($T$9:$T$258,"Vắng có phép") - COUNTIF($T$9:$T$258,"Đình chỉ thi") - COUNTIF($T$9:$T$258,"Không đủ ĐKDT")</f>
        <v>52</v>
      </c>
      <c r="Q71" s="48"/>
      <c r="R71" s="48"/>
      <c r="S71" s="49"/>
      <c r="T71" s="50" t="s">
        <v>32</v>
      </c>
      <c r="U71" s="108"/>
      <c r="V71" s="3"/>
    </row>
    <row r="72" spans="1:39" ht="16.5" customHeight="1">
      <c r="A72" s="2"/>
      <c r="B72" s="45" t="s">
        <v>34</v>
      </c>
      <c r="C72" s="45"/>
      <c r="D72" s="46">
        <f>+$AL$8</f>
        <v>50</v>
      </c>
      <c r="E72" s="47" t="s">
        <v>32</v>
      </c>
      <c r="F72" s="176" t="s">
        <v>35</v>
      </c>
      <c r="G72" s="176"/>
      <c r="H72" s="176"/>
      <c r="I72" s="176"/>
      <c r="J72" s="176"/>
      <c r="K72" s="176"/>
      <c r="L72" s="176"/>
      <c r="M72" s="176"/>
      <c r="N72" s="176"/>
      <c r="O72" s="176"/>
      <c r="P72" s="51">
        <f>COUNTIF($T$9:$T$134,"Vắng")</f>
        <v>3</v>
      </c>
      <c r="Q72" s="51"/>
      <c r="R72" s="51"/>
      <c r="S72" s="52"/>
      <c r="T72" s="50" t="s">
        <v>32</v>
      </c>
      <c r="U72" s="109"/>
      <c r="V72" s="3"/>
    </row>
    <row r="73" spans="1:39" ht="16.5" customHeight="1">
      <c r="A73" s="2"/>
      <c r="B73" s="45" t="s">
        <v>43</v>
      </c>
      <c r="C73" s="45"/>
      <c r="D73" s="61">
        <f>COUNTIF(X10:X68,"Học lại")</f>
        <v>9</v>
      </c>
      <c r="E73" s="47" t="s">
        <v>32</v>
      </c>
      <c r="F73" s="176" t="s">
        <v>44</v>
      </c>
      <c r="G73" s="176"/>
      <c r="H73" s="176"/>
      <c r="I73" s="176"/>
      <c r="J73" s="176"/>
      <c r="K73" s="176"/>
      <c r="L73" s="176"/>
      <c r="M73" s="176"/>
      <c r="N73" s="176"/>
      <c r="O73" s="176"/>
      <c r="P73" s="48">
        <f>COUNTIF($T$9:$T$134,"Vắng có phép")</f>
        <v>0</v>
      </c>
      <c r="Q73" s="48"/>
      <c r="R73" s="48"/>
      <c r="S73" s="49"/>
      <c r="T73" s="50" t="s">
        <v>32</v>
      </c>
      <c r="U73" s="108"/>
      <c r="V73" s="3"/>
    </row>
    <row r="74" spans="1:39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165"/>
      <c r="P74" s="44"/>
      <c r="Q74" s="44"/>
      <c r="R74" s="44"/>
      <c r="S74" s="44"/>
      <c r="T74" s="44"/>
      <c r="U74" s="2"/>
      <c r="V74" s="3"/>
    </row>
    <row r="75" spans="1:39">
      <c r="B75" s="80" t="s">
        <v>45</v>
      </c>
      <c r="C75" s="80"/>
      <c r="D75" s="81">
        <f>COUNTIF(X10:X68,"Thi lại")</f>
        <v>0</v>
      </c>
      <c r="E75" s="82" t="s">
        <v>32</v>
      </c>
      <c r="F75" s="3"/>
      <c r="G75" s="3"/>
      <c r="H75" s="3"/>
      <c r="I75" s="3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0"/>
      <c r="U75" s="180"/>
      <c r="V75" s="3"/>
    </row>
    <row r="76" spans="1:39" ht="24.75" customHeight="1">
      <c r="B76" s="80"/>
      <c r="C76" s="80"/>
      <c r="D76" s="81"/>
      <c r="E76" s="82"/>
      <c r="F76" s="3"/>
      <c r="G76" s="3"/>
      <c r="H76" s="3"/>
      <c r="I76" s="3"/>
      <c r="J76" s="180" t="s">
        <v>46</v>
      </c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3"/>
    </row>
    <row r="77" spans="1:39">
      <c r="A77" s="53"/>
      <c r="B77" s="174"/>
      <c r="C77" s="174"/>
      <c r="D77" s="174"/>
      <c r="E77" s="174"/>
      <c r="F77" s="174"/>
      <c r="G77" s="174"/>
      <c r="H77" s="174"/>
      <c r="I77" s="54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3"/>
    </row>
    <row r="78" spans="1:39" ht="4.5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166"/>
      <c r="P78" s="3"/>
      <c r="Q78" s="3"/>
      <c r="R78" s="3"/>
      <c r="S78" s="3"/>
      <c r="T78" s="3"/>
      <c r="V78" s="3"/>
    </row>
    <row r="79" spans="1:39" s="2" customFormat="1">
      <c r="B79" s="174"/>
      <c r="C79" s="174"/>
      <c r="D79" s="179"/>
      <c r="E79" s="179"/>
      <c r="F79" s="179"/>
      <c r="G79" s="179"/>
      <c r="H79" s="179"/>
      <c r="I79" s="58"/>
      <c r="J79" s="58"/>
      <c r="K79" s="44"/>
      <c r="L79" s="44"/>
      <c r="M79" s="44"/>
      <c r="N79" s="44"/>
      <c r="O79" s="165"/>
      <c r="P79" s="44"/>
      <c r="Q79" s="44"/>
      <c r="R79" s="44"/>
      <c r="S79" s="44"/>
      <c r="T79" s="44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66"/>
      <c r="P80" s="3"/>
      <c r="Q80" s="3"/>
      <c r="R80" s="3"/>
      <c r="S80" s="3"/>
      <c r="T80" s="3"/>
      <c r="U80" s="1"/>
      <c r="V80" s="3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66"/>
      <c r="P81" s="3"/>
      <c r="Q81" s="3"/>
      <c r="R81" s="3"/>
      <c r="S81" s="3"/>
      <c r="T81" s="3"/>
      <c r="U81" s="1"/>
      <c r="V81" s="3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66"/>
      <c r="P82" s="3"/>
      <c r="Q82" s="3"/>
      <c r="R82" s="3"/>
      <c r="S82" s="3"/>
      <c r="T82" s="3"/>
      <c r="U82" s="1"/>
      <c r="V82" s="3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66"/>
      <c r="P83" s="3"/>
      <c r="Q83" s="3"/>
      <c r="R83" s="3"/>
      <c r="S83" s="3"/>
      <c r="T83" s="3"/>
      <c r="U83" s="1"/>
      <c r="V83" s="3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66"/>
      <c r="P84" s="3"/>
      <c r="Q84" s="3"/>
      <c r="R84" s="3"/>
      <c r="S84" s="3"/>
      <c r="T84" s="3"/>
      <c r="U84" s="1"/>
      <c r="V84" s="3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s="2" customFormat="1" ht="18" customHeight="1">
      <c r="A85" s="1"/>
      <c r="B85" s="178"/>
      <c r="C85" s="178"/>
      <c r="D85" s="178"/>
      <c r="E85" s="178"/>
      <c r="F85" s="178"/>
      <c r="G85" s="178"/>
      <c r="H85" s="178"/>
      <c r="I85" s="178"/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3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66"/>
      <c r="P86" s="3"/>
      <c r="Q86" s="3"/>
      <c r="R86" s="3"/>
      <c r="S86" s="3"/>
      <c r="T86" s="3"/>
      <c r="U86" s="1"/>
      <c r="V86" s="3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66"/>
      <c r="P87" s="3"/>
      <c r="Q87" s="3"/>
      <c r="R87" s="3"/>
      <c r="S87" s="3"/>
      <c r="T87" s="3"/>
      <c r="U87" s="1"/>
      <c r="V87" s="3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 ht="21.75" customHeight="1">
      <c r="A88" s="1"/>
      <c r="B88" s="174"/>
      <c r="C88" s="174"/>
      <c r="D88" s="174"/>
      <c r="E88" s="174"/>
      <c r="F88" s="174"/>
      <c r="G88" s="174"/>
      <c r="H88" s="174"/>
      <c r="I88" s="54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3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s="2" customFormat="1">
      <c r="A89" s="1"/>
      <c r="B89" s="39"/>
      <c r="C89" s="55"/>
      <c r="D89" s="55"/>
      <c r="E89" s="56"/>
      <c r="F89" s="56"/>
      <c r="G89" s="56"/>
      <c r="H89" s="57"/>
      <c r="I89" s="58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0" spans="1:39" s="2" customFormat="1">
      <c r="A90" s="1"/>
      <c r="B90" s="174"/>
      <c r="C90" s="174"/>
      <c r="D90" s="179"/>
      <c r="E90" s="179"/>
      <c r="F90" s="179"/>
      <c r="G90" s="179"/>
      <c r="H90" s="179"/>
      <c r="I90" s="58"/>
      <c r="J90" s="58"/>
      <c r="K90" s="44"/>
      <c r="L90" s="44"/>
      <c r="M90" s="44"/>
      <c r="N90" s="44"/>
      <c r="O90" s="165"/>
      <c r="P90" s="44"/>
      <c r="Q90" s="44"/>
      <c r="R90" s="44"/>
      <c r="S90" s="44"/>
      <c r="T90" s="44"/>
      <c r="V90" s="1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66"/>
      <c r="P91" s="3"/>
      <c r="Q91" s="3"/>
      <c r="R91" s="3"/>
      <c r="S91" s="3"/>
      <c r="T91" s="3"/>
      <c r="U91" s="1"/>
      <c r="V91" s="1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</row>
    <row r="95" spans="1:39">
      <c r="B95" s="177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2:O72"/>
    <mergeCell ref="O7:O8"/>
    <mergeCell ref="C7:C8"/>
    <mergeCell ref="D7:E8"/>
    <mergeCell ref="AJ4:AK6"/>
    <mergeCell ref="F7:F8"/>
    <mergeCell ref="G7:G8"/>
    <mergeCell ref="B9:G9"/>
    <mergeCell ref="B70:C70"/>
    <mergeCell ref="F71:O71"/>
    <mergeCell ref="P7:P8"/>
    <mergeCell ref="Q7:Q9"/>
    <mergeCell ref="H7:H8"/>
    <mergeCell ref="I7:I8"/>
    <mergeCell ref="J7:J8"/>
    <mergeCell ref="K7:K8"/>
    <mergeCell ref="L7:L8"/>
    <mergeCell ref="M7:M8"/>
    <mergeCell ref="B90:C90"/>
    <mergeCell ref="D90:H90"/>
    <mergeCell ref="B95:C95"/>
    <mergeCell ref="D95:I95"/>
    <mergeCell ref="J95:U95"/>
    <mergeCell ref="J89:U89"/>
    <mergeCell ref="F73:O73"/>
    <mergeCell ref="J75:U75"/>
    <mergeCell ref="J76:U76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</mergeCells>
  <conditionalFormatting sqref="H10:N68 P10:P68">
    <cfRule type="cellIs" dxfId="7" priority="12" operator="greaterThan">
      <formula>10</formula>
    </cfRule>
  </conditionalFormatting>
  <conditionalFormatting sqref="O90:O1048576 O1:O88">
    <cfRule type="duplicateValues" dxfId="6" priority="11"/>
  </conditionalFormatting>
  <conditionalFormatting sqref="C1:C1048576">
    <cfRule type="duplicateValues" dxfId="5" priority="10"/>
  </conditionalFormatting>
  <conditionalFormatting sqref="J10:J68">
    <cfRule type="cellIs" dxfId="4" priority="6" stopIfTrue="1" operator="greaterThan">
      <formula>10</formula>
    </cfRule>
    <cfRule type="cellIs" dxfId="3" priority="7" stopIfTrue="1" operator="greaterThan">
      <formula>10</formula>
    </cfRule>
    <cfRule type="cellIs" dxfId="2" priority="8" stopIfTrue="1" operator="greaterThan">
      <formula>10</formula>
    </cfRule>
    <cfRule type="cellIs" dxfId="1" priority="9" stopIfTrue="1" operator="greaterThan">
      <formula>10</formula>
    </cfRule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3 Y2:AM8 X10:X6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1"/>
  <sheetViews>
    <sheetView topLeftCell="B1" workbookViewId="0">
      <pane ySplit="3" topLeftCell="A17" activePane="bottomLeft" state="frozen"/>
      <selection activeCell="A6" sqref="A6:XFD6"/>
      <selection pane="bottomLeft" activeCell="B73" sqref="A73:XFD91"/>
    </sheetView>
  </sheetViews>
  <sheetFormatPr defaultColWidth="9" defaultRowHeight="15.75"/>
  <cols>
    <col min="1" max="1" width="0.625" style="1" hidden="1" customWidth="1"/>
    <col min="2" max="2" width="4.875" style="1" customWidth="1"/>
    <col min="3" max="3" width="11.5" style="1" customWidth="1"/>
    <col min="4" max="4" width="10.875" style="1" customWidth="1"/>
    <col min="5" max="5" width="7.25" style="1" customWidth="1"/>
    <col min="6" max="6" width="9.375" style="1" hidden="1" customWidth="1"/>
    <col min="7" max="7" width="12.25" style="1" customWidth="1"/>
    <col min="8" max="8" width="5.75" style="1" customWidth="1"/>
    <col min="9" max="9" width="5.625" style="1" customWidth="1"/>
    <col min="10" max="10" width="5.25" style="1" customWidth="1"/>
    <col min="11" max="11" width="4.375" style="1" hidden="1" customWidth="1"/>
    <col min="12" max="12" width="4" style="1" hidden="1" customWidth="1"/>
    <col min="13" max="13" width="4.875" style="1" hidden="1" customWidth="1"/>
    <col min="14" max="14" width="9" style="1" hidden="1" customWidth="1"/>
    <col min="15" max="15" width="15.75" style="1" hidden="1" customWidth="1"/>
    <col min="16" max="16" width="5.875" style="1" customWidth="1"/>
    <col min="17" max="17" width="8.125" style="1" customWidth="1"/>
    <col min="18" max="18" width="6.5" style="1" hidden="1" customWidth="1"/>
    <col min="19" max="19" width="11.875" style="1" hidden="1" customWidth="1"/>
    <col min="20" max="20" width="14.375" style="1" customWidth="1"/>
    <col min="21" max="21" width="6.875" style="1" hidden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209" t="s">
        <v>49</v>
      </c>
      <c r="Q4" s="209"/>
      <c r="R4" s="209"/>
      <c r="S4" s="209" t="s">
        <v>54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212" t="s">
        <v>52</v>
      </c>
      <c r="Q5" s="212"/>
      <c r="R5" s="212"/>
      <c r="S5" s="212"/>
      <c r="T5" s="212"/>
      <c r="U5" s="212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1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44.2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1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 t="str">
        <f>+P4</f>
        <v>Nhóm: ELE1320-03</v>
      </c>
      <c r="AA8" s="70">
        <f>+$AJ$8+$AL$8+$AH$8</f>
        <v>55</v>
      </c>
      <c r="AB8" s="64">
        <f>COUNTIF($T$9:$T$124,"Khiển trách")</f>
        <v>0</v>
      </c>
      <c r="AC8" s="64">
        <f>COUNTIF($T$9:$T$124,"Cảnh cáo")</f>
        <v>0</v>
      </c>
      <c r="AD8" s="64">
        <f>COUNTIF($T$9:$T$124,"Đình chỉ thi")</f>
        <v>0</v>
      </c>
      <c r="AE8" s="71">
        <f>+($AB$8+$AC$8+$AD$8)/$AA$8*100%</f>
        <v>0</v>
      </c>
      <c r="AF8" s="64">
        <f>SUM(COUNTIF($T$9:$T$122,"Vắng"),COUNTIF($T$9:$T$122,"Vắng có phép"))</f>
        <v>3</v>
      </c>
      <c r="AG8" s="72">
        <f>+$AF$8/$AA$8</f>
        <v>5.4545454545454543E-2</v>
      </c>
      <c r="AH8" s="73">
        <f>COUNTIF($X$9:$X$122,"Thi lại")</f>
        <v>0</v>
      </c>
      <c r="AI8" s="72">
        <f>+$AH$8/$AA$8</f>
        <v>0</v>
      </c>
      <c r="AJ8" s="73">
        <f>COUNTIF($X$9:$X$123,"Học lại")</f>
        <v>8</v>
      </c>
      <c r="AK8" s="72">
        <f>+$AJ$8/$AA$8</f>
        <v>0.14545454545454545</v>
      </c>
      <c r="AL8" s="64">
        <f>COUNTIF($X$10:$X$123,"Đạt")</f>
        <v>47</v>
      </c>
      <c r="AM8" s="71">
        <f>+$AL$8/$AA$8</f>
        <v>0.8545454545454545</v>
      </c>
    </row>
    <row r="9" spans="2:39" ht="27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2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5.1" customHeight="1">
      <c r="B10" s="17">
        <v>1</v>
      </c>
      <c r="C10" s="18" t="s">
        <v>977</v>
      </c>
      <c r="D10" s="19" t="s">
        <v>978</v>
      </c>
      <c r="E10" s="20" t="s">
        <v>69</v>
      </c>
      <c r="F10" s="21" t="s">
        <v>979</v>
      </c>
      <c r="G10" s="18" t="s">
        <v>82</v>
      </c>
      <c r="H10" s="22">
        <v>9</v>
      </c>
      <c r="I10" s="22">
        <v>7</v>
      </c>
      <c r="J10" s="96">
        <v>8</v>
      </c>
      <c r="K10" s="22" t="s">
        <v>29</v>
      </c>
      <c r="L10" s="170"/>
      <c r="M10" s="170"/>
      <c r="N10" s="170"/>
      <c r="O10" s="153"/>
      <c r="P10" s="171">
        <v>4.5</v>
      </c>
      <c r="Q10" s="23">
        <f t="shared" ref="Q10:Q41" si="0">ROUND(SUMPRODUCT(H10:P10,$H$9:$P$9)/100,1)</f>
        <v>5.6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3" t="str">
        <f t="shared" ref="T10:T21" si="3">+IF(OR($H10=0,$I10=0,$J10=0,$K10=0),"Không đủ ĐKDT","")</f>
        <v/>
      </c>
      <c r="U10" s="106" t="s">
        <v>1588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5.1" customHeight="1">
      <c r="B11" s="26">
        <v>2</v>
      </c>
      <c r="C11" s="27" t="s">
        <v>980</v>
      </c>
      <c r="D11" s="28" t="s">
        <v>126</v>
      </c>
      <c r="E11" s="29" t="s">
        <v>69</v>
      </c>
      <c r="F11" s="30" t="s">
        <v>639</v>
      </c>
      <c r="G11" s="27" t="s">
        <v>108</v>
      </c>
      <c r="H11" s="31">
        <v>9</v>
      </c>
      <c r="I11" s="31">
        <v>8</v>
      </c>
      <c r="J11" s="92">
        <v>7.5</v>
      </c>
      <c r="K11" s="31" t="s">
        <v>29</v>
      </c>
      <c r="L11" s="32"/>
      <c r="M11" s="32"/>
      <c r="N11" s="32"/>
      <c r="O11" s="154"/>
      <c r="P11" s="33">
        <v>7.5</v>
      </c>
      <c r="Q11" s="34">
        <f t="shared" si="0"/>
        <v>7.7</v>
      </c>
      <c r="R11" s="35" t="str">
        <f t="shared" si="1"/>
        <v>B</v>
      </c>
      <c r="S11" s="36" t="str">
        <f t="shared" si="2"/>
        <v>Khá</v>
      </c>
      <c r="T11" s="37" t="str">
        <f t="shared" si="3"/>
        <v/>
      </c>
      <c r="U11" s="107" t="s">
        <v>1588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5.1" customHeight="1">
      <c r="B12" s="26">
        <v>3</v>
      </c>
      <c r="C12" s="27" t="s">
        <v>981</v>
      </c>
      <c r="D12" s="28" t="s">
        <v>614</v>
      </c>
      <c r="E12" s="29" t="s">
        <v>69</v>
      </c>
      <c r="F12" s="30" t="s">
        <v>535</v>
      </c>
      <c r="G12" s="27" t="s">
        <v>78</v>
      </c>
      <c r="H12" s="31">
        <v>8.5</v>
      </c>
      <c r="I12" s="31">
        <v>7.5</v>
      </c>
      <c r="J12" s="92">
        <v>8</v>
      </c>
      <c r="K12" s="31" t="s">
        <v>29</v>
      </c>
      <c r="L12" s="38"/>
      <c r="M12" s="38"/>
      <c r="N12" s="38"/>
      <c r="O12" s="154"/>
      <c r="P12" s="33">
        <v>8</v>
      </c>
      <c r="Q12" s="34">
        <f t="shared" si="0"/>
        <v>8</v>
      </c>
      <c r="R12" s="35" t="str">
        <f t="shared" si="1"/>
        <v>B+</v>
      </c>
      <c r="S12" s="36" t="str">
        <f t="shared" si="2"/>
        <v>Khá</v>
      </c>
      <c r="T12" s="37" t="str">
        <f t="shared" si="3"/>
        <v/>
      </c>
      <c r="U12" s="107" t="s">
        <v>1588</v>
      </c>
      <c r="V12" s="3"/>
      <c r="W12" s="25"/>
      <c r="X12" s="75" t="str">
        <f t="shared" si="4"/>
        <v>Đạt</v>
      </c>
      <c r="Y12" s="76"/>
      <c r="Z12" s="76"/>
      <c r="AA12" s="168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5.1" customHeight="1">
      <c r="B13" s="26">
        <v>4</v>
      </c>
      <c r="C13" s="27" t="s">
        <v>982</v>
      </c>
      <c r="D13" s="28" t="s">
        <v>696</v>
      </c>
      <c r="E13" s="29" t="s">
        <v>69</v>
      </c>
      <c r="F13" s="30" t="s">
        <v>983</v>
      </c>
      <c r="G13" s="27" t="s">
        <v>74</v>
      </c>
      <c r="H13" s="31">
        <v>9</v>
      </c>
      <c r="I13" s="31">
        <v>8.5</v>
      </c>
      <c r="J13" s="92">
        <v>7.5</v>
      </c>
      <c r="K13" s="31" t="s">
        <v>29</v>
      </c>
      <c r="L13" s="38"/>
      <c r="M13" s="38"/>
      <c r="N13" s="38"/>
      <c r="O13" s="154"/>
      <c r="P13" s="33">
        <v>4.5</v>
      </c>
      <c r="Q13" s="34">
        <f t="shared" si="0"/>
        <v>5.7</v>
      </c>
      <c r="R13" s="35" t="str">
        <f t="shared" si="1"/>
        <v>C</v>
      </c>
      <c r="S13" s="36" t="str">
        <f t="shared" si="2"/>
        <v>Trung bình</v>
      </c>
      <c r="T13" s="37" t="str">
        <f t="shared" si="3"/>
        <v/>
      </c>
      <c r="U13" s="107" t="s">
        <v>1588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5.1" customHeight="1">
      <c r="B14" s="26">
        <v>5</v>
      </c>
      <c r="C14" s="27" t="s">
        <v>984</v>
      </c>
      <c r="D14" s="28" t="s">
        <v>122</v>
      </c>
      <c r="E14" s="29" t="s">
        <v>853</v>
      </c>
      <c r="F14" s="30" t="s">
        <v>887</v>
      </c>
      <c r="G14" s="27" t="s">
        <v>66</v>
      </c>
      <c r="H14" s="31">
        <v>8.5</v>
      </c>
      <c r="I14" s="31">
        <v>7.5</v>
      </c>
      <c r="J14" s="92">
        <v>8.5</v>
      </c>
      <c r="K14" s="31" t="s">
        <v>29</v>
      </c>
      <c r="L14" s="38"/>
      <c r="M14" s="38"/>
      <c r="N14" s="38"/>
      <c r="O14" s="154"/>
      <c r="P14" s="33">
        <v>6</v>
      </c>
      <c r="Q14" s="34">
        <f t="shared" si="0"/>
        <v>6.7</v>
      </c>
      <c r="R14" s="35" t="str">
        <f t="shared" si="1"/>
        <v>C+</v>
      </c>
      <c r="S14" s="36" t="str">
        <f t="shared" si="2"/>
        <v>Trung bình</v>
      </c>
      <c r="T14" s="37" t="str">
        <f t="shared" si="3"/>
        <v/>
      </c>
      <c r="U14" s="107" t="s">
        <v>1588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5.1" customHeight="1">
      <c r="B15" s="26">
        <v>6</v>
      </c>
      <c r="C15" s="27" t="s">
        <v>985</v>
      </c>
      <c r="D15" s="28" t="s">
        <v>986</v>
      </c>
      <c r="E15" s="29" t="s">
        <v>987</v>
      </c>
      <c r="F15" s="30" t="s">
        <v>988</v>
      </c>
      <c r="G15" s="27" t="s">
        <v>108</v>
      </c>
      <c r="H15" s="31">
        <v>8.5</v>
      </c>
      <c r="I15" s="31">
        <v>7</v>
      </c>
      <c r="J15" s="92">
        <v>8</v>
      </c>
      <c r="K15" s="31" t="s">
        <v>29</v>
      </c>
      <c r="L15" s="38"/>
      <c r="M15" s="38"/>
      <c r="N15" s="38"/>
      <c r="O15" s="154"/>
      <c r="P15" s="33">
        <v>7</v>
      </c>
      <c r="Q15" s="34">
        <f t="shared" si="0"/>
        <v>7.3</v>
      </c>
      <c r="R15" s="35" t="str">
        <f t="shared" si="1"/>
        <v>B</v>
      </c>
      <c r="S15" s="36" t="str">
        <f t="shared" si="2"/>
        <v>Khá</v>
      </c>
      <c r="T15" s="37" t="str">
        <f t="shared" si="3"/>
        <v/>
      </c>
      <c r="U15" s="107" t="s">
        <v>1588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5.1" customHeight="1">
      <c r="B16" s="26">
        <v>7</v>
      </c>
      <c r="C16" s="27" t="s">
        <v>989</v>
      </c>
      <c r="D16" s="28" t="s">
        <v>80</v>
      </c>
      <c r="E16" s="29" t="s">
        <v>987</v>
      </c>
      <c r="F16" s="30" t="s">
        <v>874</v>
      </c>
      <c r="G16" s="27" t="s">
        <v>66</v>
      </c>
      <c r="H16" s="31">
        <v>9</v>
      </c>
      <c r="I16" s="31">
        <v>8.5</v>
      </c>
      <c r="J16" s="92">
        <v>8.5</v>
      </c>
      <c r="K16" s="31" t="s">
        <v>29</v>
      </c>
      <c r="L16" s="38"/>
      <c r="M16" s="38"/>
      <c r="N16" s="38"/>
      <c r="O16" s="154"/>
      <c r="P16" s="33">
        <v>5.5</v>
      </c>
      <c r="Q16" s="34">
        <f t="shared" si="0"/>
        <v>6.5</v>
      </c>
      <c r="R16" s="35" t="str">
        <f t="shared" si="1"/>
        <v>C+</v>
      </c>
      <c r="S16" s="36" t="str">
        <f t="shared" si="2"/>
        <v>Trung bình</v>
      </c>
      <c r="T16" s="37" t="str">
        <f t="shared" si="3"/>
        <v/>
      </c>
      <c r="U16" s="107" t="s">
        <v>1588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5.1" customHeight="1">
      <c r="B17" s="26">
        <v>8</v>
      </c>
      <c r="C17" s="27" t="s">
        <v>990</v>
      </c>
      <c r="D17" s="28" t="s">
        <v>991</v>
      </c>
      <c r="E17" s="29" t="s">
        <v>987</v>
      </c>
      <c r="F17" s="30" t="s">
        <v>838</v>
      </c>
      <c r="G17" s="27" t="s">
        <v>74</v>
      </c>
      <c r="H17" s="31">
        <v>6</v>
      </c>
      <c r="I17" s="31">
        <v>7.5</v>
      </c>
      <c r="J17" s="92">
        <v>7.5</v>
      </c>
      <c r="K17" s="31" t="s">
        <v>29</v>
      </c>
      <c r="L17" s="38"/>
      <c r="M17" s="38"/>
      <c r="N17" s="38"/>
      <c r="O17" s="154"/>
      <c r="P17" s="33">
        <v>3</v>
      </c>
      <c r="Q17" s="34">
        <f t="shared" si="0"/>
        <v>4.2</v>
      </c>
      <c r="R17" s="35" t="str">
        <f t="shared" si="1"/>
        <v>D</v>
      </c>
      <c r="S17" s="36" t="str">
        <f t="shared" si="2"/>
        <v>Trung bình yếu</v>
      </c>
      <c r="T17" s="37" t="str">
        <f t="shared" si="3"/>
        <v/>
      </c>
      <c r="U17" s="107" t="s">
        <v>1588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5.1" customHeight="1">
      <c r="B18" s="26">
        <v>9</v>
      </c>
      <c r="C18" s="27" t="s">
        <v>992</v>
      </c>
      <c r="D18" s="28" t="s">
        <v>993</v>
      </c>
      <c r="E18" s="29" t="s">
        <v>994</v>
      </c>
      <c r="F18" s="30" t="s">
        <v>995</v>
      </c>
      <c r="G18" s="27" t="s">
        <v>78</v>
      </c>
      <c r="H18" s="31">
        <v>8</v>
      </c>
      <c r="I18" s="31">
        <v>9</v>
      </c>
      <c r="J18" s="92">
        <v>7.5</v>
      </c>
      <c r="K18" s="31" t="s">
        <v>29</v>
      </c>
      <c r="L18" s="38"/>
      <c r="M18" s="38"/>
      <c r="N18" s="38"/>
      <c r="O18" s="154"/>
      <c r="P18" s="33">
        <v>9</v>
      </c>
      <c r="Q18" s="34">
        <f t="shared" si="0"/>
        <v>8.8000000000000007</v>
      </c>
      <c r="R18" s="35" t="str">
        <f t="shared" si="1"/>
        <v>A</v>
      </c>
      <c r="S18" s="36" t="str">
        <f t="shared" si="2"/>
        <v>Giỏi</v>
      </c>
      <c r="T18" s="37" t="str">
        <f t="shared" si="3"/>
        <v/>
      </c>
      <c r="U18" s="107" t="s">
        <v>1588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5.1" customHeight="1">
      <c r="B19" s="26">
        <v>10</v>
      </c>
      <c r="C19" s="27" t="s">
        <v>996</v>
      </c>
      <c r="D19" s="28" t="s">
        <v>126</v>
      </c>
      <c r="E19" s="29" t="s">
        <v>123</v>
      </c>
      <c r="F19" s="30" t="s">
        <v>419</v>
      </c>
      <c r="G19" s="27" t="s">
        <v>997</v>
      </c>
      <c r="H19" s="31">
        <v>9</v>
      </c>
      <c r="I19" s="31">
        <v>8.5</v>
      </c>
      <c r="J19" s="92">
        <v>6.5</v>
      </c>
      <c r="K19" s="31" t="s">
        <v>29</v>
      </c>
      <c r="L19" s="38"/>
      <c r="M19" s="38"/>
      <c r="N19" s="38"/>
      <c r="O19" s="154"/>
      <c r="P19" s="33">
        <v>7</v>
      </c>
      <c r="Q19" s="34">
        <f t="shared" si="0"/>
        <v>7.3</v>
      </c>
      <c r="R19" s="35" t="str">
        <f t="shared" si="1"/>
        <v>B</v>
      </c>
      <c r="S19" s="36" t="str">
        <f t="shared" si="2"/>
        <v>Khá</v>
      </c>
      <c r="T19" s="37" t="str">
        <f t="shared" si="3"/>
        <v/>
      </c>
      <c r="U19" s="107" t="s">
        <v>1588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5.1" customHeight="1">
      <c r="B20" s="26">
        <v>11</v>
      </c>
      <c r="C20" s="27" t="s">
        <v>998</v>
      </c>
      <c r="D20" s="28" t="s">
        <v>908</v>
      </c>
      <c r="E20" s="29" t="s">
        <v>123</v>
      </c>
      <c r="F20" s="30" t="s">
        <v>909</v>
      </c>
      <c r="G20" s="27" t="s">
        <v>108</v>
      </c>
      <c r="H20" s="31">
        <v>9</v>
      </c>
      <c r="I20" s="31">
        <v>7.5</v>
      </c>
      <c r="J20" s="92">
        <v>8.5</v>
      </c>
      <c r="K20" s="31" t="s">
        <v>29</v>
      </c>
      <c r="L20" s="38"/>
      <c r="M20" s="38"/>
      <c r="N20" s="38"/>
      <c r="O20" s="154"/>
      <c r="P20" s="33">
        <v>5</v>
      </c>
      <c r="Q20" s="34">
        <f t="shared" si="0"/>
        <v>6</v>
      </c>
      <c r="R20" s="35" t="str">
        <f t="shared" si="1"/>
        <v>C</v>
      </c>
      <c r="S20" s="36" t="str">
        <f t="shared" si="2"/>
        <v>Trung bình</v>
      </c>
      <c r="T20" s="37" t="str">
        <f t="shared" si="3"/>
        <v/>
      </c>
      <c r="U20" s="107" t="s">
        <v>1588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5.1" customHeight="1">
      <c r="B21" s="26">
        <v>12</v>
      </c>
      <c r="C21" s="27" t="s">
        <v>999</v>
      </c>
      <c r="D21" s="28" t="s">
        <v>1000</v>
      </c>
      <c r="E21" s="29" t="s">
        <v>548</v>
      </c>
      <c r="F21" s="30" t="s">
        <v>1001</v>
      </c>
      <c r="G21" s="27" t="s">
        <v>74</v>
      </c>
      <c r="H21" s="31">
        <v>9</v>
      </c>
      <c r="I21" s="31">
        <v>10</v>
      </c>
      <c r="J21" s="92">
        <v>9</v>
      </c>
      <c r="K21" s="31" t="s">
        <v>29</v>
      </c>
      <c r="L21" s="38"/>
      <c r="M21" s="38"/>
      <c r="N21" s="38"/>
      <c r="O21" s="154"/>
      <c r="P21" s="33">
        <v>6.5</v>
      </c>
      <c r="Q21" s="34">
        <f t="shared" si="0"/>
        <v>7.4</v>
      </c>
      <c r="R21" s="35" t="str">
        <f t="shared" si="1"/>
        <v>B</v>
      </c>
      <c r="S21" s="36" t="str">
        <f t="shared" si="2"/>
        <v>Khá</v>
      </c>
      <c r="T21" s="37" t="str">
        <f t="shared" si="3"/>
        <v/>
      </c>
      <c r="U21" s="107" t="s">
        <v>1588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5.1" customHeight="1">
      <c r="B22" s="26">
        <v>13</v>
      </c>
      <c r="C22" s="27" t="s">
        <v>1002</v>
      </c>
      <c r="D22" s="28" t="s">
        <v>209</v>
      </c>
      <c r="E22" s="29" t="s">
        <v>552</v>
      </c>
      <c r="F22" s="30" t="s">
        <v>529</v>
      </c>
      <c r="G22" s="27" t="s">
        <v>99</v>
      </c>
      <c r="H22" s="31">
        <v>6</v>
      </c>
      <c r="I22" s="31">
        <v>7.5</v>
      </c>
      <c r="J22" s="92">
        <v>7.5</v>
      </c>
      <c r="K22" s="31" t="s">
        <v>29</v>
      </c>
      <c r="L22" s="38"/>
      <c r="M22" s="38"/>
      <c r="N22" s="38"/>
      <c r="O22" s="154"/>
      <c r="P22" s="33" t="s">
        <v>1606</v>
      </c>
      <c r="Q22" s="34">
        <f t="shared" si="0"/>
        <v>2.1</v>
      </c>
      <c r="R22" s="35" t="str">
        <f t="shared" si="1"/>
        <v>F</v>
      </c>
      <c r="S22" s="36" t="str">
        <f t="shared" si="2"/>
        <v>Kém</v>
      </c>
      <c r="T22" s="37" t="s">
        <v>1607</v>
      </c>
      <c r="U22" s="107" t="s">
        <v>1588</v>
      </c>
      <c r="V22" s="3"/>
      <c r="W22" s="25"/>
      <c r="X22" s="75" t="str">
        <f t="shared" si="4"/>
        <v>Học lại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5.1" customHeight="1">
      <c r="B23" s="26">
        <v>14</v>
      </c>
      <c r="C23" s="27" t="s">
        <v>1003</v>
      </c>
      <c r="D23" s="28" t="s">
        <v>1004</v>
      </c>
      <c r="E23" s="29" t="s">
        <v>722</v>
      </c>
      <c r="F23" s="30" t="s">
        <v>1001</v>
      </c>
      <c r="G23" s="27" t="s">
        <v>86</v>
      </c>
      <c r="H23" s="31">
        <v>6</v>
      </c>
      <c r="I23" s="31">
        <v>9</v>
      </c>
      <c r="J23" s="92">
        <v>8</v>
      </c>
      <c r="K23" s="31" t="s">
        <v>29</v>
      </c>
      <c r="L23" s="38"/>
      <c r="M23" s="38"/>
      <c r="N23" s="38"/>
      <c r="O23" s="154"/>
      <c r="P23" s="33">
        <v>9</v>
      </c>
      <c r="Q23" s="34">
        <f t="shared" si="0"/>
        <v>8.6</v>
      </c>
      <c r="R23" s="35" t="str">
        <f t="shared" si="1"/>
        <v>A</v>
      </c>
      <c r="S23" s="36" t="str">
        <f t="shared" si="2"/>
        <v>Giỏi</v>
      </c>
      <c r="T23" s="37" t="str">
        <f>+IF(OR($H23=0,$I23=0,$J23=0,$K23=0),"Không đủ ĐKDT","")</f>
        <v/>
      </c>
      <c r="U23" s="107" t="s">
        <v>1588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5.1" customHeight="1">
      <c r="B24" s="26">
        <v>15</v>
      </c>
      <c r="C24" s="27" t="s">
        <v>1005</v>
      </c>
      <c r="D24" s="28" t="s">
        <v>343</v>
      </c>
      <c r="E24" s="29" t="s">
        <v>569</v>
      </c>
      <c r="F24" s="30" t="s">
        <v>1006</v>
      </c>
      <c r="G24" s="27" t="s">
        <v>1007</v>
      </c>
      <c r="H24" s="31">
        <v>6</v>
      </c>
      <c r="I24" s="31">
        <v>0</v>
      </c>
      <c r="J24" s="92">
        <v>1</v>
      </c>
      <c r="K24" s="31" t="s">
        <v>29</v>
      </c>
      <c r="L24" s="38"/>
      <c r="M24" s="38"/>
      <c r="N24" s="38"/>
      <c r="O24" s="154"/>
      <c r="P24" s="33" t="s">
        <v>1605</v>
      </c>
      <c r="Q24" s="34">
        <f t="shared" si="0"/>
        <v>0.7</v>
      </c>
      <c r="R24" s="35" t="str">
        <f t="shared" si="1"/>
        <v>F</v>
      </c>
      <c r="S24" s="36" t="str">
        <f t="shared" si="2"/>
        <v>Kém</v>
      </c>
      <c r="T24" s="37" t="str">
        <f>+IF(OR($H24=0,$I24=0,$J24=0,$K24=0),"Không đủ ĐKDT","")</f>
        <v>Không đủ ĐKDT</v>
      </c>
      <c r="U24" s="107" t="s">
        <v>1588</v>
      </c>
      <c r="V24" s="3"/>
      <c r="W24" s="25"/>
      <c r="X24" s="75" t="str">
        <f t="shared" si="4"/>
        <v>Học lại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5.1" customHeight="1">
      <c r="B25" s="26">
        <v>16</v>
      </c>
      <c r="C25" s="27" t="s">
        <v>1008</v>
      </c>
      <c r="D25" s="28" t="s">
        <v>209</v>
      </c>
      <c r="E25" s="29" t="s">
        <v>147</v>
      </c>
      <c r="F25" s="30" t="s">
        <v>1009</v>
      </c>
      <c r="G25" s="27" t="s">
        <v>86</v>
      </c>
      <c r="H25" s="31">
        <v>6</v>
      </c>
      <c r="I25" s="31">
        <v>7</v>
      </c>
      <c r="J25" s="92">
        <v>8.5</v>
      </c>
      <c r="K25" s="31" t="s">
        <v>29</v>
      </c>
      <c r="L25" s="38"/>
      <c r="M25" s="38"/>
      <c r="N25" s="38"/>
      <c r="O25" s="154"/>
      <c r="P25" s="33">
        <v>4</v>
      </c>
      <c r="Q25" s="34">
        <f t="shared" si="0"/>
        <v>5</v>
      </c>
      <c r="R25" s="35" t="str">
        <f t="shared" si="1"/>
        <v>D+</v>
      </c>
      <c r="S25" s="36" t="str">
        <f t="shared" si="2"/>
        <v>Trung bình yếu</v>
      </c>
      <c r="T25" s="37" t="str">
        <f>+IF(OR($H25=0,$I25=0,$J25=0,$K25=0),"Không đủ ĐKDT","")</f>
        <v/>
      </c>
      <c r="U25" s="107" t="s">
        <v>1588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5.1" customHeight="1">
      <c r="B26" s="26">
        <v>17</v>
      </c>
      <c r="C26" s="27" t="s">
        <v>1010</v>
      </c>
      <c r="D26" s="28" t="s">
        <v>916</v>
      </c>
      <c r="E26" s="29" t="s">
        <v>147</v>
      </c>
      <c r="F26" s="30" t="s">
        <v>606</v>
      </c>
      <c r="G26" s="27" t="s">
        <v>159</v>
      </c>
      <c r="H26" s="31">
        <v>6</v>
      </c>
      <c r="I26" s="31">
        <v>7.5</v>
      </c>
      <c r="J26" s="92">
        <v>7</v>
      </c>
      <c r="K26" s="31" t="s">
        <v>29</v>
      </c>
      <c r="L26" s="38"/>
      <c r="M26" s="38"/>
      <c r="N26" s="38"/>
      <c r="O26" s="154"/>
      <c r="P26" s="33">
        <v>5.5</v>
      </c>
      <c r="Q26" s="34">
        <f t="shared" si="0"/>
        <v>5.9</v>
      </c>
      <c r="R26" s="35" t="str">
        <f t="shared" si="1"/>
        <v>C</v>
      </c>
      <c r="S26" s="36" t="str">
        <f t="shared" si="2"/>
        <v>Trung bình</v>
      </c>
      <c r="T26" s="37" t="str">
        <f>+IF(OR($H26=0,$I26=0,$J26=0,$K26=0),"Không đủ ĐKDT","")</f>
        <v/>
      </c>
      <c r="U26" s="107" t="s">
        <v>1588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5.1" customHeight="1">
      <c r="B27" s="26">
        <v>18</v>
      </c>
      <c r="C27" s="27" t="s">
        <v>1011</v>
      </c>
      <c r="D27" s="28" t="s">
        <v>1012</v>
      </c>
      <c r="E27" s="29" t="s">
        <v>157</v>
      </c>
      <c r="F27" s="30" t="s">
        <v>1013</v>
      </c>
      <c r="G27" s="27" t="s">
        <v>167</v>
      </c>
      <c r="H27" s="31">
        <v>8</v>
      </c>
      <c r="I27" s="31">
        <v>9</v>
      </c>
      <c r="J27" s="92">
        <v>7</v>
      </c>
      <c r="K27" s="31" t="s">
        <v>29</v>
      </c>
      <c r="L27" s="38"/>
      <c r="M27" s="38"/>
      <c r="N27" s="38"/>
      <c r="O27" s="154"/>
      <c r="P27" s="33">
        <v>7</v>
      </c>
      <c r="Q27" s="34">
        <f t="shared" si="0"/>
        <v>7.3</v>
      </c>
      <c r="R27" s="35" t="str">
        <f t="shared" si="1"/>
        <v>B</v>
      </c>
      <c r="S27" s="36" t="str">
        <f t="shared" si="2"/>
        <v>Khá</v>
      </c>
      <c r="T27" s="37" t="str">
        <f>+IF(OR($H27=0,$I27=0,$J27=0,$K27=0),"Không đủ ĐKDT","")</f>
        <v/>
      </c>
      <c r="U27" s="107" t="s">
        <v>1588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5.1" customHeight="1">
      <c r="B28" s="26">
        <v>19</v>
      </c>
      <c r="C28" s="27" t="s">
        <v>1014</v>
      </c>
      <c r="D28" s="28" t="s">
        <v>1015</v>
      </c>
      <c r="E28" s="29" t="s">
        <v>157</v>
      </c>
      <c r="F28" s="30" t="s">
        <v>1016</v>
      </c>
      <c r="G28" s="27" t="s">
        <v>348</v>
      </c>
      <c r="H28" s="31">
        <v>9</v>
      </c>
      <c r="I28" s="31">
        <v>2</v>
      </c>
      <c r="J28" s="92">
        <v>7</v>
      </c>
      <c r="K28" s="31" t="s">
        <v>29</v>
      </c>
      <c r="L28" s="38"/>
      <c r="M28" s="38"/>
      <c r="N28" s="38"/>
      <c r="O28" s="154"/>
      <c r="P28" s="33" t="s">
        <v>1606</v>
      </c>
      <c r="Q28" s="34">
        <f t="shared" si="0"/>
        <v>1.8</v>
      </c>
      <c r="R28" s="35" t="str">
        <f t="shared" si="1"/>
        <v>F</v>
      </c>
      <c r="S28" s="36" t="str">
        <f t="shared" si="2"/>
        <v>Kém</v>
      </c>
      <c r="T28" s="37" t="s">
        <v>1607</v>
      </c>
      <c r="U28" s="107" t="s">
        <v>1588</v>
      </c>
      <c r="V28" s="3"/>
      <c r="W28" s="25"/>
      <c r="X28" s="75" t="str">
        <f t="shared" si="4"/>
        <v>Học lại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5.1" customHeight="1">
      <c r="B29" s="26">
        <v>20</v>
      </c>
      <c r="C29" s="27" t="s">
        <v>1017</v>
      </c>
      <c r="D29" s="28" t="s">
        <v>1018</v>
      </c>
      <c r="E29" s="29" t="s">
        <v>1019</v>
      </c>
      <c r="F29" s="30" t="s">
        <v>1020</v>
      </c>
      <c r="G29" s="27" t="s">
        <v>167</v>
      </c>
      <c r="H29" s="31">
        <v>9</v>
      </c>
      <c r="I29" s="31">
        <v>10</v>
      </c>
      <c r="J29" s="92">
        <v>8.5</v>
      </c>
      <c r="K29" s="31" t="s">
        <v>29</v>
      </c>
      <c r="L29" s="38"/>
      <c r="M29" s="38"/>
      <c r="N29" s="38"/>
      <c r="O29" s="154"/>
      <c r="P29" s="33">
        <v>9</v>
      </c>
      <c r="Q29" s="34">
        <f t="shared" si="0"/>
        <v>9.1</v>
      </c>
      <c r="R29" s="35" t="str">
        <f t="shared" si="1"/>
        <v>A+</v>
      </c>
      <c r="S29" s="36" t="str">
        <f t="shared" si="2"/>
        <v>Giỏi</v>
      </c>
      <c r="T29" s="37" t="str">
        <f t="shared" ref="T29:T45" si="5">+IF(OR($H29=0,$I29=0,$J29=0,$K29=0),"Không đủ ĐKDT","")</f>
        <v/>
      </c>
      <c r="U29" s="107" t="s">
        <v>1588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5.1" customHeight="1">
      <c r="B30" s="26">
        <v>21</v>
      </c>
      <c r="C30" s="27" t="s">
        <v>1021</v>
      </c>
      <c r="D30" s="28" t="s">
        <v>92</v>
      </c>
      <c r="E30" s="29" t="s">
        <v>162</v>
      </c>
      <c r="F30" s="30" t="s">
        <v>1022</v>
      </c>
      <c r="G30" s="27" t="s">
        <v>940</v>
      </c>
      <c r="H30" s="31">
        <v>8</v>
      </c>
      <c r="I30" s="31">
        <v>7</v>
      </c>
      <c r="J30" s="92">
        <v>7.5</v>
      </c>
      <c r="K30" s="31" t="s">
        <v>29</v>
      </c>
      <c r="L30" s="38"/>
      <c r="M30" s="38"/>
      <c r="N30" s="38"/>
      <c r="O30" s="154"/>
      <c r="P30" s="33">
        <v>2.5</v>
      </c>
      <c r="Q30" s="34">
        <f t="shared" si="0"/>
        <v>4</v>
      </c>
      <c r="R30" s="35" t="str">
        <f t="shared" si="1"/>
        <v>D</v>
      </c>
      <c r="S30" s="36" t="str">
        <f t="shared" si="2"/>
        <v>Trung bình yếu</v>
      </c>
      <c r="T30" s="37" t="str">
        <f t="shared" si="5"/>
        <v/>
      </c>
      <c r="U30" s="107" t="s">
        <v>1588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5.1" customHeight="1">
      <c r="B31" s="26">
        <v>22</v>
      </c>
      <c r="C31" s="27" t="s">
        <v>1023</v>
      </c>
      <c r="D31" s="28" t="s">
        <v>1024</v>
      </c>
      <c r="E31" s="29" t="s">
        <v>173</v>
      </c>
      <c r="F31" s="30" t="s">
        <v>559</v>
      </c>
      <c r="G31" s="27" t="s">
        <v>74</v>
      </c>
      <c r="H31" s="31">
        <v>9</v>
      </c>
      <c r="I31" s="31">
        <v>10</v>
      </c>
      <c r="J31" s="92">
        <v>8</v>
      </c>
      <c r="K31" s="31" t="s">
        <v>29</v>
      </c>
      <c r="L31" s="38"/>
      <c r="M31" s="38"/>
      <c r="N31" s="38"/>
      <c r="O31" s="154"/>
      <c r="P31" s="33">
        <v>8.5</v>
      </c>
      <c r="Q31" s="34">
        <f t="shared" si="0"/>
        <v>8.6999999999999993</v>
      </c>
      <c r="R31" s="35" t="str">
        <f t="shared" si="1"/>
        <v>A</v>
      </c>
      <c r="S31" s="36" t="str">
        <f t="shared" si="2"/>
        <v>Giỏi</v>
      </c>
      <c r="T31" s="37" t="str">
        <f t="shared" si="5"/>
        <v/>
      </c>
      <c r="U31" s="107" t="s">
        <v>1588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5.1" customHeight="1">
      <c r="B32" s="26">
        <v>23</v>
      </c>
      <c r="C32" s="27" t="s">
        <v>1025</v>
      </c>
      <c r="D32" s="28" t="s">
        <v>1026</v>
      </c>
      <c r="E32" s="29" t="s">
        <v>744</v>
      </c>
      <c r="F32" s="30" t="s">
        <v>687</v>
      </c>
      <c r="G32" s="27" t="s">
        <v>167</v>
      </c>
      <c r="H32" s="31">
        <v>9</v>
      </c>
      <c r="I32" s="31">
        <v>8</v>
      </c>
      <c r="J32" s="92">
        <v>7.5</v>
      </c>
      <c r="K32" s="31" t="s">
        <v>29</v>
      </c>
      <c r="L32" s="38"/>
      <c r="M32" s="38"/>
      <c r="N32" s="38"/>
      <c r="O32" s="154"/>
      <c r="P32" s="33">
        <v>5.5</v>
      </c>
      <c r="Q32" s="34">
        <f t="shared" si="0"/>
        <v>6.3</v>
      </c>
      <c r="R32" s="35" t="str">
        <f t="shared" si="1"/>
        <v>C</v>
      </c>
      <c r="S32" s="36" t="str">
        <f t="shared" si="2"/>
        <v>Trung bình</v>
      </c>
      <c r="T32" s="37" t="str">
        <f t="shared" si="5"/>
        <v/>
      </c>
      <c r="U32" s="107" t="s">
        <v>1588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5.1" customHeight="1">
      <c r="B33" s="26">
        <v>24</v>
      </c>
      <c r="C33" s="27" t="s">
        <v>1027</v>
      </c>
      <c r="D33" s="28" t="s">
        <v>184</v>
      </c>
      <c r="E33" s="29" t="s">
        <v>181</v>
      </c>
      <c r="F33" s="30" t="s">
        <v>1028</v>
      </c>
      <c r="G33" s="27" t="s">
        <v>86</v>
      </c>
      <c r="H33" s="31">
        <v>9.5</v>
      </c>
      <c r="I33" s="31">
        <v>10</v>
      </c>
      <c r="J33" s="92">
        <v>8.5</v>
      </c>
      <c r="K33" s="31" t="s">
        <v>29</v>
      </c>
      <c r="L33" s="38"/>
      <c r="M33" s="38"/>
      <c r="N33" s="38"/>
      <c r="O33" s="154"/>
      <c r="P33" s="33">
        <v>9</v>
      </c>
      <c r="Q33" s="34">
        <f t="shared" si="0"/>
        <v>9.1</v>
      </c>
      <c r="R33" s="35" t="str">
        <f t="shared" si="1"/>
        <v>A+</v>
      </c>
      <c r="S33" s="36" t="str">
        <f t="shared" si="2"/>
        <v>Giỏi</v>
      </c>
      <c r="T33" s="37" t="str">
        <f t="shared" si="5"/>
        <v/>
      </c>
      <c r="U33" s="107" t="s">
        <v>1588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5.1" customHeight="1">
      <c r="B34" s="26">
        <v>25</v>
      </c>
      <c r="C34" s="27" t="s">
        <v>1029</v>
      </c>
      <c r="D34" s="28" t="s">
        <v>1030</v>
      </c>
      <c r="E34" s="29" t="s">
        <v>433</v>
      </c>
      <c r="F34" s="30" t="s">
        <v>1031</v>
      </c>
      <c r="G34" s="27" t="s">
        <v>108</v>
      </c>
      <c r="H34" s="31">
        <v>9.5</v>
      </c>
      <c r="I34" s="31">
        <v>7.5</v>
      </c>
      <c r="J34" s="92">
        <v>9.5</v>
      </c>
      <c r="K34" s="31" t="s">
        <v>29</v>
      </c>
      <c r="L34" s="38"/>
      <c r="M34" s="38"/>
      <c r="N34" s="38"/>
      <c r="O34" s="154"/>
      <c r="P34" s="33">
        <v>9</v>
      </c>
      <c r="Q34" s="34">
        <f t="shared" si="0"/>
        <v>9</v>
      </c>
      <c r="R34" s="35" t="str">
        <f t="shared" si="1"/>
        <v>A+</v>
      </c>
      <c r="S34" s="36" t="str">
        <f t="shared" si="2"/>
        <v>Giỏi</v>
      </c>
      <c r="T34" s="37" t="str">
        <f t="shared" si="5"/>
        <v/>
      </c>
      <c r="U34" s="107" t="s">
        <v>1588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5.1" customHeight="1">
      <c r="B35" s="26">
        <v>26</v>
      </c>
      <c r="C35" s="27" t="s">
        <v>1032</v>
      </c>
      <c r="D35" s="28" t="s">
        <v>1033</v>
      </c>
      <c r="E35" s="29" t="s">
        <v>433</v>
      </c>
      <c r="F35" s="30" t="s">
        <v>655</v>
      </c>
      <c r="G35" s="27" t="s">
        <v>86</v>
      </c>
      <c r="H35" s="31">
        <v>9</v>
      </c>
      <c r="I35" s="31">
        <v>8</v>
      </c>
      <c r="J35" s="92">
        <v>8</v>
      </c>
      <c r="K35" s="31" t="s">
        <v>29</v>
      </c>
      <c r="L35" s="38"/>
      <c r="M35" s="38"/>
      <c r="N35" s="38"/>
      <c r="O35" s="154"/>
      <c r="P35" s="33">
        <v>9.5</v>
      </c>
      <c r="Q35" s="34">
        <f t="shared" si="0"/>
        <v>9.1999999999999993</v>
      </c>
      <c r="R35" s="35" t="str">
        <f t="shared" si="1"/>
        <v>A+</v>
      </c>
      <c r="S35" s="36" t="str">
        <f t="shared" si="2"/>
        <v>Giỏi</v>
      </c>
      <c r="T35" s="37" t="str">
        <f t="shared" si="5"/>
        <v/>
      </c>
      <c r="U35" s="107" t="s">
        <v>1588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5.1" customHeight="1">
      <c r="B36" s="26">
        <v>27</v>
      </c>
      <c r="C36" s="27" t="s">
        <v>1034</v>
      </c>
      <c r="D36" s="28" t="s">
        <v>1035</v>
      </c>
      <c r="E36" s="29" t="s">
        <v>1036</v>
      </c>
      <c r="F36" s="30" t="s">
        <v>615</v>
      </c>
      <c r="G36" s="27" t="s">
        <v>66</v>
      </c>
      <c r="H36" s="31">
        <v>9.5</v>
      </c>
      <c r="I36" s="31">
        <v>10</v>
      </c>
      <c r="J36" s="92">
        <v>7.5</v>
      </c>
      <c r="K36" s="31" t="s">
        <v>29</v>
      </c>
      <c r="L36" s="38"/>
      <c r="M36" s="38"/>
      <c r="N36" s="38"/>
      <c r="O36" s="154"/>
      <c r="P36" s="33">
        <v>9</v>
      </c>
      <c r="Q36" s="34">
        <f t="shared" si="0"/>
        <v>9</v>
      </c>
      <c r="R36" s="35" t="str">
        <f t="shared" si="1"/>
        <v>A+</v>
      </c>
      <c r="S36" s="36" t="str">
        <f t="shared" si="2"/>
        <v>Giỏi</v>
      </c>
      <c r="T36" s="37" t="str">
        <f t="shared" si="5"/>
        <v/>
      </c>
      <c r="U36" s="107" t="s">
        <v>1588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5.1" customHeight="1">
      <c r="B37" s="26">
        <v>28</v>
      </c>
      <c r="C37" s="27" t="s">
        <v>1037</v>
      </c>
      <c r="D37" s="28" t="s">
        <v>664</v>
      </c>
      <c r="E37" s="29" t="s">
        <v>192</v>
      </c>
      <c r="F37" s="30" t="s">
        <v>1038</v>
      </c>
      <c r="G37" s="27" t="s">
        <v>66</v>
      </c>
      <c r="H37" s="31">
        <v>9</v>
      </c>
      <c r="I37" s="31">
        <v>8</v>
      </c>
      <c r="J37" s="92">
        <v>8.5</v>
      </c>
      <c r="K37" s="31" t="s">
        <v>29</v>
      </c>
      <c r="L37" s="38"/>
      <c r="M37" s="38"/>
      <c r="N37" s="38"/>
      <c r="O37" s="154"/>
      <c r="P37" s="33">
        <v>8.5</v>
      </c>
      <c r="Q37" s="34">
        <f t="shared" si="0"/>
        <v>8.5</v>
      </c>
      <c r="R37" s="35" t="str">
        <f t="shared" si="1"/>
        <v>A</v>
      </c>
      <c r="S37" s="36" t="str">
        <f t="shared" si="2"/>
        <v>Giỏi</v>
      </c>
      <c r="T37" s="37" t="str">
        <f t="shared" si="5"/>
        <v/>
      </c>
      <c r="U37" s="107" t="s">
        <v>1588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5.1" customHeight="1">
      <c r="B38" s="26">
        <v>29</v>
      </c>
      <c r="C38" s="27" t="s">
        <v>1039</v>
      </c>
      <c r="D38" s="28" t="s">
        <v>1040</v>
      </c>
      <c r="E38" s="29" t="s">
        <v>199</v>
      </c>
      <c r="F38" s="30" t="s">
        <v>1041</v>
      </c>
      <c r="G38" s="27" t="s">
        <v>108</v>
      </c>
      <c r="H38" s="31">
        <v>9</v>
      </c>
      <c r="I38" s="31">
        <v>7</v>
      </c>
      <c r="J38" s="92">
        <v>8</v>
      </c>
      <c r="K38" s="31" t="s">
        <v>29</v>
      </c>
      <c r="L38" s="38"/>
      <c r="M38" s="38"/>
      <c r="N38" s="38"/>
      <c r="O38" s="154"/>
      <c r="P38" s="33">
        <v>7.5</v>
      </c>
      <c r="Q38" s="34">
        <f t="shared" si="0"/>
        <v>7.7</v>
      </c>
      <c r="R38" s="35" t="str">
        <f t="shared" si="1"/>
        <v>B</v>
      </c>
      <c r="S38" s="36" t="str">
        <f t="shared" si="2"/>
        <v>Khá</v>
      </c>
      <c r="T38" s="37" t="str">
        <f t="shared" si="5"/>
        <v/>
      </c>
      <c r="U38" s="107" t="s">
        <v>1589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5.1" customHeight="1">
      <c r="B39" s="26">
        <v>30</v>
      </c>
      <c r="C39" s="27" t="s">
        <v>1042</v>
      </c>
      <c r="D39" s="28" t="s">
        <v>683</v>
      </c>
      <c r="E39" s="29" t="s">
        <v>445</v>
      </c>
      <c r="F39" s="30" t="s">
        <v>807</v>
      </c>
      <c r="G39" s="27" t="s">
        <v>82</v>
      </c>
      <c r="H39" s="31">
        <v>9</v>
      </c>
      <c r="I39" s="31">
        <v>8.5</v>
      </c>
      <c r="J39" s="92">
        <v>7.5</v>
      </c>
      <c r="K39" s="31" t="s">
        <v>29</v>
      </c>
      <c r="L39" s="38"/>
      <c r="M39" s="38"/>
      <c r="N39" s="38"/>
      <c r="O39" s="154"/>
      <c r="P39" s="33">
        <v>7</v>
      </c>
      <c r="Q39" s="34">
        <f t="shared" si="0"/>
        <v>7.4</v>
      </c>
      <c r="R39" s="35" t="str">
        <f t="shared" si="1"/>
        <v>B</v>
      </c>
      <c r="S39" s="36" t="str">
        <f t="shared" si="2"/>
        <v>Khá</v>
      </c>
      <c r="T39" s="37" t="str">
        <f t="shared" si="5"/>
        <v/>
      </c>
      <c r="U39" s="107" t="s">
        <v>1589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5.1" customHeight="1">
      <c r="B40" s="26">
        <v>31</v>
      </c>
      <c r="C40" s="27" t="s">
        <v>1043</v>
      </c>
      <c r="D40" s="28" t="s">
        <v>184</v>
      </c>
      <c r="E40" s="29" t="s">
        <v>445</v>
      </c>
      <c r="F40" s="30" t="s">
        <v>1044</v>
      </c>
      <c r="G40" s="27" t="s">
        <v>86</v>
      </c>
      <c r="H40" s="31">
        <v>8</v>
      </c>
      <c r="I40" s="31">
        <v>8</v>
      </c>
      <c r="J40" s="92">
        <v>7.5</v>
      </c>
      <c r="K40" s="31" t="s">
        <v>29</v>
      </c>
      <c r="L40" s="38"/>
      <c r="M40" s="38"/>
      <c r="N40" s="38"/>
      <c r="O40" s="154"/>
      <c r="P40" s="33">
        <v>0</v>
      </c>
      <c r="Q40" s="34">
        <f t="shared" si="0"/>
        <v>2.4</v>
      </c>
      <c r="R40" s="35" t="str">
        <f t="shared" si="1"/>
        <v>F</v>
      </c>
      <c r="S40" s="36" t="str">
        <f t="shared" si="2"/>
        <v>Kém</v>
      </c>
      <c r="T40" s="37" t="str">
        <f t="shared" si="5"/>
        <v/>
      </c>
      <c r="U40" s="107" t="s">
        <v>1589</v>
      </c>
      <c r="V40" s="3"/>
      <c r="W40" s="25"/>
      <c r="X40" s="75" t="str">
        <f t="shared" si="4"/>
        <v>Học lại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5.1" customHeight="1">
      <c r="B41" s="26">
        <v>32</v>
      </c>
      <c r="C41" s="27" t="s">
        <v>1045</v>
      </c>
      <c r="D41" s="28" t="s">
        <v>236</v>
      </c>
      <c r="E41" s="29" t="s">
        <v>206</v>
      </c>
      <c r="F41" s="30" t="s">
        <v>1046</v>
      </c>
      <c r="G41" s="27" t="s">
        <v>86</v>
      </c>
      <c r="H41" s="31">
        <v>4</v>
      </c>
      <c r="I41" s="31">
        <v>0</v>
      </c>
      <c r="J41" s="92">
        <v>1</v>
      </c>
      <c r="K41" s="31" t="s">
        <v>29</v>
      </c>
      <c r="L41" s="38"/>
      <c r="M41" s="38"/>
      <c r="N41" s="38"/>
      <c r="O41" s="154"/>
      <c r="P41" s="33" t="s">
        <v>1605</v>
      </c>
      <c r="Q41" s="34">
        <f t="shared" si="0"/>
        <v>0.5</v>
      </c>
      <c r="R41" s="35" t="str">
        <f t="shared" si="1"/>
        <v>F</v>
      </c>
      <c r="S41" s="36" t="str">
        <f t="shared" si="2"/>
        <v>Kém</v>
      </c>
      <c r="T41" s="37" t="str">
        <f t="shared" si="5"/>
        <v>Không đủ ĐKDT</v>
      </c>
      <c r="U41" s="107" t="s">
        <v>1589</v>
      </c>
      <c r="V41" s="3"/>
      <c r="W41" s="25"/>
      <c r="X41" s="75" t="str">
        <f t="shared" si="4"/>
        <v>Học lại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5.1" customHeight="1">
      <c r="B42" s="26">
        <v>33</v>
      </c>
      <c r="C42" s="27" t="s">
        <v>1047</v>
      </c>
      <c r="D42" s="28" t="s">
        <v>1048</v>
      </c>
      <c r="E42" s="29" t="s">
        <v>206</v>
      </c>
      <c r="F42" s="30" t="s">
        <v>1049</v>
      </c>
      <c r="G42" s="27" t="s">
        <v>99</v>
      </c>
      <c r="H42" s="31">
        <v>4</v>
      </c>
      <c r="I42" s="31">
        <v>7.5</v>
      </c>
      <c r="J42" s="92">
        <v>8.5</v>
      </c>
      <c r="K42" s="31" t="s">
        <v>29</v>
      </c>
      <c r="L42" s="38"/>
      <c r="M42" s="38"/>
      <c r="N42" s="38"/>
      <c r="O42" s="154"/>
      <c r="P42" s="33">
        <v>5.5</v>
      </c>
      <c r="Q42" s="34">
        <f t="shared" ref="Q42:Q64" si="6">ROUND(SUMPRODUCT(H42:P42,$H$9:$P$9)/100,1)</f>
        <v>5.9</v>
      </c>
      <c r="R42" s="35" t="str">
        <f t="shared" ref="R42:R64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6" t="str">
        <f t="shared" ref="S42:S64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7" t="str">
        <f t="shared" si="5"/>
        <v/>
      </c>
      <c r="U42" s="107" t="s">
        <v>1589</v>
      </c>
      <c r="V42" s="3"/>
      <c r="W42" s="25"/>
      <c r="X42" s="75" t="str">
        <f t="shared" ref="X42:X64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5.1" customHeight="1">
      <c r="B43" s="26">
        <v>34</v>
      </c>
      <c r="C43" s="27" t="s">
        <v>1050</v>
      </c>
      <c r="D43" s="28" t="s">
        <v>1051</v>
      </c>
      <c r="E43" s="29" t="s">
        <v>206</v>
      </c>
      <c r="F43" s="30" t="s">
        <v>90</v>
      </c>
      <c r="G43" s="27" t="s">
        <v>167</v>
      </c>
      <c r="H43" s="31">
        <v>8</v>
      </c>
      <c r="I43" s="31">
        <v>8</v>
      </c>
      <c r="J43" s="92">
        <v>7.5</v>
      </c>
      <c r="K43" s="31" t="s">
        <v>29</v>
      </c>
      <c r="L43" s="38"/>
      <c r="M43" s="38"/>
      <c r="N43" s="38"/>
      <c r="O43" s="154"/>
      <c r="P43" s="33">
        <v>4.5</v>
      </c>
      <c r="Q43" s="34">
        <f t="shared" si="6"/>
        <v>5.5</v>
      </c>
      <c r="R43" s="35" t="str">
        <f t="shared" si="7"/>
        <v>C</v>
      </c>
      <c r="S43" s="36" t="str">
        <f t="shared" si="8"/>
        <v>Trung bình</v>
      </c>
      <c r="T43" s="37" t="str">
        <f t="shared" si="5"/>
        <v/>
      </c>
      <c r="U43" s="107" t="s">
        <v>1589</v>
      </c>
      <c r="V43" s="3"/>
      <c r="W43" s="25"/>
      <c r="X43" s="75" t="str">
        <f t="shared" si="9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5.1" customHeight="1">
      <c r="B44" s="26">
        <v>35</v>
      </c>
      <c r="C44" s="27" t="s">
        <v>1052</v>
      </c>
      <c r="D44" s="28" t="s">
        <v>574</v>
      </c>
      <c r="E44" s="29" t="s">
        <v>457</v>
      </c>
      <c r="F44" s="30" t="s">
        <v>546</v>
      </c>
      <c r="G44" s="27" t="s">
        <v>86</v>
      </c>
      <c r="H44" s="31">
        <v>8</v>
      </c>
      <c r="I44" s="31">
        <v>7.5</v>
      </c>
      <c r="J44" s="92">
        <v>8</v>
      </c>
      <c r="K44" s="31" t="s">
        <v>29</v>
      </c>
      <c r="L44" s="38"/>
      <c r="M44" s="38"/>
      <c r="N44" s="38"/>
      <c r="O44" s="154"/>
      <c r="P44" s="33">
        <v>8.5</v>
      </c>
      <c r="Q44" s="34">
        <f t="shared" si="6"/>
        <v>8.3000000000000007</v>
      </c>
      <c r="R44" s="35" t="str">
        <f t="shared" si="7"/>
        <v>B+</v>
      </c>
      <c r="S44" s="36" t="str">
        <f t="shared" si="8"/>
        <v>Khá</v>
      </c>
      <c r="T44" s="37" t="str">
        <f t="shared" si="5"/>
        <v/>
      </c>
      <c r="U44" s="107" t="s">
        <v>1589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5.1" customHeight="1">
      <c r="B45" s="26">
        <v>36</v>
      </c>
      <c r="C45" s="27" t="s">
        <v>1053</v>
      </c>
      <c r="D45" s="28" t="s">
        <v>840</v>
      </c>
      <c r="E45" s="29" t="s">
        <v>777</v>
      </c>
      <c r="F45" s="30" t="s">
        <v>1054</v>
      </c>
      <c r="G45" s="27" t="s">
        <v>74</v>
      </c>
      <c r="H45" s="31">
        <v>9</v>
      </c>
      <c r="I45" s="31">
        <v>8</v>
      </c>
      <c r="J45" s="92">
        <v>7.5</v>
      </c>
      <c r="K45" s="31" t="s">
        <v>29</v>
      </c>
      <c r="L45" s="38"/>
      <c r="M45" s="38"/>
      <c r="N45" s="38"/>
      <c r="O45" s="154"/>
      <c r="P45" s="33">
        <v>8</v>
      </c>
      <c r="Q45" s="34">
        <f t="shared" si="6"/>
        <v>8.1</v>
      </c>
      <c r="R45" s="35" t="str">
        <f t="shared" si="7"/>
        <v>B+</v>
      </c>
      <c r="S45" s="36" t="str">
        <f t="shared" si="8"/>
        <v>Khá</v>
      </c>
      <c r="T45" s="37" t="str">
        <f t="shared" si="5"/>
        <v/>
      </c>
      <c r="U45" s="107" t="s">
        <v>1589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5.1" customHeight="1">
      <c r="B46" s="26">
        <v>37</v>
      </c>
      <c r="C46" s="27" t="s">
        <v>1055</v>
      </c>
      <c r="D46" s="28" t="s">
        <v>425</v>
      </c>
      <c r="E46" s="29" t="s">
        <v>464</v>
      </c>
      <c r="F46" s="30" t="s">
        <v>1056</v>
      </c>
      <c r="G46" s="27" t="s">
        <v>86</v>
      </c>
      <c r="H46" s="31">
        <v>4</v>
      </c>
      <c r="I46" s="31">
        <v>1</v>
      </c>
      <c r="J46" s="92">
        <v>7.5</v>
      </c>
      <c r="K46" s="31" t="s">
        <v>29</v>
      </c>
      <c r="L46" s="38"/>
      <c r="M46" s="38"/>
      <c r="N46" s="38"/>
      <c r="O46" s="154"/>
      <c r="P46" s="33" t="s">
        <v>1606</v>
      </c>
      <c r="Q46" s="34">
        <f t="shared" si="6"/>
        <v>1.3</v>
      </c>
      <c r="R46" s="35" t="str">
        <f t="shared" si="7"/>
        <v>F</v>
      </c>
      <c r="S46" s="36" t="str">
        <f t="shared" si="8"/>
        <v>Kém</v>
      </c>
      <c r="T46" s="37" t="s">
        <v>1607</v>
      </c>
      <c r="U46" s="107" t="s">
        <v>1589</v>
      </c>
      <c r="V46" s="3"/>
      <c r="W46" s="25"/>
      <c r="X46" s="75" t="str">
        <f t="shared" si="9"/>
        <v>Học lại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5.1" customHeight="1">
      <c r="B47" s="26">
        <v>38</v>
      </c>
      <c r="C47" s="27" t="s">
        <v>1057</v>
      </c>
      <c r="D47" s="28" t="s">
        <v>1058</v>
      </c>
      <c r="E47" s="29" t="s">
        <v>1059</v>
      </c>
      <c r="F47" s="30" t="s">
        <v>969</v>
      </c>
      <c r="G47" s="27" t="s">
        <v>108</v>
      </c>
      <c r="H47" s="31">
        <v>9.5</v>
      </c>
      <c r="I47" s="31">
        <v>8.5</v>
      </c>
      <c r="J47" s="92">
        <v>8</v>
      </c>
      <c r="K47" s="31" t="s">
        <v>29</v>
      </c>
      <c r="L47" s="38"/>
      <c r="M47" s="38"/>
      <c r="N47" s="38"/>
      <c r="O47" s="154"/>
      <c r="P47" s="33">
        <v>8</v>
      </c>
      <c r="Q47" s="34">
        <f t="shared" si="6"/>
        <v>8.1999999999999993</v>
      </c>
      <c r="R47" s="35" t="str">
        <f t="shared" si="7"/>
        <v>B+</v>
      </c>
      <c r="S47" s="36" t="str">
        <f t="shared" si="8"/>
        <v>Khá</v>
      </c>
      <c r="T47" s="37" t="str">
        <f t="shared" ref="T47:T64" si="10">+IF(OR($H47=0,$I47=0,$J47=0,$K47=0),"Không đủ ĐKDT","")</f>
        <v/>
      </c>
      <c r="U47" s="107" t="s">
        <v>1589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5.1" customHeight="1">
      <c r="B48" s="26">
        <v>39</v>
      </c>
      <c r="C48" s="27" t="s">
        <v>1060</v>
      </c>
      <c r="D48" s="28" t="s">
        <v>1061</v>
      </c>
      <c r="E48" s="29" t="s">
        <v>1062</v>
      </c>
      <c r="F48" s="30" t="s">
        <v>1063</v>
      </c>
      <c r="G48" s="27" t="s">
        <v>74</v>
      </c>
      <c r="H48" s="31">
        <v>9</v>
      </c>
      <c r="I48" s="31">
        <v>8.5</v>
      </c>
      <c r="J48" s="92">
        <v>7.5</v>
      </c>
      <c r="K48" s="31" t="s">
        <v>29</v>
      </c>
      <c r="L48" s="38"/>
      <c r="M48" s="38"/>
      <c r="N48" s="38"/>
      <c r="O48" s="154"/>
      <c r="P48" s="33">
        <v>9.5</v>
      </c>
      <c r="Q48" s="34">
        <f t="shared" si="6"/>
        <v>9.1999999999999993</v>
      </c>
      <c r="R48" s="35" t="str">
        <f t="shared" si="7"/>
        <v>A+</v>
      </c>
      <c r="S48" s="36" t="str">
        <f t="shared" si="8"/>
        <v>Giỏi</v>
      </c>
      <c r="T48" s="37" t="str">
        <f t="shared" si="10"/>
        <v/>
      </c>
      <c r="U48" s="107" t="s">
        <v>1589</v>
      </c>
      <c r="V48" s="3"/>
      <c r="W48" s="25"/>
      <c r="X48" s="75" t="str">
        <f t="shared" si="9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5.1" customHeight="1">
      <c r="B49" s="26">
        <v>40</v>
      </c>
      <c r="C49" s="27" t="s">
        <v>1064</v>
      </c>
      <c r="D49" s="28" t="s">
        <v>153</v>
      </c>
      <c r="E49" s="29" t="s">
        <v>1065</v>
      </c>
      <c r="F49" s="30" t="s">
        <v>1066</v>
      </c>
      <c r="G49" s="27" t="s">
        <v>86</v>
      </c>
      <c r="H49" s="31">
        <v>8</v>
      </c>
      <c r="I49" s="31">
        <v>8.5</v>
      </c>
      <c r="J49" s="92">
        <v>8</v>
      </c>
      <c r="K49" s="31" t="s">
        <v>29</v>
      </c>
      <c r="L49" s="38"/>
      <c r="M49" s="38"/>
      <c r="N49" s="38"/>
      <c r="O49" s="154"/>
      <c r="P49" s="33">
        <v>7.5</v>
      </c>
      <c r="Q49" s="34">
        <f t="shared" si="6"/>
        <v>7.7</v>
      </c>
      <c r="R49" s="35" t="str">
        <f t="shared" si="7"/>
        <v>B</v>
      </c>
      <c r="S49" s="36" t="str">
        <f t="shared" si="8"/>
        <v>Khá</v>
      </c>
      <c r="T49" s="37" t="str">
        <f t="shared" si="10"/>
        <v/>
      </c>
      <c r="U49" s="107" t="s">
        <v>1589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5.1" customHeight="1">
      <c r="B50" s="26">
        <v>41</v>
      </c>
      <c r="C50" s="27" t="s">
        <v>1067</v>
      </c>
      <c r="D50" s="28" t="s">
        <v>1068</v>
      </c>
      <c r="E50" s="29" t="s">
        <v>1069</v>
      </c>
      <c r="F50" s="30" t="s">
        <v>1070</v>
      </c>
      <c r="G50" s="27" t="s">
        <v>78</v>
      </c>
      <c r="H50" s="31">
        <v>8</v>
      </c>
      <c r="I50" s="31">
        <v>8</v>
      </c>
      <c r="J50" s="92">
        <v>6.5</v>
      </c>
      <c r="K50" s="31" t="s">
        <v>29</v>
      </c>
      <c r="L50" s="38"/>
      <c r="M50" s="38"/>
      <c r="N50" s="38"/>
      <c r="O50" s="154"/>
      <c r="P50" s="33">
        <v>8</v>
      </c>
      <c r="Q50" s="34">
        <f t="shared" si="6"/>
        <v>7.9</v>
      </c>
      <c r="R50" s="35" t="str">
        <f t="shared" si="7"/>
        <v>B</v>
      </c>
      <c r="S50" s="36" t="str">
        <f t="shared" si="8"/>
        <v>Khá</v>
      </c>
      <c r="T50" s="37" t="str">
        <f t="shared" si="10"/>
        <v/>
      </c>
      <c r="U50" s="107" t="s">
        <v>1589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5.1" customHeight="1">
      <c r="B51" s="26">
        <v>42</v>
      </c>
      <c r="C51" s="27" t="s">
        <v>1071</v>
      </c>
      <c r="D51" s="28" t="s">
        <v>92</v>
      </c>
      <c r="E51" s="29" t="s">
        <v>237</v>
      </c>
      <c r="F51" s="30" t="s">
        <v>1031</v>
      </c>
      <c r="G51" s="27" t="s">
        <v>66</v>
      </c>
      <c r="H51" s="31">
        <v>8.5</v>
      </c>
      <c r="I51" s="31">
        <v>7.5</v>
      </c>
      <c r="J51" s="92">
        <v>9</v>
      </c>
      <c r="K51" s="31" t="s">
        <v>29</v>
      </c>
      <c r="L51" s="38"/>
      <c r="M51" s="38"/>
      <c r="N51" s="38"/>
      <c r="O51" s="154"/>
      <c r="P51" s="33">
        <v>7</v>
      </c>
      <c r="Q51" s="34">
        <f t="shared" si="6"/>
        <v>7.4</v>
      </c>
      <c r="R51" s="35" t="str">
        <f t="shared" si="7"/>
        <v>B</v>
      </c>
      <c r="S51" s="36" t="str">
        <f t="shared" si="8"/>
        <v>Khá</v>
      </c>
      <c r="T51" s="37" t="str">
        <f t="shared" si="10"/>
        <v/>
      </c>
      <c r="U51" s="107" t="s">
        <v>1589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5.1" customHeight="1">
      <c r="B52" s="26">
        <v>43</v>
      </c>
      <c r="C52" s="27" t="s">
        <v>1072</v>
      </c>
      <c r="D52" s="28" t="s">
        <v>1073</v>
      </c>
      <c r="E52" s="29" t="s">
        <v>240</v>
      </c>
      <c r="F52" s="30" t="s">
        <v>983</v>
      </c>
      <c r="G52" s="27" t="s">
        <v>99</v>
      </c>
      <c r="H52" s="31">
        <v>8</v>
      </c>
      <c r="I52" s="31">
        <v>7</v>
      </c>
      <c r="J52" s="92">
        <v>7</v>
      </c>
      <c r="K52" s="31" t="s">
        <v>29</v>
      </c>
      <c r="L52" s="38"/>
      <c r="M52" s="38"/>
      <c r="N52" s="38"/>
      <c r="O52" s="154"/>
      <c r="P52" s="33">
        <v>5</v>
      </c>
      <c r="Q52" s="34">
        <f t="shared" si="6"/>
        <v>5.7</v>
      </c>
      <c r="R52" s="35" t="str">
        <f t="shared" si="7"/>
        <v>C</v>
      </c>
      <c r="S52" s="36" t="str">
        <f t="shared" si="8"/>
        <v>Trung bình</v>
      </c>
      <c r="T52" s="37" t="str">
        <f t="shared" si="10"/>
        <v/>
      </c>
      <c r="U52" s="107" t="s">
        <v>1589</v>
      </c>
      <c r="V52" s="3"/>
      <c r="W52" s="25"/>
      <c r="X52" s="75" t="str">
        <f t="shared" si="9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5.1" customHeight="1">
      <c r="B53" s="26">
        <v>44</v>
      </c>
      <c r="C53" s="27" t="s">
        <v>1074</v>
      </c>
      <c r="D53" s="28" t="s">
        <v>1075</v>
      </c>
      <c r="E53" s="29" t="s">
        <v>251</v>
      </c>
      <c r="F53" s="30" t="s">
        <v>1076</v>
      </c>
      <c r="G53" s="27" t="s">
        <v>108</v>
      </c>
      <c r="H53" s="31">
        <v>9</v>
      </c>
      <c r="I53" s="31">
        <v>8.5</v>
      </c>
      <c r="J53" s="92">
        <v>8</v>
      </c>
      <c r="K53" s="31" t="s">
        <v>29</v>
      </c>
      <c r="L53" s="38"/>
      <c r="M53" s="38"/>
      <c r="N53" s="38"/>
      <c r="O53" s="154"/>
      <c r="P53" s="33">
        <v>8</v>
      </c>
      <c r="Q53" s="34">
        <f t="shared" si="6"/>
        <v>8.1999999999999993</v>
      </c>
      <c r="R53" s="35" t="str">
        <f t="shared" si="7"/>
        <v>B+</v>
      </c>
      <c r="S53" s="36" t="str">
        <f t="shared" si="8"/>
        <v>Khá</v>
      </c>
      <c r="T53" s="37" t="str">
        <f t="shared" si="10"/>
        <v/>
      </c>
      <c r="U53" s="107" t="s">
        <v>1589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5.1" customHeight="1">
      <c r="B54" s="26">
        <v>45</v>
      </c>
      <c r="C54" s="27" t="s">
        <v>1077</v>
      </c>
      <c r="D54" s="28" t="s">
        <v>1078</v>
      </c>
      <c r="E54" s="29" t="s">
        <v>484</v>
      </c>
      <c r="F54" s="30" t="s">
        <v>1079</v>
      </c>
      <c r="G54" s="27" t="s">
        <v>66</v>
      </c>
      <c r="H54" s="31">
        <v>8.5</v>
      </c>
      <c r="I54" s="31">
        <v>7.5</v>
      </c>
      <c r="J54" s="92">
        <v>7.5</v>
      </c>
      <c r="K54" s="31" t="s">
        <v>29</v>
      </c>
      <c r="L54" s="38"/>
      <c r="M54" s="38"/>
      <c r="N54" s="38"/>
      <c r="O54" s="154"/>
      <c r="P54" s="33">
        <v>7</v>
      </c>
      <c r="Q54" s="34">
        <f t="shared" si="6"/>
        <v>7.3</v>
      </c>
      <c r="R54" s="35" t="str">
        <f t="shared" si="7"/>
        <v>B</v>
      </c>
      <c r="S54" s="36" t="str">
        <f t="shared" si="8"/>
        <v>Khá</v>
      </c>
      <c r="T54" s="37" t="str">
        <f t="shared" si="10"/>
        <v/>
      </c>
      <c r="U54" s="107" t="s">
        <v>1589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5.1" customHeight="1">
      <c r="B55" s="26">
        <v>46</v>
      </c>
      <c r="C55" s="27" t="s">
        <v>1080</v>
      </c>
      <c r="D55" s="28" t="s">
        <v>320</v>
      </c>
      <c r="E55" s="29" t="s">
        <v>1081</v>
      </c>
      <c r="F55" s="30" t="s">
        <v>969</v>
      </c>
      <c r="G55" s="27" t="s">
        <v>86</v>
      </c>
      <c r="H55" s="31">
        <v>8</v>
      </c>
      <c r="I55" s="31">
        <v>8</v>
      </c>
      <c r="J55" s="92">
        <v>7.5</v>
      </c>
      <c r="K55" s="31" t="s">
        <v>29</v>
      </c>
      <c r="L55" s="38"/>
      <c r="M55" s="38"/>
      <c r="N55" s="38"/>
      <c r="O55" s="154"/>
      <c r="P55" s="33">
        <v>5</v>
      </c>
      <c r="Q55" s="34">
        <f t="shared" si="6"/>
        <v>5.9</v>
      </c>
      <c r="R55" s="35" t="str">
        <f t="shared" si="7"/>
        <v>C</v>
      </c>
      <c r="S55" s="36" t="str">
        <f t="shared" si="8"/>
        <v>Trung bình</v>
      </c>
      <c r="T55" s="37" t="str">
        <f t="shared" si="10"/>
        <v/>
      </c>
      <c r="U55" s="107" t="s">
        <v>1589</v>
      </c>
      <c r="V55" s="3"/>
      <c r="W55" s="25"/>
      <c r="X55" s="75" t="str">
        <f t="shared" si="9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5.1" customHeight="1">
      <c r="B56" s="26">
        <v>47</v>
      </c>
      <c r="C56" s="27" t="s">
        <v>1082</v>
      </c>
      <c r="D56" s="28" t="s">
        <v>1083</v>
      </c>
      <c r="E56" s="29" t="s">
        <v>1084</v>
      </c>
      <c r="F56" s="30" t="s">
        <v>1085</v>
      </c>
      <c r="G56" s="27" t="s">
        <v>159</v>
      </c>
      <c r="H56" s="31">
        <v>9</v>
      </c>
      <c r="I56" s="31">
        <v>7.5</v>
      </c>
      <c r="J56" s="92">
        <v>7</v>
      </c>
      <c r="K56" s="31" t="s">
        <v>29</v>
      </c>
      <c r="L56" s="38"/>
      <c r="M56" s="38"/>
      <c r="N56" s="38"/>
      <c r="O56" s="154"/>
      <c r="P56" s="33">
        <v>4</v>
      </c>
      <c r="Q56" s="34">
        <f t="shared" si="6"/>
        <v>5.2</v>
      </c>
      <c r="R56" s="35" t="str">
        <f t="shared" si="7"/>
        <v>D+</v>
      </c>
      <c r="S56" s="36" t="str">
        <f t="shared" si="8"/>
        <v>Trung bình yếu</v>
      </c>
      <c r="T56" s="37" t="str">
        <f t="shared" si="10"/>
        <v/>
      </c>
      <c r="U56" s="107" t="s">
        <v>1589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5.1" customHeight="1">
      <c r="B57" s="26">
        <v>48</v>
      </c>
      <c r="C57" s="27" t="s">
        <v>1086</v>
      </c>
      <c r="D57" s="28" t="s">
        <v>302</v>
      </c>
      <c r="E57" s="29" t="s">
        <v>962</v>
      </c>
      <c r="F57" s="30" t="s">
        <v>988</v>
      </c>
      <c r="G57" s="27" t="s">
        <v>66</v>
      </c>
      <c r="H57" s="31">
        <v>8</v>
      </c>
      <c r="I57" s="31">
        <v>8</v>
      </c>
      <c r="J57" s="92">
        <v>8.5</v>
      </c>
      <c r="K57" s="31" t="s">
        <v>29</v>
      </c>
      <c r="L57" s="38"/>
      <c r="M57" s="38"/>
      <c r="N57" s="38"/>
      <c r="O57" s="154"/>
      <c r="P57" s="33">
        <v>6</v>
      </c>
      <c r="Q57" s="34">
        <f t="shared" si="6"/>
        <v>6.7</v>
      </c>
      <c r="R57" s="35" t="str">
        <f t="shared" si="7"/>
        <v>C+</v>
      </c>
      <c r="S57" s="36" t="str">
        <f t="shared" si="8"/>
        <v>Trung bình</v>
      </c>
      <c r="T57" s="37" t="str">
        <f t="shared" si="10"/>
        <v/>
      </c>
      <c r="U57" s="107" t="s">
        <v>1589</v>
      </c>
      <c r="V57" s="3"/>
      <c r="W57" s="25"/>
      <c r="X57" s="75" t="str">
        <f t="shared" si="9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5.1" customHeight="1">
      <c r="B58" s="26">
        <v>49</v>
      </c>
      <c r="C58" s="27" t="s">
        <v>1087</v>
      </c>
      <c r="D58" s="28" t="s">
        <v>514</v>
      </c>
      <c r="E58" s="29" t="s">
        <v>292</v>
      </c>
      <c r="F58" s="30" t="s">
        <v>841</v>
      </c>
      <c r="G58" s="27" t="s">
        <v>66</v>
      </c>
      <c r="H58" s="31">
        <v>9</v>
      </c>
      <c r="I58" s="31">
        <v>7.5</v>
      </c>
      <c r="J58" s="92">
        <v>7.5</v>
      </c>
      <c r="K58" s="31" t="s">
        <v>29</v>
      </c>
      <c r="L58" s="38"/>
      <c r="M58" s="38"/>
      <c r="N58" s="38"/>
      <c r="O58" s="154"/>
      <c r="P58" s="33">
        <v>7.5</v>
      </c>
      <c r="Q58" s="34">
        <f t="shared" si="6"/>
        <v>7.7</v>
      </c>
      <c r="R58" s="35" t="str">
        <f t="shared" si="7"/>
        <v>B</v>
      </c>
      <c r="S58" s="36" t="str">
        <f t="shared" si="8"/>
        <v>Khá</v>
      </c>
      <c r="T58" s="37" t="str">
        <f t="shared" si="10"/>
        <v/>
      </c>
      <c r="U58" s="107" t="s">
        <v>1589</v>
      </c>
      <c r="V58" s="3"/>
      <c r="W58" s="25"/>
      <c r="X58" s="75" t="str">
        <f t="shared" si="9"/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5.1" customHeight="1">
      <c r="B59" s="26">
        <v>50</v>
      </c>
      <c r="C59" s="27" t="s">
        <v>1088</v>
      </c>
      <c r="D59" s="28" t="s">
        <v>1089</v>
      </c>
      <c r="E59" s="29" t="s">
        <v>1090</v>
      </c>
      <c r="F59" s="30" t="s">
        <v>1091</v>
      </c>
      <c r="G59" s="27" t="s">
        <v>167</v>
      </c>
      <c r="H59" s="31">
        <v>9</v>
      </c>
      <c r="I59" s="31">
        <v>7.5</v>
      </c>
      <c r="J59" s="92">
        <v>8</v>
      </c>
      <c r="K59" s="31" t="s">
        <v>29</v>
      </c>
      <c r="L59" s="38"/>
      <c r="M59" s="38"/>
      <c r="N59" s="38"/>
      <c r="O59" s="154"/>
      <c r="P59" s="33">
        <v>0</v>
      </c>
      <c r="Q59" s="34">
        <f t="shared" si="6"/>
        <v>2.5</v>
      </c>
      <c r="R59" s="35" t="str">
        <f t="shared" si="7"/>
        <v>F</v>
      </c>
      <c r="S59" s="36" t="str">
        <f t="shared" si="8"/>
        <v>Kém</v>
      </c>
      <c r="T59" s="37" t="str">
        <f t="shared" si="10"/>
        <v/>
      </c>
      <c r="U59" s="107" t="s">
        <v>1589</v>
      </c>
      <c r="V59" s="3"/>
      <c r="W59" s="25"/>
      <c r="X59" s="75" t="str">
        <f t="shared" si="9"/>
        <v>Học lại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5.1" customHeight="1">
      <c r="B60" s="26">
        <v>51</v>
      </c>
      <c r="C60" s="27" t="s">
        <v>1092</v>
      </c>
      <c r="D60" s="28" t="s">
        <v>1093</v>
      </c>
      <c r="E60" s="29" t="s">
        <v>303</v>
      </c>
      <c r="F60" s="30" t="s">
        <v>1094</v>
      </c>
      <c r="G60" s="27" t="s">
        <v>108</v>
      </c>
      <c r="H60" s="31">
        <v>9</v>
      </c>
      <c r="I60" s="31">
        <v>8</v>
      </c>
      <c r="J60" s="92">
        <v>8.5</v>
      </c>
      <c r="K60" s="31" t="s">
        <v>29</v>
      </c>
      <c r="L60" s="38"/>
      <c r="M60" s="38"/>
      <c r="N60" s="38"/>
      <c r="O60" s="154"/>
      <c r="P60" s="33">
        <v>8.5</v>
      </c>
      <c r="Q60" s="34">
        <f t="shared" si="6"/>
        <v>8.5</v>
      </c>
      <c r="R60" s="35" t="str">
        <f t="shared" si="7"/>
        <v>A</v>
      </c>
      <c r="S60" s="36" t="str">
        <f t="shared" si="8"/>
        <v>Giỏi</v>
      </c>
      <c r="T60" s="37" t="str">
        <f t="shared" si="10"/>
        <v/>
      </c>
      <c r="U60" s="107" t="s">
        <v>1589</v>
      </c>
      <c r="V60" s="3"/>
      <c r="W60" s="25"/>
      <c r="X60" s="75" t="str">
        <f t="shared" si="9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5.1" customHeight="1">
      <c r="B61" s="26">
        <v>52</v>
      </c>
      <c r="C61" s="27" t="s">
        <v>1095</v>
      </c>
      <c r="D61" s="28" t="s">
        <v>1096</v>
      </c>
      <c r="E61" s="29" t="s">
        <v>310</v>
      </c>
      <c r="F61" s="30" t="s">
        <v>678</v>
      </c>
      <c r="G61" s="27" t="s">
        <v>66</v>
      </c>
      <c r="H61" s="31">
        <v>9</v>
      </c>
      <c r="I61" s="31">
        <v>7.5</v>
      </c>
      <c r="J61" s="92">
        <v>8.5</v>
      </c>
      <c r="K61" s="31" t="s">
        <v>29</v>
      </c>
      <c r="L61" s="38"/>
      <c r="M61" s="38"/>
      <c r="N61" s="38"/>
      <c r="O61" s="154"/>
      <c r="P61" s="33">
        <v>5</v>
      </c>
      <c r="Q61" s="34">
        <f t="shared" si="6"/>
        <v>6</v>
      </c>
      <c r="R61" s="35" t="str">
        <f t="shared" si="7"/>
        <v>C</v>
      </c>
      <c r="S61" s="36" t="str">
        <f t="shared" si="8"/>
        <v>Trung bình</v>
      </c>
      <c r="T61" s="37" t="str">
        <f t="shared" si="10"/>
        <v/>
      </c>
      <c r="U61" s="107" t="s">
        <v>1589</v>
      </c>
      <c r="V61" s="3"/>
      <c r="W61" s="25"/>
      <c r="X61" s="75" t="str">
        <f t="shared" si="9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5.1" customHeight="1">
      <c r="B62" s="26">
        <v>53</v>
      </c>
      <c r="C62" s="27" t="s">
        <v>1097</v>
      </c>
      <c r="D62" s="28" t="s">
        <v>1098</v>
      </c>
      <c r="E62" s="29" t="s">
        <v>314</v>
      </c>
      <c r="F62" s="30" t="s">
        <v>580</v>
      </c>
      <c r="G62" s="27" t="s">
        <v>167</v>
      </c>
      <c r="H62" s="31">
        <v>4</v>
      </c>
      <c r="I62" s="31">
        <v>8</v>
      </c>
      <c r="J62" s="92">
        <v>7.5</v>
      </c>
      <c r="K62" s="31" t="s">
        <v>29</v>
      </c>
      <c r="L62" s="38"/>
      <c r="M62" s="38"/>
      <c r="N62" s="38"/>
      <c r="O62" s="154"/>
      <c r="P62" s="33">
        <v>2</v>
      </c>
      <c r="Q62" s="34">
        <f t="shared" si="6"/>
        <v>3.4</v>
      </c>
      <c r="R62" s="35" t="str">
        <f t="shared" si="7"/>
        <v>F</v>
      </c>
      <c r="S62" s="36" t="str">
        <f t="shared" si="8"/>
        <v>Kém</v>
      </c>
      <c r="T62" s="37" t="str">
        <f t="shared" si="10"/>
        <v/>
      </c>
      <c r="U62" s="107" t="s">
        <v>1589</v>
      </c>
      <c r="V62" s="3"/>
      <c r="W62" s="25"/>
      <c r="X62" s="75" t="str">
        <f t="shared" si="9"/>
        <v>Học lại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5.1" customHeight="1">
      <c r="B63" s="26">
        <v>54</v>
      </c>
      <c r="C63" s="27" t="s">
        <v>1099</v>
      </c>
      <c r="D63" s="28" t="s">
        <v>1100</v>
      </c>
      <c r="E63" s="29" t="s">
        <v>314</v>
      </c>
      <c r="F63" s="30" t="s">
        <v>1101</v>
      </c>
      <c r="G63" s="27" t="s">
        <v>86</v>
      </c>
      <c r="H63" s="31">
        <v>8</v>
      </c>
      <c r="I63" s="31">
        <v>7.5</v>
      </c>
      <c r="J63" s="92">
        <v>8</v>
      </c>
      <c r="K63" s="31" t="s">
        <v>29</v>
      </c>
      <c r="L63" s="38"/>
      <c r="M63" s="38"/>
      <c r="N63" s="38"/>
      <c r="O63" s="154"/>
      <c r="P63" s="33">
        <v>7.5</v>
      </c>
      <c r="Q63" s="34">
        <f t="shared" si="6"/>
        <v>7.6</v>
      </c>
      <c r="R63" s="35" t="str">
        <f t="shared" si="7"/>
        <v>B</v>
      </c>
      <c r="S63" s="36" t="str">
        <f t="shared" si="8"/>
        <v>Khá</v>
      </c>
      <c r="T63" s="37" t="str">
        <f t="shared" si="10"/>
        <v/>
      </c>
      <c r="U63" s="107" t="s">
        <v>1589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5.1" customHeight="1">
      <c r="B64" s="26">
        <v>55</v>
      </c>
      <c r="C64" s="27" t="s">
        <v>1102</v>
      </c>
      <c r="D64" s="28" t="s">
        <v>209</v>
      </c>
      <c r="E64" s="29" t="s">
        <v>1103</v>
      </c>
      <c r="F64" s="30" t="s">
        <v>549</v>
      </c>
      <c r="G64" s="27" t="s">
        <v>74</v>
      </c>
      <c r="H64" s="31">
        <v>9</v>
      </c>
      <c r="I64" s="31">
        <v>7.5</v>
      </c>
      <c r="J64" s="97">
        <v>7</v>
      </c>
      <c r="K64" s="31" t="s">
        <v>29</v>
      </c>
      <c r="L64" s="38"/>
      <c r="M64" s="38"/>
      <c r="N64" s="38"/>
      <c r="O64" s="154"/>
      <c r="P64" s="33">
        <v>7</v>
      </c>
      <c r="Q64" s="34">
        <f t="shared" si="6"/>
        <v>7.3</v>
      </c>
      <c r="R64" s="35" t="str">
        <f t="shared" si="7"/>
        <v>B</v>
      </c>
      <c r="S64" s="36" t="str">
        <f t="shared" si="8"/>
        <v>Khá</v>
      </c>
      <c r="T64" s="37" t="str">
        <f t="shared" si="10"/>
        <v/>
      </c>
      <c r="U64" s="107" t="s">
        <v>1589</v>
      </c>
      <c r="V64" s="3"/>
      <c r="W64" s="25"/>
      <c r="X64" s="75" t="str">
        <f t="shared" si="9"/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9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2"/>
      <c r="V65" s="3"/>
    </row>
    <row r="66" spans="1:39" ht="16.5">
      <c r="A66" s="2"/>
      <c r="B66" s="191" t="s">
        <v>30</v>
      </c>
      <c r="C66" s="191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2"/>
      <c r="V66" s="3"/>
    </row>
    <row r="67" spans="1:39" ht="16.5" customHeight="1">
      <c r="A67" s="2"/>
      <c r="B67" s="45" t="s">
        <v>31</v>
      </c>
      <c r="C67" s="45"/>
      <c r="D67" s="46">
        <f>+$AA$8</f>
        <v>55</v>
      </c>
      <c r="E67" s="47" t="s">
        <v>32</v>
      </c>
      <c r="F67" s="176" t="s">
        <v>33</v>
      </c>
      <c r="G67" s="176"/>
      <c r="H67" s="176"/>
      <c r="I67" s="176"/>
      <c r="J67" s="176"/>
      <c r="K67" s="176"/>
      <c r="L67" s="176"/>
      <c r="M67" s="176"/>
      <c r="N67" s="176"/>
      <c r="O67" s="176"/>
      <c r="P67" s="48">
        <f>$AA$8 -COUNTIF($T$9:$T$254,"Vắng") -COUNTIF($T$9:$T$254,"Vắng có phép") - COUNTIF($T$9:$T$254,"Đình chỉ thi") - COUNTIF($T$9:$T$254,"Không đủ ĐKDT")</f>
        <v>50</v>
      </c>
      <c r="Q67" s="48"/>
      <c r="R67" s="48"/>
      <c r="S67" s="49"/>
      <c r="T67" s="50" t="s">
        <v>32</v>
      </c>
      <c r="U67" s="108"/>
      <c r="V67" s="3"/>
    </row>
    <row r="68" spans="1:39" ht="16.5" customHeight="1">
      <c r="A68" s="2"/>
      <c r="B68" s="45" t="s">
        <v>34</v>
      </c>
      <c r="C68" s="45"/>
      <c r="D68" s="46">
        <f>+$AL$8</f>
        <v>47</v>
      </c>
      <c r="E68" s="47" t="s">
        <v>32</v>
      </c>
      <c r="F68" s="176" t="s">
        <v>35</v>
      </c>
      <c r="G68" s="176"/>
      <c r="H68" s="176"/>
      <c r="I68" s="176"/>
      <c r="J68" s="176"/>
      <c r="K68" s="176"/>
      <c r="L68" s="176"/>
      <c r="M68" s="176"/>
      <c r="N68" s="176"/>
      <c r="O68" s="176"/>
      <c r="P68" s="51">
        <f>COUNTIF($T$9:$T$130,"Vắng")</f>
        <v>3</v>
      </c>
      <c r="Q68" s="51"/>
      <c r="R68" s="51"/>
      <c r="S68" s="52"/>
      <c r="T68" s="50" t="s">
        <v>32</v>
      </c>
      <c r="U68" s="109"/>
      <c r="V68" s="3"/>
    </row>
    <row r="69" spans="1:39" ht="16.5" customHeight="1">
      <c r="A69" s="2"/>
      <c r="B69" s="45" t="s">
        <v>43</v>
      </c>
      <c r="C69" s="45"/>
      <c r="D69" s="61">
        <f>COUNTIF(X10:X64,"Học lại")</f>
        <v>8</v>
      </c>
      <c r="E69" s="47" t="s">
        <v>32</v>
      </c>
      <c r="F69" s="176" t="s">
        <v>44</v>
      </c>
      <c r="G69" s="176"/>
      <c r="H69" s="176"/>
      <c r="I69" s="176"/>
      <c r="J69" s="176"/>
      <c r="K69" s="176"/>
      <c r="L69" s="176"/>
      <c r="M69" s="176"/>
      <c r="N69" s="176"/>
      <c r="O69" s="176"/>
      <c r="P69" s="48">
        <f>COUNTIF($T$9:$T$130,"Vắng có phép")</f>
        <v>0</v>
      </c>
      <c r="Q69" s="48"/>
      <c r="R69" s="48"/>
      <c r="S69" s="49"/>
      <c r="T69" s="50" t="s">
        <v>32</v>
      </c>
      <c r="U69" s="108"/>
      <c r="V69" s="3"/>
    </row>
    <row r="70" spans="1:39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"/>
      <c r="V70" s="3"/>
    </row>
    <row r="71" spans="1:39">
      <c r="B71" s="80" t="s">
        <v>45</v>
      </c>
      <c r="C71" s="80"/>
      <c r="D71" s="81">
        <f>COUNTIF(X10:X64,"Thi lại")</f>
        <v>0</v>
      </c>
      <c r="E71" s="82" t="s">
        <v>32</v>
      </c>
      <c r="F71" s="3"/>
      <c r="G71" s="3"/>
      <c r="H71" s="3"/>
      <c r="I71" s="3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3"/>
    </row>
    <row r="72" spans="1:39" ht="24.75" customHeight="1">
      <c r="B72" s="80"/>
      <c r="C72" s="80"/>
      <c r="D72" s="81"/>
      <c r="E72" s="82"/>
      <c r="F72" s="3"/>
      <c r="G72" s="3"/>
      <c r="H72" s="3"/>
      <c r="I72" s="3"/>
      <c r="J72" s="180" t="s">
        <v>46</v>
      </c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3"/>
    </row>
    <row r="73" spans="1:39">
      <c r="A73" s="53"/>
      <c r="B73" s="174"/>
      <c r="C73" s="174"/>
      <c r="D73" s="174"/>
      <c r="E73" s="174"/>
      <c r="F73" s="174"/>
      <c r="G73" s="174"/>
      <c r="H73" s="174"/>
      <c r="I73" s="54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3"/>
    </row>
    <row r="74" spans="1:39" ht="4.5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V74" s="3"/>
    </row>
    <row r="75" spans="1:39" s="2" customFormat="1">
      <c r="B75" s="174"/>
      <c r="C75" s="174"/>
      <c r="D75" s="179"/>
      <c r="E75" s="179"/>
      <c r="F75" s="179"/>
      <c r="G75" s="179"/>
      <c r="H75" s="179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"/>
      <c r="V78" s="3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3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 ht="18" customHeight="1">
      <c r="A81" s="1"/>
      <c r="B81" s="178"/>
      <c r="C81" s="178"/>
      <c r="D81" s="178"/>
      <c r="E81" s="178"/>
      <c r="F81" s="178"/>
      <c r="G81" s="178"/>
      <c r="H81" s="178"/>
      <c r="I81" s="178"/>
      <c r="J81" s="178"/>
      <c r="K81" s="178"/>
      <c r="L81" s="178"/>
      <c r="M81" s="178"/>
      <c r="N81" s="178"/>
      <c r="O81" s="178"/>
      <c r="P81" s="178"/>
      <c r="Q81" s="178"/>
      <c r="R81" s="178"/>
      <c r="S81" s="178"/>
      <c r="T81" s="178"/>
      <c r="U81" s="178"/>
      <c r="V81" s="3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"/>
      <c r="V82" s="3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s="2" customFormat="1" ht="21.75" customHeight="1">
      <c r="A84" s="1"/>
      <c r="B84" s="174"/>
      <c r="C84" s="174"/>
      <c r="D84" s="174"/>
      <c r="E84" s="174"/>
      <c r="F84" s="174"/>
      <c r="G84" s="174"/>
      <c r="H84" s="174"/>
      <c r="I84" s="54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3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s="2" customFormat="1">
      <c r="A85" s="1"/>
      <c r="B85" s="39"/>
      <c r="C85" s="55"/>
      <c r="D85" s="55"/>
      <c r="E85" s="56"/>
      <c r="F85" s="56"/>
      <c r="G85" s="56"/>
      <c r="H85" s="57"/>
      <c r="I85" s="58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s="2" customFormat="1">
      <c r="A86" s="1"/>
      <c r="B86" s="174"/>
      <c r="C86" s="174"/>
      <c r="D86" s="179"/>
      <c r="E86" s="179"/>
      <c r="F86" s="179"/>
      <c r="G86" s="179"/>
      <c r="H86" s="179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V86" s="1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V87" s="1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91" spans="1:39">
      <c r="B91" s="177"/>
      <c r="C91" s="177"/>
      <c r="D91" s="177"/>
      <c r="E91" s="177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</row>
  </sheetData>
  <sheetProtection formatCells="0" formatColumns="0" formatRows="0" insertColumns="0" insertRows="0" insertHyperlinks="0" deleteColumns="0" deleteRows="0" sort="0" autoFilter="0" pivotTables="0"/>
  <autoFilter ref="A8:AM64">
    <filterColumn colId="3" showButton="0"/>
  </autoFilter>
  <sortState ref="A10:AM64">
    <sortCondition ref="B10:B64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68:O68"/>
    <mergeCell ref="O7:O8"/>
    <mergeCell ref="C7:C8"/>
    <mergeCell ref="D7:E8"/>
    <mergeCell ref="AJ4:AK6"/>
    <mergeCell ref="F7:F8"/>
    <mergeCell ref="G7:G8"/>
    <mergeCell ref="B9:G9"/>
    <mergeCell ref="B66:C66"/>
    <mergeCell ref="F67:O67"/>
    <mergeCell ref="P7:P8"/>
    <mergeCell ref="Q7:Q9"/>
    <mergeCell ref="H7:H8"/>
    <mergeCell ref="I7:I8"/>
    <mergeCell ref="J7:J8"/>
    <mergeCell ref="K7:K8"/>
    <mergeCell ref="L7:L8"/>
    <mergeCell ref="M7:M8"/>
    <mergeCell ref="B86:C86"/>
    <mergeCell ref="D86:H86"/>
    <mergeCell ref="B91:C91"/>
    <mergeCell ref="D91:I91"/>
    <mergeCell ref="J91:U91"/>
    <mergeCell ref="J85:U85"/>
    <mergeCell ref="F69:O69"/>
    <mergeCell ref="J71:U71"/>
    <mergeCell ref="J72:U72"/>
    <mergeCell ref="B73:H73"/>
    <mergeCell ref="J73:U73"/>
    <mergeCell ref="B75:C75"/>
    <mergeCell ref="D75:H75"/>
    <mergeCell ref="B81:C81"/>
    <mergeCell ref="D81:I81"/>
    <mergeCell ref="B84:H84"/>
    <mergeCell ref="J84:U84"/>
    <mergeCell ref="J81:U81"/>
  </mergeCells>
  <conditionalFormatting sqref="H10:N64 P10:P64">
    <cfRule type="cellIs" dxfId="75" priority="8" operator="greaterThan">
      <formula>10</formula>
    </cfRule>
  </conditionalFormatting>
  <conditionalFormatting sqref="O86:O1048576 O1:O84">
    <cfRule type="duplicateValues" dxfId="74" priority="7"/>
  </conditionalFormatting>
  <conditionalFormatting sqref="C1:C1048576">
    <cfRule type="duplicateValues" dxfId="73" priority="6"/>
  </conditionalFormatting>
  <conditionalFormatting sqref="J10:J64">
    <cfRule type="cellIs" dxfId="72" priority="2" stopIfTrue="1" operator="greaterThan">
      <formula>10</formula>
    </cfRule>
    <cfRule type="cellIs" dxfId="71" priority="3" stopIfTrue="1" operator="greaterThan">
      <formula>10</formula>
    </cfRule>
    <cfRule type="cellIs" dxfId="70" priority="4" stopIfTrue="1" operator="greaterThan">
      <formula>10</formula>
    </cfRule>
    <cfRule type="cellIs" dxfId="69" priority="5" stopIfTrue="1" operator="greaterThan">
      <formula>10</formula>
    </cfRule>
  </conditionalFormatting>
  <conditionalFormatting sqref="O1">
    <cfRule type="duplicateValues" dxfId="68" priority="1"/>
  </conditionalFormatting>
  <dataValidations count="1">
    <dataValidation allowBlank="1" showInputMessage="1" showErrorMessage="1" errorTitle="Không xóa dữ liệu" error="Không xóa dữ liệu" prompt="Không xóa dữ liệu" sqref="D69 Y2:AM8 X10:X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8"/>
  <sheetViews>
    <sheetView topLeftCell="B1" workbookViewId="0">
      <pane ySplit="3" topLeftCell="A34" activePane="bottomLeft" state="frozen"/>
      <selection activeCell="A6" sqref="A6:XFD6"/>
      <selection pane="bottomLeft" activeCell="B90" sqref="A90:XFD110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3.75" style="1" customWidth="1"/>
    <col min="5" max="5" width="7.25" style="1" customWidth="1"/>
    <col min="6" max="6" width="9.375" style="1" hidden="1" customWidth="1"/>
    <col min="7" max="7" width="12" style="1" customWidth="1"/>
    <col min="8" max="8" width="5.625" style="1" customWidth="1"/>
    <col min="9" max="9" width="5.875" style="1" customWidth="1"/>
    <col min="10" max="10" width="5.625" style="1" customWidth="1"/>
    <col min="11" max="11" width="4.375" style="1" hidden="1" customWidth="1"/>
    <col min="12" max="13" width="4.875" style="1" hidden="1" customWidth="1"/>
    <col min="14" max="14" width="8.375" style="1" hidden="1" customWidth="1"/>
    <col min="15" max="15" width="18.125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" style="1" customWidth="1"/>
    <col min="21" max="21" width="6.62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143"/>
      <c r="Q4" s="143"/>
      <c r="R4" s="143"/>
      <c r="S4" s="209" t="s">
        <v>49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143"/>
      <c r="Q5" s="143"/>
      <c r="R5" s="143"/>
      <c r="S5" s="143"/>
      <c r="T5" s="143" t="s">
        <v>52</v>
      </c>
      <c r="U5" s="143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56.2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>
        <f>+P4</f>
        <v>0</v>
      </c>
      <c r="AA8" s="70">
        <f>+$AJ$8+$AL$8+$AH$8</f>
        <v>72</v>
      </c>
      <c r="AB8" s="64">
        <f>COUNTIF($T$9:$T$141,"Khiển trách")</f>
        <v>0</v>
      </c>
      <c r="AC8" s="64">
        <f>COUNTIF($T$9:$T$141,"Cảnh cáo")</f>
        <v>0</v>
      </c>
      <c r="AD8" s="64">
        <f>COUNTIF($T$9:$T$141,"Đình chỉ thi")</f>
        <v>0</v>
      </c>
      <c r="AE8" s="71">
        <f>+($AB$8+$AC$8+$AD$8)/$AA$8*100%</f>
        <v>0</v>
      </c>
      <c r="AF8" s="64">
        <f>SUM(COUNTIF($T$9:$T$139,"Vắng"),COUNTIF($T$9:$T$139,"Vắng có phép"))</f>
        <v>0</v>
      </c>
      <c r="AG8" s="72">
        <f>+$AF$8/$AA$8</f>
        <v>0</v>
      </c>
      <c r="AH8" s="73">
        <f>COUNTIF($X$9:$X$139,"Thi lại")</f>
        <v>0</v>
      </c>
      <c r="AI8" s="72">
        <f>+$AH$8/$AA$8</f>
        <v>0</v>
      </c>
      <c r="AJ8" s="73">
        <f>COUNTIF($X$9:$X$140,"Học lại")</f>
        <v>4</v>
      </c>
      <c r="AK8" s="72">
        <f>+$AJ$8/$AA$8</f>
        <v>5.5555555555555552E-2</v>
      </c>
      <c r="AL8" s="64">
        <f>COUNTIF($X$10:$X$140,"Đạt")</f>
        <v>68</v>
      </c>
      <c r="AM8" s="71">
        <f>+$AL$8/$AA$8</f>
        <v>0.94444444444444442</v>
      </c>
    </row>
    <row r="9" spans="2:39" ht="42.75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5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62</v>
      </c>
      <c r="D10" s="19" t="s">
        <v>63</v>
      </c>
      <c r="E10" s="20" t="s">
        <v>64</v>
      </c>
      <c r="F10" s="21" t="s">
        <v>65</v>
      </c>
      <c r="G10" s="18" t="s">
        <v>66</v>
      </c>
      <c r="H10" s="22">
        <v>9</v>
      </c>
      <c r="I10" s="22">
        <v>7.5</v>
      </c>
      <c r="J10" s="85">
        <v>8</v>
      </c>
      <c r="K10" s="22" t="s">
        <v>29</v>
      </c>
      <c r="L10" s="170"/>
      <c r="M10" s="170"/>
      <c r="N10" s="170"/>
      <c r="O10" s="156"/>
      <c r="P10" s="171">
        <v>6.5</v>
      </c>
      <c r="Q10" s="23">
        <f t="shared" ref="Q10:Q41" si="0">ROUND(SUMPRODUCT(H10:P10,$H$9:$P$9)/100,1)</f>
        <v>7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3" t="str">
        <f t="shared" ref="T10:T41" si="3">+IF(OR($H10=0,$I10=0,$J10=0,$K10=0),"Không đủ ĐKDT","")</f>
        <v/>
      </c>
      <c r="U10" s="106" t="s">
        <v>1590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67</v>
      </c>
      <c r="D11" s="28" t="s">
        <v>68</v>
      </c>
      <c r="E11" s="29" t="s">
        <v>69</v>
      </c>
      <c r="F11" s="30" t="s">
        <v>70</v>
      </c>
      <c r="G11" s="27" t="s">
        <v>66</v>
      </c>
      <c r="H11" s="31">
        <v>9</v>
      </c>
      <c r="I11" s="31">
        <v>8</v>
      </c>
      <c r="J11" s="86">
        <v>8.5</v>
      </c>
      <c r="K11" s="31" t="s">
        <v>29</v>
      </c>
      <c r="L11" s="32"/>
      <c r="M11" s="32"/>
      <c r="N11" s="32"/>
      <c r="O11" s="157"/>
      <c r="P11" s="33">
        <v>6.5</v>
      </c>
      <c r="Q11" s="34">
        <f t="shared" si="0"/>
        <v>7.1</v>
      </c>
      <c r="R11" s="35" t="str">
        <f t="shared" si="1"/>
        <v>B</v>
      </c>
      <c r="S11" s="36" t="str">
        <f t="shared" si="2"/>
        <v>Khá</v>
      </c>
      <c r="T11" s="37" t="str">
        <f t="shared" si="3"/>
        <v/>
      </c>
      <c r="U11" s="107" t="s">
        <v>1590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71</v>
      </c>
      <c r="D12" s="28" t="s">
        <v>72</v>
      </c>
      <c r="E12" s="29" t="s">
        <v>69</v>
      </c>
      <c r="F12" s="30" t="s">
        <v>73</v>
      </c>
      <c r="G12" s="27" t="s">
        <v>74</v>
      </c>
      <c r="H12" s="31">
        <v>9</v>
      </c>
      <c r="I12" s="31">
        <v>8</v>
      </c>
      <c r="J12" s="86">
        <v>9.5</v>
      </c>
      <c r="K12" s="31" t="s">
        <v>29</v>
      </c>
      <c r="L12" s="38"/>
      <c r="M12" s="38"/>
      <c r="N12" s="38"/>
      <c r="O12" s="157"/>
      <c r="P12" s="33">
        <v>7.5</v>
      </c>
      <c r="Q12" s="34">
        <f t="shared" si="0"/>
        <v>7.9</v>
      </c>
      <c r="R12" s="35" t="str">
        <f t="shared" si="1"/>
        <v>B</v>
      </c>
      <c r="S12" s="36" t="str">
        <f t="shared" si="2"/>
        <v>Khá</v>
      </c>
      <c r="T12" s="37" t="str">
        <f t="shared" si="3"/>
        <v/>
      </c>
      <c r="U12" s="107" t="s">
        <v>1590</v>
      </c>
      <c r="V12" s="3"/>
      <c r="W12" s="25"/>
      <c r="X12" s="75" t="str">
        <f t="shared" si="4"/>
        <v>Đạt</v>
      </c>
      <c r="Y12" s="76"/>
      <c r="Z12" s="76"/>
      <c r="AA12" s="169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75</v>
      </c>
      <c r="D13" s="28" t="s">
        <v>76</v>
      </c>
      <c r="E13" s="29" t="s">
        <v>69</v>
      </c>
      <c r="F13" s="30" t="s">
        <v>77</v>
      </c>
      <c r="G13" s="27" t="s">
        <v>78</v>
      </c>
      <c r="H13" s="31">
        <v>9</v>
      </c>
      <c r="I13" s="31">
        <v>7.5</v>
      </c>
      <c r="J13" s="86">
        <v>8</v>
      </c>
      <c r="K13" s="31" t="s">
        <v>29</v>
      </c>
      <c r="L13" s="38"/>
      <c r="M13" s="38"/>
      <c r="N13" s="38"/>
      <c r="O13" s="157"/>
      <c r="P13" s="33">
        <v>9.5</v>
      </c>
      <c r="Q13" s="34">
        <f t="shared" si="0"/>
        <v>9.1</v>
      </c>
      <c r="R13" s="35" t="str">
        <f t="shared" si="1"/>
        <v>A+</v>
      </c>
      <c r="S13" s="36" t="str">
        <f t="shared" si="2"/>
        <v>Giỏi</v>
      </c>
      <c r="T13" s="37" t="str">
        <f t="shared" si="3"/>
        <v/>
      </c>
      <c r="U13" s="107" t="s">
        <v>1590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79</v>
      </c>
      <c r="D14" s="28" t="s">
        <v>80</v>
      </c>
      <c r="E14" s="29" t="s">
        <v>69</v>
      </c>
      <c r="F14" s="30" t="s">
        <v>81</v>
      </c>
      <c r="G14" s="27" t="s">
        <v>82</v>
      </c>
      <c r="H14" s="31">
        <v>8</v>
      </c>
      <c r="I14" s="31">
        <v>7</v>
      </c>
      <c r="J14" s="86">
        <v>8</v>
      </c>
      <c r="K14" s="31" t="s">
        <v>29</v>
      </c>
      <c r="L14" s="38"/>
      <c r="M14" s="38"/>
      <c r="N14" s="38"/>
      <c r="O14" s="157"/>
      <c r="P14" s="33">
        <v>7</v>
      </c>
      <c r="Q14" s="34">
        <f t="shared" si="0"/>
        <v>7.2</v>
      </c>
      <c r="R14" s="35" t="str">
        <f t="shared" si="1"/>
        <v>B</v>
      </c>
      <c r="S14" s="36" t="str">
        <f t="shared" si="2"/>
        <v>Khá</v>
      </c>
      <c r="T14" s="37" t="str">
        <f t="shared" si="3"/>
        <v/>
      </c>
      <c r="U14" s="107" t="s">
        <v>1590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83</v>
      </c>
      <c r="D15" s="28" t="s">
        <v>84</v>
      </c>
      <c r="E15" s="29" t="s">
        <v>1608</v>
      </c>
      <c r="F15" s="30" t="s">
        <v>85</v>
      </c>
      <c r="G15" s="27" t="s">
        <v>86</v>
      </c>
      <c r="H15" s="31">
        <v>9</v>
      </c>
      <c r="I15" s="31">
        <v>7.5</v>
      </c>
      <c r="J15" s="86">
        <v>8.5</v>
      </c>
      <c r="K15" s="31" t="s">
        <v>29</v>
      </c>
      <c r="L15" s="38"/>
      <c r="M15" s="38"/>
      <c r="N15" s="38"/>
      <c r="O15" s="157"/>
      <c r="P15" s="33">
        <v>9</v>
      </c>
      <c r="Q15" s="34">
        <f t="shared" si="0"/>
        <v>8.8000000000000007</v>
      </c>
      <c r="R15" s="35" t="str">
        <f t="shared" si="1"/>
        <v>A</v>
      </c>
      <c r="S15" s="36" t="str">
        <f t="shared" si="2"/>
        <v>Giỏi</v>
      </c>
      <c r="T15" s="37" t="str">
        <f t="shared" si="3"/>
        <v/>
      </c>
      <c r="U15" s="107" t="s">
        <v>1590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87</v>
      </c>
      <c r="D16" s="28" t="s">
        <v>88</v>
      </c>
      <c r="E16" s="29" t="s">
        <v>89</v>
      </c>
      <c r="F16" s="30" t="s">
        <v>90</v>
      </c>
      <c r="G16" s="27" t="s">
        <v>66</v>
      </c>
      <c r="H16" s="31">
        <v>9</v>
      </c>
      <c r="I16" s="31">
        <v>8</v>
      </c>
      <c r="J16" s="86">
        <v>8</v>
      </c>
      <c r="K16" s="31" t="s">
        <v>29</v>
      </c>
      <c r="L16" s="38"/>
      <c r="M16" s="38"/>
      <c r="N16" s="38"/>
      <c r="O16" s="157"/>
      <c r="P16" s="33">
        <v>6.5</v>
      </c>
      <c r="Q16" s="34">
        <f t="shared" si="0"/>
        <v>7.1</v>
      </c>
      <c r="R16" s="35" t="str">
        <f t="shared" si="1"/>
        <v>B</v>
      </c>
      <c r="S16" s="36" t="str">
        <f t="shared" si="2"/>
        <v>Khá</v>
      </c>
      <c r="T16" s="37" t="str">
        <f t="shared" si="3"/>
        <v/>
      </c>
      <c r="U16" s="107" t="s">
        <v>1590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91</v>
      </c>
      <c r="D17" s="28" t="s">
        <v>92</v>
      </c>
      <c r="E17" s="29" t="s">
        <v>93</v>
      </c>
      <c r="F17" s="30" t="s">
        <v>94</v>
      </c>
      <c r="G17" s="27" t="s">
        <v>82</v>
      </c>
      <c r="H17" s="31">
        <v>9</v>
      </c>
      <c r="I17" s="31">
        <v>7</v>
      </c>
      <c r="J17" s="86">
        <v>9</v>
      </c>
      <c r="K17" s="31" t="s">
        <v>29</v>
      </c>
      <c r="L17" s="38"/>
      <c r="M17" s="38"/>
      <c r="N17" s="38"/>
      <c r="O17" s="157"/>
      <c r="P17" s="33">
        <v>9</v>
      </c>
      <c r="Q17" s="34">
        <f t="shared" si="0"/>
        <v>8.8000000000000007</v>
      </c>
      <c r="R17" s="35" t="str">
        <f t="shared" si="1"/>
        <v>A</v>
      </c>
      <c r="S17" s="36" t="str">
        <f t="shared" si="2"/>
        <v>Giỏi</v>
      </c>
      <c r="T17" s="37" t="str">
        <f t="shared" si="3"/>
        <v/>
      </c>
      <c r="U17" s="107" t="s">
        <v>1590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95</v>
      </c>
      <c r="D18" s="28" t="s">
        <v>96</v>
      </c>
      <c r="E18" s="29" t="s">
        <v>97</v>
      </c>
      <c r="F18" s="30" t="s">
        <v>98</v>
      </c>
      <c r="G18" s="27" t="s">
        <v>99</v>
      </c>
      <c r="H18" s="31">
        <v>9</v>
      </c>
      <c r="I18" s="31">
        <v>7.5</v>
      </c>
      <c r="J18" s="86">
        <v>8</v>
      </c>
      <c r="K18" s="31" t="s">
        <v>29</v>
      </c>
      <c r="L18" s="38"/>
      <c r="M18" s="38"/>
      <c r="N18" s="38"/>
      <c r="O18" s="157"/>
      <c r="P18" s="33">
        <v>9.5</v>
      </c>
      <c r="Q18" s="34">
        <f t="shared" si="0"/>
        <v>9.1</v>
      </c>
      <c r="R18" s="35" t="str">
        <f t="shared" si="1"/>
        <v>A+</v>
      </c>
      <c r="S18" s="36" t="str">
        <f t="shared" si="2"/>
        <v>Giỏi</v>
      </c>
      <c r="T18" s="37" t="str">
        <f t="shared" si="3"/>
        <v/>
      </c>
      <c r="U18" s="107" t="s">
        <v>1590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100</v>
      </c>
      <c r="D19" s="28" t="s">
        <v>101</v>
      </c>
      <c r="E19" s="29" t="s">
        <v>102</v>
      </c>
      <c r="F19" s="30" t="s">
        <v>103</v>
      </c>
      <c r="G19" s="27" t="s">
        <v>104</v>
      </c>
      <c r="H19" s="31">
        <v>9</v>
      </c>
      <c r="I19" s="31">
        <v>8</v>
      </c>
      <c r="J19" s="86">
        <v>7.5</v>
      </c>
      <c r="K19" s="31" t="s">
        <v>29</v>
      </c>
      <c r="L19" s="38"/>
      <c r="M19" s="38"/>
      <c r="N19" s="38"/>
      <c r="O19" s="157"/>
      <c r="P19" s="33">
        <v>7.5</v>
      </c>
      <c r="Q19" s="34">
        <f t="shared" si="0"/>
        <v>7.7</v>
      </c>
      <c r="R19" s="35" t="str">
        <f t="shared" si="1"/>
        <v>B</v>
      </c>
      <c r="S19" s="36" t="str">
        <f t="shared" si="2"/>
        <v>Khá</v>
      </c>
      <c r="T19" s="37" t="str">
        <f t="shared" si="3"/>
        <v/>
      </c>
      <c r="U19" s="107" t="s">
        <v>1590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105</v>
      </c>
      <c r="D20" s="28" t="s">
        <v>106</v>
      </c>
      <c r="E20" s="29" t="s">
        <v>102</v>
      </c>
      <c r="F20" s="30" t="s">
        <v>107</v>
      </c>
      <c r="G20" s="27" t="s">
        <v>108</v>
      </c>
      <c r="H20" s="31">
        <v>9</v>
      </c>
      <c r="I20" s="31">
        <v>8</v>
      </c>
      <c r="J20" s="86">
        <v>7.5</v>
      </c>
      <c r="K20" s="31" t="s">
        <v>29</v>
      </c>
      <c r="L20" s="38"/>
      <c r="M20" s="38"/>
      <c r="N20" s="38"/>
      <c r="O20" s="157"/>
      <c r="P20" s="33">
        <v>8.5</v>
      </c>
      <c r="Q20" s="34">
        <f t="shared" si="0"/>
        <v>8.4</v>
      </c>
      <c r="R20" s="35" t="str">
        <f t="shared" si="1"/>
        <v>B+</v>
      </c>
      <c r="S20" s="36" t="str">
        <f t="shared" si="2"/>
        <v>Khá</v>
      </c>
      <c r="T20" s="37" t="str">
        <f t="shared" si="3"/>
        <v/>
      </c>
      <c r="U20" s="107" t="s">
        <v>1590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109</v>
      </c>
      <c r="D21" s="28" t="s">
        <v>110</v>
      </c>
      <c r="E21" s="29" t="s">
        <v>111</v>
      </c>
      <c r="F21" s="30" t="s">
        <v>112</v>
      </c>
      <c r="G21" s="27" t="s">
        <v>104</v>
      </c>
      <c r="H21" s="31">
        <v>10</v>
      </c>
      <c r="I21" s="31">
        <v>9</v>
      </c>
      <c r="J21" s="86">
        <v>9</v>
      </c>
      <c r="K21" s="31" t="s">
        <v>29</v>
      </c>
      <c r="L21" s="38"/>
      <c r="M21" s="38"/>
      <c r="N21" s="38"/>
      <c r="O21" s="157"/>
      <c r="P21" s="33">
        <v>9.5</v>
      </c>
      <c r="Q21" s="34">
        <f t="shared" si="0"/>
        <v>9.5</v>
      </c>
      <c r="R21" s="35" t="str">
        <f t="shared" si="1"/>
        <v>A+</v>
      </c>
      <c r="S21" s="36" t="str">
        <f t="shared" si="2"/>
        <v>Giỏi</v>
      </c>
      <c r="T21" s="37" t="str">
        <f t="shared" si="3"/>
        <v/>
      </c>
      <c r="U21" s="107" t="s">
        <v>1590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113</v>
      </c>
      <c r="D22" s="28" t="s">
        <v>114</v>
      </c>
      <c r="E22" s="29" t="s">
        <v>115</v>
      </c>
      <c r="F22" s="30" t="s">
        <v>116</v>
      </c>
      <c r="G22" s="27" t="s">
        <v>99</v>
      </c>
      <c r="H22" s="31">
        <v>9</v>
      </c>
      <c r="I22" s="31">
        <v>8</v>
      </c>
      <c r="J22" s="86">
        <v>7.5</v>
      </c>
      <c r="K22" s="31" t="s">
        <v>29</v>
      </c>
      <c r="L22" s="38"/>
      <c r="M22" s="38"/>
      <c r="N22" s="38"/>
      <c r="O22" s="157"/>
      <c r="P22" s="33">
        <v>5</v>
      </c>
      <c r="Q22" s="34">
        <f t="shared" si="0"/>
        <v>6</v>
      </c>
      <c r="R22" s="35" t="str">
        <f t="shared" si="1"/>
        <v>C</v>
      </c>
      <c r="S22" s="36" t="str">
        <f t="shared" si="2"/>
        <v>Trung bình</v>
      </c>
      <c r="T22" s="37" t="str">
        <f t="shared" si="3"/>
        <v/>
      </c>
      <c r="U22" s="107" t="s">
        <v>1590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117</v>
      </c>
      <c r="D23" s="28" t="s">
        <v>118</v>
      </c>
      <c r="E23" s="29" t="s">
        <v>119</v>
      </c>
      <c r="F23" s="30" t="s">
        <v>120</v>
      </c>
      <c r="G23" s="27" t="s">
        <v>108</v>
      </c>
      <c r="H23" s="31">
        <v>9</v>
      </c>
      <c r="I23" s="31">
        <v>6.5</v>
      </c>
      <c r="J23" s="86">
        <v>9.5</v>
      </c>
      <c r="K23" s="31" t="s">
        <v>29</v>
      </c>
      <c r="L23" s="38"/>
      <c r="M23" s="38"/>
      <c r="N23" s="38"/>
      <c r="O23" s="157"/>
      <c r="P23" s="33">
        <v>8.5</v>
      </c>
      <c r="Q23" s="34">
        <f t="shared" si="0"/>
        <v>8.5</v>
      </c>
      <c r="R23" s="35" t="str">
        <f t="shared" si="1"/>
        <v>A</v>
      </c>
      <c r="S23" s="36" t="str">
        <f t="shared" si="2"/>
        <v>Giỏi</v>
      </c>
      <c r="T23" s="37" t="str">
        <f t="shared" si="3"/>
        <v/>
      </c>
      <c r="U23" s="107" t="s">
        <v>1590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121</v>
      </c>
      <c r="D24" s="28" t="s">
        <v>122</v>
      </c>
      <c r="E24" s="29" t="s">
        <v>123</v>
      </c>
      <c r="F24" s="30" t="s">
        <v>124</v>
      </c>
      <c r="G24" s="27" t="s">
        <v>104</v>
      </c>
      <c r="H24" s="31">
        <v>7</v>
      </c>
      <c r="I24" s="31">
        <v>7</v>
      </c>
      <c r="J24" s="86">
        <v>7.5</v>
      </c>
      <c r="K24" s="31" t="s">
        <v>29</v>
      </c>
      <c r="L24" s="38"/>
      <c r="M24" s="38"/>
      <c r="N24" s="38"/>
      <c r="O24" s="157"/>
      <c r="P24" s="33">
        <v>6.5</v>
      </c>
      <c r="Q24" s="34">
        <f t="shared" si="0"/>
        <v>6.7</v>
      </c>
      <c r="R24" s="35" t="str">
        <f t="shared" si="1"/>
        <v>C+</v>
      </c>
      <c r="S24" s="36" t="str">
        <f t="shared" si="2"/>
        <v>Trung bình</v>
      </c>
      <c r="T24" s="37" t="str">
        <f t="shared" si="3"/>
        <v/>
      </c>
      <c r="U24" s="107" t="s">
        <v>1590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125</v>
      </c>
      <c r="D25" s="28" t="s">
        <v>126</v>
      </c>
      <c r="E25" s="29" t="s">
        <v>123</v>
      </c>
      <c r="F25" s="30" t="s">
        <v>127</v>
      </c>
      <c r="G25" s="27" t="s">
        <v>99</v>
      </c>
      <c r="H25" s="31">
        <v>9</v>
      </c>
      <c r="I25" s="31">
        <v>6.5</v>
      </c>
      <c r="J25" s="86">
        <v>7.5</v>
      </c>
      <c r="K25" s="31" t="s">
        <v>29</v>
      </c>
      <c r="L25" s="38"/>
      <c r="M25" s="38"/>
      <c r="N25" s="38"/>
      <c r="O25" s="157"/>
      <c r="P25" s="33">
        <v>8</v>
      </c>
      <c r="Q25" s="34">
        <f t="shared" si="0"/>
        <v>7.9</v>
      </c>
      <c r="R25" s="35" t="str">
        <f t="shared" si="1"/>
        <v>B</v>
      </c>
      <c r="S25" s="36" t="str">
        <f t="shared" si="2"/>
        <v>Khá</v>
      </c>
      <c r="T25" s="37" t="str">
        <f t="shared" si="3"/>
        <v/>
      </c>
      <c r="U25" s="107" t="s">
        <v>1590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128</v>
      </c>
      <c r="D26" s="28" t="s">
        <v>129</v>
      </c>
      <c r="E26" s="29" t="s">
        <v>123</v>
      </c>
      <c r="F26" s="30" t="s">
        <v>124</v>
      </c>
      <c r="G26" s="27" t="s">
        <v>82</v>
      </c>
      <c r="H26" s="31">
        <v>9</v>
      </c>
      <c r="I26" s="31">
        <v>7</v>
      </c>
      <c r="J26" s="86">
        <v>7</v>
      </c>
      <c r="K26" s="31" t="s">
        <v>29</v>
      </c>
      <c r="L26" s="38"/>
      <c r="M26" s="38"/>
      <c r="N26" s="38"/>
      <c r="O26" s="157"/>
      <c r="P26" s="33">
        <v>8.5</v>
      </c>
      <c r="Q26" s="34">
        <f t="shared" si="0"/>
        <v>8.3000000000000007</v>
      </c>
      <c r="R26" s="35" t="str">
        <f t="shared" si="1"/>
        <v>B+</v>
      </c>
      <c r="S26" s="36" t="str">
        <f t="shared" si="2"/>
        <v>Khá</v>
      </c>
      <c r="T26" s="37" t="str">
        <f t="shared" si="3"/>
        <v/>
      </c>
      <c r="U26" s="107" t="s">
        <v>1590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130</v>
      </c>
      <c r="D27" s="28" t="s">
        <v>131</v>
      </c>
      <c r="E27" s="29" t="s">
        <v>132</v>
      </c>
      <c r="F27" s="30" t="s">
        <v>133</v>
      </c>
      <c r="G27" s="27" t="s">
        <v>66</v>
      </c>
      <c r="H27" s="31">
        <v>9</v>
      </c>
      <c r="I27" s="31">
        <v>7.5</v>
      </c>
      <c r="J27" s="86">
        <v>8.5</v>
      </c>
      <c r="K27" s="31" t="s">
        <v>29</v>
      </c>
      <c r="L27" s="38"/>
      <c r="M27" s="38"/>
      <c r="N27" s="38"/>
      <c r="O27" s="157"/>
      <c r="P27" s="33">
        <v>8.5</v>
      </c>
      <c r="Q27" s="34">
        <f t="shared" si="0"/>
        <v>8.5</v>
      </c>
      <c r="R27" s="35" t="str">
        <f t="shared" si="1"/>
        <v>A</v>
      </c>
      <c r="S27" s="36" t="str">
        <f t="shared" si="2"/>
        <v>Giỏi</v>
      </c>
      <c r="T27" s="37" t="str">
        <f t="shared" si="3"/>
        <v/>
      </c>
      <c r="U27" s="107" t="s">
        <v>1590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134</v>
      </c>
      <c r="D28" s="28" t="s">
        <v>135</v>
      </c>
      <c r="E28" s="29" t="s">
        <v>136</v>
      </c>
      <c r="F28" s="30" t="s">
        <v>137</v>
      </c>
      <c r="G28" s="27" t="s">
        <v>104</v>
      </c>
      <c r="H28" s="31">
        <v>9</v>
      </c>
      <c r="I28" s="31">
        <v>7.5</v>
      </c>
      <c r="J28" s="86">
        <v>8.5</v>
      </c>
      <c r="K28" s="31" t="s">
        <v>29</v>
      </c>
      <c r="L28" s="38"/>
      <c r="M28" s="38"/>
      <c r="N28" s="38"/>
      <c r="O28" s="157"/>
      <c r="P28" s="33">
        <v>7.5</v>
      </c>
      <c r="Q28" s="34">
        <f t="shared" si="0"/>
        <v>7.8</v>
      </c>
      <c r="R28" s="35" t="str">
        <f t="shared" si="1"/>
        <v>B</v>
      </c>
      <c r="S28" s="36" t="str">
        <f t="shared" si="2"/>
        <v>Khá</v>
      </c>
      <c r="T28" s="37" t="str">
        <f t="shared" si="3"/>
        <v/>
      </c>
      <c r="U28" s="107" t="s">
        <v>1590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138</v>
      </c>
      <c r="D29" s="28" t="s">
        <v>139</v>
      </c>
      <c r="E29" s="29" t="s">
        <v>140</v>
      </c>
      <c r="F29" s="30" t="s">
        <v>141</v>
      </c>
      <c r="G29" s="27" t="s">
        <v>86</v>
      </c>
      <c r="H29" s="31">
        <v>9</v>
      </c>
      <c r="I29" s="31">
        <v>7</v>
      </c>
      <c r="J29" s="86">
        <v>8.5</v>
      </c>
      <c r="K29" s="31" t="s">
        <v>29</v>
      </c>
      <c r="L29" s="38"/>
      <c r="M29" s="38"/>
      <c r="N29" s="38"/>
      <c r="O29" s="157"/>
      <c r="P29" s="33">
        <v>8.5</v>
      </c>
      <c r="Q29" s="34">
        <f t="shared" si="0"/>
        <v>8.4</v>
      </c>
      <c r="R29" s="35" t="str">
        <f t="shared" si="1"/>
        <v>B+</v>
      </c>
      <c r="S29" s="36" t="str">
        <f t="shared" si="2"/>
        <v>Khá</v>
      </c>
      <c r="T29" s="37" t="str">
        <f t="shared" si="3"/>
        <v/>
      </c>
      <c r="U29" s="107" t="s">
        <v>1590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142</v>
      </c>
      <c r="D30" s="28" t="s">
        <v>143</v>
      </c>
      <c r="E30" s="29" t="s">
        <v>140</v>
      </c>
      <c r="F30" s="30" t="s">
        <v>144</v>
      </c>
      <c r="G30" s="27" t="s">
        <v>78</v>
      </c>
      <c r="H30" s="31">
        <v>10</v>
      </c>
      <c r="I30" s="31">
        <v>9</v>
      </c>
      <c r="J30" s="86">
        <v>8.5</v>
      </c>
      <c r="K30" s="31" t="s">
        <v>29</v>
      </c>
      <c r="L30" s="38"/>
      <c r="M30" s="38"/>
      <c r="N30" s="38"/>
      <c r="O30" s="157"/>
      <c r="P30" s="33">
        <v>9</v>
      </c>
      <c r="Q30" s="34">
        <f t="shared" si="0"/>
        <v>9.1</v>
      </c>
      <c r="R30" s="35" t="str">
        <f t="shared" si="1"/>
        <v>A+</v>
      </c>
      <c r="S30" s="36" t="str">
        <f t="shared" si="2"/>
        <v>Giỏi</v>
      </c>
      <c r="T30" s="37" t="str">
        <f t="shared" si="3"/>
        <v/>
      </c>
      <c r="U30" s="107" t="s">
        <v>1590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27" t="s">
        <v>99</v>
      </c>
      <c r="H31" s="31">
        <v>9</v>
      </c>
      <c r="I31" s="31">
        <v>7.5</v>
      </c>
      <c r="J31" s="86">
        <v>8.5</v>
      </c>
      <c r="K31" s="31" t="s">
        <v>29</v>
      </c>
      <c r="L31" s="38"/>
      <c r="M31" s="38"/>
      <c r="N31" s="38"/>
      <c r="O31" s="157"/>
      <c r="P31" s="33">
        <v>7.5</v>
      </c>
      <c r="Q31" s="34">
        <f t="shared" si="0"/>
        <v>7.8</v>
      </c>
      <c r="R31" s="35" t="str">
        <f t="shared" si="1"/>
        <v>B</v>
      </c>
      <c r="S31" s="36" t="str">
        <f t="shared" si="2"/>
        <v>Khá</v>
      </c>
      <c r="T31" s="37" t="str">
        <f t="shared" si="3"/>
        <v/>
      </c>
      <c r="U31" s="107" t="s">
        <v>1590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149</v>
      </c>
      <c r="D32" s="28" t="s">
        <v>150</v>
      </c>
      <c r="E32" s="29" t="s">
        <v>147</v>
      </c>
      <c r="F32" s="30" t="s">
        <v>151</v>
      </c>
      <c r="G32" s="27" t="s">
        <v>104</v>
      </c>
      <c r="H32" s="31">
        <v>9</v>
      </c>
      <c r="I32" s="31">
        <v>7.5</v>
      </c>
      <c r="J32" s="86">
        <v>8.5</v>
      </c>
      <c r="K32" s="31" t="s">
        <v>29</v>
      </c>
      <c r="L32" s="38"/>
      <c r="M32" s="38"/>
      <c r="N32" s="38"/>
      <c r="O32" s="157"/>
      <c r="P32" s="33">
        <v>9</v>
      </c>
      <c r="Q32" s="34">
        <f t="shared" si="0"/>
        <v>8.8000000000000007</v>
      </c>
      <c r="R32" s="35" t="str">
        <f t="shared" si="1"/>
        <v>A</v>
      </c>
      <c r="S32" s="36" t="str">
        <f t="shared" si="2"/>
        <v>Giỏi</v>
      </c>
      <c r="T32" s="37" t="str">
        <f t="shared" si="3"/>
        <v/>
      </c>
      <c r="U32" s="107" t="s">
        <v>1590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152</v>
      </c>
      <c r="D33" s="28" t="s">
        <v>153</v>
      </c>
      <c r="E33" s="29" t="s">
        <v>147</v>
      </c>
      <c r="F33" s="30" t="s">
        <v>154</v>
      </c>
      <c r="G33" s="27" t="s">
        <v>82</v>
      </c>
      <c r="H33" s="31">
        <v>9</v>
      </c>
      <c r="I33" s="31">
        <v>7</v>
      </c>
      <c r="J33" s="86">
        <v>8.5</v>
      </c>
      <c r="K33" s="31" t="s">
        <v>29</v>
      </c>
      <c r="L33" s="38"/>
      <c r="M33" s="38"/>
      <c r="N33" s="38"/>
      <c r="O33" s="157"/>
      <c r="P33" s="33">
        <v>8.5</v>
      </c>
      <c r="Q33" s="34">
        <f t="shared" si="0"/>
        <v>8.4</v>
      </c>
      <c r="R33" s="35" t="str">
        <f t="shared" si="1"/>
        <v>B+</v>
      </c>
      <c r="S33" s="36" t="str">
        <f t="shared" si="2"/>
        <v>Khá</v>
      </c>
      <c r="T33" s="37" t="str">
        <f t="shared" si="3"/>
        <v/>
      </c>
      <c r="U33" s="107" t="s">
        <v>1590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155</v>
      </c>
      <c r="D34" s="28" t="s">
        <v>156</v>
      </c>
      <c r="E34" s="29" t="s">
        <v>157</v>
      </c>
      <c r="F34" s="30" t="s">
        <v>158</v>
      </c>
      <c r="G34" s="27" t="s">
        <v>159</v>
      </c>
      <c r="H34" s="31">
        <v>9</v>
      </c>
      <c r="I34" s="31">
        <v>8.5</v>
      </c>
      <c r="J34" s="86">
        <v>7.5</v>
      </c>
      <c r="K34" s="31" t="s">
        <v>29</v>
      </c>
      <c r="L34" s="38"/>
      <c r="M34" s="38"/>
      <c r="N34" s="38"/>
      <c r="O34" s="157"/>
      <c r="P34" s="33">
        <v>8.5</v>
      </c>
      <c r="Q34" s="34">
        <f t="shared" si="0"/>
        <v>8.5</v>
      </c>
      <c r="R34" s="35" t="str">
        <f t="shared" si="1"/>
        <v>A</v>
      </c>
      <c r="S34" s="36" t="str">
        <f t="shared" si="2"/>
        <v>Giỏi</v>
      </c>
      <c r="T34" s="37" t="str">
        <f t="shared" si="3"/>
        <v/>
      </c>
      <c r="U34" s="107" t="s">
        <v>1590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160</v>
      </c>
      <c r="D35" s="28" t="s">
        <v>161</v>
      </c>
      <c r="E35" s="29" t="s">
        <v>162</v>
      </c>
      <c r="F35" s="30" t="s">
        <v>163</v>
      </c>
      <c r="G35" s="27" t="s">
        <v>82</v>
      </c>
      <c r="H35" s="31">
        <v>9</v>
      </c>
      <c r="I35" s="31">
        <v>7</v>
      </c>
      <c r="J35" s="86">
        <v>8.5</v>
      </c>
      <c r="K35" s="31" t="s">
        <v>29</v>
      </c>
      <c r="L35" s="38"/>
      <c r="M35" s="38"/>
      <c r="N35" s="38"/>
      <c r="O35" s="157"/>
      <c r="P35" s="33">
        <v>6</v>
      </c>
      <c r="Q35" s="34">
        <f t="shared" si="0"/>
        <v>6.7</v>
      </c>
      <c r="R35" s="35" t="str">
        <f t="shared" si="1"/>
        <v>C+</v>
      </c>
      <c r="S35" s="36" t="str">
        <f t="shared" si="2"/>
        <v>Trung bình</v>
      </c>
      <c r="T35" s="37" t="str">
        <f t="shared" si="3"/>
        <v/>
      </c>
      <c r="U35" s="107" t="s">
        <v>1590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164</v>
      </c>
      <c r="D36" s="28" t="s">
        <v>165</v>
      </c>
      <c r="E36" s="29" t="s">
        <v>162</v>
      </c>
      <c r="F36" s="30" t="s">
        <v>166</v>
      </c>
      <c r="G36" s="27" t="s">
        <v>167</v>
      </c>
      <c r="H36" s="31">
        <v>9</v>
      </c>
      <c r="I36" s="31">
        <v>8</v>
      </c>
      <c r="J36" s="87">
        <v>8</v>
      </c>
      <c r="K36" s="31" t="s">
        <v>29</v>
      </c>
      <c r="L36" s="38"/>
      <c r="M36" s="38"/>
      <c r="N36" s="38"/>
      <c r="O36" s="157"/>
      <c r="P36" s="33">
        <v>8</v>
      </c>
      <c r="Q36" s="34">
        <f t="shared" si="0"/>
        <v>8.1</v>
      </c>
      <c r="R36" s="35" t="str">
        <f t="shared" si="1"/>
        <v>B+</v>
      </c>
      <c r="S36" s="36" t="str">
        <f t="shared" si="2"/>
        <v>Khá</v>
      </c>
      <c r="T36" s="37" t="str">
        <f t="shared" si="3"/>
        <v/>
      </c>
      <c r="U36" s="107" t="s">
        <v>1590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168</v>
      </c>
      <c r="D37" s="28" t="s">
        <v>169</v>
      </c>
      <c r="E37" s="29" t="s">
        <v>162</v>
      </c>
      <c r="F37" s="30" t="s">
        <v>170</v>
      </c>
      <c r="G37" s="27" t="s">
        <v>86</v>
      </c>
      <c r="H37" s="31">
        <v>9</v>
      </c>
      <c r="I37" s="31">
        <v>8</v>
      </c>
      <c r="J37" s="86">
        <v>8</v>
      </c>
      <c r="K37" s="31" t="s">
        <v>29</v>
      </c>
      <c r="L37" s="38"/>
      <c r="M37" s="38"/>
      <c r="N37" s="38"/>
      <c r="O37" s="157"/>
      <c r="P37" s="33">
        <v>8</v>
      </c>
      <c r="Q37" s="34">
        <f t="shared" si="0"/>
        <v>8.1</v>
      </c>
      <c r="R37" s="35" t="str">
        <f t="shared" si="1"/>
        <v>B+</v>
      </c>
      <c r="S37" s="36" t="str">
        <f t="shared" si="2"/>
        <v>Khá</v>
      </c>
      <c r="T37" s="37" t="str">
        <f t="shared" si="3"/>
        <v/>
      </c>
      <c r="U37" s="107" t="s">
        <v>1590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171</v>
      </c>
      <c r="D38" s="28" t="s">
        <v>172</v>
      </c>
      <c r="E38" s="29" t="s">
        <v>173</v>
      </c>
      <c r="F38" s="30" t="s">
        <v>174</v>
      </c>
      <c r="G38" s="27" t="s">
        <v>104</v>
      </c>
      <c r="H38" s="31">
        <v>9</v>
      </c>
      <c r="I38" s="31">
        <v>7.5</v>
      </c>
      <c r="J38" s="86">
        <v>8</v>
      </c>
      <c r="K38" s="31" t="s">
        <v>29</v>
      </c>
      <c r="L38" s="38"/>
      <c r="M38" s="38"/>
      <c r="N38" s="38"/>
      <c r="O38" s="157"/>
      <c r="P38" s="33">
        <v>8.5</v>
      </c>
      <c r="Q38" s="34">
        <f t="shared" si="0"/>
        <v>8.4</v>
      </c>
      <c r="R38" s="35" t="str">
        <f t="shared" si="1"/>
        <v>B+</v>
      </c>
      <c r="S38" s="36" t="str">
        <f t="shared" si="2"/>
        <v>Khá</v>
      </c>
      <c r="T38" s="37" t="str">
        <f t="shared" si="3"/>
        <v/>
      </c>
      <c r="U38" s="107" t="s">
        <v>1590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175</v>
      </c>
      <c r="D39" s="28" t="s">
        <v>176</v>
      </c>
      <c r="E39" s="29" t="s">
        <v>177</v>
      </c>
      <c r="F39" s="30" t="s">
        <v>178</v>
      </c>
      <c r="G39" s="27" t="s">
        <v>104</v>
      </c>
      <c r="H39" s="31">
        <v>9</v>
      </c>
      <c r="I39" s="31">
        <v>7.5</v>
      </c>
      <c r="J39" s="86">
        <v>8</v>
      </c>
      <c r="K39" s="31" t="s">
        <v>29</v>
      </c>
      <c r="L39" s="38"/>
      <c r="M39" s="38"/>
      <c r="N39" s="38"/>
      <c r="O39" s="157"/>
      <c r="P39" s="33">
        <v>9</v>
      </c>
      <c r="Q39" s="34">
        <f t="shared" si="0"/>
        <v>8.8000000000000007</v>
      </c>
      <c r="R39" s="35" t="str">
        <f t="shared" si="1"/>
        <v>A</v>
      </c>
      <c r="S39" s="36" t="str">
        <f t="shared" si="2"/>
        <v>Giỏi</v>
      </c>
      <c r="T39" s="37" t="str">
        <f t="shared" si="3"/>
        <v/>
      </c>
      <c r="U39" s="107" t="s">
        <v>1590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179</v>
      </c>
      <c r="D40" s="28" t="s">
        <v>180</v>
      </c>
      <c r="E40" s="29" t="s">
        <v>181</v>
      </c>
      <c r="F40" s="30" t="s">
        <v>182</v>
      </c>
      <c r="G40" s="27" t="s">
        <v>66</v>
      </c>
      <c r="H40" s="31">
        <v>9</v>
      </c>
      <c r="I40" s="31">
        <v>7.5</v>
      </c>
      <c r="J40" s="86">
        <v>7.5</v>
      </c>
      <c r="K40" s="31" t="s">
        <v>29</v>
      </c>
      <c r="L40" s="38"/>
      <c r="M40" s="38"/>
      <c r="N40" s="38"/>
      <c r="O40" s="157"/>
      <c r="P40" s="33">
        <v>7.5</v>
      </c>
      <c r="Q40" s="34">
        <f t="shared" si="0"/>
        <v>7.7</v>
      </c>
      <c r="R40" s="35" t="str">
        <f t="shared" si="1"/>
        <v>B</v>
      </c>
      <c r="S40" s="36" t="str">
        <f t="shared" si="2"/>
        <v>Khá</v>
      </c>
      <c r="T40" s="37" t="str">
        <f t="shared" si="3"/>
        <v/>
      </c>
      <c r="U40" s="107" t="s">
        <v>1590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183</v>
      </c>
      <c r="D41" s="28" t="s">
        <v>184</v>
      </c>
      <c r="E41" s="29" t="s">
        <v>181</v>
      </c>
      <c r="F41" s="30" t="s">
        <v>185</v>
      </c>
      <c r="G41" s="27" t="s">
        <v>74</v>
      </c>
      <c r="H41" s="31">
        <v>9</v>
      </c>
      <c r="I41" s="31">
        <v>8</v>
      </c>
      <c r="J41" s="86">
        <v>7.5</v>
      </c>
      <c r="K41" s="31" t="s">
        <v>29</v>
      </c>
      <c r="L41" s="38"/>
      <c r="M41" s="38"/>
      <c r="N41" s="38"/>
      <c r="O41" s="157"/>
      <c r="P41" s="33">
        <v>6</v>
      </c>
      <c r="Q41" s="34">
        <f t="shared" si="0"/>
        <v>6.7</v>
      </c>
      <c r="R41" s="35" t="str">
        <f t="shared" si="1"/>
        <v>C+</v>
      </c>
      <c r="S41" s="36" t="str">
        <f t="shared" si="2"/>
        <v>Trung bình</v>
      </c>
      <c r="T41" s="37" t="str">
        <f t="shared" si="3"/>
        <v/>
      </c>
      <c r="U41" s="107" t="s">
        <v>1590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186</v>
      </c>
      <c r="D42" s="28" t="s">
        <v>187</v>
      </c>
      <c r="E42" s="29" t="s">
        <v>188</v>
      </c>
      <c r="F42" s="30" t="s">
        <v>189</v>
      </c>
      <c r="G42" s="27" t="s">
        <v>159</v>
      </c>
      <c r="H42" s="31">
        <v>9</v>
      </c>
      <c r="I42" s="31">
        <v>8</v>
      </c>
      <c r="J42" s="86">
        <v>7.5</v>
      </c>
      <c r="K42" s="31" t="s">
        <v>29</v>
      </c>
      <c r="L42" s="38"/>
      <c r="M42" s="38"/>
      <c r="N42" s="38"/>
      <c r="O42" s="157"/>
      <c r="P42" s="33">
        <v>8.5</v>
      </c>
      <c r="Q42" s="34">
        <f t="shared" ref="Q42:Q73" si="5">ROUND(SUMPRODUCT(H42:P42,$H$9:$P$9)/100,1)</f>
        <v>8.4</v>
      </c>
      <c r="R42" s="35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B+</v>
      </c>
      <c r="S42" s="36" t="str">
        <f t="shared" ref="S42:S73" si="7">IF($Q42&lt;4,"Kém",IF(AND($Q42&gt;=4,$Q42&lt;=5.4),"Trung bình yếu",IF(AND($Q42&gt;=5.5,$Q42&lt;=6.9),"Trung bình",IF(AND($Q42&gt;=7,$Q42&lt;=8.4),"Khá",IF(AND($Q42&gt;=8.5,$Q42&lt;=10),"Giỏi","")))))</f>
        <v>Khá</v>
      </c>
      <c r="T42" s="37" t="str">
        <f t="shared" ref="T42:T73" si="8">+IF(OR($H42=0,$I42=0,$J42=0,$K42=0),"Không đủ ĐKDT","")</f>
        <v/>
      </c>
      <c r="U42" s="107" t="s">
        <v>1590</v>
      </c>
      <c r="V42" s="3"/>
      <c r="W42" s="25"/>
      <c r="X42" s="75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190</v>
      </c>
      <c r="D43" s="28" t="s">
        <v>191</v>
      </c>
      <c r="E43" s="29" t="s">
        <v>192</v>
      </c>
      <c r="F43" s="30" t="s">
        <v>170</v>
      </c>
      <c r="G43" s="27" t="s">
        <v>167</v>
      </c>
      <c r="H43" s="31">
        <v>9</v>
      </c>
      <c r="I43" s="31">
        <v>6.5</v>
      </c>
      <c r="J43" s="86">
        <v>9</v>
      </c>
      <c r="K43" s="31" t="s">
        <v>29</v>
      </c>
      <c r="L43" s="38"/>
      <c r="M43" s="38"/>
      <c r="N43" s="38"/>
      <c r="O43" s="157"/>
      <c r="P43" s="33">
        <v>5.5</v>
      </c>
      <c r="Q43" s="34">
        <f t="shared" si="5"/>
        <v>6.3</v>
      </c>
      <c r="R43" s="35" t="str">
        <f t="shared" si="6"/>
        <v>C</v>
      </c>
      <c r="S43" s="36" t="str">
        <f t="shared" si="7"/>
        <v>Trung bình</v>
      </c>
      <c r="T43" s="37" t="str">
        <f t="shared" si="8"/>
        <v/>
      </c>
      <c r="U43" s="107" t="s">
        <v>1590</v>
      </c>
      <c r="V43" s="3"/>
      <c r="W43" s="25"/>
      <c r="X43" s="75" t="str">
        <f t="shared" si="9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193</v>
      </c>
      <c r="D44" s="28" t="s">
        <v>194</v>
      </c>
      <c r="E44" s="29" t="s">
        <v>195</v>
      </c>
      <c r="F44" s="30" t="s">
        <v>196</v>
      </c>
      <c r="G44" s="27" t="s">
        <v>104</v>
      </c>
      <c r="H44" s="31">
        <v>9</v>
      </c>
      <c r="I44" s="31">
        <v>8</v>
      </c>
      <c r="J44" s="86">
        <v>9.5</v>
      </c>
      <c r="K44" s="31" t="s">
        <v>29</v>
      </c>
      <c r="L44" s="38"/>
      <c r="M44" s="38"/>
      <c r="N44" s="38"/>
      <c r="O44" s="157"/>
      <c r="P44" s="33">
        <v>8</v>
      </c>
      <c r="Q44" s="34">
        <f t="shared" si="5"/>
        <v>8.3000000000000007</v>
      </c>
      <c r="R44" s="35" t="str">
        <f t="shared" si="6"/>
        <v>B+</v>
      </c>
      <c r="S44" s="36" t="str">
        <f t="shared" si="7"/>
        <v>Khá</v>
      </c>
      <c r="T44" s="37" t="str">
        <f t="shared" si="8"/>
        <v/>
      </c>
      <c r="U44" s="107" t="s">
        <v>1590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197</v>
      </c>
      <c r="D45" s="28" t="s">
        <v>198</v>
      </c>
      <c r="E45" s="29" t="s">
        <v>199</v>
      </c>
      <c r="F45" s="30" t="s">
        <v>200</v>
      </c>
      <c r="G45" s="27" t="s">
        <v>159</v>
      </c>
      <c r="H45" s="31">
        <v>9</v>
      </c>
      <c r="I45" s="31">
        <v>7</v>
      </c>
      <c r="J45" s="86">
        <v>9</v>
      </c>
      <c r="K45" s="31" t="s">
        <v>29</v>
      </c>
      <c r="L45" s="38"/>
      <c r="M45" s="38"/>
      <c r="N45" s="38"/>
      <c r="O45" s="157"/>
      <c r="P45" s="33">
        <v>8.5</v>
      </c>
      <c r="Q45" s="34">
        <f t="shared" si="5"/>
        <v>8.5</v>
      </c>
      <c r="R45" s="35" t="str">
        <f t="shared" si="6"/>
        <v>A</v>
      </c>
      <c r="S45" s="36" t="str">
        <f t="shared" si="7"/>
        <v>Giỏi</v>
      </c>
      <c r="T45" s="37" t="str">
        <f t="shared" si="8"/>
        <v/>
      </c>
      <c r="U45" s="107" t="s">
        <v>1590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201</v>
      </c>
      <c r="D46" s="28" t="s">
        <v>202</v>
      </c>
      <c r="E46" s="29" t="s">
        <v>203</v>
      </c>
      <c r="F46" s="30" t="s">
        <v>204</v>
      </c>
      <c r="G46" s="27" t="s">
        <v>66</v>
      </c>
      <c r="H46" s="31">
        <v>9</v>
      </c>
      <c r="I46" s="31">
        <v>8</v>
      </c>
      <c r="J46" s="86">
        <v>7.5</v>
      </c>
      <c r="K46" s="31" t="s">
        <v>29</v>
      </c>
      <c r="L46" s="38"/>
      <c r="M46" s="38"/>
      <c r="N46" s="38"/>
      <c r="O46" s="157"/>
      <c r="P46" s="33">
        <v>3.5</v>
      </c>
      <c r="Q46" s="34">
        <f t="shared" si="5"/>
        <v>4.9000000000000004</v>
      </c>
      <c r="R46" s="35" t="str">
        <f t="shared" si="6"/>
        <v>D</v>
      </c>
      <c r="S46" s="36" t="str">
        <f t="shared" si="7"/>
        <v>Trung bình yếu</v>
      </c>
      <c r="T46" s="37" t="str">
        <f t="shared" si="8"/>
        <v/>
      </c>
      <c r="U46" s="107" t="s">
        <v>1591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205</v>
      </c>
      <c r="D47" s="28" t="s">
        <v>194</v>
      </c>
      <c r="E47" s="29" t="s">
        <v>206</v>
      </c>
      <c r="F47" s="30" t="s">
        <v>207</v>
      </c>
      <c r="G47" s="27" t="s">
        <v>78</v>
      </c>
      <c r="H47" s="31">
        <v>9</v>
      </c>
      <c r="I47" s="31">
        <v>8</v>
      </c>
      <c r="J47" s="86">
        <v>7.5</v>
      </c>
      <c r="K47" s="31" t="s">
        <v>29</v>
      </c>
      <c r="L47" s="38"/>
      <c r="M47" s="38"/>
      <c r="N47" s="38"/>
      <c r="O47" s="157"/>
      <c r="P47" s="33">
        <v>6.5</v>
      </c>
      <c r="Q47" s="34">
        <f t="shared" si="5"/>
        <v>7</v>
      </c>
      <c r="R47" s="35" t="str">
        <f t="shared" si="6"/>
        <v>B</v>
      </c>
      <c r="S47" s="36" t="str">
        <f t="shared" si="7"/>
        <v>Khá</v>
      </c>
      <c r="T47" s="37" t="str">
        <f t="shared" si="8"/>
        <v/>
      </c>
      <c r="U47" s="107" t="s">
        <v>1591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208</v>
      </c>
      <c r="D48" s="28" t="s">
        <v>209</v>
      </c>
      <c r="E48" s="29" t="s">
        <v>206</v>
      </c>
      <c r="F48" s="30" t="s">
        <v>210</v>
      </c>
      <c r="G48" s="27" t="s">
        <v>159</v>
      </c>
      <c r="H48" s="31">
        <v>9</v>
      </c>
      <c r="I48" s="31">
        <v>7</v>
      </c>
      <c r="J48" s="86">
        <v>9.5</v>
      </c>
      <c r="K48" s="31" t="s">
        <v>29</v>
      </c>
      <c r="L48" s="38"/>
      <c r="M48" s="38"/>
      <c r="N48" s="38"/>
      <c r="O48" s="157"/>
      <c r="P48" s="33">
        <v>2.5</v>
      </c>
      <c r="Q48" s="34">
        <f t="shared" si="5"/>
        <v>4.3</v>
      </c>
      <c r="R48" s="35" t="str">
        <f t="shared" si="6"/>
        <v>D</v>
      </c>
      <c r="S48" s="36" t="str">
        <f t="shared" si="7"/>
        <v>Trung bình yếu</v>
      </c>
      <c r="T48" s="37" t="str">
        <f t="shared" si="8"/>
        <v/>
      </c>
      <c r="U48" s="107" t="s">
        <v>1591</v>
      </c>
      <c r="V48" s="3"/>
      <c r="W48" s="25"/>
      <c r="X48" s="75" t="str">
        <f t="shared" si="9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26">
        <v>40</v>
      </c>
      <c r="C49" s="27" t="s">
        <v>211</v>
      </c>
      <c r="D49" s="28" t="s">
        <v>212</v>
      </c>
      <c r="E49" s="29" t="s">
        <v>213</v>
      </c>
      <c r="F49" s="30" t="s">
        <v>214</v>
      </c>
      <c r="G49" s="27" t="s">
        <v>104</v>
      </c>
      <c r="H49" s="31">
        <v>8</v>
      </c>
      <c r="I49" s="31">
        <v>7.5</v>
      </c>
      <c r="J49" s="86">
        <v>9</v>
      </c>
      <c r="K49" s="31" t="s">
        <v>29</v>
      </c>
      <c r="L49" s="38"/>
      <c r="M49" s="38"/>
      <c r="N49" s="38"/>
      <c r="O49" s="157"/>
      <c r="P49" s="33">
        <v>2</v>
      </c>
      <c r="Q49" s="34">
        <f t="shared" si="5"/>
        <v>3.9</v>
      </c>
      <c r="R49" s="35" t="str">
        <f t="shared" si="6"/>
        <v>F</v>
      </c>
      <c r="S49" s="36" t="str">
        <f t="shared" si="7"/>
        <v>Kém</v>
      </c>
      <c r="T49" s="37" t="str">
        <f t="shared" si="8"/>
        <v/>
      </c>
      <c r="U49" s="107" t="s">
        <v>1591</v>
      </c>
      <c r="V49" s="3"/>
      <c r="W49" s="25"/>
      <c r="X49" s="75" t="str">
        <f t="shared" si="9"/>
        <v>Học lại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26">
        <v>41</v>
      </c>
      <c r="C50" s="27" t="s">
        <v>215</v>
      </c>
      <c r="D50" s="28" t="s">
        <v>216</v>
      </c>
      <c r="E50" s="29" t="s">
        <v>213</v>
      </c>
      <c r="F50" s="30" t="s">
        <v>217</v>
      </c>
      <c r="G50" s="27" t="s">
        <v>218</v>
      </c>
      <c r="H50" s="31">
        <v>9</v>
      </c>
      <c r="I50" s="31">
        <v>8</v>
      </c>
      <c r="J50" s="86">
        <v>8.5</v>
      </c>
      <c r="K50" s="31" t="s">
        <v>29</v>
      </c>
      <c r="L50" s="38"/>
      <c r="M50" s="38"/>
      <c r="N50" s="38"/>
      <c r="O50" s="157"/>
      <c r="P50" s="33">
        <v>6.5</v>
      </c>
      <c r="Q50" s="34">
        <f t="shared" si="5"/>
        <v>7.1</v>
      </c>
      <c r="R50" s="35" t="str">
        <f t="shared" si="6"/>
        <v>B</v>
      </c>
      <c r="S50" s="36" t="str">
        <f t="shared" si="7"/>
        <v>Khá</v>
      </c>
      <c r="T50" s="37" t="str">
        <f t="shared" si="8"/>
        <v/>
      </c>
      <c r="U50" s="107" t="s">
        <v>1591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26">
        <v>42</v>
      </c>
      <c r="C51" s="27" t="s">
        <v>219</v>
      </c>
      <c r="D51" s="28" t="s">
        <v>220</v>
      </c>
      <c r="E51" s="29" t="s">
        <v>213</v>
      </c>
      <c r="F51" s="30" t="s">
        <v>170</v>
      </c>
      <c r="G51" s="27" t="s">
        <v>99</v>
      </c>
      <c r="H51" s="31">
        <v>9</v>
      </c>
      <c r="I51" s="31">
        <v>8</v>
      </c>
      <c r="J51" s="86">
        <v>7.5</v>
      </c>
      <c r="K51" s="31" t="s">
        <v>29</v>
      </c>
      <c r="L51" s="38"/>
      <c r="M51" s="38"/>
      <c r="N51" s="38"/>
      <c r="O51" s="157"/>
      <c r="P51" s="33">
        <v>9</v>
      </c>
      <c r="Q51" s="34">
        <f t="shared" si="5"/>
        <v>8.8000000000000007</v>
      </c>
      <c r="R51" s="35" t="str">
        <f t="shared" si="6"/>
        <v>A</v>
      </c>
      <c r="S51" s="36" t="str">
        <f t="shared" si="7"/>
        <v>Giỏi</v>
      </c>
      <c r="T51" s="37" t="str">
        <f t="shared" si="8"/>
        <v/>
      </c>
      <c r="U51" s="107" t="s">
        <v>1591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26">
        <v>43</v>
      </c>
      <c r="C52" s="27" t="s">
        <v>221</v>
      </c>
      <c r="D52" s="28" t="s">
        <v>222</v>
      </c>
      <c r="E52" s="29" t="s">
        <v>213</v>
      </c>
      <c r="F52" s="30" t="s">
        <v>141</v>
      </c>
      <c r="G52" s="27" t="s">
        <v>167</v>
      </c>
      <c r="H52" s="31">
        <v>9</v>
      </c>
      <c r="I52" s="31">
        <v>8</v>
      </c>
      <c r="J52" s="86">
        <v>8</v>
      </c>
      <c r="K52" s="31" t="s">
        <v>29</v>
      </c>
      <c r="L52" s="38"/>
      <c r="M52" s="38"/>
      <c r="N52" s="38"/>
      <c r="O52" s="157"/>
      <c r="P52" s="33">
        <v>9.5</v>
      </c>
      <c r="Q52" s="34">
        <f t="shared" si="5"/>
        <v>9.1999999999999993</v>
      </c>
      <c r="R52" s="35" t="str">
        <f t="shared" si="6"/>
        <v>A+</v>
      </c>
      <c r="S52" s="36" t="str">
        <f t="shared" si="7"/>
        <v>Giỏi</v>
      </c>
      <c r="T52" s="37" t="str">
        <f t="shared" si="8"/>
        <v/>
      </c>
      <c r="U52" s="107" t="s">
        <v>1591</v>
      </c>
      <c r="V52" s="3"/>
      <c r="W52" s="25"/>
      <c r="X52" s="75" t="str">
        <f t="shared" si="9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26">
        <v>44</v>
      </c>
      <c r="C53" s="27" t="s">
        <v>223</v>
      </c>
      <c r="D53" s="28" t="s">
        <v>224</v>
      </c>
      <c r="E53" s="29" t="s">
        <v>225</v>
      </c>
      <c r="F53" s="30" t="s">
        <v>226</v>
      </c>
      <c r="G53" s="27" t="s">
        <v>66</v>
      </c>
      <c r="H53" s="31">
        <v>9</v>
      </c>
      <c r="I53" s="31">
        <v>8</v>
      </c>
      <c r="J53" s="86">
        <v>8</v>
      </c>
      <c r="K53" s="31" t="s">
        <v>29</v>
      </c>
      <c r="L53" s="38"/>
      <c r="M53" s="38"/>
      <c r="N53" s="38"/>
      <c r="O53" s="157"/>
      <c r="P53" s="33">
        <v>8.5</v>
      </c>
      <c r="Q53" s="34">
        <f t="shared" si="5"/>
        <v>8.5</v>
      </c>
      <c r="R53" s="35" t="str">
        <f t="shared" si="6"/>
        <v>A</v>
      </c>
      <c r="S53" s="36" t="str">
        <f t="shared" si="7"/>
        <v>Giỏi</v>
      </c>
      <c r="T53" s="37" t="str">
        <f t="shared" si="8"/>
        <v/>
      </c>
      <c r="U53" s="107" t="s">
        <v>1591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26">
        <v>45</v>
      </c>
      <c r="C54" s="27" t="s">
        <v>227</v>
      </c>
      <c r="D54" s="28" t="s">
        <v>228</v>
      </c>
      <c r="E54" s="29" t="s">
        <v>229</v>
      </c>
      <c r="F54" s="30" t="s">
        <v>230</v>
      </c>
      <c r="G54" s="27" t="s">
        <v>78</v>
      </c>
      <c r="H54" s="31">
        <v>9</v>
      </c>
      <c r="I54" s="31">
        <v>8.5</v>
      </c>
      <c r="J54" s="86">
        <v>9</v>
      </c>
      <c r="K54" s="31" t="s">
        <v>29</v>
      </c>
      <c r="L54" s="38"/>
      <c r="M54" s="38"/>
      <c r="N54" s="38"/>
      <c r="O54" s="157"/>
      <c r="P54" s="33">
        <v>0.5</v>
      </c>
      <c r="Q54" s="34">
        <f t="shared" si="5"/>
        <v>3</v>
      </c>
      <c r="R54" s="35" t="str">
        <f t="shared" si="6"/>
        <v>F</v>
      </c>
      <c r="S54" s="36" t="str">
        <f t="shared" si="7"/>
        <v>Kém</v>
      </c>
      <c r="T54" s="37" t="str">
        <f t="shared" si="8"/>
        <v/>
      </c>
      <c r="U54" s="107" t="s">
        <v>1591</v>
      </c>
      <c r="V54" s="3"/>
      <c r="W54" s="25"/>
      <c r="X54" s="75" t="str">
        <f t="shared" si="9"/>
        <v>Học lại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26">
        <v>46</v>
      </c>
      <c r="C55" s="27" t="s">
        <v>231</v>
      </c>
      <c r="D55" s="28" t="s">
        <v>232</v>
      </c>
      <c r="E55" s="29" t="s">
        <v>233</v>
      </c>
      <c r="F55" s="30" t="s">
        <v>234</v>
      </c>
      <c r="G55" s="27" t="s">
        <v>104</v>
      </c>
      <c r="H55" s="31">
        <v>9</v>
      </c>
      <c r="I55" s="31">
        <v>7.5</v>
      </c>
      <c r="J55" s="86">
        <v>9</v>
      </c>
      <c r="K55" s="31" t="s">
        <v>29</v>
      </c>
      <c r="L55" s="38"/>
      <c r="M55" s="38"/>
      <c r="N55" s="38"/>
      <c r="O55" s="157"/>
      <c r="P55" s="33">
        <v>8.5</v>
      </c>
      <c r="Q55" s="34">
        <f t="shared" si="5"/>
        <v>8.5</v>
      </c>
      <c r="R55" s="35" t="str">
        <f t="shared" si="6"/>
        <v>A</v>
      </c>
      <c r="S55" s="36" t="str">
        <f t="shared" si="7"/>
        <v>Giỏi</v>
      </c>
      <c r="T55" s="37" t="str">
        <f t="shared" si="8"/>
        <v/>
      </c>
      <c r="U55" s="107" t="s">
        <v>1591</v>
      </c>
      <c r="V55" s="3"/>
      <c r="W55" s="25"/>
      <c r="X55" s="75" t="str">
        <f t="shared" si="9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26">
        <v>47</v>
      </c>
      <c r="C56" s="27" t="s">
        <v>235</v>
      </c>
      <c r="D56" s="28" t="s">
        <v>236</v>
      </c>
      <c r="E56" s="29" t="s">
        <v>237</v>
      </c>
      <c r="F56" s="30" t="s">
        <v>81</v>
      </c>
      <c r="G56" s="27" t="s">
        <v>82</v>
      </c>
      <c r="H56" s="31">
        <v>9</v>
      </c>
      <c r="I56" s="31">
        <v>7</v>
      </c>
      <c r="J56" s="86">
        <v>8</v>
      </c>
      <c r="K56" s="31" t="s">
        <v>29</v>
      </c>
      <c r="L56" s="38"/>
      <c r="M56" s="38"/>
      <c r="N56" s="38"/>
      <c r="O56" s="157"/>
      <c r="P56" s="33">
        <v>4</v>
      </c>
      <c r="Q56" s="34">
        <f t="shared" si="5"/>
        <v>5.2</v>
      </c>
      <c r="R56" s="35" t="str">
        <f t="shared" si="6"/>
        <v>D+</v>
      </c>
      <c r="S56" s="36" t="str">
        <f t="shared" si="7"/>
        <v>Trung bình yếu</v>
      </c>
      <c r="T56" s="37" t="str">
        <f t="shared" si="8"/>
        <v/>
      </c>
      <c r="U56" s="107" t="s">
        <v>1591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26">
        <v>48</v>
      </c>
      <c r="C57" s="27" t="s">
        <v>238</v>
      </c>
      <c r="D57" s="28" t="s">
        <v>239</v>
      </c>
      <c r="E57" s="29" t="s">
        <v>240</v>
      </c>
      <c r="F57" s="30" t="s">
        <v>241</v>
      </c>
      <c r="G57" s="27" t="s">
        <v>82</v>
      </c>
      <c r="H57" s="31">
        <v>9</v>
      </c>
      <c r="I57" s="31">
        <v>7</v>
      </c>
      <c r="J57" s="86">
        <v>8</v>
      </c>
      <c r="K57" s="31" t="s">
        <v>29</v>
      </c>
      <c r="L57" s="38"/>
      <c r="M57" s="38"/>
      <c r="N57" s="38"/>
      <c r="O57" s="157"/>
      <c r="P57" s="33">
        <v>8.5</v>
      </c>
      <c r="Q57" s="34">
        <f t="shared" si="5"/>
        <v>8.4</v>
      </c>
      <c r="R57" s="35" t="str">
        <f t="shared" si="6"/>
        <v>B+</v>
      </c>
      <c r="S57" s="36" t="str">
        <f t="shared" si="7"/>
        <v>Khá</v>
      </c>
      <c r="T57" s="37" t="str">
        <f t="shared" si="8"/>
        <v/>
      </c>
      <c r="U57" s="107" t="s">
        <v>1591</v>
      </c>
      <c r="V57" s="3"/>
      <c r="W57" s="25"/>
      <c r="X57" s="75" t="str">
        <f t="shared" si="9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26">
        <v>49</v>
      </c>
      <c r="C58" s="27" t="s">
        <v>242</v>
      </c>
      <c r="D58" s="28" t="s">
        <v>243</v>
      </c>
      <c r="E58" s="29" t="s">
        <v>244</v>
      </c>
      <c r="F58" s="30" t="s">
        <v>245</v>
      </c>
      <c r="G58" s="27" t="s">
        <v>159</v>
      </c>
      <c r="H58" s="31">
        <v>9</v>
      </c>
      <c r="I58" s="31">
        <v>8</v>
      </c>
      <c r="J58" s="86">
        <v>7.5</v>
      </c>
      <c r="K58" s="31" t="s">
        <v>29</v>
      </c>
      <c r="L58" s="38"/>
      <c r="M58" s="38"/>
      <c r="N58" s="38"/>
      <c r="O58" s="157"/>
      <c r="P58" s="33">
        <v>8.5</v>
      </c>
      <c r="Q58" s="34">
        <f t="shared" si="5"/>
        <v>8.4</v>
      </c>
      <c r="R58" s="35" t="str">
        <f t="shared" si="6"/>
        <v>B+</v>
      </c>
      <c r="S58" s="36" t="str">
        <f t="shared" si="7"/>
        <v>Khá</v>
      </c>
      <c r="T58" s="37" t="str">
        <f t="shared" si="8"/>
        <v/>
      </c>
      <c r="U58" s="107" t="s">
        <v>1591</v>
      </c>
      <c r="V58" s="3"/>
      <c r="W58" s="25"/>
      <c r="X58" s="75" t="str">
        <f t="shared" si="9"/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26">
        <v>50</v>
      </c>
      <c r="C59" s="27" t="s">
        <v>246</v>
      </c>
      <c r="D59" s="28" t="s">
        <v>247</v>
      </c>
      <c r="E59" s="29" t="s">
        <v>248</v>
      </c>
      <c r="F59" s="30" t="s">
        <v>249</v>
      </c>
      <c r="G59" s="27" t="s">
        <v>99</v>
      </c>
      <c r="H59" s="31">
        <v>9</v>
      </c>
      <c r="I59" s="31">
        <v>8</v>
      </c>
      <c r="J59" s="86">
        <v>7.5</v>
      </c>
      <c r="K59" s="31" t="s">
        <v>29</v>
      </c>
      <c r="L59" s="38"/>
      <c r="M59" s="38"/>
      <c r="N59" s="38"/>
      <c r="O59" s="157"/>
      <c r="P59" s="33">
        <v>3</v>
      </c>
      <c r="Q59" s="34">
        <f t="shared" si="5"/>
        <v>4.5999999999999996</v>
      </c>
      <c r="R59" s="35" t="str">
        <f t="shared" si="6"/>
        <v>D</v>
      </c>
      <c r="S59" s="36" t="str">
        <f t="shared" si="7"/>
        <v>Trung bình yếu</v>
      </c>
      <c r="T59" s="37" t="str">
        <f t="shared" si="8"/>
        <v/>
      </c>
      <c r="U59" s="107" t="s">
        <v>1591</v>
      </c>
      <c r="V59" s="3"/>
      <c r="W59" s="25"/>
      <c r="X59" s="75" t="str">
        <f t="shared" si="9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26">
        <v>51</v>
      </c>
      <c r="C60" s="27" t="s">
        <v>250</v>
      </c>
      <c r="D60" s="28" t="s">
        <v>172</v>
      </c>
      <c r="E60" s="29" t="s">
        <v>251</v>
      </c>
      <c r="F60" s="30" t="s">
        <v>252</v>
      </c>
      <c r="G60" s="27" t="s">
        <v>167</v>
      </c>
      <c r="H60" s="31">
        <v>9</v>
      </c>
      <c r="I60" s="31">
        <v>8</v>
      </c>
      <c r="J60" s="86">
        <v>7</v>
      </c>
      <c r="K60" s="31" t="s">
        <v>29</v>
      </c>
      <c r="L60" s="38"/>
      <c r="M60" s="38"/>
      <c r="N60" s="38"/>
      <c r="O60" s="157"/>
      <c r="P60" s="33">
        <v>2.5</v>
      </c>
      <c r="Q60" s="34">
        <f t="shared" si="5"/>
        <v>4.2</v>
      </c>
      <c r="R60" s="35" t="str">
        <f t="shared" si="6"/>
        <v>D</v>
      </c>
      <c r="S60" s="36" t="str">
        <f t="shared" si="7"/>
        <v>Trung bình yếu</v>
      </c>
      <c r="T60" s="37" t="str">
        <f t="shared" si="8"/>
        <v/>
      </c>
      <c r="U60" s="107" t="s">
        <v>1591</v>
      </c>
      <c r="V60" s="3"/>
      <c r="W60" s="25"/>
      <c r="X60" s="75" t="str">
        <f t="shared" si="9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26">
        <v>52</v>
      </c>
      <c r="C61" s="27" t="s">
        <v>253</v>
      </c>
      <c r="D61" s="28" t="s">
        <v>254</v>
      </c>
      <c r="E61" s="29" t="s">
        <v>255</v>
      </c>
      <c r="F61" s="30" t="s">
        <v>256</v>
      </c>
      <c r="G61" s="27" t="s">
        <v>108</v>
      </c>
      <c r="H61" s="31">
        <v>9</v>
      </c>
      <c r="I61" s="31">
        <v>8</v>
      </c>
      <c r="J61" s="86">
        <v>7.5</v>
      </c>
      <c r="K61" s="31" t="s">
        <v>29</v>
      </c>
      <c r="L61" s="38"/>
      <c r="M61" s="38"/>
      <c r="N61" s="38"/>
      <c r="O61" s="157"/>
      <c r="P61" s="33">
        <v>9</v>
      </c>
      <c r="Q61" s="34">
        <f t="shared" si="5"/>
        <v>8.8000000000000007</v>
      </c>
      <c r="R61" s="35" t="str">
        <f t="shared" si="6"/>
        <v>A</v>
      </c>
      <c r="S61" s="36" t="str">
        <f t="shared" si="7"/>
        <v>Giỏi</v>
      </c>
      <c r="T61" s="37" t="str">
        <f t="shared" si="8"/>
        <v/>
      </c>
      <c r="U61" s="107" t="s">
        <v>1591</v>
      </c>
      <c r="V61" s="3"/>
      <c r="W61" s="25"/>
      <c r="X61" s="75" t="str">
        <f t="shared" si="9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26">
        <v>53</v>
      </c>
      <c r="C62" s="27" t="s">
        <v>257</v>
      </c>
      <c r="D62" s="28" t="s">
        <v>258</v>
      </c>
      <c r="E62" s="29" t="s">
        <v>255</v>
      </c>
      <c r="F62" s="30" t="s">
        <v>259</v>
      </c>
      <c r="G62" s="27" t="s">
        <v>82</v>
      </c>
      <c r="H62" s="31">
        <v>9</v>
      </c>
      <c r="I62" s="31">
        <v>7.5</v>
      </c>
      <c r="J62" s="86">
        <v>7.5</v>
      </c>
      <c r="K62" s="31" t="s">
        <v>29</v>
      </c>
      <c r="L62" s="38"/>
      <c r="M62" s="38"/>
      <c r="N62" s="38"/>
      <c r="O62" s="157"/>
      <c r="P62" s="33">
        <v>2</v>
      </c>
      <c r="Q62" s="34">
        <f t="shared" si="5"/>
        <v>3.8</v>
      </c>
      <c r="R62" s="35" t="str">
        <f t="shared" si="6"/>
        <v>F</v>
      </c>
      <c r="S62" s="36" t="str">
        <f t="shared" si="7"/>
        <v>Kém</v>
      </c>
      <c r="T62" s="37" t="str">
        <f t="shared" si="8"/>
        <v/>
      </c>
      <c r="U62" s="107" t="s">
        <v>1591</v>
      </c>
      <c r="V62" s="3"/>
      <c r="W62" s="25"/>
      <c r="X62" s="75" t="str">
        <f t="shared" si="9"/>
        <v>Học lại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26">
        <v>54</v>
      </c>
      <c r="C63" s="27" t="s">
        <v>260</v>
      </c>
      <c r="D63" s="28" t="s">
        <v>261</v>
      </c>
      <c r="E63" s="29" t="s">
        <v>255</v>
      </c>
      <c r="F63" s="30" t="s">
        <v>262</v>
      </c>
      <c r="G63" s="27" t="s">
        <v>104</v>
      </c>
      <c r="H63" s="31">
        <v>8</v>
      </c>
      <c r="I63" s="31">
        <v>7.5</v>
      </c>
      <c r="J63" s="87">
        <v>7.5</v>
      </c>
      <c r="K63" s="31" t="s">
        <v>29</v>
      </c>
      <c r="L63" s="38"/>
      <c r="M63" s="38"/>
      <c r="N63" s="38"/>
      <c r="O63" s="157"/>
      <c r="P63" s="33">
        <v>2.5</v>
      </c>
      <c r="Q63" s="34">
        <f t="shared" si="5"/>
        <v>4.0999999999999996</v>
      </c>
      <c r="R63" s="35" t="str">
        <f t="shared" si="6"/>
        <v>D</v>
      </c>
      <c r="S63" s="36" t="str">
        <f t="shared" si="7"/>
        <v>Trung bình yếu</v>
      </c>
      <c r="T63" s="37" t="str">
        <f t="shared" si="8"/>
        <v/>
      </c>
      <c r="U63" s="107" t="s">
        <v>1591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26">
        <v>55</v>
      </c>
      <c r="C64" s="27" t="s">
        <v>263</v>
      </c>
      <c r="D64" s="28" t="s">
        <v>264</v>
      </c>
      <c r="E64" s="29" t="s">
        <v>255</v>
      </c>
      <c r="F64" s="30" t="s">
        <v>265</v>
      </c>
      <c r="G64" s="27" t="s">
        <v>159</v>
      </c>
      <c r="H64" s="31">
        <v>10</v>
      </c>
      <c r="I64" s="31">
        <v>9</v>
      </c>
      <c r="J64" s="86">
        <v>8.5</v>
      </c>
      <c r="K64" s="31" t="s">
        <v>29</v>
      </c>
      <c r="L64" s="38"/>
      <c r="M64" s="38"/>
      <c r="N64" s="38"/>
      <c r="O64" s="157"/>
      <c r="P64" s="33">
        <v>9</v>
      </c>
      <c r="Q64" s="34">
        <f t="shared" si="5"/>
        <v>9.1</v>
      </c>
      <c r="R64" s="35" t="str">
        <f t="shared" si="6"/>
        <v>A+</v>
      </c>
      <c r="S64" s="36" t="str">
        <f t="shared" si="7"/>
        <v>Giỏi</v>
      </c>
      <c r="T64" s="37" t="str">
        <f t="shared" si="8"/>
        <v/>
      </c>
      <c r="U64" s="107" t="s">
        <v>1591</v>
      </c>
      <c r="V64" s="3"/>
      <c r="W64" s="25"/>
      <c r="X64" s="75" t="str">
        <f t="shared" si="9"/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2:39" ht="30" customHeight="1">
      <c r="B65" s="26">
        <v>56</v>
      </c>
      <c r="C65" s="27" t="s">
        <v>266</v>
      </c>
      <c r="D65" s="28" t="s">
        <v>165</v>
      </c>
      <c r="E65" s="29" t="s">
        <v>267</v>
      </c>
      <c r="F65" s="30" t="s">
        <v>268</v>
      </c>
      <c r="G65" s="27" t="s">
        <v>104</v>
      </c>
      <c r="H65" s="31">
        <v>9</v>
      </c>
      <c r="I65" s="31">
        <v>8</v>
      </c>
      <c r="J65" s="86">
        <v>8</v>
      </c>
      <c r="K65" s="31" t="s">
        <v>29</v>
      </c>
      <c r="L65" s="38"/>
      <c r="M65" s="38"/>
      <c r="N65" s="38"/>
      <c r="O65" s="157"/>
      <c r="P65" s="33">
        <v>6</v>
      </c>
      <c r="Q65" s="34">
        <f t="shared" si="5"/>
        <v>6.7</v>
      </c>
      <c r="R65" s="35" t="str">
        <f t="shared" si="6"/>
        <v>C+</v>
      </c>
      <c r="S65" s="36" t="str">
        <f t="shared" si="7"/>
        <v>Trung bình</v>
      </c>
      <c r="T65" s="37" t="str">
        <f t="shared" si="8"/>
        <v/>
      </c>
      <c r="U65" s="107" t="s">
        <v>1591</v>
      </c>
      <c r="V65" s="3"/>
      <c r="W65" s="25"/>
      <c r="X65" s="75" t="str">
        <f t="shared" si="9"/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2:39" ht="30" customHeight="1">
      <c r="B66" s="26">
        <v>57</v>
      </c>
      <c r="C66" s="27" t="s">
        <v>269</v>
      </c>
      <c r="D66" s="28" t="s">
        <v>153</v>
      </c>
      <c r="E66" s="29" t="s">
        <v>267</v>
      </c>
      <c r="F66" s="30" t="s">
        <v>270</v>
      </c>
      <c r="G66" s="27" t="s">
        <v>218</v>
      </c>
      <c r="H66" s="31">
        <v>9</v>
      </c>
      <c r="I66" s="31">
        <v>8</v>
      </c>
      <c r="J66" s="86">
        <v>7</v>
      </c>
      <c r="K66" s="31" t="s">
        <v>29</v>
      </c>
      <c r="L66" s="38"/>
      <c r="M66" s="38"/>
      <c r="N66" s="38"/>
      <c r="O66" s="157"/>
      <c r="P66" s="33">
        <v>8</v>
      </c>
      <c r="Q66" s="34">
        <f t="shared" si="5"/>
        <v>8</v>
      </c>
      <c r="R66" s="35" t="str">
        <f t="shared" si="6"/>
        <v>B+</v>
      </c>
      <c r="S66" s="36" t="str">
        <f t="shared" si="7"/>
        <v>Khá</v>
      </c>
      <c r="T66" s="37" t="str">
        <f t="shared" si="8"/>
        <v/>
      </c>
      <c r="U66" s="107" t="s">
        <v>1591</v>
      </c>
      <c r="V66" s="3"/>
      <c r="W66" s="25"/>
      <c r="X66" s="75" t="str">
        <f t="shared" si="9"/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2:39" ht="30" customHeight="1">
      <c r="B67" s="26">
        <v>58</v>
      </c>
      <c r="C67" s="27" t="s">
        <v>271</v>
      </c>
      <c r="D67" s="28" t="s">
        <v>272</v>
      </c>
      <c r="E67" s="29" t="s">
        <v>273</v>
      </c>
      <c r="F67" s="30" t="s">
        <v>274</v>
      </c>
      <c r="G67" s="27" t="s">
        <v>86</v>
      </c>
      <c r="H67" s="31">
        <v>9</v>
      </c>
      <c r="I67" s="31">
        <v>8</v>
      </c>
      <c r="J67" s="86">
        <v>9</v>
      </c>
      <c r="K67" s="31" t="s">
        <v>29</v>
      </c>
      <c r="L67" s="38"/>
      <c r="M67" s="38"/>
      <c r="N67" s="38"/>
      <c r="O67" s="157"/>
      <c r="P67" s="33">
        <v>8.5</v>
      </c>
      <c r="Q67" s="34">
        <f t="shared" si="5"/>
        <v>8.6</v>
      </c>
      <c r="R67" s="35" t="str">
        <f t="shared" si="6"/>
        <v>A</v>
      </c>
      <c r="S67" s="36" t="str">
        <f t="shared" si="7"/>
        <v>Giỏi</v>
      </c>
      <c r="T67" s="37" t="str">
        <f t="shared" si="8"/>
        <v/>
      </c>
      <c r="U67" s="107" t="s">
        <v>1591</v>
      </c>
      <c r="V67" s="3"/>
      <c r="W67" s="25"/>
      <c r="X67" s="75" t="str">
        <f t="shared" si="9"/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2:39" ht="30" customHeight="1">
      <c r="B68" s="26">
        <v>59</v>
      </c>
      <c r="C68" s="27" t="s">
        <v>275</v>
      </c>
      <c r="D68" s="28" t="s">
        <v>276</v>
      </c>
      <c r="E68" s="29" t="s">
        <v>277</v>
      </c>
      <c r="F68" s="30" t="s">
        <v>278</v>
      </c>
      <c r="G68" s="27" t="s">
        <v>108</v>
      </c>
      <c r="H68" s="31">
        <v>9</v>
      </c>
      <c r="I68" s="31">
        <v>8</v>
      </c>
      <c r="J68" s="86">
        <v>7.5</v>
      </c>
      <c r="K68" s="31" t="s">
        <v>29</v>
      </c>
      <c r="L68" s="38"/>
      <c r="M68" s="38"/>
      <c r="N68" s="38"/>
      <c r="O68" s="157"/>
      <c r="P68" s="33">
        <v>7</v>
      </c>
      <c r="Q68" s="34">
        <f t="shared" si="5"/>
        <v>7.4</v>
      </c>
      <c r="R68" s="35" t="str">
        <f t="shared" si="6"/>
        <v>B</v>
      </c>
      <c r="S68" s="36" t="str">
        <f t="shared" si="7"/>
        <v>Khá</v>
      </c>
      <c r="T68" s="37" t="str">
        <f t="shared" si="8"/>
        <v/>
      </c>
      <c r="U68" s="107" t="s">
        <v>1591</v>
      </c>
      <c r="V68" s="3"/>
      <c r="W68" s="25"/>
      <c r="X68" s="75" t="str">
        <f t="shared" si="9"/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2:39" ht="30" customHeight="1">
      <c r="B69" s="26">
        <v>60</v>
      </c>
      <c r="C69" s="27" t="s">
        <v>279</v>
      </c>
      <c r="D69" s="28" t="s">
        <v>280</v>
      </c>
      <c r="E69" s="29" t="s">
        <v>281</v>
      </c>
      <c r="F69" s="30" t="s">
        <v>282</v>
      </c>
      <c r="G69" s="27" t="s">
        <v>283</v>
      </c>
      <c r="H69" s="31">
        <v>9</v>
      </c>
      <c r="I69" s="31">
        <v>8.5</v>
      </c>
      <c r="J69" s="86">
        <v>7.5</v>
      </c>
      <c r="K69" s="31" t="s">
        <v>29</v>
      </c>
      <c r="L69" s="38"/>
      <c r="M69" s="38"/>
      <c r="N69" s="38"/>
      <c r="O69" s="157"/>
      <c r="P69" s="33">
        <v>8.5</v>
      </c>
      <c r="Q69" s="34">
        <f t="shared" si="5"/>
        <v>8.5</v>
      </c>
      <c r="R69" s="35" t="str">
        <f t="shared" si="6"/>
        <v>A</v>
      </c>
      <c r="S69" s="36" t="str">
        <f t="shared" si="7"/>
        <v>Giỏi</v>
      </c>
      <c r="T69" s="37" t="str">
        <f t="shared" si="8"/>
        <v/>
      </c>
      <c r="U69" s="107" t="s">
        <v>1591</v>
      </c>
      <c r="V69" s="3"/>
      <c r="W69" s="25"/>
      <c r="X69" s="75" t="str">
        <f t="shared" si="9"/>
        <v>Đạt</v>
      </c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2:39" ht="30" customHeight="1">
      <c r="B70" s="26">
        <v>61</v>
      </c>
      <c r="C70" s="27" t="s">
        <v>284</v>
      </c>
      <c r="D70" s="28" t="s">
        <v>285</v>
      </c>
      <c r="E70" s="29" t="s">
        <v>286</v>
      </c>
      <c r="F70" s="30" t="s">
        <v>287</v>
      </c>
      <c r="G70" s="27" t="s">
        <v>99</v>
      </c>
      <c r="H70" s="31">
        <v>9</v>
      </c>
      <c r="I70" s="31">
        <v>8</v>
      </c>
      <c r="J70" s="86">
        <v>9</v>
      </c>
      <c r="K70" s="31" t="s">
        <v>29</v>
      </c>
      <c r="L70" s="38"/>
      <c r="M70" s="38"/>
      <c r="N70" s="38"/>
      <c r="O70" s="157"/>
      <c r="P70" s="33">
        <v>6</v>
      </c>
      <c r="Q70" s="34">
        <f t="shared" si="5"/>
        <v>6.8</v>
      </c>
      <c r="R70" s="35" t="str">
        <f t="shared" si="6"/>
        <v>C+</v>
      </c>
      <c r="S70" s="36" t="str">
        <f t="shared" si="7"/>
        <v>Trung bình</v>
      </c>
      <c r="T70" s="37" t="str">
        <f t="shared" si="8"/>
        <v/>
      </c>
      <c r="U70" s="107" t="s">
        <v>1591</v>
      </c>
      <c r="V70" s="3"/>
      <c r="W70" s="25"/>
      <c r="X70" s="75" t="str">
        <f t="shared" si="9"/>
        <v>Đạt</v>
      </c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2:39" ht="30" customHeight="1">
      <c r="B71" s="26">
        <v>62</v>
      </c>
      <c r="C71" s="27" t="s">
        <v>288</v>
      </c>
      <c r="D71" s="28" t="s">
        <v>209</v>
      </c>
      <c r="E71" s="29" t="s">
        <v>286</v>
      </c>
      <c r="F71" s="30" t="s">
        <v>289</v>
      </c>
      <c r="G71" s="27" t="s">
        <v>82</v>
      </c>
      <c r="H71" s="31">
        <v>9</v>
      </c>
      <c r="I71" s="31">
        <v>7</v>
      </c>
      <c r="J71" s="86">
        <v>8</v>
      </c>
      <c r="K71" s="31" t="s">
        <v>29</v>
      </c>
      <c r="L71" s="38"/>
      <c r="M71" s="38"/>
      <c r="N71" s="38"/>
      <c r="O71" s="157"/>
      <c r="P71" s="33">
        <v>7.5</v>
      </c>
      <c r="Q71" s="34">
        <f t="shared" si="5"/>
        <v>7.7</v>
      </c>
      <c r="R71" s="35" t="str">
        <f t="shared" si="6"/>
        <v>B</v>
      </c>
      <c r="S71" s="36" t="str">
        <f t="shared" si="7"/>
        <v>Khá</v>
      </c>
      <c r="T71" s="37" t="str">
        <f t="shared" si="8"/>
        <v/>
      </c>
      <c r="U71" s="107" t="s">
        <v>1591</v>
      </c>
      <c r="V71" s="3"/>
      <c r="W71" s="25"/>
      <c r="X71" s="75" t="str">
        <f t="shared" si="9"/>
        <v>Đạt</v>
      </c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2:39" ht="30" customHeight="1">
      <c r="B72" s="26">
        <v>63</v>
      </c>
      <c r="C72" s="27" t="s">
        <v>290</v>
      </c>
      <c r="D72" s="28" t="s">
        <v>291</v>
      </c>
      <c r="E72" s="29" t="s">
        <v>292</v>
      </c>
      <c r="F72" s="30" t="s">
        <v>293</v>
      </c>
      <c r="G72" s="27" t="s">
        <v>108</v>
      </c>
      <c r="H72" s="31">
        <v>10</v>
      </c>
      <c r="I72" s="31">
        <v>9</v>
      </c>
      <c r="J72" s="86">
        <v>7</v>
      </c>
      <c r="K72" s="31" t="s">
        <v>29</v>
      </c>
      <c r="L72" s="38"/>
      <c r="M72" s="38"/>
      <c r="N72" s="38"/>
      <c r="O72" s="157"/>
      <c r="P72" s="33">
        <v>6.5</v>
      </c>
      <c r="Q72" s="34">
        <f t="shared" si="5"/>
        <v>7.2</v>
      </c>
      <c r="R72" s="35" t="str">
        <f t="shared" si="6"/>
        <v>B</v>
      </c>
      <c r="S72" s="36" t="str">
        <f t="shared" si="7"/>
        <v>Khá</v>
      </c>
      <c r="T72" s="37" t="str">
        <f t="shared" si="8"/>
        <v/>
      </c>
      <c r="U72" s="107" t="s">
        <v>1591</v>
      </c>
      <c r="V72" s="3"/>
      <c r="W72" s="25"/>
      <c r="X72" s="75" t="str">
        <f t="shared" si="9"/>
        <v>Đạt</v>
      </c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2:39" ht="30" customHeight="1">
      <c r="B73" s="26">
        <v>64</v>
      </c>
      <c r="C73" s="27" t="s">
        <v>294</v>
      </c>
      <c r="D73" s="28" t="s">
        <v>295</v>
      </c>
      <c r="E73" s="29" t="s">
        <v>296</v>
      </c>
      <c r="F73" s="30" t="s">
        <v>297</v>
      </c>
      <c r="G73" s="27" t="s">
        <v>104</v>
      </c>
      <c r="H73" s="31">
        <v>9</v>
      </c>
      <c r="I73" s="31">
        <v>8</v>
      </c>
      <c r="J73" s="86">
        <v>8</v>
      </c>
      <c r="K73" s="31" t="s">
        <v>29</v>
      </c>
      <c r="L73" s="38"/>
      <c r="M73" s="38"/>
      <c r="N73" s="38"/>
      <c r="O73" s="157"/>
      <c r="P73" s="33">
        <v>9</v>
      </c>
      <c r="Q73" s="34">
        <f t="shared" si="5"/>
        <v>8.8000000000000007</v>
      </c>
      <c r="R73" s="35" t="str">
        <f t="shared" si="6"/>
        <v>A</v>
      </c>
      <c r="S73" s="36" t="str">
        <f t="shared" si="7"/>
        <v>Giỏi</v>
      </c>
      <c r="T73" s="37" t="str">
        <f t="shared" si="8"/>
        <v/>
      </c>
      <c r="U73" s="107" t="s">
        <v>1591</v>
      </c>
      <c r="V73" s="3"/>
      <c r="W73" s="25"/>
      <c r="X73" s="75" t="str">
        <f t="shared" si="9"/>
        <v>Đạt</v>
      </c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2:39" ht="30" customHeight="1">
      <c r="B74" s="26">
        <v>65</v>
      </c>
      <c r="C74" s="27" t="s">
        <v>298</v>
      </c>
      <c r="D74" s="28" t="s">
        <v>299</v>
      </c>
      <c r="E74" s="29" t="s">
        <v>296</v>
      </c>
      <c r="F74" s="30" t="s">
        <v>300</v>
      </c>
      <c r="G74" s="27" t="s">
        <v>218</v>
      </c>
      <c r="H74" s="31">
        <v>9</v>
      </c>
      <c r="I74" s="31">
        <v>6.5</v>
      </c>
      <c r="J74" s="86">
        <v>9.5</v>
      </c>
      <c r="K74" s="31" t="s">
        <v>29</v>
      </c>
      <c r="L74" s="38"/>
      <c r="M74" s="38"/>
      <c r="N74" s="38"/>
      <c r="O74" s="157"/>
      <c r="P74" s="33">
        <v>7.5</v>
      </c>
      <c r="Q74" s="34">
        <f t="shared" ref="Q74:Q81" si="10">ROUND(SUMPRODUCT(H74:P74,$H$9:$P$9)/100,1)</f>
        <v>7.8</v>
      </c>
      <c r="R74" s="35" t="str">
        <f t="shared" ref="R74:R81" si="11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B</v>
      </c>
      <c r="S74" s="36" t="str">
        <f t="shared" ref="S74:S81" si="12">IF($Q74&lt;4,"Kém",IF(AND($Q74&gt;=4,$Q74&lt;=5.4),"Trung bình yếu",IF(AND($Q74&gt;=5.5,$Q74&lt;=6.9),"Trung bình",IF(AND($Q74&gt;=7,$Q74&lt;=8.4),"Khá",IF(AND($Q74&gt;=8.5,$Q74&lt;=10),"Giỏi","")))))</f>
        <v>Khá</v>
      </c>
      <c r="T74" s="37" t="str">
        <f t="shared" ref="T74:T81" si="13">+IF(OR($H74=0,$I74=0,$J74=0,$K74=0),"Không đủ ĐKDT","")</f>
        <v/>
      </c>
      <c r="U74" s="107" t="s">
        <v>1591</v>
      </c>
      <c r="V74" s="3"/>
      <c r="W74" s="25"/>
      <c r="X74" s="75" t="str">
        <f t="shared" ref="X74:X81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2:39" ht="30" customHeight="1">
      <c r="B75" s="26">
        <v>66</v>
      </c>
      <c r="C75" s="27" t="s">
        <v>301</v>
      </c>
      <c r="D75" s="28" t="s">
        <v>302</v>
      </c>
      <c r="E75" s="29" t="s">
        <v>303</v>
      </c>
      <c r="F75" s="30" t="s">
        <v>304</v>
      </c>
      <c r="G75" s="27" t="s">
        <v>104</v>
      </c>
      <c r="H75" s="31">
        <v>9</v>
      </c>
      <c r="I75" s="31">
        <v>8</v>
      </c>
      <c r="J75" s="86">
        <v>8</v>
      </c>
      <c r="K75" s="31" t="s">
        <v>29</v>
      </c>
      <c r="L75" s="38"/>
      <c r="M75" s="38"/>
      <c r="N75" s="38"/>
      <c r="O75" s="157"/>
      <c r="P75" s="33">
        <v>6</v>
      </c>
      <c r="Q75" s="34">
        <f t="shared" si="10"/>
        <v>6.7</v>
      </c>
      <c r="R75" s="35" t="str">
        <f t="shared" si="11"/>
        <v>C+</v>
      </c>
      <c r="S75" s="36" t="str">
        <f t="shared" si="12"/>
        <v>Trung bình</v>
      </c>
      <c r="T75" s="37" t="str">
        <f t="shared" si="13"/>
        <v/>
      </c>
      <c r="U75" s="107" t="s">
        <v>1591</v>
      </c>
      <c r="V75" s="3"/>
      <c r="W75" s="25"/>
      <c r="X75" s="75" t="str">
        <f t="shared" si="14"/>
        <v>Đạt</v>
      </c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2:39" ht="30" customHeight="1">
      <c r="B76" s="26">
        <v>67</v>
      </c>
      <c r="C76" s="27" t="s">
        <v>305</v>
      </c>
      <c r="D76" s="28" t="s">
        <v>96</v>
      </c>
      <c r="E76" s="29" t="s">
        <v>306</v>
      </c>
      <c r="F76" s="30" t="s">
        <v>307</v>
      </c>
      <c r="G76" s="27" t="s">
        <v>108</v>
      </c>
      <c r="H76" s="31">
        <v>9</v>
      </c>
      <c r="I76" s="31">
        <v>7.5</v>
      </c>
      <c r="J76" s="86">
        <v>7</v>
      </c>
      <c r="K76" s="31" t="s">
        <v>29</v>
      </c>
      <c r="L76" s="38"/>
      <c r="M76" s="38"/>
      <c r="N76" s="38"/>
      <c r="O76" s="157"/>
      <c r="P76" s="33">
        <v>2</v>
      </c>
      <c r="Q76" s="34">
        <f t="shared" si="10"/>
        <v>3.8</v>
      </c>
      <c r="R76" s="35" t="str">
        <f t="shared" si="11"/>
        <v>F</v>
      </c>
      <c r="S76" s="36" t="str">
        <f t="shared" si="12"/>
        <v>Kém</v>
      </c>
      <c r="T76" s="37" t="str">
        <f t="shared" si="13"/>
        <v/>
      </c>
      <c r="U76" s="107" t="s">
        <v>1591</v>
      </c>
      <c r="V76" s="3"/>
      <c r="W76" s="25"/>
      <c r="X76" s="75" t="str">
        <f t="shared" si="14"/>
        <v>Học lại</v>
      </c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2:39" ht="30" customHeight="1">
      <c r="B77" s="26">
        <v>68</v>
      </c>
      <c r="C77" s="27" t="s">
        <v>308</v>
      </c>
      <c r="D77" s="28" t="s">
        <v>309</v>
      </c>
      <c r="E77" s="29" t="s">
        <v>310</v>
      </c>
      <c r="F77" s="30" t="s">
        <v>311</v>
      </c>
      <c r="G77" s="27" t="s">
        <v>159</v>
      </c>
      <c r="H77" s="31">
        <v>10</v>
      </c>
      <c r="I77" s="31">
        <v>9</v>
      </c>
      <c r="J77" s="86">
        <v>8</v>
      </c>
      <c r="K77" s="31" t="s">
        <v>29</v>
      </c>
      <c r="L77" s="38"/>
      <c r="M77" s="38"/>
      <c r="N77" s="38"/>
      <c r="O77" s="157"/>
      <c r="P77" s="33">
        <v>7.5</v>
      </c>
      <c r="Q77" s="34">
        <f t="shared" si="10"/>
        <v>8</v>
      </c>
      <c r="R77" s="35" t="str">
        <f t="shared" si="11"/>
        <v>B+</v>
      </c>
      <c r="S77" s="36" t="str">
        <f t="shared" si="12"/>
        <v>Khá</v>
      </c>
      <c r="T77" s="37" t="str">
        <f t="shared" si="13"/>
        <v/>
      </c>
      <c r="U77" s="107" t="s">
        <v>1591</v>
      </c>
      <c r="V77" s="3"/>
      <c r="W77" s="25"/>
      <c r="X77" s="75" t="str">
        <f t="shared" si="14"/>
        <v>Đạt</v>
      </c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</row>
    <row r="78" spans="2:39" ht="30" customHeight="1">
      <c r="B78" s="26">
        <v>69</v>
      </c>
      <c r="C78" s="27" t="s">
        <v>312</v>
      </c>
      <c r="D78" s="28" t="s">
        <v>313</v>
      </c>
      <c r="E78" s="29" t="s">
        <v>314</v>
      </c>
      <c r="F78" s="30" t="s">
        <v>315</v>
      </c>
      <c r="G78" s="27" t="s">
        <v>108</v>
      </c>
      <c r="H78" s="31">
        <v>9</v>
      </c>
      <c r="I78" s="31">
        <v>7</v>
      </c>
      <c r="J78" s="86">
        <v>8.5</v>
      </c>
      <c r="K78" s="31" t="s">
        <v>29</v>
      </c>
      <c r="L78" s="38"/>
      <c r="M78" s="38"/>
      <c r="N78" s="38"/>
      <c r="O78" s="157"/>
      <c r="P78" s="33">
        <v>6.5</v>
      </c>
      <c r="Q78" s="34">
        <f t="shared" si="10"/>
        <v>7</v>
      </c>
      <c r="R78" s="35" t="str">
        <f t="shared" si="11"/>
        <v>B</v>
      </c>
      <c r="S78" s="36" t="str">
        <f t="shared" si="12"/>
        <v>Khá</v>
      </c>
      <c r="T78" s="37" t="str">
        <f t="shared" si="13"/>
        <v/>
      </c>
      <c r="U78" s="107" t="s">
        <v>1591</v>
      </c>
      <c r="V78" s="3"/>
      <c r="W78" s="25"/>
      <c r="X78" s="75" t="str">
        <f t="shared" si="14"/>
        <v>Đạt</v>
      </c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2:39" ht="30" customHeight="1">
      <c r="B79" s="26">
        <v>70</v>
      </c>
      <c r="C79" s="27" t="s">
        <v>316</v>
      </c>
      <c r="D79" s="28" t="s">
        <v>153</v>
      </c>
      <c r="E79" s="29" t="s">
        <v>317</v>
      </c>
      <c r="F79" s="30" t="s">
        <v>318</v>
      </c>
      <c r="G79" s="27" t="s">
        <v>82</v>
      </c>
      <c r="H79" s="31">
        <v>8</v>
      </c>
      <c r="I79" s="31">
        <v>7</v>
      </c>
      <c r="J79" s="86">
        <v>7.5</v>
      </c>
      <c r="K79" s="31" t="s">
        <v>29</v>
      </c>
      <c r="L79" s="38"/>
      <c r="M79" s="38"/>
      <c r="N79" s="38"/>
      <c r="O79" s="157"/>
      <c r="P79" s="33">
        <v>5.5</v>
      </c>
      <c r="Q79" s="34">
        <f t="shared" si="10"/>
        <v>6.1</v>
      </c>
      <c r="R79" s="35" t="str">
        <f t="shared" si="11"/>
        <v>C</v>
      </c>
      <c r="S79" s="36" t="str">
        <f t="shared" si="12"/>
        <v>Trung bình</v>
      </c>
      <c r="T79" s="37" t="str">
        <f t="shared" si="13"/>
        <v/>
      </c>
      <c r="U79" s="107" t="s">
        <v>1591</v>
      </c>
      <c r="V79" s="3"/>
      <c r="W79" s="25"/>
      <c r="X79" s="75" t="str">
        <f t="shared" si="14"/>
        <v>Đạt</v>
      </c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2:39" ht="30" customHeight="1">
      <c r="B80" s="26">
        <v>71</v>
      </c>
      <c r="C80" s="27" t="s">
        <v>319</v>
      </c>
      <c r="D80" s="28" t="s">
        <v>320</v>
      </c>
      <c r="E80" s="29" t="s">
        <v>321</v>
      </c>
      <c r="F80" s="30" t="s">
        <v>322</v>
      </c>
      <c r="G80" s="27" t="s">
        <v>66</v>
      </c>
      <c r="H80" s="31">
        <v>9</v>
      </c>
      <c r="I80" s="31">
        <v>7.5</v>
      </c>
      <c r="J80" s="86">
        <v>8</v>
      </c>
      <c r="K80" s="31" t="s">
        <v>29</v>
      </c>
      <c r="L80" s="38"/>
      <c r="M80" s="38"/>
      <c r="N80" s="38"/>
      <c r="O80" s="157"/>
      <c r="P80" s="33">
        <v>9</v>
      </c>
      <c r="Q80" s="34">
        <f t="shared" si="10"/>
        <v>8.8000000000000007</v>
      </c>
      <c r="R80" s="35" t="str">
        <f t="shared" si="11"/>
        <v>A</v>
      </c>
      <c r="S80" s="36" t="str">
        <f t="shared" si="12"/>
        <v>Giỏi</v>
      </c>
      <c r="T80" s="37" t="str">
        <f t="shared" si="13"/>
        <v/>
      </c>
      <c r="U80" s="107" t="s">
        <v>1591</v>
      </c>
      <c r="V80" s="3"/>
      <c r="W80" s="25"/>
      <c r="X80" s="75" t="str">
        <f t="shared" si="14"/>
        <v>Đạt</v>
      </c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1" spans="1:39" ht="30" customHeight="1">
      <c r="B81" s="26">
        <v>72</v>
      </c>
      <c r="C81" s="27" t="s">
        <v>323</v>
      </c>
      <c r="D81" s="28" t="s">
        <v>324</v>
      </c>
      <c r="E81" s="29" t="s">
        <v>325</v>
      </c>
      <c r="F81" s="30" t="s">
        <v>326</v>
      </c>
      <c r="G81" s="27" t="s">
        <v>99</v>
      </c>
      <c r="H81" s="31">
        <v>9</v>
      </c>
      <c r="I81" s="31">
        <v>8</v>
      </c>
      <c r="J81" s="86">
        <v>8.5</v>
      </c>
      <c r="K81" s="31" t="s">
        <v>29</v>
      </c>
      <c r="L81" s="38"/>
      <c r="M81" s="38"/>
      <c r="N81" s="38"/>
      <c r="O81" s="157"/>
      <c r="P81" s="33">
        <v>8.5</v>
      </c>
      <c r="Q81" s="34">
        <f t="shared" si="10"/>
        <v>8.5</v>
      </c>
      <c r="R81" s="35" t="str">
        <f t="shared" si="11"/>
        <v>A</v>
      </c>
      <c r="S81" s="36" t="str">
        <f t="shared" si="12"/>
        <v>Giỏi</v>
      </c>
      <c r="T81" s="37" t="str">
        <f t="shared" si="13"/>
        <v/>
      </c>
      <c r="U81" s="107" t="s">
        <v>1591</v>
      </c>
      <c r="V81" s="3"/>
      <c r="W81" s="25"/>
      <c r="X81" s="75" t="str">
        <f t="shared" si="14"/>
        <v>Đạt</v>
      </c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ht="9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2"/>
      <c r="V82" s="3"/>
    </row>
    <row r="83" spans="1:39" ht="16.5">
      <c r="A83" s="2"/>
      <c r="B83" s="191" t="s">
        <v>30</v>
      </c>
      <c r="C83" s="19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2"/>
      <c r="V83" s="3"/>
    </row>
    <row r="84" spans="1:39" ht="16.5" customHeight="1">
      <c r="A84" s="2"/>
      <c r="B84" s="45" t="s">
        <v>31</v>
      </c>
      <c r="C84" s="45"/>
      <c r="D84" s="46">
        <f>+$AA$8</f>
        <v>72</v>
      </c>
      <c r="E84" s="47" t="s">
        <v>32</v>
      </c>
      <c r="F84" s="176" t="s">
        <v>33</v>
      </c>
      <c r="G84" s="176"/>
      <c r="H84" s="176"/>
      <c r="I84" s="176"/>
      <c r="J84" s="176"/>
      <c r="K84" s="176"/>
      <c r="L84" s="176"/>
      <c r="M84" s="176"/>
      <c r="N84" s="176"/>
      <c r="O84" s="176"/>
      <c r="P84" s="48">
        <f>$AA$8 -COUNTIF($T$9:$T$271,"Vắng") -COUNTIF($T$9:$T$271,"Vắng có phép") - COUNTIF($T$9:$T$271,"Đình chỉ thi") - COUNTIF($T$9:$T$271,"Không đủ ĐKDT")</f>
        <v>72</v>
      </c>
      <c r="Q84" s="48"/>
      <c r="R84" s="48"/>
      <c r="S84" s="49"/>
      <c r="T84" s="50" t="s">
        <v>32</v>
      </c>
      <c r="U84" s="108"/>
      <c r="V84" s="3"/>
    </row>
    <row r="85" spans="1:39" ht="16.5" customHeight="1">
      <c r="A85" s="2"/>
      <c r="B85" s="45" t="s">
        <v>34</v>
      </c>
      <c r="C85" s="45"/>
      <c r="D85" s="46">
        <f>+$AL$8</f>
        <v>68</v>
      </c>
      <c r="E85" s="47" t="s">
        <v>32</v>
      </c>
      <c r="F85" s="176" t="s">
        <v>35</v>
      </c>
      <c r="G85" s="176"/>
      <c r="H85" s="176"/>
      <c r="I85" s="176"/>
      <c r="J85" s="176"/>
      <c r="K85" s="176"/>
      <c r="L85" s="176"/>
      <c r="M85" s="176"/>
      <c r="N85" s="176"/>
      <c r="O85" s="176"/>
      <c r="P85" s="51">
        <f>COUNTIF($T$9:$T$147,"Vắng")</f>
        <v>0</v>
      </c>
      <c r="Q85" s="51"/>
      <c r="R85" s="51"/>
      <c r="S85" s="52"/>
      <c r="T85" s="50" t="s">
        <v>32</v>
      </c>
      <c r="U85" s="109"/>
      <c r="V85" s="3"/>
    </row>
    <row r="86" spans="1:39" ht="16.5" customHeight="1">
      <c r="A86" s="2"/>
      <c r="B86" s="45" t="s">
        <v>43</v>
      </c>
      <c r="C86" s="45"/>
      <c r="D86" s="61">
        <f>COUNTIF(X10:X81,"Học lại")</f>
        <v>4</v>
      </c>
      <c r="E86" s="47" t="s">
        <v>32</v>
      </c>
      <c r="F86" s="176" t="s">
        <v>44</v>
      </c>
      <c r="G86" s="176"/>
      <c r="H86" s="176"/>
      <c r="I86" s="176"/>
      <c r="J86" s="176"/>
      <c r="K86" s="176"/>
      <c r="L86" s="176"/>
      <c r="M86" s="176"/>
      <c r="N86" s="176"/>
      <c r="O86" s="176"/>
      <c r="P86" s="48">
        <f>COUNTIF($T$9:$T$147,"Vắng có phép")</f>
        <v>0</v>
      </c>
      <c r="Q86" s="48"/>
      <c r="R86" s="48"/>
      <c r="S86" s="49"/>
      <c r="T86" s="50" t="s">
        <v>32</v>
      </c>
      <c r="U86" s="108"/>
      <c r="V86" s="3"/>
    </row>
    <row r="87" spans="1:39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2"/>
      <c r="V87" s="3"/>
    </row>
    <row r="88" spans="1:39">
      <c r="B88" s="80" t="s">
        <v>45</v>
      </c>
      <c r="C88" s="80"/>
      <c r="D88" s="81">
        <f>COUNTIF(X10:X81,"Thi lại")</f>
        <v>0</v>
      </c>
      <c r="E88" s="82" t="s">
        <v>32</v>
      </c>
      <c r="F88" s="3"/>
      <c r="G88" s="3"/>
      <c r="H88" s="3"/>
      <c r="I88" s="3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  <c r="V88" s="3"/>
    </row>
    <row r="89" spans="1:39" ht="24.75" customHeight="1">
      <c r="B89" s="80"/>
      <c r="C89" s="80"/>
      <c r="D89" s="81"/>
      <c r="E89" s="82"/>
      <c r="F89" s="3"/>
      <c r="G89" s="3"/>
      <c r="H89" s="3"/>
      <c r="I89" s="3"/>
      <c r="J89" s="180" t="s">
        <v>46</v>
      </c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3"/>
    </row>
    <row r="90" spans="1:39">
      <c r="A90" s="53"/>
      <c r="B90" s="174"/>
      <c r="C90" s="174"/>
      <c r="D90" s="174"/>
      <c r="E90" s="174"/>
      <c r="F90" s="174"/>
      <c r="G90" s="174"/>
      <c r="H90" s="174"/>
      <c r="I90" s="54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3"/>
    </row>
    <row r="91" spans="1:39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V91" s="3"/>
    </row>
    <row r="92" spans="1:39" s="2" customFormat="1">
      <c r="B92" s="174"/>
      <c r="C92" s="174"/>
      <c r="D92" s="179"/>
      <c r="E92" s="179"/>
      <c r="F92" s="179"/>
      <c r="G92" s="179"/>
      <c r="H92" s="179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V92" s="3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3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3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"/>
      <c r="V95" s="3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</row>
    <row r="96" spans="1:39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"/>
      <c r="V96" s="3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</row>
    <row r="97" spans="1:39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"/>
      <c r="V97" s="3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</row>
    <row r="98" spans="1:39" s="2" customFormat="1" ht="18" customHeight="1">
      <c r="A98" s="1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3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</row>
    <row r="99" spans="1:39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1"/>
      <c r="V99" s="3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</row>
    <row r="100" spans="1:39" s="2" customFormat="1" ht="36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1"/>
      <c r="V100" s="3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</row>
    <row r="101" spans="1:39" s="2" customFormat="1" ht="21.75" customHeight="1">
      <c r="A101" s="1"/>
      <c r="B101" s="174"/>
      <c r="C101" s="174"/>
      <c r="D101" s="174"/>
      <c r="E101" s="174"/>
      <c r="F101" s="174"/>
      <c r="G101" s="174"/>
      <c r="H101" s="174"/>
      <c r="I101" s="54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3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</row>
    <row r="102" spans="1:39" s="2" customFormat="1">
      <c r="A102" s="1"/>
      <c r="B102" s="39"/>
      <c r="C102" s="55"/>
      <c r="D102" s="55"/>
      <c r="E102" s="56"/>
      <c r="F102" s="56"/>
      <c r="G102" s="56"/>
      <c r="H102" s="57"/>
      <c r="I102" s="58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</row>
    <row r="103" spans="1:39" s="2" customFormat="1">
      <c r="A103" s="1"/>
      <c r="B103" s="174"/>
      <c r="C103" s="174"/>
      <c r="D103" s="179"/>
      <c r="E103" s="179"/>
      <c r="F103" s="179"/>
      <c r="G103" s="179"/>
      <c r="H103" s="179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V103" s="1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</row>
    <row r="104" spans="1:39" s="2" customForma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1"/>
      <c r="V104" s="1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</row>
    <row r="108" spans="1:39">
      <c r="B108" s="177"/>
      <c r="C108" s="177"/>
      <c r="D108" s="177"/>
      <c r="E108" s="177"/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</row>
  </sheetData>
  <sheetProtection formatCells="0" formatColumns="0" formatRows="0" insertColumns="0" insertRows="0" insertHyperlinks="0" deleteColumns="0" deleteRows="0" sort="0" autoFilter="0" pivotTables="0"/>
  <autoFilter ref="A8:AM81">
    <filterColumn colId="3" showButton="0"/>
  </autoFilter>
  <sortState ref="A10:AM81">
    <sortCondition ref="B10:B81"/>
  </sortState>
  <mergeCells count="58">
    <mergeCell ref="B1:G1"/>
    <mergeCell ref="H1:U1"/>
    <mergeCell ref="B2:G2"/>
    <mergeCell ref="H2:U2"/>
    <mergeCell ref="B4:C4"/>
    <mergeCell ref="D4:K4"/>
    <mergeCell ref="S4:U4"/>
    <mergeCell ref="B5:C5"/>
    <mergeCell ref="G5:O5"/>
    <mergeCell ref="Y4:Y7"/>
    <mergeCell ref="Z4:Z7"/>
    <mergeCell ref="AA4:AA7"/>
    <mergeCell ref="T7:T9"/>
    <mergeCell ref="U7:U9"/>
    <mergeCell ref="R7:R8"/>
    <mergeCell ref="S7:S8"/>
    <mergeCell ref="B7:B8"/>
    <mergeCell ref="C7:C8"/>
    <mergeCell ref="F84:O84"/>
    <mergeCell ref="O7:O8"/>
    <mergeCell ref="D7:E8"/>
    <mergeCell ref="AJ4:AK6"/>
    <mergeCell ref="AL4:AM6"/>
    <mergeCell ref="AB4:AE6"/>
    <mergeCell ref="AF4:AG6"/>
    <mergeCell ref="AH4:AI6"/>
    <mergeCell ref="D98:I98"/>
    <mergeCell ref="J98:U98"/>
    <mergeCell ref="B101:H101"/>
    <mergeCell ref="J101:U101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3:C83"/>
    <mergeCell ref="F85:O85"/>
    <mergeCell ref="N7:N8"/>
    <mergeCell ref="B103:C103"/>
    <mergeCell ref="D103:H103"/>
    <mergeCell ref="B108:C108"/>
    <mergeCell ref="D108:I108"/>
    <mergeCell ref="J108:U108"/>
    <mergeCell ref="J102:U102"/>
    <mergeCell ref="F86:O86"/>
    <mergeCell ref="J88:U88"/>
    <mergeCell ref="J89:U89"/>
    <mergeCell ref="B90:H90"/>
    <mergeCell ref="J90:U90"/>
    <mergeCell ref="B92:C92"/>
    <mergeCell ref="D92:H92"/>
    <mergeCell ref="B98:C98"/>
  </mergeCells>
  <conditionalFormatting sqref="H10:N81 P10:P81">
    <cfRule type="cellIs" dxfId="67" priority="8" operator="greaterThan">
      <formula>10</formula>
    </cfRule>
  </conditionalFormatting>
  <conditionalFormatting sqref="O103:O1048576 O1:O101">
    <cfRule type="duplicateValues" dxfId="66" priority="7"/>
  </conditionalFormatting>
  <conditionalFormatting sqref="C1:C1048576">
    <cfRule type="duplicateValues" dxfId="65" priority="6"/>
  </conditionalFormatting>
  <conditionalFormatting sqref="J10:J81">
    <cfRule type="cellIs" dxfId="64" priority="2" stopIfTrue="1" operator="greaterThan">
      <formula>10</formula>
    </cfRule>
    <cfRule type="cellIs" dxfId="63" priority="3" stopIfTrue="1" operator="greaterThan">
      <formula>10</formula>
    </cfRule>
    <cfRule type="cellIs" dxfId="62" priority="4" stopIfTrue="1" operator="greaterThan">
      <formula>10</formula>
    </cfRule>
    <cfRule type="cellIs" dxfId="61" priority="5" stopIfTrue="1" operator="greaterThan">
      <formula>10</formula>
    </cfRule>
  </conditionalFormatting>
  <conditionalFormatting sqref="O1">
    <cfRule type="duplicateValues" dxfId="60" priority="1"/>
  </conditionalFormatting>
  <dataValidations count="1">
    <dataValidation allowBlank="1" showInputMessage="1" showErrorMessage="1" errorTitle="Không xóa dữ liệu" error="Không xóa dữ liệu" prompt="Không xóa dữ liệu" sqref="D86 Y2:AM8 X10:X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abSelected="1" workbookViewId="0">
      <pane ySplit="3" topLeftCell="A70" activePane="bottomLeft" state="frozen"/>
      <selection activeCell="A6" sqref="A6:XFD6"/>
      <selection pane="bottomLeft" activeCell="H3" sqref="H1:X1048576"/>
    </sheetView>
  </sheetViews>
  <sheetFormatPr defaultColWidth="9" defaultRowHeight="15.75"/>
  <cols>
    <col min="1" max="1" width="0.125" style="1" customWidth="1"/>
    <col min="2" max="2" width="4" style="1" customWidth="1"/>
    <col min="3" max="3" width="11.875" style="1" customWidth="1"/>
    <col min="4" max="4" width="11.375" style="1" customWidth="1"/>
    <col min="5" max="5" width="7.25" style="1" customWidth="1"/>
    <col min="6" max="6" width="9.375" style="1" hidden="1" customWidth="1"/>
    <col min="7" max="7" width="11.75" style="1" customWidth="1"/>
    <col min="8" max="8" width="5.625" style="1" customWidth="1"/>
    <col min="9" max="9" width="5.5" style="1" customWidth="1"/>
    <col min="10" max="10" width="5" style="1" customWidth="1"/>
    <col min="11" max="13" width="4.375" style="1" hidden="1" customWidth="1"/>
    <col min="14" max="14" width="9" style="1" hidden="1" customWidth="1"/>
    <col min="15" max="15" width="17.125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6.2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209" t="s">
        <v>49</v>
      </c>
      <c r="Q4" s="209"/>
      <c r="R4" s="209"/>
      <c r="S4" s="209" t="s">
        <v>55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212" t="s">
        <v>52</v>
      </c>
      <c r="Q5" s="212"/>
      <c r="R5" s="212"/>
      <c r="S5" s="212"/>
      <c r="T5" s="212"/>
      <c r="U5" s="212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1" t="s">
        <v>16</v>
      </c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44.2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1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 t="str">
        <f>+P4</f>
        <v>Nhóm: ELE1320-03</v>
      </c>
      <c r="AA8" s="70">
        <f>+$AJ$8+$AL$8+$AH$8</f>
        <v>66</v>
      </c>
      <c r="AB8" s="64">
        <f>COUNTIF($T$9:$T$135,"Khiển trách")</f>
        <v>0</v>
      </c>
      <c r="AC8" s="64">
        <f>COUNTIF($T$9:$T$135,"Cảnh cáo")</f>
        <v>0</v>
      </c>
      <c r="AD8" s="64">
        <f>COUNTIF($T$9:$T$135,"Đình chỉ thi")</f>
        <v>0</v>
      </c>
      <c r="AE8" s="71">
        <f>+($AB$8+$AC$8+$AD$8)/$AA$8*100%</f>
        <v>0</v>
      </c>
      <c r="AF8" s="64">
        <f>SUM(COUNTIF($T$9:$T$133,"Vắng"),COUNTIF($T$9:$T$133,"Vắng có phép"))</f>
        <v>1</v>
      </c>
      <c r="AG8" s="72">
        <f>+$AF$8/$AA$8</f>
        <v>1.5151515151515152E-2</v>
      </c>
      <c r="AH8" s="73">
        <f>COUNTIF($X$9:$X$133,"Thi lại")</f>
        <v>0</v>
      </c>
      <c r="AI8" s="72">
        <f>+$AH$8/$AA$8</f>
        <v>0</v>
      </c>
      <c r="AJ8" s="73">
        <f>COUNTIF($X$9:$X$134,"Học lại")</f>
        <v>3</v>
      </c>
      <c r="AK8" s="72">
        <f>+$AJ$8/$AA$8</f>
        <v>4.5454545454545456E-2</v>
      </c>
      <c r="AL8" s="64">
        <f>COUNTIF($X$10:$X$134,"Đạt")</f>
        <v>63</v>
      </c>
      <c r="AM8" s="71">
        <f>+$AL$8/$AA$8</f>
        <v>0.95454545454545459</v>
      </c>
    </row>
    <row r="9" spans="2:39" ht="35.25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2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10">
        <v>1</v>
      </c>
      <c r="C10" s="111" t="s">
        <v>327</v>
      </c>
      <c r="D10" s="112" t="s">
        <v>328</v>
      </c>
      <c r="E10" s="113" t="s">
        <v>69</v>
      </c>
      <c r="F10" s="114" t="s">
        <v>329</v>
      </c>
      <c r="G10" s="111" t="s">
        <v>82</v>
      </c>
      <c r="H10" s="88">
        <v>9</v>
      </c>
      <c r="I10" s="88">
        <v>7.5</v>
      </c>
      <c r="J10" s="88">
        <v>8</v>
      </c>
      <c r="K10" s="88" t="s">
        <v>29</v>
      </c>
      <c r="L10" s="172"/>
      <c r="M10" s="172"/>
      <c r="N10" s="172"/>
      <c r="O10" s="158"/>
      <c r="P10" s="173">
        <v>7.5</v>
      </c>
      <c r="Q10" s="115">
        <f t="shared" ref="Q10:Q41" si="0">ROUND(SUMPRODUCT(H10:P10,$H$9:$P$9)/100,1)</f>
        <v>7.7</v>
      </c>
      <c r="R10" s="11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11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117" t="str">
        <f t="shared" ref="T10:T24" si="3">+IF(OR($H10=0,$I10=0,$J10=0,$K10=0),"Không đủ ĐKDT","")</f>
        <v/>
      </c>
      <c r="U10" s="141" t="s">
        <v>1592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118">
        <v>2</v>
      </c>
      <c r="C11" s="119" t="s">
        <v>330</v>
      </c>
      <c r="D11" s="120" t="s">
        <v>331</v>
      </c>
      <c r="E11" s="121" t="s">
        <v>69</v>
      </c>
      <c r="F11" s="122" t="s">
        <v>332</v>
      </c>
      <c r="G11" s="119" t="s">
        <v>104</v>
      </c>
      <c r="H11" s="89">
        <v>9</v>
      </c>
      <c r="I11" s="89">
        <v>6.5</v>
      </c>
      <c r="J11" s="90">
        <v>7</v>
      </c>
      <c r="K11" s="89" t="s">
        <v>29</v>
      </c>
      <c r="L11" s="123"/>
      <c r="M11" s="123"/>
      <c r="N11" s="123"/>
      <c r="O11" s="159"/>
      <c r="P11" s="124">
        <v>8</v>
      </c>
      <c r="Q11" s="125">
        <f t="shared" si="0"/>
        <v>7.9</v>
      </c>
      <c r="R11" s="126" t="str">
        <f t="shared" si="1"/>
        <v>B</v>
      </c>
      <c r="S11" s="127" t="str">
        <f t="shared" si="2"/>
        <v>Khá</v>
      </c>
      <c r="T11" s="128" t="str">
        <f t="shared" si="3"/>
        <v/>
      </c>
      <c r="U11" s="142" t="s">
        <v>1592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118">
        <v>3</v>
      </c>
      <c r="C12" s="119" t="s">
        <v>333</v>
      </c>
      <c r="D12" s="120" t="s">
        <v>334</v>
      </c>
      <c r="E12" s="121" t="s">
        <v>69</v>
      </c>
      <c r="F12" s="122" t="s">
        <v>174</v>
      </c>
      <c r="G12" s="119" t="s">
        <v>218</v>
      </c>
      <c r="H12" s="89">
        <v>9</v>
      </c>
      <c r="I12" s="89">
        <v>8</v>
      </c>
      <c r="J12" s="89">
        <v>8.5</v>
      </c>
      <c r="K12" s="89" t="s">
        <v>29</v>
      </c>
      <c r="L12" s="129"/>
      <c r="M12" s="129"/>
      <c r="N12" s="129"/>
      <c r="O12" s="159"/>
      <c r="P12" s="124">
        <v>8.5</v>
      </c>
      <c r="Q12" s="125">
        <f t="shared" si="0"/>
        <v>8.5</v>
      </c>
      <c r="R12" s="126" t="str">
        <f t="shared" si="1"/>
        <v>A</v>
      </c>
      <c r="S12" s="127" t="str">
        <f t="shared" si="2"/>
        <v>Giỏi</v>
      </c>
      <c r="T12" s="128" t="str">
        <f t="shared" si="3"/>
        <v/>
      </c>
      <c r="U12" s="142" t="s">
        <v>1592</v>
      </c>
      <c r="V12" s="3"/>
      <c r="W12" s="25"/>
      <c r="X12" s="75" t="str">
        <f t="shared" si="4"/>
        <v>Đạt</v>
      </c>
      <c r="Y12" s="76"/>
      <c r="Z12" s="76"/>
      <c r="AA12" s="169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118">
        <v>4</v>
      </c>
      <c r="C13" s="119" t="s">
        <v>335</v>
      </c>
      <c r="D13" s="120" t="s">
        <v>336</v>
      </c>
      <c r="E13" s="121" t="s">
        <v>69</v>
      </c>
      <c r="F13" s="122" t="s">
        <v>337</v>
      </c>
      <c r="G13" s="119" t="s">
        <v>104</v>
      </c>
      <c r="H13" s="89">
        <v>9</v>
      </c>
      <c r="I13" s="89">
        <v>8</v>
      </c>
      <c r="J13" s="90">
        <v>9</v>
      </c>
      <c r="K13" s="89" t="s">
        <v>29</v>
      </c>
      <c r="L13" s="129"/>
      <c r="M13" s="129"/>
      <c r="N13" s="129"/>
      <c r="O13" s="159"/>
      <c r="P13" s="124">
        <v>9.5</v>
      </c>
      <c r="Q13" s="125">
        <f t="shared" si="0"/>
        <v>9.3000000000000007</v>
      </c>
      <c r="R13" s="126" t="str">
        <f t="shared" si="1"/>
        <v>A+</v>
      </c>
      <c r="S13" s="127" t="str">
        <f t="shared" si="2"/>
        <v>Giỏi</v>
      </c>
      <c r="T13" s="128" t="str">
        <f t="shared" si="3"/>
        <v/>
      </c>
      <c r="U13" s="142" t="s">
        <v>1592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118">
        <v>5</v>
      </c>
      <c r="C14" s="119" t="s">
        <v>338</v>
      </c>
      <c r="D14" s="120" t="s">
        <v>339</v>
      </c>
      <c r="E14" s="121" t="s">
        <v>340</v>
      </c>
      <c r="F14" s="122" t="s">
        <v>341</v>
      </c>
      <c r="G14" s="119" t="s">
        <v>159</v>
      </c>
      <c r="H14" s="89">
        <v>9</v>
      </c>
      <c r="I14" s="89">
        <v>7.5</v>
      </c>
      <c r="J14" s="89">
        <v>9</v>
      </c>
      <c r="K14" s="89" t="s">
        <v>29</v>
      </c>
      <c r="L14" s="129"/>
      <c r="M14" s="129"/>
      <c r="N14" s="129"/>
      <c r="O14" s="159"/>
      <c r="P14" s="124">
        <v>7</v>
      </c>
      <c r="Q14" s="125">
        <f t="shared" si="0"/>
        <v>7.5</v>
      </c>
      <c r="R14" s="126" t="str">
        <f t="shared" si="1"/>
        <v>B</v>
      </c>
      <c r="S14" s="127" t="str">
        <f t="shared" si="2"/>
        <v>Khá</v>
      </c>
      <c r="T14" s="128" t="str">
        <f t="shared" si="3"/>
        <v/>
      </c>
      <c r="U14" s="142" t="s">
        <v>1592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118">
        <v>6</v>
      </c>
      <c r="C15" s="119" t="s">
        <v>342</v>
      </c>
      <c r="D15" s="120" t="s">
        <v>343</v>
      </c>
      <c r="E15" s="121" t="s">
        <v>344</v>
      </c>
      <c r="F15" s="122" t="s">
        <v>345</v>
      </c>
      <c r="G15" s="119" t="s">
        <v>104</v>
      </c>
      <c r="H15" s="89">
        <v>9</v>
      </c>
      <c r="I15" s="89">
        <v>8.5</v>
      </c>
      <c r="J15" s="89">
        <v>8.5</v>
      </c>
      <c r="K15" s="89" t="s">
        <v>29</v>
      </c>
      <c r="L15" s="129"/>
      <c r="M15" s="129"/>
      <c r="N15" s="129"/>
      <c r="O15" s="159"/>
      <c r="P15" s="124">
        <v>9</v>
      </c>
      <c r="Q15" s="125">
        <f t="shared" si="0"/>
        <v>8.9</v>
      </c>
      <c r="R15" s="126" t="str">
        <f t="shared" si="1"/>
        <v>A</v>
      </c>
      <c r="S15" s="127" t="str">
        <f t="shared" si="2"/>
        <v>Giỏi</v>
      </c>
      <c r="T15" s="128" t="str">
        <f t="shared" si="3"/>
        <v/>
      </c>
      <c r="U15" s="142" t="s">
        <v>1592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118">
        <v>7</v>
      </c>
      <c r="C16" s="119" t="s">
        <v>346</v>
      </c>
      <c r="D16" s="120" t="s">
        <v>209</v>
      </c>
      <c r="E16" s="121" t="s">
        <v>97</v>
      </c>
      <c r="F16" s="122" t="s">
        <v>347</v>
      </c>
      <c r="G16" s="119" t="s">
        <v>348</v>
      </c>
      <c r="H16" s="89">
        <v>9</v>
      </c>
      <c r="I16" s="89">
        <v>7</v>
      </c>
      <c r="J16" s="89">
        <v>8.5</v>
      </c>
      <c r="K16" s="89" t="s">
        <v>29</v>
      </c>
      <c r="L16" s="129"/>
      <c r="M16" s="129"/>
      <c r="N16" s="129"/>
      <c r="O16" s="159"/>
      <c r="P16" s="124">
        <v>8</v>
      </c>
      <c r="Q16" s="125">
        <f t="shared" si="0"/>
        <v>8.1</v>
      </c>
      <c r="R16" s="126" t="str">
        <f t="shared" si="1"/>
        <v>B+</v>
      </c>
      <c r="S16" s="127" t="str">
        <f t="shared" si="2"/>
        <v>Khá</v>
      </c>
      <c r="T16" s="128" t="str">
        <f t="shared" si="3"/>
        <v/>
      </c>
      <c r="U16" s="142" t="s">
        <v>1592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118">
        <v>8</v>
      </c>
      <c r="C17" s="119" t="s">
        <v>349</v>
      </c>
      <c r="D17" s="120" t="s">
        <v>172</v>
      </c>
      <c r="E17" s="121" t="s">
        <v>102</v>
      </c>
      <c r="F17" s="122" t="s">
        <v>350</v>
      </c>
      <c r="G17" s="119" t="s">
        <v>218</v>
      </c>
      <c r="H17" s="89">
        <v>8</v>
      </c>
      <c r="I17" s="89">
        <v>7</v>
      </c>
      <c r="J17" s="89">
        <v>7.5</v>
      </c>
      <c r="K17" s="89" t="s">
        <v>29</v>
      </c>
      <c r="L17" s="129"/>
      <c r="M17" s="129"/>
      <c r="N17" s="129"/>
      <c r="O17" s="159"/>
      <c r="P17" s="124">
        <v>7.5</v>
      </c>
      <c r="Q17" s="125">
        <f t="shared" si="0"/>
        <v>7.5</v>
      </c>
      <c r="R17" s="126" t="str">
        <f t="shared" si="1"/>
        <v>B</v>
      </c>
      <c r="S17" s="127" t="str">
        <f t="shared" si="2"/>
        <v>Khá</v>
      </c>
      <c r="T17" s="128" t="str">
        <f t="shared" si="3"/>
        <v/>
      </c>
      <c r="U17" s="142" t="s">
        <v>1592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118">
        <v>9</v>
      </c>
      <c r="C18" s="119" t="s">
        <v>351</v>
      </c>
      <c r="D18" s="120" t="s">
        <v>202</v>
      </c>
      <c r="E18" s="121" t="s">
        <v>102</v>
      </c>
      <c r="F18" s="122" t="s">
        <v>352</v>
      </c>
      <c r="G18" s="119" t="s">
        <v>348</v>
      </c>
      <c r="H18" s="89">
        <v>10</v>
      </c>
      <c r="I18" s="89">
        <v>9</v>
      </c>
      <c r="J18" s="89">
        <v>7</v>
      </c>
      <c r="K18" s="89" t="s">
        <v>29</v>
      </c>
      <c r="L18" s="129"/>
      <c r="M18" s="129"/>
      <c r="N18" s="129"/>
      <c r="O18" s="159"/>
      <c r="P18" s="124">
        <v>9.5</v>
      </c>
      <c r="Q18" s="125">
        <f t="shared" si="0"/>
        <v>9.3000000000000007</v>
      </c>
      <c r="R18" s="126" t="str">
        <f t="shared" si="1"/>
        <v>A+</v>
      </c>
      <c r="S18" s="127" t="str">
        <f t="shared" si="2"/>
        <v>Giỏi</v>
      </c>
      <c r="T18" s="128" t="str">
        <f t="shared" si="3"/>
        <v/>
      </c>
      <c r="U18" s="142" t="s">
        <v>1592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118">
        <v>10</v>
      </c>
      <c r="C19" s="119" t="s">
        <v>353</v>
      </c>
      <c r="D19" s="120" t="s">
        <v>354</v>
      </c>
      <c r="E19" s="121" t="s">
        <v>115</v>
      </c>
      <c r="F19" s="122" t="s">
        <v>355</v>
      </c>
      <c r="G19" s="119" t="s">
        <v>104</v>
      </c>
      <c r="H19" s="89">
        <v>9</v>
      </c>
      <c r="I19" s="89">
        <v>8.5</v>
      </c>
      <c r="J19" s="89">
        <v>7</v>
      </c>
      <c r="K19" s="89" t="s">
        <v>29</v>
      </c>
      <c r="L19" s="129"/>
      <c r="M19" s="129"/>
      <c r="N19" s="129"/>
      <c r="O19" s="159"/>
      <c r="P19" s="124">
        <v>6</v>
      </c>
      <c r="Q19" s="125">
        <f t="shared" si="0"/>
        <v>6.7</v>
      </c>
      <c r="R19" s="126" t="str">
        <f t="shared" si="1"/>
        <v>C+</v>
      </c>
      <c r="S19" s="127" t="str">
        <f t="shared" si="2"/>
        <v>Trung bình</v>
      </c>
      <c r="T19" s="128" t="str">
        <f t="shared" si="3"/>
        <v/>
      </c>
      <c r="U19" s="142" t="s">
        <v>1592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118">
        <v>11</v>
      </c>
      <c r="C20" s="119" t="s">
        <v>356</v>
      </c>
      <c r="D20" s="120" t="s">
        <v>357</v>
      </c>
      <c r="E20" s="121" t="s">
        <v>358</v>
      </c>
      <c r="F20" s="122" t="s">
        <v>359</v>
      </c>
      <c r="G20" s="119" t="s">
        <v>218</v>
      </c>
      <c r="H20" s="89">
        <v>9</v>
      </c>
      <c r="I20" s="89">
        <v>7.5</v>
      </c>
      <c r="J20" s="89">
        <v>8.5</v>
      </c>
      <c r="K20" s="89" t="s">
        <v>29</v>
      </c>
      <c r="L20" s="129"/>
      <c r="M20" s="129"/>
      <c r="N20" s="129"/>
      <c r="O20" s="159"/>
      <c r="P20" s="124">
        <v>7.5</v>
      </c>
      <c r="Q20" s="125">
        <f t="shared" si="0"/>
        <v>7.8</v>
      </c>
      <c r="R20" s="126" t="str">
        <f t="shared" si="1"/>
        <v>B</v>
      </c>
      <c r="S20" s="127" t="str">
        <f t="shared" si="2"/>
        <v>Khá</v>
      </c>
      <c r="T20" s="128" t="str">
        <f t="shared" si="3"/>
        <v/>
      </c>
      <c r="U20" s="142" t="s">
        <v>1592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118">
        <v>12</v>
      </c>
      <c r="C21" s="119" t="s">
        <v>360</v>
      </c>
      <c r="D21" s="120" t="s">
        <v>361</v>
      </c>
      <c r="E21" s="121" t="s">
        <v>362</v>
      </c>
      <c r="F21" s="122" t="s">
        <v>363</v>
      </c>
      <c r="G21" s="119" t="s">
        <v>104</v>
      </c>
      <c r="H21" s="89">
        <v>9</v>
      </c>
      <c r="I21" s="89">
        <v>8</v>
      </c>
      <c r="J21" s="89">
        <v>7</v>
      </c>
      <c r="K21" s="89" t="s">
        <v>29</v>
      </c>
      <c r="L21" s="129"/>
      <c r="M21" s="129"/>
      <c r="N21" s="129"/>
      <c r="O21" s="159"/>
      <c r="P21" s="124">
        <v>9</v>
      </c>
      <c r="Q21" s="125">
        <f t="shared" si="0"/>
        <v>8.6999999999999993</v>
      </c>
      <c r="R21" s="126" t="str">
        <f t="shared" si="1"/>
        <v>A</v>
      </c>
      <c r="S21" s="127" t="str">
        <f t="shared" si="2"/>
        <v>Giỏi</v>
      </c>
      <c r="T21" s="128" t="str">
        <f t="shared" si="3"/>
        <v/>
      </c>
      <c r="U21" s="142" t="s">
        <v>1592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118">
        <v>13</v>
      </c>
      <c r="C22" s="119" t="s">
        <v>364</v>
      </c>
      <c r="D22" s="120" t="s">
        <v>365</v>
      </c>
      <c r="E22" s="121" t="s">
        <v>366</v>
      </c>
      <c r="F22" s="122" t="s">
        <v>226</v>
      </c>
      <c r="G22" s="119" t="s">
        <v>82</v>
      </c>
      <c r="H22" s="89">
        <v>9</v>
      </c>
      <c r="I22" s="89">
        <v>7</v>
      </c>
      <c r="J22" s="89">
        <v>8.5</v>
      </c>
      <c r="K22" s="89" t="s">
        <v>29</v>
      </c>
      <c r="L22" s="129"/>
      <c r="M22" s="129"/>
      <c r="N22" s="129"/>
      <c r="O22" s="159"/>
      <c r="P22" s="124">
        <v>8.5</v>
      </c>
      <c r="Q22" s="125">
        <f t="shared" si="0"/>
        <v>8.4</v>
      </c>
      <c r="R22" s="126" t="str">
        <f t="shared" si="1"/>
        <v>B+</v>
      </c>
      <c r="S22" s="127" t="str">
        <f t="shared" si="2"/>
        <v>Khá</v>
      </c>
      <c r="T22" s="128" t="str">
        <f t="shared" si="3"/>
        <v/>
      </c>
      <c r="U22" s="142" t="s">
        <v>1592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118">
        <v>14</v>
      </c>
      <c r="C23" s="119" t="s">
        <v>367</v>
      </c>
      <c r="D23" s="120" t="s">
        <v>202</v>
      </c>
      <c r="E23" s="121" t="s">
        <v>368</v>
      </c>
      <c r="F23" s="122" t="s">
        <v>369</v>
      </c>
      <c r="G23" s="119" t="s">
        <v>348</v>
      </c>
      <c r="H23" s="89">
        <v>8</v>
      </c>
      <c r="I23" s="89">
        <v>7</v>
      </c>
      <c r="J23" s="89">
        <v>8.5</v>
      </c>
      <c r="K23" s="89" t="s">
        <v>29</v>
      </c>
      <c r="L23" s="129"/>
      <c r="M23" s="129"/>
      <c r="N23" s="129"/>
      <c r="O23" s="159"/>
      <c r="P23" s="124">
        <v>6.5</v>
      </c>
      <c r="Q23" s="125">
        <f t="shared" si="0"/>
        <v>6.9</v>
      </c>
      <c r="R23" s="126" t="str">
        <f t="shared" si="1"/>
        <v>C+</v>
      </c>
      <c r="S23" s="127" t="str">
        <f t="shared" si="2"/>
        <v>Trung bình</v>
      </c>
      <c r="T23" s="128" t="str">
        <f t="shared" si="3"/>
        <v/>
      </c>
      <c r="U23" s="142" t="s">
        <v>1592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118">
        <v>15</v>
      </c>
      <c r="C24" s="119" t="s">
        <v>370</v>
      </c>
      <c r="D24" s="120" t="s">
        <v>371</v>
      </c>
      <c r="E24" s="121" t="s">
        <v>140</v>
      </c>
      <c r="F24" s="122" t="s">
        <v>372</v>
      </c>
      <c r="G24" s="119" t="s">
        <v>104</v>
      </c>
      <c r="H24" s="89">
        <v>9</v>
      </c>
      <c r="I24" s="89">
        <v>7.5</v>
      </c>
      <c r="J24" s="89">
        <v>8.5</v>
      </c>
      <c r="K24" s="89" t="s">
        <v>29</v>
      </c>
      <c r="L24" s="129"/>
      <c r="M24" s="129"/>
      <c r="N24" s="129"/>
      <c r="O24" s="159"/>
      <c r="P24" s="124">
        <v>7</v>
      </c>
      <c r="Q24" s="125">
        <f t="shared" si="0"/>
        <v>7.4</v>
      </c>
      <c r="R24" s="126" t="str">
        <f t="shared" si="1"/>
        <v>B</v>
      </c>
      <c r="S24" s="127" t="str">
        <f t="shared" si="2"/>
        <v>Khá</v>
      </c>
      <c r="T24" s="128" t="str">
        <f t="shared" si="3"/>
        <v/>
      </c>
      <c r="U24" s="142" t="s">
        <v>1592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118">
        <v>16</v>
      </c>
      <c r="C25" s="119" t="s">
        <v>373</v>
      </c>
      <c r="D25" s="120" t="s">
        <v>374</v>
      </c>
      <c r="E25" s="121" t="s">
        <v>147</v>
      </c>
      <c r="F25" s="122" t="s">
        <v>375</v>
      </c>
      <c r="G25" s="119" t="s">
        <v>159</v>
      </c>
      <c r="H25" s="89">
        <v>8</v>
      </c>
      <c r="I25" s="89">
        <v>7</v>
      </c>
      <c r="J25" s="89">
        <v>8</v>
      </c>
      <c r="K25" s="89" t="s">
        <v>29</v>
      </c>
      <c r="L25" s="129"/>
      <c r="M25" s="129"/>
      <c r="N25" s="129"/>
      <c r="O25" s="159"/>
      <c r="P25" s="124" t="s">
        <v>1606</v>
      </c>
      <c r="Q25" s="125">
        <f t="shared" si="0"/>
        <v>2.2999999999999998</v>
      </c>
      <c r="R25" s="126" t="str">
        <f t="shared" si="1"/>
        <v>F</v>
      </c>
      <c r="S25" s="127" t="str">
        <f t="shared" si="2"/>
        <v>Kém</v>
      </c>
      <c r="T25" s="128" t="s">
        <v>1607</v>
      </c>
      <c r="U25" s="142" t="s">
        <v>1592</v>
      </c>
      <c r="V25" s="3"/>
      <c r="W25" s="25"/>
      <c r="X25" s="75" t="str">
        <f t="shared" si="4"/>
        <v>Học lại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118">
        <v>17</v>
      </c>
      <c r="C26" s="119" t="s">
        <v>376</v>
      </c>
      <c r="D26" s="120" t="s">
        <v>377</v>
      </c>
      <c r="E26" s="121" t="s">
        <v>147</v>
      </c>
      <c r="F26" s="122" t="s">
        <v>378</v>
      </c>
      <c r="G26" s="119" t="s">
        <v>218</v>
      </c>
      <c r="H26" s="89">
        <v>9</v>
      </c>
      <c r="I26" s="89">
        <v>7.5</v>
      </c>
      <c r="J26" s="89">
        <v>8.5</v>
      </c>
      <c r="K26" s="89" t="s">
        <v>29</v>
      </c>
      <c r="L26" s="129"/>
      <c r="M26" s="129"/>
      <c r="N26" s="129"/>
      <c r="O26" s="159"/>
      <c r="P26" s="124">
        <v>7</v>
      </c>
      <c r="Q26" s="125">
        <f t="shared" si="0"/>
        <v>7.4</v>
      </c>
      <c r="R26" s="126" t="str">
        <f t="shared" si="1"/>
        <v>B</v>
      </c>
      <c r="S26" s="127" t="str">
        <f t="shared" si="2"/>
        <v>Khá</v>
      </c>
      <c r="T26" s="128" t="str">
        <f t="shared" ref="T26:T57" si="5">+IF(OR($H26=0,$I26=0,$J26=0,$K26=0),"Không đủ ĐKDT","")</f>
        <v/>
      </c>
      <c r="U26" s="142" t="s">
        <v>1592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118">
        <v>18</v>
      </c>
      <c r="C27" s="119" t="s">
        <v>379</v>
      </c>
      <c r="D27" s="120" t="s">
        <v>343</v>
      </c>
      <c r="E27" s="121" t="s">
        <v>147</v>
      </c>
      <c r="F27" s="122" t="s">
        <v>380</v>
      </c>
      <c r="G27" s="119" t="s">
        <v>82</v>
      </c>
      <c r="H27" s="89">
        <v>9</v>
      </c>
      <c r="I27" s="89">
        <v>7.5</v>
      </c>
      <c r="J27" s="89">
        <v>8</v>
      </c>
      <c r="K27" s="89" t="s">
        <v>29</v>
      </c>
      <c r="L27" s="129"/>
      <c r="M27" s="129"/>
      <c r="N27" s="129"/>
      <c r="O27" s="159"/>
      <c r="P27" s="124">
        <v>8</v>
      </c>
      <c r="Q27" s="125">
        <f t="shared" si="0"/>
        <v>8.1</v>
      </c>
      <c r="R27" s="126" t="str">
        <f t="shared" si="1"/>
        <v>B+</v>
      </c>
      <c r="S27" s="127" t="str">
        <f t="shared" si="2"/>
        <v>Khá</v>
      </c>
      <c r="T27" s="128" t="str">
        <f t="shared" si="5"/>
        <v/>
      </c>
      <c r="U27" s="142" t="s">
        <v>1592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118">
        <v>19</v>
      </c>
      <c r="C28" s="119" t="s">
        <v>381</v>
      </c>
      <c r="D28" s="120" t="s">
        <v>209</v>
      </c>
      <c r="E28" s="121" t="s">
        <v>147</v>
      </c>
      <c r="F28" s="122" t="s">
        <v>382</v>
      </c>
      <c r="G28" s="119" t="s">
        <v>104</v>
      </c>
      <c r="H28" s="89">
        <v>9</v>
      </c>
      <c r="I28" s="89">
        <v>7.5</v>
      </c>
      <c r="J28" s="89">
        <v>8.5</v>
      </c>
      <c r="K28" s="89" t="s">
        <v>29</v>
      </c>
      <c r="L28" s="129"/>
      <c r="M28" s="129"/>
      <c r="N28" s="129"/>
      <c r="O28" s="159"/>
      <c r="P28" s="124">
        <v>5.5</v>
      </c>
      <c r="Q28" s="125">
        <f t="shared" si="0"/>
        <v>6.4</v>
      </c>
      <c r="R28" s="126" t="str">
        <f t="shared" si="1"/>
        <v>C</v>
      </c>
      <c r="S28" s="127" t="str">
        <f t="shared" si="2"/>
        <v>Trung bình</v>
      </c>
      <c r="T28" s="128" t="str">
        <f t="shared" si="5"/>
        <v/>
      </c>
      <c r="U28" s="142" t="s">
        <v>1592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118">
        <v>20</v>
      </c>
      <c r="C29" s="119" t="s">
        <v>383</v>
      </c>
      <c r="D29" s="120" t="s">
        <v>384</v>
      </c>
      <c r="E29" s="121" t="s">
        <v>147</v>
      </c>
      <c r="F29" s="122" t="s">
        <v>385</v>
      </c>
      <c r="G29" s="119" t="s">
        <v>82</v>
      </c>
      <c r="H29" s="89">
        <v>9</v>
      </c>
      <c r="I29" s="89">
        <v>7.5</v>
      </c>
      <c r="J29" s="89">
        <v>9</v>
      </c>
      <c r="K29" s="89" t="s">
        <v>29</v>
      </c>
      <c r="L29" s="129"/>
      <c r="M29" s="129"/>
      <c r="N29" s="129"/>
      <c r="O29" s="159"/>
      <c r="P29" s="124">
        <v>8</v>
      </c>
      <c r="Q29" s="125">
        <f t="shared" si="0"/>
        <v>8.1999999999999993</v>
      </c>
      <c r="R29" s="126" t="str">
        <f t="shared" si="1"/>
        <v>B+</v>
      </c>
      <c r="S29" s="127" t="str">
        <f t="shared" si="2"/>
        <v>Khá</v>
      </c>
      <c r="T29" s="128" t="str">
        <f t="shared" si="5"/>
        <v/>
      </c>
      <c r="U29" s="142" t="s">
        <v>1592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118">
        <v>21</v>
      </c>
      <c r="C30" s="119" t="s">
        <v>386</v>
      </c>
      <c r="D30" s="120" t="s">
        <v>309</v>
      </c>
      <c r="E30" s="121" t="s">
        <v>147</v>
      </c>
      <c r="F30" s="122" t="s">
        <v>387</v>
      </c>
      <c r="G30" s="119" t="s">
        <v>348</v>
      </c>
      <c r="H30" s="89">
        <v>9</v>
      </c>
      <c r="I30" s="89">
        <v>7</v>
      </c>
      <c r="J30" s="89">
        <v>8.5</v>
      </c>
      <c r="K30" s="89" t="s">
        <v>29</v>
      </c>
      <c r="L30" s="129"/>
      <c r="M30" s="129"/>
      <c r="N30" s="129"/>
      <c r="O30" s="159"/>
      <c r="P30" s="124">
        <v>7.5</v>
      </c>
      <c r="Q30" s="125">
        <f t="shared" si="0"/>
        <v>7.7</v>
      </c>
      <c r="R30" s="126" t="str">
        <f t="shared" si="1"/>
        <v>B</v>
      </c>
      <c r="S30" s="127" t="str">
        <f t="shared" si="2"/>
        <v>Khá</v>
      </c>
      <c r="T30" s="128" t="str">
        <f t="shared" si="5"/>
        <v/>
      </c>
      <c r="U30" s="142" t="s">
        <v>1592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118">
        <v>22</v>
      </c>
      <c r="C31" s="119" t="s">
        <v>388</v>
      </c>
      <c r="D31" s="120" t="s">
        <v>389</v>
      </c>
      <c r="E31" s="121" t="s">
        <v>157</v>
      </c>
      <c r="F31" s="122" t="s">
        <v>387</v>
      </c>
      <c r="G31" s="119" t="s">
        <v>82</v>
      </c>
      <c r="H31" s="89">
        <v>9</v>
      </c>
      <c r="I31" s="89">
        <v>7</v>
      </c>
      <c r="J31" s="89">
        <v>8.5</v>
      </c>
      <c r="K31" s="89" t="s">
        <v>29</v>
      </c>
      <c r="L31" s="129"/>
      <c r="M31" s="129"/>
      <c r="N31" s="129"/>
      <c r="O31" s="159"/>
      <c r="P31" s="124">
        <v>9.5</v>
      </c>
      <c r="Q31" s="125">
        <f t="shared" si="0"/>
        <v>9.1</v>
      </c>
      <c r="R31" s="126" t="str">
        <f t="shared" si="1"/>
        <v>A+</v>
      </c>
      <c r="S31" s="127" t="str">
        <f t="shared" si="2"/>
        <v>Giỏi</v>
      </c>
      <c r="T31" s="128" t="str">
        <f t="shared" si="5"/>
        <v/>
      </c>
      <c r="U31" s="142" t="s">
        <v>1592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118">
        <v>23</v>
      </c>
      <c r="C32" s="119" t="s">
        <v>390</v>
      </c>
      <c r="D32" s="120" t="s">
        <v>165</v>
      </c>
      <c r="E32" s="121" t="s">
        <v>157</v>
      </c>
      <c r="F32" s="122" t="s">
        <v>391</v>
      </c>
      <c r="G32" s="119" t="s">
        <v>74</v>
      </c>
      <c r="H32" s="89">
        <v>9</v>
      </c>
      <c r="I32" s="89">
        <v>7.5</v>
      </c>
      <c r="J32" s="89">
        <v>8.5</v>
      </c>
      <c r="K32" s="89" t="s">
        <v>29</v>
      </c>
      <c r="L32" s="129"/>
      <c r="M32" s="129"/>
      <c r="N32" s="129"/>
      <c r="O32" s="159"/>
      <c r="P32" s="124">
        <v>9</v>
      </c>
      <c r="Q32" s="125">
        <f t="shared" si="0"/>
        <v>8.8000000000000007</v>
      </c>
      <c r="R32" s="126" t="str">
        <f t="shared" si="1"/>
        <v>A</v>
      </c>
      <c r="S32" s="127" t="str">
        <f t="shared" si="2"/>
        <v>Giỏi</v>
      </c>
      <c r="T32" s="128" t="str">
        <f t="shared" si="5"/>
        <v/>
      </c>
      <c r="U32" s="142" t="s">
        <v>1592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118">
        <v>24</v>
      </c>
      <c r="C33" s="119" t="s">
        <v>392</v>
      </c>
      <c r="D33" s="120" t="s">
        <v>393</v>
      </c>
      <c r="E33" s="121" t="s">
        <v>394</v>
      </c>
      <c r="F33" s="122" t="s">
        <v>395</v>
      </c>
      <c r="G33" s="119" t="s">
        <v>104</v>
      </c>
      <c r="H33" s="89">
        <v>9</v>
      </c>
      <c r="I33" s="89">
        <v>8.5</v>
      </c>
      <c r="J33" s="89">
        <v>9</v>
      </c>
      <c r="K33" s="89" t="s">
        <v>29</v>
      </c>
      <c r="L33" s="129"/>
      <c r="M33" s="129"/>
      <c r="N33" s="129"/>
      <c r="O33" s="159"/>
      <c r="P33" s="124">
        <v>9.5</v>
      </c>
      <c r="Q33" s="125">
        <f t="shared" si="0"/>
        <v>9.3000000000000007</v>
      </c>
      <c r="R33" s="126" t="str">
        <f t="shared" si="1"/>
        <v>A+</v>
      </c>
      <c r="S33" s="127" t="str">
        <f t="shared" si="2"/>
        <v>Giỏi</v>
      </c>
      <c r="T33" s="128" t="str">
        <f t="shared" si="5"/>
        <v/>
      </c>
      <c r="U33" s="142" t="s">
        <v>1592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118">
        <v>25</v>
      </c>
      <c r="C34" s="119" t="s">
        <v>396</v>
      </c>
      <c r="D34" s="120" t="s">
        <v>397</v>
      </c>
      <c r="E34" s="121" t="s">
        <v>394</v>
      </c>
      <c r="F34" s="122" t="s">
        <v>398</v>
      </c>
      <c r="G34" s="119" t="s">
        <v>218</v>
      </c>
      <c r="H34" s="89">
        <v>9</v>
      </c>
      <c r="I34" s="89">
        <v>8</v>
      </c>
      <c r="J34" s="89">
        <v>8</v>
      </c>
      <c r="K34" s="89" t="s">
        <v>29</v>
      </c>
      <c r="L34" s="129"/>
      <c r="M34" s="129"/>
      <c r="N34" s="129"/>
      <c r="O34" s="159"/>
      <c r="P34" s="124">
        <v>7.5</v>
      </c>
      <c r="Q34" s="125">
        <f t="shared" si="0"/>
        <v>7.8</v>
      </c>
      <c r="R34" s="126" t="str">
        <f t="shared" si="1"/>
        <v>B</v>
      </c>
      <c r="S34" s="127" t="str">
        <f t="shared" si="2"/>
        <v>Khá</v>
      </c>
      <c r="T34" s="128" t="str">
        <f t="shared" si="5"/>
        <v/>
      </c>
      <c r="U34" s="142" t="s">
        <v>1592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118">
        <v>26</v>
      </c>
      <c r="C35" s="119" t="s">
        <v>399</v>
      </c>
      <c r="D35" s="120" t="s">
        <v>400</v>
      </c>
      <c r="E35" s="121" t="s">
        <v>162</v>
      </c>
      <c r="F35" s="122" t="s">
        <v>401</v>
      </c>
      <c r="G35" s="119" t="s">
        <v>104</v>
      </c>
      <c r="H35" s="89">
        <v>9</v>
      </c>
      <c r="I35" s="89">
        <v>7</v>
      </c>
      <c r="J35" s="89">
        <v>8</v>
      </c>
      <c r="K35" s="89" t="s">
        <v>29</v>
      </c>
      <c r="L35" s="129"/>
      <c r="M35" s="129"/>
      <c r="N35" s="129"/>
      <c r="O35" s="159"/>
      <c r="P35" s="124">
        <v>8.5</v>
      </c>
      <c r="Q35" s="125">
        <f t="shared" si="0"/>
        <v>8.4</v>
      </c>
      <c r="R35" s="126" t="str">
        <f t="shared" si="1"/>
        <v>B+</v>
      </c>
      <c r="S35" s="127" t="str">
        <f t="shared" si="2"/>
        <v>Khá</v>
      </c>
      <c r="T35" s="128" t="str">
        <f t="shared" si="5"/>
        <v/>
      </c>
      <c r="U35" s="142" t="s">
        <v>1592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118">
        <v>27</v>
      </c>
      <c r="C36" s="119" t="s">
        <v>402</v>
      </c>
      <c r="D36" s="120" t="s">
        <v>377</v>
      </c>
      <c r="E36" s="121" t="s">
        <v>162</v>
      </c>
      <c r="F36" s="122" t="s">
        <v>403</v>
      </c>
      <c r="G36" s="119" t="s">
        <v>348</v>
      </c>
      <c r="H36" s="89">
        <v>9</v>
      </c>
      <c r="I36" s="89">
        <v>7.5</v>
      </c>
      <c r="J36" s="90">
        <v>8</v>
      </c>
      <c r="K36" s="89" t="s">
        <v>29</v>
      </c>
      <c r="L36" s="129"/>
      <c r="M36" s="129"/>
      <c r="N36" s="129"/>
      <c r="O36" s="159"/>
      <c r="P36" s="124">
        <v>9.5</v>
      </c>
      <c r="Q36" s="125">
        <f t="shared" si="0"/>
        <v>9.1</v>
      </c>
      <c r="R36" s="126" t="str">
        <f t="shared" si="1"/>
        <v>A+</v>
      </c>
      <c r="S36" s="127" t="str">
        <f t="shared" si="2"/>
        <v>Giỏi</v>
      </c>
      <c r="T36" s="128" t="str">
        <f t="shared" si="5"/>
        <v/>
      </c>
      <c r="U36" s="142" t="s">
        <v>1592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118">
        <v>28</v>
      </c>
      <c r="C37" s="119" t="s">
        <v>404</v>
      </c>
      <c r="D37" s="120" t="s">
        <v>209</v>
      </c>
      <c r="E37" s="121" t="s">
        <v>162</v>
      </c>
      <c r="F37" s="122" t="s">
        <v>405</v>
      </c>
      <c r="G37" s="119" t="s">
        <v>104</v>
      </c>
      <c r="H37" s="89">
        <v>9</v>
      </c>
      <c r="I37" s="89">
        <v>7</v>
      </c>
      <c r="J37" s="89">
        <v>8</v>
      </c>
      <c r="K37" s="89" t="s">
        <v>29</v>
      </c>
      <c r="L37" s="129"/>
      <c r="M37" s="129"/>
      <c r="N37" s="129"/>
      <c r="O37" s="159"/>
      <c r="P37" s="124">
        <v>5.5</v>
      </c>
      <c r="Q37" s="125">
        <f t="shared" si="0"/>
        <v>6.3</v>
      </c>
      <c r="R37" s="126" t="str">
        <f t="shared" si="1"/>
        <v>C</v>
      </c>
      <c r="S37" s="127" t="str">
        <f t="shared" si="2"/>
        <v>Trung bình</v>
      </c>
      <c r="T37" s="128" t="str">
        <f t="shared" si="5"/>
        <v/>
      </c>
      <c r="U37" s="142" t="s">
        <v>1592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118">
        <v>29</v>
      </c>
      <c r="C38" s="119" t="s">
        <v>406</v>
      </c>
      <c r="D38" s="120" t="s">
        <v>407</v>
      </c>
      <c r="E38" s="121" t="s">
        <v>162</v>
      </c>
      <c r="F38" s="122" t="s">
        <v>116</v>
      </c>
      <c r="G38" s="119" t="s">
        <v>74</v>
      </c>
      <c r="H38" s="89">
        <v>9</v>
      </c>
      <c r="I38" s="89">
        <v>8</v>
      </c>
      <c r="J38" s="89">
        <v>8.5</v>
      </c>
      <c r="K38" s="89" t="s">
        <v>29</v>
      </c>
      <c r="L38" s="129"/>
      <c r="M38" s="129"/>
      <c r="N38" s="129"/>
      <c r="O38" s="159"/>
      <c r="P38" s="124">
        <v>9.5</v>
      </c>
      <c r="Q38" s="125">
        <f t="shared" si="0"/>
        <v>9.1999999999999993</v>
      </c>
      <c r="R38" s="126" t="str">
        <f t="shared" si="1"/>
        <v>A+</v>
      </c>
      <c r="S38" s="127" t="str">
        <f t="shared" si="2"/>
        <v>Giỏi</v>
      </c>
      <c r="T38" s="128" t="str">
        <f t="shared" si="5"/>
        <v/>
      </c>
      <c r="U38" s="142" t="s">
        <v>1592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118">
        <v>30</v>
      </c>
      <c r="C39" s="119" t="s">
        <v>408</v>
      </c>
      <c r="D39" s="120" t="s">
        <v>209</v>
      </c>
      <c r="E39" s="121" t="s">
        <v>409</v>
      </c>
      <c r="F39" s="122" t="s">
        <v>410</v>
      </c>
      <c r="G39" s="119" t="s">
        <v>104</v>
      </c>
      <c r="H39" s="89">
        <v>10</v>
      </c>
      <c r="I39" s="89">
        <v>9</v>
      </c>
      <c r="J39" s="89">
        <v>8</v>
      </c>
      <c r="K39" s="89" t="s">
        <v>29</v>
      </c>
      <c r="L39" s="129"/>
      <c r="M39" s="129"/>
      <c r="N39" s="129"/>
      <c r="O39" s="159"/>
      <c r="P39" s="124">
        <v>9.5</v>
      </c>
      <c r="Q39" s="125">
        <f t="shared" si="0"/>
        <v>9.4</v>
      </c>
      <c r="R39" s="126" t="str">
        <f t="shared" si="1"/>
        <v>A+</v>
      </c>
      <c r="S39" s="127" t="str">
        <f t="shared" si="2"/>
        <v>Giỏi</v>
      </c>
      <c r="T39" s="128" t="str">
        <f t="shared" si="5"/>
        <v/>
      </c>
      <c r="U39" s="142" t="s">
        <v>1592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118">
        <v>31</v>
      </c>
      <c r="C40" s="119" t="s">
        <v>411</v>
      </c>
      <c r="D40" s="120" t="s">
        <v>412</v>
      </c>
      <c r="E40" s="121" t="s">
        <v>413</v>
      </c>
      <c r="F40" s="122" t="s">
        <v>414</v>
      </c>
      <c r="G40" s="119" t="s">
        <v>82</v>
      </c>
      <c r="H40" s="89">
        <v>10</v>
      </c>
      <c r="I40" s="89">
        <v>9</v>
      </c>
      <c r="J40" s="89">
        <v>9</v>
      </c>
      <c r="K40" s="89" t="s">
        <v>29</v>
      </c>
      <c r="L40" s="129"/>
      <c r="M40" s="129"/>
      <c r="N40" s="129"/>
      <c r="O40" s="159"/>
      <c r="P40" s="124">
        <v>9</v>
      </c>
      <c r="Q40" s="125">
        <f t="shared" si="0"/>
        <v>9.1</v>
      </c>
      <c r="R40" s="126" t="str">
        <f t="shared" si="1"/>
        <v>A+</v>
      </c>
      <c r="S40" s="127" t="str">
        <f t="shared" si="2"/>
        <v>Giỏi</v>
      </c>
      <c r="T40" s="128" t="str">
        <f t="shared" si="5"/>
        <v/>
      </c>
      <c r="U40" s="142" t="s">
        <v>1592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118">
        <v>32</v>
      </c>
      <c r="C41" s="119" t="s">
        <v>415</v>
      </c>
      <c r="D41" s="120" t="s">
        <v>416</v>
      </c>
      <c r="E41" s="121" t="s">
        <v>413</v>
      </c>
      <c r="F41" s="122" t="s">
        <v>81</v>
      </c>
      <c r="G41" s="119" t="s">
        <v>348</v>
      </c>
      <c r="H41" s="89">
        <v>9</v>
      </c>
      <c r="I41" s="89">
        <v>7.5</v>
      </c>
      <c r="J41" s="89">
        <v>8</v>
      </c>
      <c r="K41" s="89" t="s">
        <v>29</v>
      </c>
      <c r="L41" s="129"/>
      <c r="M41" s="129"/>
      <c r="N41" s="129"/>
      <c r="O41" s="159"/>
      <c r="P41" s="124">
        <v>9</v>
      </c>
      <c r="Q41" s="125">
        <f t="shared" si="0"/>
        <v>8.8000000000000007</v>
      </c>
      <c r="R41" s="126" t="str">
        <f t="shared" si="1"/>
        <v>A</v>
      </c>
      <c r="S41" s="127" t="str">
        <f t="shared" si="2"/>
        <v>Giỏi</v>
      </c>
      <c r="T41" s="128" t="str">
        <f t="shared" si="5"/>
        <v/>
      </c>
      <c r="U41" s="142" t="s">
        <v>1592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118">
        <v>33</v>
      </c>
      <c r="C42" s="119" t="s">
        <v>417</v>
      </c>
      <c r="D42" s="120" t="s">
        <v>418</v>
      </c>
      <c r="E42" s="121" t="s">
        <v>173</v>
      </c>
      <c r="F42" s="122" t="s">
        <v>419</v>
      </c>
      <c r="G42" s="119" t="s">
        <v>218</v>
      </c>
      <c r="H42" s="89">
        <v>9</v>
      </c>
      <c r="I42" s="89">
        <v>7.5</v>
      </c>
      <c r="J42" s="89">
        <v>9.5</v>
      </c>
      <c r="K42" s="89" t="s">
        <v>29</v>
      </c>
      <c r="L42" s="129"/>
      <c r="M42" s="129"/>
      <c r="N42" s="129"/>
      <c r="O42" s="159"/>
      <c r="P42" s="124">
        <v>9.5</v>
      </c>
      <c r="Q42" s="125">
        <f t="shared" ref="Q42:Q73" si="6">ROUND(SUMPRODUCT(H42:P42,$H$9:$P$9)/100,1)</f>
        <v>9.3000000000000007</v>
      </c>
      <c r="R42" s="126" t="str">
        <f t="shared" ref="R42:R75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A+</v>
      </c>
      <c r="S42" s="127" t="str">
        <f t="shared" ref="S42:S75" si="8">IF($Q42&lt;4,"Kém",IF(AND($Q42&gt;=4,$Q42&lt;=5.4),"Trung bình yếu",IF(AND($Q42&gt;=5.5,$Q42&lt;=6.9),"Trung bình",IF(AND($Q42&gt;=7,$Q42&lt;=8.4),"Khá",IF(AND($Q42&gt;=8.5,$Q42&lt;=10),"Giỏi","")))))</f>
        <v>Giỏi</v>
      </c>
      <c r="T42" s="128" t="str">
        <f t="shared" si="5"/>
        <v/>
      </c>
      <c r="U42" s="142" t="s">
        <v>1592</v>
      </c>
      <c r="V42" s="3"/>
      <c r="W42" s="25"/>
      <c r="X42" s="75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118">
        <v>34</v>
      </c>
      <c r="C43" s="119" t="s">
        <v>420</v>
      </c>
      <c r="D43" s="120" t="s">
        <v>421</v>
      </c>
      <c r="E43" s="121" t="s">
        <v>422</v>
      </c>
      <c r="F43" s="122" t="s">
        <v>423</v>
      </c>
      <c r="G43" s="119" t="s">
        <v>104</v>
      </c>
      <c r="H43" s="89">
        <v>9</v>
      </c>
      <c r="I43" s="89">
        <v>8</v>
      </c>
      <c r="J43" s="89">
        <v>7</v>
      </c>
      <c r="K43" s="89" t="s">
        <v>29</v>
      </c>
      <c r="L43" s="129"/>
      <c r="M43" s="129"/>
      <c r="N43" s="129"/>
      <c r="O43" s="159"/>
      <c r="P43" s="124">
        <v>7.5</v>
      </c>
      <c r="Q43" s="125">
        <f t="shared" si="6"/>
        <v>7.7</v>
      </c>
      <c r="R43" s="126" t="str">
        <f t="shared" si="7"/>
        <v>B</v>
      </c>
      <c r="S43" s="127" t="str">
        <f t="shared" si="8"/>
        <v>Khá</v>
      </c>
      <c r="T43" s="128" t="str">
        <f t="shared" si="5"/>
        <v/>
      </c>
      <c r="U43" s="142" t="s">
        <v>1593</v>
      </c>
      <c r="V43" s="3"/>
      <c r="W43" s="25"/>
      <c r="X43" s="75" t="str">
        <f t="shared" si="9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118">
        <v>35</v>
      </c>
      <c r="C44" s="119" t="s">
        <v>424</v>
      </c>
      <c r="D44" s="120" t="s">
        <v>425</v>
      </c>
      <c r="E44" s="121" t="s">
        <v>426</v>
      </c>
      <c r="F44" s="122" t="s">
        <v>427</v>
      </c>
      <c r="G44" s="119" t="s">
        <v>218</v>
      </c>
      <c r="H44" s="89">
        <v>9</v>
      </c>
      <c r="I44" s="89">
        <v>8</v>
      </c>
      <c r="J44" s="89">
        <v>8</v>
      </c>
      <c r="K44" s="89" t="s">
        <v>29</v>
      </c>
      <c r="L44" s="129"/>
      <c r="M44" s="129"/>
      <c r="N44" s="129"/>
      <c r="O44" s="159"/>
      <c r="P44" s="124">
        <v>7</v>
      </c>
      <c r="Q44" s="125">
        <f t="shared" si="6"/>
        <v>7.4</v>
      </c>
      <c r="R44" s="126" t="str">
        <f t="shared" si="7"/>
        <v>B</v>
      </c>
      <c r="S44" s="127" t="str">
        <f t="shared" si="8"/>
        <v>Khá</v>
      </c>
      <c r="T44" s="128" t="str">
        <f t="shared" si="5"/>
        <v/>
      </c>
      <c r="U44" s="142" t="s">
        <v>1593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118">
        <v>36</v>
      </c>
      <c r="C45" s="119" t="s">
        <v>428</v>
      </c>
      <c r="D45" s="120" t="s">
        <v>209</v>
      </c>
      <c r="E45" s="121" t="s">
        <v>429</v>
      </c>
      <c r="F45" s="122" t="s">
        <v>430</v>
      </c>
      <c r="G45" s="119" t="s">
        <v>348</v>
      </c>
      <c r="H45" s="89">
        <v>9</v>
      </c>
      <c r="I45" s="89">
        <v>8</v>
      </c>
      <c r="J45" s="89">
        <v>8.5</v>
      </c>
      <c r="K45" s="89" t="s">
        <v>29</v>
      </c>
      <c r="L45" s="129"/>
      <c r="M45" s="129"/>
      <c r="N45" s="129"/>
      <c r="O45" s="159"/>
      <c r="P45" s="124">
        <v>8</v>
      </c>
      <c r="Q45" s="125">
        <f t="shared" si="6"/>
        <v>8.1999999999999993</v>
      </c>
      <c r="R45" s="126" t="str">
        <f t="shared" si="7"/>
        <v>B+</v>
      </c>
      <c r="S45" s="127" t="str">
        <f t="shared" si="8"/>
        <v>Khá</v>
      </c>
      <c r="T45" s="128" t="str">
        <f t="shared" si="5"/>
        <v/>
      </c>
      <c r="U45" s="142" t="s">
        <v>1593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118">
        <v>37</v>
      </c>
      <c r="C46" s="119" t="s">
        <v>431</v>
      </c>
      <c r="D46" s="120" t="s">
        <v>432</v>
      </c>
      <c r="E46" s="121" t="s">
        <v>433</v>
      </c>
      <c r="F46" s="122" t="s">
        <v>434</v>
      </c>
      <c r="G46" s="119" t="s">
        <v>104</v>
      </c>
      <c r="H46" s="89">
        <v>10</v>
      </c>
      <c r="I46" s="89">
        <v>9</v>
      </c>
      <c r="J46" s="89">
        <v>8.5</v>
      </c>
      <c r="K46" s="89" t="s">
        <v>29</v>
      </c>
      <c r="L46" s="129"/>
      <c r="M46" s="129"/>
      <c r="N46" s="129"/>
      <c r="O46" s="159"/>
      <c r="P46" s="124">
        <v>8.5</v>
      </c>
      <c r="Q46" s="125">
        <f t="shared" si="6"/>
        <v>8.6999999999999993</v>
      </c>
      <c r="R46" s="126" t="str">
        <f t="shared" si="7"/>
        <v>A</v>
      </c>
      <c r="S46" s="127" t="str">
        <f t="shared" si="8"/>
        <v>Giỏi</v>
      </c>
      <c r="T46" s="128" t="str">
        <f t="shared" si="5"/>
        <v/>
      </c>
      <c r="U46" s="142" t="s">
        <v>1593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118">
        <v>38</v>
      </c>
      <c r="C47" s="119" t="s">
        <v>435</v>
      </c>
      <c r="D47" s="120" t="s">
        <v>436</v>
      </c>
      <c r="E47" s="121" t="s">
        <v>433</v>
      </c>
      <c r="F47" s="122" t="s">
        <v>437</v>
      </c>
      <c r="G47" s="119" t="s">
        <v>218</v>
      </c>
      <c r="H47" s="89">
        <v>10</v>
      </c>
      <c r="I47" s="89">
        <v>9</v>
      </c>
      <c r="J47" s="90">
        <v>7</v>
      </c>
      <c r="K47" s="89" t="s">
        <v>29</v>
      </c>
      <c r="L47" s="129"/>
      <c r="M47" s="129"/>
      <c r="N47" s="129"/>
      <c r="O47" s="159"/>
      <c r="P47" s="124">
        <v>6.5</v>
      </c>
      <c r="Q47" s="125">
        <f t="shared" si="6"/>
        <v>7.2</v>
      </c>
      <c r="R47" s="126" t="str">
        <f t="shared" si="7"/>
        <v>B</v>
      </c>
      <c r="S47" s="127" t="str">
        <f t="shared" si="8"/>
        <v>Khá</v>
      </c>
      <c r="T47" s="128" t="str">
        <f t="shared" si="5"/>
        <v/>
      </c>
      <c r="U47" s="142" t="s">
        <v>1593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118">
        <v>39</v>
      </c>
      <c r="C48" s="119" t="s">
        <v>438</v>
      </c>
      <c r="D48" s="120" t="s">
        <v>106</v>
      </c>
      <c r="E48" s="121" t="s">
        <v>192</v>
      </c>
      <c r="F48" s="122" t="s">
        <v>439</v>
      </c>
      <c r="G48" s="119" t="s">
        <v>82</v>
      </c>
      <c r="H48" s="89">
        <v>9</v>
      </c>
      <c r="I48" s="89">
        <v>7.5</v>
      </c>
      <c r="J48" s="89">
        <v>8.5</v>
      </c>
      <c r="K48" s="89" t="s">
        <v>29</v>
      </c>
      <c r="L48" s="129"/>
      <c r="M48" s="129"/>
      <c r="N48" s="129"/>
      <c r="O48" s="159"/>
      <c r="P48" s="124">
        <v>8.5</v>
      </c>
      <c r="Q48" s="125">
        <f t="shared" si="6"/>
        <v>8.5</v>
      </c>
      <c r="R48" s="126" t="str">
        <f t="shared" si="7"/>
        <v>A</v>
      </c>
      <c r="S48" s="127" t="str">
        <f t="shared" si="8"/>
        <v>Giỏi</v>
      </c>
      <c r="T48" s="128" t="str">
        <f t="shared" si="5"/>
        <v/>
      </c>
      <c r="U48" s="142" t="s">
        <v>1593</v>
      </c>
      <c r="V48" s="3"/>
      <c r="W48" s="25"/>
      <c r="X48" s="75" t="str">
        <f t="shared" si="9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118">
        <v>40</v>
      </c>
      <c r="C49" s="119" t="s">
        <v>440</v>
      </c>
      <c r="D49" s="120" t="s">
        <v>441</v>
      </c>
      <c r="E49" s="121" t="s">
        <v>203</v>
      </c>
      <c r="F49" s="122" t="s">
        <v>442</v>
      </c>
      <c r="G49" s="119" t="s">
        <v>104</v>
      </c>
      <c r="H49" s="89">
        <v>9</v>
      </c>
      <c r="I49" s="89">
        <v>8</v>
      </c>
      <c r="J49" s="89">
        <v>6</v>
      </c>
      <c r="K49" s="89" t="s">
        <v>29</v>
      </c>
      <c r="L49" s="129"/>
      <c r="M49" s="129"/>
      <c r="N49" s="129"/>
      <c r="O49" s="159"/>
      <c r="P49" s="124">
        <v>7.5</v>
      </c>
      <c r="Q49" s="125">
        <f t="shared" si="6"/>
        <v>7.6</v>
      </c>
      <c r="R49" s="126" t="str">
        <f t="shared" si="7"/>
        <v>B</v>
      </c>
      <c r="S49" s="127" t="str">
        <f t="shared" si="8"/>
        <v>Khá</v>
      </c>
      <c r="T49" s="128" t="str">
        <f t="shared" si="5"/>
        <v/>
      </c>
      <c r="U49" s="142" t="s">
        <v>1593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118">
        <v>41</v>
      </c>
      <c r="C50" s="119" t="s">
        <v>443</v>
      </c>
      <c r="D50" s="120" t="s">
        <v>444</v>
      </c>
      <c r="E50" s="121" t="s">
        <v>445</v>
      </c>
      <c r="F50" s="122" t="s">
        <v>446</v>
      </c>
      <c r="G50" s="119" t="s">
        <v>348</v>
      </c>
      <c r="H50" s="89">
        <v>9</v>
      </c>
      <c r="I50" s="89">
        <v>7.5</v>
      </c>
      <c r="J50" s="89">
        <v>9.5</v>
      </c>
      <c r="K50" s="89" t="s">
        <v>29</v>
      </c>
      <c r="L50" s="129"/>
      <c r="M50" s="129"/>
      <c r="N50" s="129"/>
      <c r="O50" s="159"/>
      <c r="P50" s="124">
        <v>6.5</v>
      </c>
      <c r="Q50" s="125">
        <f t="shared" si="6"/>
        <v>7.2</v>
      </c>
      <c r="R50" s="126" t="str">
        <f t="shared" si="7"/>
        <v>B</v>
      </c>
      <c r="S50" s="127" t="str">
        <f t="shared" si="8"/>
        <v>Khá</v>
      </c>
      <c r="T50" s="128" t="str">
        <f t="shared" si="5"/>
        <v/>
      </c>
      <c r="U50" s="142" t="s">
        <v>1593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118">
        <v>42</v>
      </c>
      <c r="C51" s="119" t="s">
        <v>447</v>
      </c>
      <c r="D51" s="120" t="s">
        <v>261</v>
      </c>
      <c r="E51" s="121" t="s">
        <v>213</v>
      </c>
      <c r="F51" s="122" t="s">
        <v>448</v>
      </c>
      <c r="G51" s="119" t="s">
        <v>82</v>
      </c>
      <c r="H51" s="89">
        <v>8</v>
      </c>
      <c r="I51" s="89">
        <v>8</v>
      </c>
      <c r="J51" s="89">
        <v>7.5</v>
      </c>
      <c r="K51" s="89" t="s">
        <v>29</v>
      </c>
      <c r="L51" s="129"/>
      <c r="M51" s="129"/>
      <c r="N51" s="129"/>
      <c r="O51" s="159"/>
      <c r="P51" s="124">
        <v>4</v>
      </c>
      <c r="Q51" s="125">
        <f t="shared" si="6"/>
        <v>5.2</v>
      </c>
      <c r="R51" s="126" t="str">
        <f t="shared" si="7"/>
        <v>D+</v>
      </c>
      <c r="S51" s="127" t="str">
        <f t="shared" si="8"/>
        <v>Trung bình yếu</v>
      </c>
      <c r="T51" s="128" t="str">
        <f t="shared" si="5"/>
        <v/>
      </c>
      <c r="U51" s="142" t="s">
        <v>1593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118">
        <v>43</v>
      </c>
      <c r="C52" s="119" t="s">
        <v>449</v>
      </c>
      <c r="D52" s="120" t="s">
        <v>450</v>
      </c>
      <c r="E52" s="121" t="s">
        <v>213</v>
      </c>
      <c r="F52" s="122" t="s">
        <v>451</v>
      </c>
      <c r="G52" s="119" t="s">
        <v>348</v>
      </c>
      <c r="H52" s="89">
        <v>7</v>
      </c>
      <c r="I52" s="89">
        <v>6</v>
      </c>
      <c r="J52" s="89">
        <v>8</v>
      </c>
      <c r="K52" s="89" t="s">
        <v>29</v>
      </c>
      <c r="L52" s="129"/>
      <c r="M52" s="129"/>
      <c r="N52" s="129"/>
      <c r="O52" s="159"/>
      <c r="P52" s="124">
        <v>6.5</v>
      </c>
      <c r="Q52" s="125">
        <f t="shared" si="6"/>
        <v>6.7</v>
      </c>
      <c r="R52" s="126" t="str">
        <f t="shared" si="7"/>
        <v>C+</v>
      </c>
      <c r="S52" s="127" t="str">
        <f t="shared" si="8"/>
        <v>Trung bình</v>
      </c>
      <c r="T52" s="128" t="str">
        <f t="shared" si="5"/>
        <v/>
      </c>
      <c r="U52" s="142" t="s">
        <v>1593</v>
      </c>
      <c r="V52" s="3"/>
      <c r="W52" s="25"/>
      <c r="X52" s="75" t="str">
        <f t="shared" si="9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118">
        <v>44</v>
      </c>
      <c r="C53" s="119" t="s">
        <v>452</v>
      </c>
      <c r="D53" s="120" t="s">
        <v>453</v>
      </c>
      <c r="E53" s="121" t="s">
        <v>213</v>
      </c>
      <c r="F53" s="122" t="s">
        <v>454</v>
      </c>
      <c r="G53" s="119" t="s">
        <v>108</v>
      </c>
      <c r="H53" s="89">
        <v>10</v>
      </c>
      <c r="I53" s="89">
        <v>9</v>
      </c>
      <c r="J53" s="89">
        <v>8.5</v>
      </c>
      <c r="K53" s="89" t="s">
        <v>29</v>
      </c>
      <c r="L53" s="129"/>
      <c r="M53" s="129"/>
      <c r="N53" s="129"/>
      <c r="O53" s="159"/>
      <c r="P53" s="124">
        <v>9</v>
      </c>
      <c r="Q53" s="125">
        <f t="shared" si="6"/>
        <v>9.1</v>
      </c>
      <c r="R53" s="126" t="str">
        <f t="shared" si="7"/>
        <v>A+</v>
      </c>
      <c r="S53" s="127" t="str">
        <f t="shared" si="8"/>
        <v>Giỏi</v>
      </c>
      <c r="T53" s="128" t="str">
        <f t="shared" si="5"/>
        <v/>
      </c>
      <c r="U53" s="142" t="s">
        <v>1593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118">
        <v>45</v>
      </c>
      <c r="C54" s="119" t="s">
        <v>455</v>
      </c>
      <c r="D54" s="120" t="s">
        <v>456</v>
      </c>
      <c r="E54" s="121" t="s">
        <v>457</v>
      </c>
      <c r="F54" s="122" t="s">
        <v>458</v>
      </c>
      <c r="G54" s="119" t="s">
        <v>218</v>
      </c>
      <c r="H54" s="89">
        <v>10</v>
      </c>
      <c r="I54" s="89">
        <v>9</v>
      </c>
      <c r="J54" s="89">
        <v>9.5</v>
      </c>
      <c r="K54" s="89" t="s">
        <v>29</v>
      </c>
      <c r="L54" s="129"/>
      <c r="M54" s="129"/>
      <c r="N54" s="129"/>
      <c r="O54" s="159"/>
      <c r="P54" s="124">
        <v>7</v>
      </c>
      <c r="Q54" s="125">
        <f t="shared" si="6"/>
        <v>7.8</v>
      </c>
      <c r="R54" s="126" t="str">
        <f t="shared" si="7"/>
        <v>B</v>
      </c>
      <c r="S54" s="127" t="str">
        <f t="shared" si="8"/>
        <v>Khá</v>
      </c>
      <c r="T54" s="128" t="str">
        <f t="shared" si="5"/>
        <v/>
      </c>
      <c r="U54" s="142" t="s">
        <v>1593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118">
        <v>46</v>
      </c>
      <c r="C55" s="119" t="s">
        <v>459</v>
      </c>
      <c r="D55" s="120" t="s">
        <v>209</v>
      </c>
      <c r="E55" s="121" t="s">
        <v>460</v>
      </c>
      <c r="F55" s="122" t="s">
        <v>461</v>
      </c>
      <c r="G55" s="119" t="s">
        <v>82</v>
      </c>
      <c r="H55" s="89">
        <v>9</v>
      </c>
      <c r="I55" s="89">
        <v>7</v>
      </c>
      <c r="J55" s="89">
        <v>7.5</v>
      </c>
      <c r="K55" s="89" t="s">
        <v>29</v>
      </c>
      <c r="L55" s="129"/>
      <c r="M55" s="129"/>
      <c r="N55" s="129"/>
      <c r="O55" s="159"/>
      <c r="P55" s="124">
        <v>3</v>
      </c>
      <c r="Q55" s="125">
        <f t="shared" si="6"/>
        <v>4.5</v>
      </c>
      <c r="R55" s="126" t="str">
        <f t="shared" si="7"/>
        <v>D</v>
      </c>
      <c r="S55" s="127" t="str">
        <f t="shared" si="8"/>
        <v>Trung bình yếu</v>
      </c>
      <c r="T55" s="128" t="str">
        <f t="shared" si="5"/>
        <v/>
      </c>
      <c r="U55" s="142" t="s">
        <v>1593</v>
      </c>
      <c r="V55" s="3"/>
      <c r="W55" s="25"/>
      <c r="X55" s="75" t="str">
        <f t="shared" si="9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118">
        <v>47</v>
      </c>
      <c r="C56" s="119" t="s">
        <v>462</v>
      </c>
      <c r="D56" s="120" t="s">
        <v>463</v>
      </c>
      <c r="E56" s="121" t="s">
        <v>464</v>
      </c>
      <c r="F56" s="122" t="s">
        <v>465</v>
      </c>
      <c r="G56" s="119" t="s">
        <v>218</v>
      </c>
      <c r="H56" s="89">
        <v>9</v>
      </c>
      <c r="I56" s="89">
        <v>8</v>
      </c>
      <c r="J56" s="89">
        <v>8.5</v>
      </c>
      <c r="K56" s="89" t="s">
        <v>29</v>
      </c>
      <c r="L56" s="129"/>
      <c r="M56" s="129"/>
      <c r="N56" s="129"/>
      <c r="O56" s="159"/>
      <c r="P56" s="124">
        <v>7</v>
      </c>
      <c r="Q56" s="125">
        <f t="shared" si="6"/>
        <v>7.5</v>
      </c>
      <c r="R56" s="126" t="str">
        <f t="shared" si="7"/>
        <v>B</v>
      </c>
      <c r="S56" s="127" t="str">
        <f t="shared" si="8"/>
        <v>Khá</v>
      </c>
      <c r="T56" s="128" t="str">
        <f t="shared" si="5"/>
        <v/>
      </c>
      <c r="U56" s="142" t="s">
        <v>1593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118">
        <v>48</v>
      </c>
      <c r="C57" s="119" t="s">
        <v>466</v>
      </c>
      <c r="D57" s="120" t="s">
        <v>467</v>
      </c>
      <c r="E57" s="121" t="s">
        <v>468</v>
      </c>
      <c r="F57" s="122" t="s">
        <v>469</v>
      </c>
      <c r="G57" s="119" t="s">
        <v>348</v>
      </c>
      <c r="H57" s="89">
        <v>9</v>
      </c>
      <c r="I57" s="89">
        <v>7</v>
      </c>
      <c r="J57" s="89">
        <v>9</v>
      </c>
      <c r="K57" s="89" t="s">
        <v>29</v>
      </c>
      <c r="L57" s="129"/>
      <c r="M57" s="129"/>
      <c r="N57" s="129"/>
      <c r="O57" s="159"/>
      <c r="P57" s="124">
        <v>0.5</v>
      </c>
      <c r="Q57" s="125">
        <f t="shared" si="6"/>
        <v>2.9</v>
      </c>
      <c r="R57" s="126" t="str">
        <f t="shared" si="7"/>
        <v>F</v>
      </c>
      <c r="S57" s="127" t="str">
        <f t="shared" si="8"/>
        <v>Kém</v>
      </c>
      <c r="T57" s="128" t="str">
        <f t="shared" si="5"/>
        <v/>
      </c>
      <c r="U57" s="142" t="s">
        <v>1593</v>
      </c>
      <c r="V57" s="3"/>
      <c r="W57" s="25"/>
      <c r="X57" s="75" t="str">
        <f t="shared" si="9"/>
        <v>Học lại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118">
        <v>49</v>
      </c>
      <c r="C58" s="119" t="s">
        <v>470</v>
      </c>
      <c r="D58" s="120" t="s">
        <v>343</v>
      </c>
      <c r="E58" s="121" t="s">
        <v>471</v>
      </c>
      <c r="F58" s="122" t="s">
        <v>469</v>
      </c>
      <c r="G58" s="119" t="s">
        <v>218</v>
      </c>
      <c r="H58" s="89">
        <v>9</v>
      </c>
      <c r="I58" s="89">
        <v>7</v>
      </c>
      <c r="J58" s="89">
        <v>8.5</v>
      </c>
      <c r="K58" s="89" t="s">
        <v>29</v>
      </c>
      <c r="L58" s="129"/>
      <c r="M58" s="129"/>
      <c r="N58" s="129"/>
      <c r="O58" s="159"/>
      <c r="P58" s="124">
        <v>1.5</v>
      </c>
      <c r="Q58" s="125">
        <f t="shared" si="6"/>
        <v>3.5</v>
      </c>
      <c r="R58" s="126" t="str">
        <f t="shared" si="7"/>
        <v>F</v>
      </c>
      <c r="S58" s="127" t="str">
        <f t="shared" si="8"/>
        <v>Kém</v>
      </c>
      <c r="T58" s="128" t="str">
        <f t="shared" ref="T58:T75" si="10">+IF(OR($H58=0,$I58=0,$J58=0,$K58=0),"Không đủ ĐKDT","")</f>
        <v/>
      </c>
      <c r="U58" s="142" t="s">
        <v>1593</v>
      </c>
      <c r="V58" s="3"/>
      <c r="W58" s="25"/>
      <c r="X58" s="75" t="str">
        <f t="shared" si="9"/>
        <v>Học lại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118">
        <v>50</v>
      </c>
      <c r="C59" s="119" t="s">
        <v>472</v>
      </c>
      <c r="D59" s="120" t="s">
        <v>473</v>
      </c>
      <c r="E59" s="121" t="s">
        <v>248</v>
      </c>
      <c r="F59" s="122" t="s">
        <v>474</v>
      </c>
      <c r="G59" s="119" t="s">
        <v>104</v>
      </c>
      <c r="H59" s="89">
        <v>8</v>
      </c>
      <c r="I59" s="89">
        <v>7</v>
      </c>
      <c r="J59" s="89">
        <v>8.5</v>
      </c>
      <c r="K59" s="89" t="s">
        <v>29</v>
      </c>
      <c r="L59" s="129"/>
      <c r="M59" s="129"/>
      <c r="N59" s="129"/>
      <c r="O59" s="159"/>
      <c r="P59" s="124">
        <v>8</v>
      </c>
      <c r="Q59" s="125">
        <f t="shared" si="6"/>
        <v>8</v>
      </c>
      <c r="R59" s="126" t="str">
        <f t="shared" si="7"/>
        <v>B+</v>
      </c>
      <c r="S59" s="127" t="str">
        <f t="shared" si="8"/>
        <v>Khá</v>
      </c>
      <c r="T59" s="128" t="str">
        <f t="shared" si="10"/>
        <v/>
      </c>
      <c r="U59" s="142" t="s">
        <v>1593</v>
      </c>
      <c r="V59" s="3"/>
      <c r="W59" s="25"/>
      <c r="X59" s="75" t="str">
        <f t="shared" si="9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118">
        <v>51</v>
      </c>
      <c r="C60" s="119" t="s">
        <v>475</v>
      </c>
      <c r="D60" s="120" t="s">
        <v>209</v>
      </c>
      <c r="E60" s="121" t="s">
        <v>476</v>
      </c>
      <c r="F60" s="122" t="s">
        <v>477</v>
      </c>
      <c r="G60" s="119" t="s">
        <v>218</v>
      </c>
      <c r="H60" s="89">
        <v>8</v>
      </c>
      <c r="I60" s="89">
        <v>7</v>
      </c>
      <c r="J60" s="89">
        <v>8.5</v>
      </c>
      <c r="K60" s="89" t="s">
        <v>29</v>
      </c>
      <c r="L60" s="129"/>
      <c r="M60" s="129"/>
      <c r="N60" s="129"/>
      <c r="O60" s="159"/>
      <c r="P60" s="124">
        <v>3.5</v>
      </c>
      <c r="Q60" s="125">
        <f t="shared" si="6"/>
        <v>4.8</v>
      </c>
      <c r="R60" s="126" t="str">
        <f t="shared" si="7"/>
        <v>D</v>
      </c>
      <c r="S60" s="127" t="str">
        <f t="shared" si="8"/>
        <v>Trung bình yếu</v>
      </c>
      <c r="T60" s="128" t="str">
        <f t="shared" si="10"/>
        <v/>
      </c>
      <c r="U60" s="142" t="s">
        <v>1593</v>
      </c>
      <c r="V60" s="3"/>
      <c r="W60" s="25"/>
      <c r="X60" s="75" t="str">
        <f t="shared" si="9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118">
        <v>52</v>
      </c>
      <c r="C61" s="119" t="s">
        <v>478</v>
      </c>
      <c r="D61" s="120" t="s">
        <v>479</v>
      </c>
      <c r="E61" s="121" t="s">
        <v>255</v>
      </c>
      <c r="F61" s="122" t="s">
        <v>480</v>
      </c>
      <c r="G61" s="119" t="s">
        <v>348</v>
      </c>
      <c r="H61" s="89">
        <v>9</v>
      </c>
      <c r="I61" s="89">
        <v>7</v>
      </c>
      <c r="J61" s="89">
        <v>9</v>
      </c>
      <c r="K61" s="89" t="s">
        <v>29</v>
      </c>
      <c r="L61" s="129"/>
      <c r="M61" s="129"/>
      <c r="N61" s="129"/>
      <c r="O61" s="159"/>
      <c r="P61" s="124">
        <v>6</v>
      </c>
      <c r="Q61" s="125">
        <f t="shared" si="6"/>
        <v>6.7</v>
      </c>
      <c r="R61" s="126" t="str">
        <f t="shared" si="7"/>
        <v>C+</v>
      </c>
      <c r="S61" s="127" t="str">
        <f t="shared" si="8"/>
        <v>Trung bình</v>
      </c>
      <c r="T61" s="128" t="str">
        <f t="shared" si="10"/>
        <v/>
      </c>
      <c r="U61" s="142" t="s">
        <v>1593</v>
      </c>
      <c r="V61" s="3"/>
      <c r="W61" s="25"/>
      <c r="X61" s="75" t="str">
        <f t="shared" si="9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118">
        <v>53</v>
      </c>
      <c r="C62" s="119" t="s">
        <v>481</v>
      </c>
      <c r="D62" s="120" t="s">
        <v>324</v>
      </c>
      <c r="E62" s="121" t="s">
        <v>255</v>
      </c>
      <c r="F62" s="122" t="s">
        <v>482</v>
      </c>
      <c r="G62" s="119" t="s">
        <v>82</v>
      </c>
      <c r="H62" s="89">
        <v>10</v>
      </c>
      <c r="I62" s="89">
        <v>9</v>
      </c>
      <c r="J62" s="89">
        <v>8.5</v>
      </c>
      <c r="K62" s="89" t="s">
        <v>29</v>
      </c>
      <c r="L62" s="129"/>
      <c r="M62" s="129"/>
      <c r="N62" s="129"/>
      <c r="O62" s="159"/>
      <c r="P62" s="124">
        <v>8.5</v>
      </c>
      <c r="Q62" s="125">
        <f t="shared" si="6"/>
        <v>8.6999999999999993</v>
      </c>
      <c r="R62" s="126" t="str">
        <f t="shared" si="7"/>
        <v>A</v>
      </c>
      <c r="S62" s="127" t="str">
        <f t="shared" si="8"/>
        <v>Giỏi</v>
      </c>
      <c r="T62" s="128" t="str">
        <f t="shared" si="10"/>
        <v/>
      </c>
      <c r="U62" s="142" t="s">
        <v>1593</v>
      </c>
      <c r="V62" s="3"/>
      <c r="W62" s="25"/>
      <c r="X62" s="75" t="str">
        <f t="shared" si="9"/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118">
        <v>54</v>
      </c>
      <c r="C63" s="119" t="s">
        <v>483</v>
      </c>
      <c r="D63" s="120" t="s">
        <v>80</v>
      </c>
      <c r="E63" s="121" t="s">
        <v>484</v>
      </c>
      <c r="F63" s="122" t="s">
        <v>485</v>
      </c>
      <c r="G63" s="119" t="s">
        <v>104</v>
      </c>
      <c r="H63" s="89">
        <v>9</v>
      </c>
      <c r="I63" s="89">
        <v>7</v>
      </c>
      <c r="J63" s="89">
        <v>8</v>
      </c>
      <c r="K63" s="89" t="s">
        <v>29</v>
      </c>
      <c r="L63" s="129"/>
      <c r="M63" s="129"/>
      <c r="N63" s="129"/>
      <c r="O63" s="159"/>
      <c r="P63" s="124">
        <v>4.5</v>
      </c>
      <c r="Q63" s="125">
        <f t="shared" si="6"/>
        <v>5.6</v>
      </c>
      <c r="R63" s="126" t="str">
        <f t="shared" si="7"/>
        <v>C</v>
      </c>
      <c r="S63" s="127" t="str">
        <f t="shared" si="8"/>
        <v>Trung bình</v>
      </c>
      <c r="T63" s="128" t="str">
        <f t="shared" si="10"/>
        <v/>
      </c>
      <c r="U63" s="142" t="s">
        <v>1593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118">
        <v>55</v>
      </c>
      <c r="C64" s="119" t="s">
        <v>486</v>
      </c>
      <c r="D64" s="120" t="s">
        <v>487</v>
      </c>
      <c r="E64" s="121" t="s">
        <v>267</v>
      </c>
      <c r="F64" s="122" t="s">
        <v>488</v>
      </c>
      <c r="G64" s="119" t="s">
        <v>108</v>
      </c>
      <c r="H64" s="89">
        <v>9</v>
      </c>
      <c r="I64" s="89">
        <v>8</v>
      </c>
      <c r="J64" s="89">
        <v>8.5</v>
      </c>
      <c r="K64" s="89" t="s">
        <v>29</v>
      </c>
      <c r="L64" s="129"/>
      <c r="M64" s="129"/>
      <c r="N64" s="129"/>
      <c r="O64" s="159"/>
      <c r="P64" s="124">
        <v>8.5</v>
      </c>
      <c r="Q64" s="125">
        <f t="shared" si="6"/>
        <v>8.5</v>
      </c>
      <c r="R64" s="126" t="str">
        <f t="shared" si="7"/>
        <v>A</v>
      </c>
      <c r="S64" s="127" t="str">
        <f t="shared" si="8"/>
        <v>Giỏi</v>
      </c>
      <c r="T64" s="128" t="str">
        <f t="shared" si="10"/>
        <v/>
      </c>
      <c r="U64" s="142" t="s">
        <v>1593</v>
      </c>
      <c r="V64" s="3"/>
      <c r="W64" s="25"/>
      <c r="X64" s="75" t="str">
        <f t="shared" si="9"/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118">
        <v>56</v>
      </c>
      <c r="C65" s="119" t="s">
        <v>489</v>
      </c>
      <c r="D65" s="120" t="s">
        <v>118</v>
      </c>
      <c r="E65" s="121" t="s">
        <v>490</v>
      </c>
      <c r="F65" s="122" t="s">
        <v>491</v>
      </c>
      <c r="G65" s="119" t="s">
        <v>218</v>
      </c>
      <c r="H65" s="89">
        <v>9</v>
      </c>
      <c r="I65" s="89">
        <v>8</v>
      </c>
      <c r="J65" s="89">
        <v>7.5</v>
      </c>
      <c r="K65" s="89" t="s">
        <v>29</v>
      </c>
      <c r="L65" s="129"/>
      <c r="M65" s="129"/>
      <c r="N65" s="129"/>
      <c r="O65" s="159"/>
      <c r="P65" s="124">
        <v>6</v>
      </c>
      <c r="Q65" s="125">
        <f t="shared" si="6"/>
        <v>6.7</v>
      </c>
      <c r="R65" s="126" t="str">
        <f t="shared" si="7"/>
        <v>C+</v>
      </c>
      <c r="S65" s="127" t="str">
        <f t="shared" si="8"/>
        <v>Trung bình</v>
      </c>
      <c r="T65" s="128" t="str">
        <f t="shared" si="10"/>
        <v/>
      </c>
      <c r="U65" s="142" t="s">
        <v>1593</v>
      </c>
      <c r="V65" s="3"/>
      <c r="W65" s="25"/>
      <c r="X65" s="75" t="str">
        <f t="shared" si="9"/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30" customHeight="1">
      <c r="B66" s="118">
        <v>57</v>
      </c>
      <c r="C66" s="119" t="s">
        <v>492</v>
      </c>
      <c r="D66" s="120" t="s">
        <v>209</v>
      </c>
      <c r="E66" s="121" t="s">
        <v>493</v>
      </c>
      <c r="F66" s="122" t="s">
        <v>494</v>
      </c>
      <c r="G66" s="119" t="s">
        <v>82</v>
      </c>
      <c r="H66" s="89">
        <v>9</v>
      </c>
      <c r="I66" s="89">
        <v>8</v>
      </c>
      <c r="J66" s="89">
        <v>8.5</v>
      </c>
      <c r="K66" s="89" t="s">
        <v>29</v>
      </c>
      <c r="L66" s="129"/>
      <c r="M66" s="129"/>
      <c r="N66" s="129"/>
      <c r="O66" s="159"/>
      <c r="P66" s="124">
        <v>8.5</v>
      </c>
      <c r="Q66" s="125">
        <f t="shared" si="6"/>
        <v>8.5</v>
      </c>
      <c r="R66" s="126" t="str">
        <f t="shared" si="7"/>
        <v>A</v>
      </c>
      <c r="S66" s="127" t="str">
        <f t="shared" si="8"/>
        <v>Giỏi</v>
      </c>
      <c r="T66" s="128" t="str">
        <f t="shared" si="10"/>
        <v/>
      </c>
      <c r="U66" s="142" t="s">
        <v>1593</v>
      </c>
      <c r="V66" s="3"/>
      <c r="W66" s="25"/>
      <c r="X66" s="75" t="str">
        <f t="shared" si="9"/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ht="30" customHeight="1">
      <c r="B67" s="118">
        <v>58</v>
      </c>
      <c r="C67" s="119" t="s">
        <v>495</v>
      </c>
      <c r="D67" s="120" t="s">
        <v>496</v>
      </c>
      <c r="E67" s="121" t="s">
        <v>286</v>
      </c>
      <c r="F67" s="122" t="s">
        <v>497</v>
      </c>
      <c r="G67" s="119" t="s">
        <v>159</v>
      </c>
      <c r="H67" s="89">
        <v>9</v>
      </c>
      <c r="I67" s="89">
        <v>8</v>
      </c>
      <c r="J67" s="89">
        <v>8</v>
      </c>
      <c r="K67" s="89" t="s">
        <v>29</v>
      </c>
      <c r="L67" s="129"/>
      <c r="M67" s="129"/>
      <c r="N67" s="129"/>
      <c r="O67" s="159"/>
      <c r="P67" s="124">
        <v>9</v>
      </c>
      <c r="Q67" s="125">
        <f t="shared" si="6"/>
        <v>8.8000000000000007</v>
      </c>
      <c r="R67" s="126" t="str">
        <f t="shared" si="7"/>
        <v>A</v>
      </c>
      <c r="S67" s="127" t="str">
        <f t="shared" si="8"/>
        <v>Giỏi</v>
      </c>
      <c r="T67" s="128" t="str">
        <f t="shared" si="10"/>
        <v/>
      </c>
      <c r="U67" s="142" t="s">
        <v>1593</v>
      </c>
      <c r="V67" s="3"/>
      <c r="W67" s="25"/>
      <c r="X67" s="75" t="str">
        <f t="shared" si="9"/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ht="30" customHeight="1">
      <c r="B68" s="118">
        <v>59</v>
      </c>
      <c r="C68" s="119" t="s">
        <v>498</v>
      </c>
      <c r="D68" s="120" t="s">
        <v>118</v>
      </c>
      <c r="E68" s="121" t="s">
        <v>292</v>
      </c>
      <c r="F68" s="122" t="s">
        <v>458</v>
      </c>
      <c r="G68" s="119" t="s">
        <v>82</v>
      </c>
      <c r="H68" s="89">
        <v>9</v>
      </c>
      <c r="I68" s="89">
        <v>7.5</v>
      </c>
      <c r="J68" s="89">
        <v>8</v>
      </c>
      <c r="K68" s="89" t="s">
        <v>29</v>
      </c>
      <c r="L68" s="129"/>
      <c r="M68" s="129"/>
      <c r="N68" s="129"/>
      <c r="O68" s="159"/>
      <c r="P68" s="124">
        <v>6</v>
      </c>
      <c r="Q68" s="125">
        <f t="shared" si="6"/>
        <v>6.7</v>
      </c>
      <c r="R68" s="126" t="str">
        <f t="shared" si="7"/>
        <v>C+</v>
      </c>
      <c r="S68" s="127" t="str">
        <f t="shared" si="8"/>
        <v>Trung bình</v>
      </c>
      <c r="T68" s="128" t="str">
        <f t="shared" si="10"/>
        <v/>
      </c>
      <c r="U68" s="142" t="s">
        <v>1593</v>
      </c>
      <c r="V68" s="3"/>
      <c r="W68" s="25"/>
      <c r="X68" s="75" t="str">
        <f t="shared" si="9"/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ht="30" customHeight="1">
      <c r="B69" s="118">
        <v>60</v>
      </c>
      <c r="C69" s="119" t="s">
        <v>499</v>
      </c>
      <c r="D69" s="120" t="s">
        <v>320</v>
      </c>
      <c r="E69" s="121" t="s">
        <v>500</v>
      </c>
      <c r="F69" s="122" t="s">
        <v>501</v>
      </c>
      <c r="G69" s="119" t="s">
        <v>218</v>
      </c>
      <c r="H69" s="89">
        <v>9</v>
      </c>
      <c r="I69" s="89">
        <v>8</v>
      </c>
      <c r="J69" s="89">
        <v>8.5</v>
      </c>
      <c r="K69" s="89" t="s">
        <v>29</v>
      </c>
      <c r="L69" s="129"/>
      <c r="M69" s="129"/>
      <c r="N69" s="129"/>
      <c r="O69" s="159"/>
      <c r="P69" s="124">
        <v>8.5</v>
      </c>
      <c r="Q69" s="125">
        <f t="shared" si="6"/>
        <v>8.5</v>
      </c>
      <c r="R69" s="126" t="str">
        <f t="shared" si="7"/>
        <v>A</v>
      </c>
      <c r="S69" s="127" t="str">
        <f t="shared" si="8"/>
        <v>Giỏi</v>
      </c>
      <c r="T69" s="128" t="str">
        <f t="shared" si="10"/>
        <v/>
      </c>
      <c r="U69" s="142" t="s">
        <v>1593</v>
      </c>
      <c r="V69" s="3"/>
      <c r="W69" s="25"/>
      <c r="X69" s="75" t="str">
        <f t="shared" si="9"/>
        <v>Đạt</v>
      </c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1:39" ht="30" customHeight="1">
      <c r="B70" s="118">
        <v>61</v>
      </c>
      <c r="C70" s="119" t="s">
        <v>502</v>
      </c>
      <c r="D70" s="120" t="s">
        <v>503</v>
      </c>
      <c r="E70" s="121" t="s">
        <v>500</v>
      </c>
      <c r="F70" s="122" t="s">
        <v>504</v>
      </c>
      <c r="G70" s="119" t="s">
        <v>82</v>
      </c>
      <c r="H70" s="89">
        <v>9</v>
      </c>
      <c r="I70" s="89">
        <v>8.5</v>
      </c>
      <c r="J70" s="89">
        <v>8.5</v>
      </c>
      <c r="K70" s="89" t="s">
        <v>29</v>
      </c>
      <c r="L70" s="129"/>
      <c r="M70" s="129"/>
      <c r="N70" s="129"/>
      <c r="O70" s="159"/>
      <c r="P70" s="124">
        <v>8.5</v>
      </c>
      <c r="Q70" s="125">
        <f t="shared" si="6"/>
        <v>8.6</v>
      </c>
      <c r="R70" s="126" t="str">
        <f t="shared" si="7"/>
        <v>A</v>
      </c>
      <c r="S70" s="127" t="str">
        <f t="shared" si="8"/>
        <v>Giỏi</v>
      </c>
      <c r="T70" s="128" t="str">
        <f t="shared" si="10"/>
        <v/>
      </c>
      <c r="U70" s="142" t="s">
        <v>1593</v>
      </c>
      <c r="V70" s="3"/>
      <c r="W70" s="25"/>
      <c r="X70" s="75" t="str">
        <f t="shared" si="9"/>
        <v>Đạt</v>
      </c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ht="30" customHeight="1">
      <c r="B71" s="118">
        <v>62</v>
      </c>
      <c r="C71" s="119" t="s">
        <v>505</v>
      </c>
      <c r="D71" s="120" t="s">
        <v>506</v>
      </c>
      <c r="E71" s="121" t="s">
        <v>306</v>
      </c>
      <c r="F71" s="122" t="s">
        <v>507</v>
      </c>
      <c r="G71" s="119" t="s">
        <v>86</v>
      </c>
      <c r="H71" s="89">
        <v>8</v>
      </c>
      <c r="I71" s="89">
        <v>7</v>
      </c>
      <c r="J71" s="89">
        <v>8.5</v>
      </c>
      <c r="K71" s="89" t="s">
        <v>29</v>
      </c>
      <c r="L71" s="129"/>
      <c r="M71" s="129"/>
      <c r="N71" s="129"/>
      <c r="O71" s="159"/>
      <c r="P71" s="124">
        <v>5.5</v>
      </c>
      <c r="Q71" s="125">
        <f t="shared" si="6"/>
        <v>6.2</v>
      </c>
      <c r="R71" s="126" t="str">
        <f t="shared" si="7"/>
        <v>C</v>
      </c>
      <c r="S71" s="127" t="str">
        <f t="shared" si="8"/>
        <v>Trung bình</v>
      </c>
      <c r="T71" s="128" t="str">
        <f t="shared" si="10"/>
        <v/>
      </c>
      <c r="U71" s="142" t="s">
        <v>1593</v>
      </c>
      <c r="V71" s="3"/>
      <c r="W71" s="25"/>
      <c r="X71" s="75" t="str">
        <f t="shared" si="9"/>
        <v>Đạt</v>
      </c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ht="30" customHeight="1">
      <c r="B72" s="118">
        <v>63</v>
      </c>
      <c r="C72" s="119" t="s">
        <v>508</v>
      </c>
      <c r="D72" s="120" t="s">
        <v>209</v>
      </c>
      <c r="E72" s="121" t="s">
        <v>306</v>
      </c>
      <c r="F72" s="122" t="s">
        <v>509</v>
      </c>
      <c r="G72" s="119" t="s">
        <v>82</v>
      </c>
      <c r="H72" s="89">
        <v>9</v>
      </c>
      <c r="I72" s="89">
        <v>7.5</v>
      </c>
      <c r="J72" s="89">
        <v>9.5</v>
      </c>
      <c r="K72" s="89" t="s">
        <v>29</v>
      </c>
      <c r="L72" s="129"/>
      <c r="M72" s="129"/>
      <c r="N72" s="129"/>
      <c r="O72" s="159"/>
      <c r="P72" s="124">
        <v>8</v>
      </c>
      <c r="Q72" s="125">
        <f t="shared" si="6"/>
        <v>8.1999999999999993</v>
      </c>
      <c r="R72" s="126" t="str">
        <f t="shared" si="7"/>
        <v>B+</v>
      </c>
      <c r="S72" s="127" t="str">
        <f t="shared" si="8"/>
        <v>Khá</v>
      </c>
      <c r="T72" s="128" t="str">
        <f t="shared" si="10"/>
        <v/>
      </c>
      <c r="U72" s="142" t="s">
        <v>1593</v>
      </c>
      <c r="V72" s="3"/>
      <c r="W72" s="25"/>
      <c r="X72" s="75" t="str">
        <f t="shared" si="9"/>
        <v>Đạt</v>
      </c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ht="30" customHeight="1">
      <c r="B73" s="118">
        <v>64</v>
      </c>
      <c r="C73" s="119" t="s">
        <v>510</v>
      </c>
      <c r="D73" s="120" t="s">
        <v>511</v>
      </c>
      <c r="E73" s="121" t="s">
        <v>310</v>
      </c>
      <c r="F73" s="122" t="s">
        <v>512</v>
      </c>
      <c r="G73" s="119" t="s">
        <v>82</v>
      </c>
      <c r="H73" s="89">
        <v>9</v>
      </c>
      <c r="I73" s="89">
        <v>7.5</v>
      </c>
      <c r="J73" s="89">
        <v>9.5</v>
      </c>
      <c r="K73" s="89" t="s">
        <v>29</v>
      </c>
      <c r="L73" s="129"/>
      <c r="M73" s="129"/>
      <c r="N73" s="129"/>
      <c r="O73" s="159"/>
      <c r="P73" s="124">
        <v>9.5</v>
      </c>
      <c r="Q73" s="125">
        <f t="shared" si="6"/>
        <v>9.3000000000000007</v>
      </c>
      <c r="R73" s="126" t="str">
        <f t="shared" si="7"/>
        <v>A+</v>
      </c>
      <c r="S73" s="127" t="str">
        <f t="shared" si="8"/>
        <v>Giỏi</v>
      </c>
      <c r="T73" s="128" t="str">
        <f t="shared" si="10"/>
        <v/>
      </c>
      <c r="U73" s="142" t="s">
        <v>1593</v>
      </c>
      <c r="V73" s="3"/>
      <c r="W73" s="25"/>
      <c r="X73" s="75" t="str">
        <f t="shared" si="9"/>
        <v>Đạt</v>
      </c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ht="30" customHeight="1">
      <c r="B74" s="118">
        <v>65</v>
      </c>
      <c r="C74" s="119" t="s">
        <v>513</v>
      </c>
      <c r="D74" s="120" t="s">
        <v>514</v>
      </c>
      <c r="E74" s="121" t="s">
        <v>314</v>
      </c>
      <c r="F74" s="122" t="s">
        <v>515</v>
      </c>
      <c r="G74" s="119" t="s">
        <v>348</v>
      </c>
      <c r="H74" s="89">
        <v>9</v>
      </c>
      <c r="I74" s="89">
        <v>7</v>
      </c>
      <c r="J74" s="89">
        <v>8.5</v>
      </c>
      <c r="K74" s="89" t="s">
        <v>29</v>
      </c>
      <c r="L74" s="129"/>
      <c r="M74" s="129"/>
      <c r="N74" s="129"/>
      <c r="O74" s="159"/>
      <c r="P74" s="136">
        <v>6.5</v>
      </c>
      <c r="Q74" s="125">
        <f t="shared" ref="Q74:Q75" si="11">ROUND(SUMPRODUCT(H74:P74,$H$9:$P$9)/100,1)</f>
        <v>7</v>
      </c>
      <c r="R74" s="126" t="str">
        <f t="shared" si="7"/>
        <v>B</v>
      </c>
      <c r="S74" s="127" t="str">
        <f t="shared" si="8"/>
        <v>Khá</v>
      </c>
      <c r="T74" s="128" t="str">
        <f t="shared" si="10"/>
        <v/>
      </c>
      <c r="U74" s="142" t="s">
        <v>1593</v>
      </c>
      <c r="V74" s="3"/>
      <c r="W74" s="25"/>
      <c r="X74" s="75" t="str">
        <f t="shared" si="9"/>
        <v>Đạt</v>
      </c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ht="30" customHeight="1">
      <c r="B75" s="130">
        <v>66</v>
      </c>
      <c r="C75" s="131" t="s">
        <v>516</v>
      </c>
      <c r="D75" s="132" t="s">
        <v>517</v>
      </c>
      <c r="E75" s="133" t="s">
        <v>518</v>
      </c>
      <c r="F75" s="134" t="s">
        <v>519</v>
      </c>
      <c r="G75" s="131" t="s">
        <v>104</v>
      </c>
      <c r="H75" s="91">
        <v>9</v>
      </c>
      <c r="I75" s="91">
        <v>7.5</v>
      </c>
      <c r="J75" s="91">
        <v>7.5</v>
      </c>
      <c r="K75" s="91" t="s">
        <v>29</v>
      </c>
      <c r="L75" s="135"/>
      <c r="M75" s="135"/>
      <c r="N75" s="135"/>
      <c r="O75" s="160"/>
      <c r="P75" s="136">
        <v>8.5</v>
      </c>
      <c r="Q75" s="137">
        <f t="shared" si="11"/>
        <v>8.4</v>
      </c>
      <c r="R75" s="138" t="str">
        <f t="shared" si="7"/>
        <v>B+</v>
      </c>
      <c r="S75" s="139" t="str">
        <f t="shared" si="8"/>
        <v>Khá</v>
      </c>
      <c r="T75" s="140" t="str">
        <f t="shared" si="10"/>
        <v/>
      </c>
      <c r="U75" s="142" t="s">
        <v>1593</v>
      </c>
      <c r="V75" s="3"/>
      <c r="W75" s="25"/>
      <c r="X75" s="75" t="str">
        <f t="shared" si="9"/>
        <v>Đạt</v>
      </c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1:39" ht="9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2"/>
      <c r="V76" s="3"/>
    </row>
    <row r="77" spans="1:39" ht="16.5">
      <c r="A77" s="2"/>
      <c r="B77" s="191" t="s">
        <v>30</v>
      </c>
      <c r="C77" s="191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2"/>
      <c r="V77" s="3"/>
    </row>
    <row r="78" spans="1:39" ht="16.5" customHeight="1">
      <c r="A78" s="2"/>
      <c r="B78" s="45" t="s">
        <v>31</v>
      </c>
      <c r="C78" s="45"/>
      <c r="D78" s="46">
        <f>+$AA$8</f>
        <v>66</v>
      </c>
      <c r="E78" s="47" t="s">
        <v>32</v>
      </c>
      <c r="F78" s="176" t="s">
        <v>33</v>
      </c>
      <c r="G78" s="176"/>
      <c r="H78" s="176"/>
      <c r="I78" s="176"/>
      <c r="J78" s="176"/>
      <c r="K78" s="176"/>
      <c r="L78" s="176"/>
      <c r="M78" s="176"/>
      <c r="N78" s="176"/>
      <c r="O78" s="176"/>
      <c r="P78" s="48">
        <f>$AA$8 -COUNTIF($T$9:$T$265,"Vắng") -COUNTIF($T$9:$T$265,"Vắng có phép") - COUNTIF($T$9:$T$265,"Đình chỉ thi") - COUNTIF($T$9:$T$265,"Không đủ ĐKDT")</f>
        <v>65</v>
      </c>
      <c r="Q78" s="48"/>
      <c r="R78" s="48"/>
      <c r="S78" s="49"/>
      <c r="T78" s="50" t="s">
        <v>32</v>
      </c>
      <c r="U78" s="108"/>
      <c r="V78" s="3"/>
    </row>
    <row r="79" spans="1:39" ht="16.5" customHeight="1">
      <c r="A79" s="2"/>
      <c r="B79" s="45" t="s">
        <v>34</v>
      </c>
      <c r="C79" s="45"/>
      <c r="D79" s="46">
        <f>+$AL$8</f>
        <v>63</v>
      </c>
      <c r="E79" s="47" t="s">
        <v>32</v>
      </c>
      <c r="F79" s="176" t="s">
        <v>35</v>
      </c>
      <c r="G79" s="176"/>
      <c r="H79" s="176"/>
      <c r="I79" s="176"/>
      <c r="J79" s="176"/>
      <c r="K79" s="176"/>
      <c r="L79" s="176"/>
      <c r="M79" s="176"/>
      <c r="N79" s="176"/>
      <c r="O79" s="176"/>
      <c r="P79" s="51">
        <f>COUNTIF($T$9:$T$141,"Vắng")</f>
        <v>1</v>
      </c>
      <c r="Q79" s="51"/>
      <c r="R79" s="51"/>
      <c r="S79" s="52"/>
      <c r="T79" s="50" t="s">
        <v>32</v>
      </c>
      <c r="U79" s="109"/>
      <c r="V79" s="3"/>
    </row>
    <row r="80" spans="1:39" ht="16.5" customHeight="1">
      <c r="A80" s="2"/>
      <c r="B80" s="45" t="s">
        <v>43</v>
      </c>
      <c r="C80" s="45"/>
      <c r="D80" s="61">
        <f>COUNTIF(X10:X75,"Học lại")</f>
        <v>3</v>
      </c>
      <c r="E80" s="47" t="s">
        <v>32</v>
      </c>
      <c r="F80" s="176" t="s">
        <v>44</v>
      </c>
      <c r="G80" s="176"/>
      <c r="H80" s="176"/>
      <c r="I80" s="176"/>
      <c r="J80" s="176"/>
      <c r="K80" s="176"/>
      <c r="L80" s="176"/>
      <c r="M80" s="176"/>
      <c r="N80" s="176"/>
      <c r="O80" s="176"/>
      <c r="P80" s="48">
        <f>COUNTIF($T$9:$T$141,"Vắng có phép")</f>
        <v>0</v>
      </c>
      <c r="Q80" s="48"/>
      <c r="R80" s="48"/>
      <c r="S80" s="49"/>
      <c r="T80" s="50" t="s">
        <v>32</v>
      </c>
      <c r="U80" s="108"/>
      <c r="V80" s="3"/>
    </row>
    <row r="81" spans="1:39" ht="3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2"/>
      <c r="V81" s="3"/>
    </row>
    <row r="82" spans="1:39">
      <c r="B82" s="80" t="s">
        <v>45</v>
      </c>
      <c r="C82" s="80"/>
      <c r="D82" s="81">
        <f>COUNTIF(X10:X75,"Thi lại")</f>
        <v>0</v>
      </c>
      <c r="E82" s="82" t="s">
        <v>32</v>
      </c>
      <c r="F82" s="3"/>
      <c r="G82" s="3"/>
      <c r="H82" s="3"/>
      <c r="I82" s="3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0"/>
      <c r="U82" s="180"/>
      <c r="V82" s="3"/>
    </row>
    <row r="83" spans="1:39" ht="24.75" customHeight="1">
      <c r="B83" s="80"/>
      <c r="C83" s="80"/>
      <c r="D83" s="81"/>
      <c r="E83" s="82"/>
      <c r="F83" s="3"/>
      <c r="G83" s="3"/>
      <c r="H83" s="3"/>
      <c r="I83" s="3"/>
      <c r="J83" s="180" t="s">
        <v>46</v>
      </c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V83" s="3"/>
    </row>
    <row r="84" spans="1:39">
      <c r="A84" s="53"/>
      <c r="B84" s="174"/>
      <c r="C84" s="174"/>
      <c r="D84" s="174"/>
      <c r="E84" s="174"/>
      <c r="F84" s="174"/>
      <c r="G84" s="174"/>
      <c r="H84" s="174"/>
      <c r="I84" s="54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3"/>
    </row>
    <row r="85" spans="1:39" ht="4.5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V85" s="3"/>
    </row>
    <row r="86" spans="1:39" s="2" customFormat="1">
      <c r="B86" s="174"/>
      <c r="C86" s="174"/>
      <c r="D86" s="179"/>
      <c r="E86" s="179"/>
      <c r="F86" s="179"/>
      <c r="G86" s="179"/>
      <c r="H86" s="179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V86" s="3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V87" s="3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3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3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3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</row>
    <row r="92" spans="1:39" s="2" customFormat="1" ht="18" customHeight="1">
      <c r="A92" s="1"/>
      <c r="B92" s="178"/>
      <c r="C92" s="178"/>
      <c r="D92" s="178"/>
      <c r="E92" s="178"/>
      <c r="F92" s="178"/>
      <c r="G92" s="178"/>
      <c r="H92" s="178"/>
      <c r="I92" s="178"/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3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3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3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</row>
    <row r="95" spans="1:39" s="2" customFormat="1" ht="21.75" customHeight="1">
      <c r="A95" s="1"/>
      <c r="B95" s="174"/>
      <c r="C95" s="174"/>
      <c r="D95" s="174"/>
      <c r="E95" s="174"/>
      <c r="F95" s="174"/>
      <c r="G95" s="174"/>
      <c r="H95" s="174"/>
      <c r="I95" s="54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3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</row>
    <row r="96" spans="1:39" s="2" customFormat="1">
      <c r="A96" s="1"/>
      <c r="B96" s="39"/>
      <c r="C96" s="55"/>
      <c r="D96" s="55"/>
      <c r="E96" s="56"/>
      <c r="F96" s="56"/>
      <c r="G96" s="56"/>
      <c r="H96" s="57"/>
      <c r="I96" s="58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</row>
    <row r="97" spans="1:39" s="2" customFormat="1">
      <c r="A97" s="1"/>
      <c r="B97" s="174"/>
      <c r="C97" s="174"/>
      <c r="D97" s="179"/>
      <c r="E97" s="179"/>
      <c r="F97" s="179"/>
      <c r="G97" s="179"/>
      <c r="H97" s="179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  <c r="V97" s="1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"/>
      <c r="V98" s="1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</row>
    <row r="102" spans="1:39">
      <c r="B102" s="177"/>
      <c r="C102" s="177"/>
      <c r="D102" s="177"/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9:O79"/>
    <mergeCell ref="O7:O8"/>
    <mergeCell ref="C7:C8"/>
    <mergeCell ref="D7:E8"/>
    <mergeCell ref="AJ4:AK6"/>
    <mergeCell ref="F7:F8"/>
    <mergeCell ref="G7:G8"/>
    <mergeCell ref="B9:G9"/>
    <mergeCell ref="B77:C77"/>
    <mergeCell ref="F78:O78"/>
    <mergeCell ref="P7:P8"/>
    <mergeCell ref="Q7:Q9"/>
    <mergeCell ref="H7:H8"/>
    <mergeCell ref="I7:I8"/>
    <mergeCell ref="J7:J8"/>
    <mergeCell ref="K7:K8"/>
    <mergeCell ref="L7:L8"/>
    <mergeCell ref="M7:M8"/>
    <mergeCell ref="B97:C97"/>
    <mergeCell ref="D97:H97"/>
    <mergeCell ref="B102:C102"/>
    <mergeCell ref="D102:I102"/>
    <mergeCell ref="J102:U102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</mergeCells>
  <conditionalFormatting sqref="H10:N75 P10:P75">
    <cfRule type="cellIs" dxfId="59" priority="8" operator="greaterThan">
      <formula>10</formula>
    </cfRule>
  </conditionalFormatting>
  <conditionalFormatting sqref="O97:O1048576 O1:O95">
    <cfRule type="duplicateValues" dxfId="58" priority="7"/>
  </conditionalFormatting>
  <conditionalFormatting sqref="C1:C1048576">
    <cfRule type="duplicateValues" dxfId="57" priority="6"/>
  </conditionalFormatting>
  <conditionalFormatting sqref="J10:J75">
    <cfRule type="cellIs" dxfId="56" priority="2" stopIfTrue="1" operator="greaterThan">
      <formula>10</formula>
    </cfRule>
    <cfRule type="cellIs" dxfId="55" priority="3" stopIfTrue="1" operator="greaterThan">
      <formula>10</formula>
    </cfRule>
    <cfRule type="cellIs" dxfId="54" priority="4" stopIfTrue="1" operator="greaterThan">
      <formula>10</formula>
    </cfRule>
    <cfRule type="cellIs" dxfId="53" priority="5" stopIfTrue="1" operator="greaterThan">
      <formula>10</formula>
    </cfRule>
  </conditionalFormatting>
  <conditionalFormatting sqref="O1">
    <cfRule type="duplicateValues" dxfId="52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AM80"/>
  <sheetViews>
    <sheetView workbookViewId="0">
      <pane ySplit="3" topLeftCell="A9" activePane="bottomLeft" state="frozen"/>
      <selection activeCell="A6" sqref="A6:XFD6"/>
      <selection pane="bottomLeft" activeCell="A62" sqref="A62:XFD80"/>
    </sheetView>
  </sheetViews>
  <sheetFormatPr defaultColWidth="9" defaultRowHeight="15.75"/>
  <cols>
    <col min="1" max="1" width="0.125" style="1" customWidth="1"/>
    <col min="2" max="2" width="4" style="1" customWidth="1"/>
    <col min="3" max="3" width="10.625" style="1" customWidth="1"/>
    <col min="4" max="4" width="16.75" style="1" customWidth="1"/>
    <col min="5" max="5" width="7.25" style="1" customWidth="1"/>
    <col min="6" max="6" width="9.375" style="1" hidden="1" customWidth="1"/>
    <col min="7" max="7" width="12" style="1" customWidth="1"/>
    <col min="8" max="9" width="5.5" style="1" customWidth="1"/>
    <col min="10" max="10" width="4.875" style="101" customWidth="1"/>
    <col min="11" max="11" width="4.375" style="1" hidden="1" customWidth="1"/>
    <col min="12" max="13" width="5.125" style="1" hidden="1" customWidth="1"/>
    <col min="14" max="14" width="8" style="1" hidden="1" customWidth="1"/>
    <col min="15" max="15" width="15.875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93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209" t="s">
        <v>49</v>
      </c>
      <c r="Q4" s="209"/>
      <c r="R4" s="209"/>
      <c r="S4" s="209" t="s">
        <v>56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212" t="s">
        <v>52</v>
      </c>
      <c r="Q5" s="212"/>
      <c r="R5" s="212"/>
      <c r="S5" s="212"/>
      <c r="T5" s="212"/>
      <c r="U5" s="212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94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10</v>
      </c>
      <c r="K7" s="202" t="s">
        <v>12</v>
      </c>
      <c r="L7" s="192" t="s">
        <v>13</v>
      </c>
      <c r="M7" s="192" t="s">
        <v>14</v>
      </c>
      <c r="N7" s="192" t="s">
        <v>15</v>
      </c>
      <c r="O7" s="21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63.7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 t="str">
        <f>+P4</f>
        <v>Nhóm: ELE1320-03</v>
      </c>
      <c r="AA8" s="70">
        <f>+$AJ$8+$AL$8+$AH$8</f>
        <v>44</v>
      </c>
      <c r="AB8" s="64">
        <f>COUNTIF($T$9:$T$113,"Khiển trách")</f>
        <v>0</v>
      </c>
      <c r="AC8" s="64">
        <f>COUNTIF($T$9:$T$113,"Cảnh cáo")</f>
        <v>0</v>
      </c>
      <c r="AD8" s="64">
        <f>COUNTIF($T$9:$T$113,"Đình chỉ thi")</f>
        <v>0</v>
      </c>
      <c r="AE8" s="71">
        <f>+($AB$8+$AC$8+$AD$8)/$AA$8*100%</f>
        <v>0</v>
      </c>
      <c r="AF8" s="64">
        <f>SUM(COUNTIF($T$9:$T$111,"Vắng"),COUNTIF($T$9:$T$111,"Vắng có phép"))</f>
        <v>4</v>
      </c>
      <c r="AG8" s="72">
        <f>+$AF$8/$AA$8</f>
        <v>9.0909090909090912E-2</v>
      </c>
      <c r="AH8" s="73">
        <f>COUNTIF($X$9:$X$111,"Thi lại")</f>
        <v>0</v>
      </c>
      <c r="AI8" s="72">
        <f>+$AH$8/$AA$8</f>
        <v>0</v>
      </c>
      <c r="AJ8" s="73">
        <f>COUNTIF($X$9:$X$112,"Học lại")</f>
        <v>8</v>
      </c>
      <c r="AK8" s="72">
        <f>+$AJ$8/$AA$8</f>
        <v>0.18181818181818182</v>
      </c>
      <c r="AL8" s="64">
        <f>COUNTIF($X$10:$X$112,"Đạt")</f>
        <v>36</v>
      </c>
      <c r="AM8" s="71">
        <f>+$AL$8/$AA$8</f>
        <v>0.81818181818181823</v>
      </c>
    </row>
    <row r="9" spans="2:39" ht="35.25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95">
        <v>10</v>
      </c>
      <c r="K9" s="13"/>
      <c r="L9" s="14"/>
      <c r="M9" s="15"/>
      <c r="N9" s="15"/>
      <c r="O9" s="155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2.1" customHeight="1">
      <c r="B10" s="17">
        <v>1</v>
      </c>
      <c r="C10" s="18" t="s">
        <v>1104</v>
      </c>
      <c r="D10" s="19" t="s">
        <v>126</v>
      </c>
      <c r="E10" s="20" t="s">
        <v>69</v>
      </c>
      <c r="F10" s="21" t="s">
        <v>1105</v>
      </c>
      <c r="G10" s="18" t="s">
        <v>167</v>
      </c>
      <c r="H10" s="22">
        <v>8</v>
      </c>
      <c r="I10" s="22">
        <v>9</v>
      </c>
      <c r="J10" s="96">
        <v>8</v>
      </c>
      <c r="K10" s="22" t="s">
        <v>29</v>
      </c>
      <c r="L10" s="170"/>
      <c r="M10" s="170"/>
      <c r="N10" s="170"/>
      <c r="O10" s="156"/>
      <c r="P10" s="171">
        <v>6</v>
      </c>
      <c r="Q10" s="23">
        <f t="shared" ref="Q10:Q53" si="0">ROUND(SUMPRODUCT(H10:P10,$H$9:$P$9)/100,1)</f>
        <v>6.7</v>
      </c>
      <c r="R10" s="24" t="str">
        <f t="shared" ref="R10:R5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53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3" t="str">
        <f t="shared" ref="T10:T17" si="3">+IF(OR($H10=0,$I10=0,$J10=0,$K10=0),"Không đủ ĐKDT","")</f>
        <v/>
      </c>
      <c r="U10" s="106" t="s">
        <v>1594</v>
      </c>
      <c r="V10" s="3"/>
      <c r="W10" s="25"/>
      <c r="X10" s="75" t="str">
        <f t="shared" ref="X10:X53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2.1" customHeight="1">
      <c r="B11" s="26">
        <v>2</v>
      </c>
      <c r="C11" s="27" t="s">
        <v>1106</v>
      </c>
      <c r="D11" s="28" t="s">
        <v>295</v>
      </c>
      <c r="E11" s="29" t="s">
        <v>1107</v>
      </c>
      <c r="F11" s="30" t="s">
        <v>897</v>
      </c>
      <c r="G11" s="27" t="s">
        <v>86</v>
      </c>
      <c r="H11" s="31">
        <v>9</v>
      </c>
      <c r="I11" s="31">
        <v>7.5</v>
      </c>
      <c r="J11" s="92">
        <v>7.5</v>
      </c>
      <c r="K11" s="31" t="s">
        <v>29</v>
      </c>
      <c r="L11" s="32"/>
      <c r="M11" s="32"/>
      <c r="N11" s="32"/>
      <c r="O11" s="157"/>
      <c r="P11" s="33">
        <v>0</v>
      </c>
      <c r="Q11" s="34">
        <f t="shared" si="0"/>
        <v>2.4</v>
      </c>
      <c r="R11" s="35" t="str">
        <f t="shared" si="1"/>
        <v>F</v>
      </c>
      <c r="S11" s="36" t="str">
        <f t="shared" si="2"/>
        <v>Kém</v>
      </c>
      <c r="T11" s="37" t="str">
        <f t="shared" si="3"/>
        <v/>
      </c>
      <c r="U11" s="107" t="s">
        <v>1594</v>
      </c>
      <c r="V11" s="3"/>
      <c r="W11" s="25"/>
      <c r="X11" s="75" t="str">
        <f t="shared" si="4"/>
        <v>Học lại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2.1" customHeight="1">
      <c r="B12" s="26">
        <v>3</v>
      </c>
      <c r="C12" s="27" t="s">
        <v>1108</v>
      </c>
      <c r="D12" s="28" t="s">
        <v>184</v>
      </c>
      <c r="E12" s="29" t="s">
        <v>89</v>
      </c>
      <c r="F12" s="30" t="s">
        <v>1109</v>
      </c>
      <c r="G12" s="27" t="s">
        <v>74</v>
      </c>
      <c r="H12" s="31">
        <v>9</v>
      </c>
      <c r="I12" s="31">
        <v>9</v>
      </c>
      <c r="J12" s="92">
        <v>8.5</v>
      </c>
      <c r="K12" s="31" t="s">
        <v>29</v>
      </c>
      <c r="L12" s="38"/>
      <c r="M12" s="38"/>
      <c r="N12" s="38"/>
      <c r="O12" s="157"/>
      <c r="P12" s="33">
        <v>5.5</v>
      </c>
      <c r="Q12" s="34">
        <f t="shared" si="0"/>
        <v>6.5</v>
      </c>
      <c r="R12" s="35" t="str">
        <f t="shared" si="1"/>
        <v>C+</v>
      </c>
      <c r="S12" s="36" t="str">
        <f t="shared" si="2"/>
        <v>Trung bình</v>
      </c>
      <c r="T12" s="37" t="str">
        <f t="shared" si="3"/>
        <v/>
      </c>
      <c r="U12" s="107" t="s">
        <v>1594</v>
      </c>
      <c r="V12" s="3"/>
      <c r="W12" s="25"/>
      <c r="X12" s="75" t="str">
        <f t="shared" si="4"/>
        <v>Đạt</v>
      </c>
      <c r="Y12" s="76"/>
      <c r="Z12" s="76"/>
      <c r="AA12" s="168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2.1" customHeight="1">
      <c r="B13" s="26">
        <v>4</v>
      </c>
      <c r="C13" s="27" t="s">
        <v>1110</v>
      </c>
      <c r="D13" s="28" t="s">
        <v>209</v>
      </c>
      <c r="E13" s="29" t="s">
        <v>853</v>
      </c>
      <c r="F13" s="30" t="s">
        <v>1049</v>
      </c>
      <c r="G13" s="27" t="s">
        <v>86</v>
      </c>
      <c r="H13" s="31">
        <v>8</v>
      </c>
      <c r="I13" s="31">
        <v>7.5</v>
      </c>
      <c r="J13" s="92">
        <v>8</v>
      </c>
      <c r="K13" s="31" t="s">
        <v>29</v>
      </c>
      <c r="L13" s="38"/>
      <c r="M13" s="38"/>
      <c r="N13" s="38"/>
      <c r="O13" s="157"/>
      <c r="P13" s="33">
        <v>3.5</v>
      </c>
      <c r="Q13" s="34">
        <f t="shared" si="0"/>
        <v>4.8</v>
      </c>
      <c r="R13" s="35" t="str">
        <f t="shared" si="1"/>
        <v>D</v>
      </c>
      <c r="S13" s="36" t="str">
        <f t="shared" si="2"/>
        <v>Trung bình yếu</v>
      </c>
      <c r="T13" s="37" t="str">
        <f t="shared" si="3"/>
        <v/>
      </c>
      <c r="U13" s="107" t="s">
        <v>1594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2.1" customHeight="1">
      <c r="B14" s="26">
        <v>5</v>
      </c>
      <c r="C14" s="27" t="s">
        <v>1111</v>
      </c>
      <c r="D14" s="28" t="s">
        <v>285</v>
      </c>
      <c r="E14" s="29" t="s">
        <v>1112</v>
      </c>
      <c r="F14" s="30" t="s">
        <v>1113</v>
      </c>
      <c r="G14" s="27" t="s">
        <v>99</v>
      </c>
      <c r="H14" s="31">
        <v>4</v>
      </c>
      <c r="I14" s="31">
        <v>0</v>
      </c>
      <c r="J14" s="92">
        <v>1</v>
      </c>
      <c r="K14" s="31" t="s">
        <v>29</v>
      </c>
      <c r="L14" s="38"/>
      <c r="M14" s="38"/>
      <c r="N14" s="38"/>
      <c r="O14" s="157"/>
      <c r="P14" s="33" t="s">
        <v>1605</v>
      </c>
      <c r="Q14" s="34">
        <f t="shared" si="0"/>
        <v>0.5</v>
      </c>
      <c r="R14" s="35" t="str">
        <f t="shared" si="1"/>
        <v>F</v>
      </c>
      <c r="S14" s="36" t="str">
        <f t="shared" si="2"/>
        <v>Kém</v>
      </c>
      <c r="T14" s="37" t="str">
        <f t="shared" si="3"/>
        <v>Không đủ ĐKDT</v>
      </c>
      <c r="U14" s="107" t="s">
        <v>1594</v>
      </c>
      <c r="V14" s="3"/>
      <c r="W14" s="25"/>
      <c r="X14" s="75" t="str">
        <f t="shared" si="4"/>
        <v>Học lại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2.1" customHeight="1">
      <c r="B15" s="26">
        <v>6</v>
      </c>
      <c r="C15" s="27" t="s">
        <v>1114</v>
      </c>
      <c r="D15" s="28" t="s">
        <v>908</v>
      </c>
      <c r="E15" s="29" t="s">
        <v>1115</v>
      </c>
      <c r="F15" s="30" t="s">
        <v>1116</v>
      </c>
      <c r="G15" s="27" t="s">
        <v>167</v>
      </c>
      <c r="H15" s="31">
        <v>8</v>
      </c>
      <c r="I15" s="31">
        <v>8.5</v>
      </c>
      <c r="J15" s="92">
        <v>7</v>
      </c>
      <c r="K15" s="31" t="s">
        <v>29</v>
      </c>
      <c r="L15" s="38"/>
      <c r="M15" s="38"/>
      <c r="N15" s="38"/>
      <c r="O15" s="157"/>
      <c r="P15" s="33">
        <v>8</v>
      </c>
      <c r="Q15" s="34">
        <f t="shared" si="0"/>
        <v>8</v>
      </c>
      <c r="R15" s="35" t="str">
        <f t="shared" si="1"/>
        <v>B+</v>
      </c>
      <c r="S15" s="36" t="str">
        <f t="shared" si="2"/>
        <v>Khá</v>
      </c>
      <c r="T15" s="37" t="str">
        <f t="shared" si="3"/>
        <v/>
      </c>
      <c r="U15" s="107" t="s">
        <v>1594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2.1" customHeight="1">
      <c r="B16" s="26">
        <v>7</v>
      </c>
      <c r="C16" s="27" t="s">
        <v>1117</v>
      </c>
      <c r="D16" s="28" t="s">
        <v>1118</v>
      </c>
      <c r="E16" s="29" t="s">
        <v>987</v>
      </c>
      <c r="F16" s="30" t="s">
        <v>1119</v>
      </c>
      <c r="G16" s="27" t="s">
        <v>167</v>
      </c>
      <c r="H16" s="31">
        <v>8.5</v>
      </c>
      <c r="I16" s="31">
        <v>8</v>
      </c>
      <c r="J16" s="92">
        <v>8</v>
      </c>
      <c r="K16" s="31" t="s">
        <v>29</v>
      </c>
      <c r="L16" s="38"/>
      <c r="M16" s="38"/>
      <c r="N16" s="38"/>
      <c r="O16" s="157"/>
      <c r="P16" s="33">
        <v>9</v>
      </c>
      <c r="Q16" s="34">
        <f t="shared" si="0"/>
        <v>8.8000000000000007</v>
      </c>
      <c r="R16" s="35" t="str">
        <f t="shared" si="1"/>
        <v>A</v>
      </c>
      <c r="S16" s="36" t="str">
        <f t="shared" si="2"/>
        <v>Giỏi</v>
      </c>
      <c r="T16" s="37" t="str">
        <f t="shared" si="3"/>
        <v/>
      </c>
      <c r="U16" s="107" t="s">
        <v>1594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2.1" customHeight="1">
      <c r="B17" s="26">
        <v>8</v>
      </c>
      <c r="C17" s="27" t="s">
        <v>1120</v>
      </c>
      <c r="D17" s="28" t="s">
        <v>870</v>
      </c>
      <c r="E17" s="29" t="s">
        <v>540</v>
      </c>
      <c r="F17" s="30" t="s">
        <v>836</v>
      </c>
      <c r="G17" s="27" t="s">
        <v>74</v>
      </c>
      <c r="H17" s="31">
        <v>8</v>
      </c>
      <c r="I17" s="31">
        <v>8.5</v>
      </c>
      <c r="J17" s="92">
        <v>7</v>
      </c>
      <c r="K17" s="31" t="s">
        <v>29</v>
      </c>
      <c r="L17" s="38"/>
      <c r="M17" s="38"/>
      <c r="N17" s="38"/>
      <c r="O17" s="157"/>
      <c r="P17" s="33">
        <v>8</v>
      </c>
      <c r="Q17" s="34">
        <f t="shared" si="0"/>
        <v>8</v>
      </c>
      <c r="R17" s="35" t="str">
        <f t="shared" si="1"/>
        <v>B+</v>
      </c>
      <c r="S17" s="36" t="str">
        <f t="shared" si="2"/>
        <v>Khá</v>
      </c>
      <c r="T17" s="37" t="str">
        <f t="shared" si="3"/>
        <v/>
      </c>
      <c r="U17" s="107" t="s">
        <v>1594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2.1" customHeight="1">
      <c r="B18" s="26">
        <v>9</v>
      </c>
      <c r="C18" s="27" t="s">
        <v>1121</v>
      </c>
      <c r="D18" s="28" t="s">
        <v>517</v>
      </c>
      <c r="E18" s="29" t="s">
        <v>1122</v>
      </c>
      <c r="F18" s="30" t="s">
        <v>1123</v>
      </c>
      <c r="G18" s="27" t="s">
        <v>66</v>
      </c>
      <c r="H18" s="31">
        <v>9</v>
      </c>
      <c r="I18" s="31">
        <v>5.5</v>
      </c>
      <c r="J18" s="92">
        <v>1</v>
      </c>
      <c r="K18" s="31" t="s">
        <v>29</v>
      </c>
      <c r="L18" s="38"/>
      <c r="M18" s="38"/>
      <c r="N18" s="38"/>
      <c r="O18" s="157"/>
      <c r="P18" s="33" t="s">
        <v>1606</v>
      </c>
      <c r="Q18" s="34">
        <f t="shared" si="0"/>
        <v>1.6</v>
      </c>
      <c r="R18" s="35" t="str">
        <f t="shared" si="1"/>
        <v>F</v>
      </c>
      <c r="S18" s="36" t="str">
        <f t="shared" si="2"/>
        <v>Kém</v>
      </c>
      <c r="T18" s="37" t="s">
        <v>1607</v>
      </c>
      <c r="U18" s="107" t="s">
        <v>1594</v>
      </c>
      <c r="V18" s="3"/>
      <c r="W18" s="25"/>
      <c r="X18" s="75" t="str">
        <f t="shared" si="4"/>
        <v>Học lại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2.1" customHeight="1">
      <c r="B19" s="26">
        <v>10</v>
      </c>
      <c r="C19" s="27" t="s">
        <v>1124</v>
      </c>
      <c r="D19" s="28" t="s">
        <v>84</v>
      </c>
      <c r="E19" s="29" t="s">
        <v>1125</v>
      </c>
      <c r="F19" s="30" t="s">
        <v>841</v>
      </c>
      <c r="G19" s="27" t="s">
        <v>74</v>
      </c>
      <c r="H19" s="31">
        <v>9.5</v>
      </c>
      <c r="I19" s="31">
        <v>6.5</v>
      </c>
      <c r="J19" s="92">
        <v>8.5</v>
      </c>
      <c r="K19" s="31" t="s">
        <v>29</v>
      </c>
      <c r="L19" s="38"/>
      <c r="M19" s="38"/>
      <c r="N19" s="38"/>
      <c r="O19" s="157"/>
      <c r="P19" s="33">
        <v>7.5</v>
      </c>
      <c r="Q19" s="34">
        <f t="shared" si="0"/>
        <v>7.7</v>
      </c>
      <c r="R19" s="35" t="str">
        <f t="shared" si="1"/>
        <v>B</v>
      </c>
      <c r="S19" s="36" t="str">
        <f t="shared" si="2"/>
        <v>Khá</v>
      </c>
      <c r="T19" s="37" t="str">
        <f>+IF(OR($H19=0,$I19=0,$J19=0,$K19=0),"Không đủ ĐKDT","")</f>
        <v/>
      </c>
      <c r="U19" s="107" t="s">
        <v>1594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2.1" customHeight="1">
      <c r="B20" s="26">
        <v>11</v>
      </c>
      <c r="C20" s="27" t="s">
        <v>1126</v>
      </c>
      <c r="D20" s="28" t="s">
        <v>126</v>
      </c>
      <c r="E20" s="29" t="s">
        <v>123</v>
      </c>
      <c r="F20" s="30" t="s">
        <v>1127</v>
      </c>
      <c r="G20" s="27" t="s">
        <v>159</v>
      </c>
      <c r="H20" s="31">
        <v>4</v>
      </c>
      <c r="I20" s="31">
        <v>1</v>
      </c>
      <c r="J20" s="92">
        <v>8.5</v>
      </c>
      <c r="K20" s="31" t="s">
        <v>29</v>
      </c>
      <c r="L20" s="38"/>
      <c r="M20" s="38"/>
      <c r="N20" s="38"/>
      <c r="O20" s="157"/>
      <c r="P20" s="33" t="s">
        <v>1606</v>
      </c>
      <c r="Q20" s="34">
        <f t="shared" si="0"/>
        <v>1.4</v>
      </c>
      <c r="R20" s="35" t="str">
        <f t="shared" si="1"/>
        <v>F</v>
      </c>
      <c r="S20" s="36" t="str">
        <f t="shared" si="2"/>
        <v>Kém</v>
      </c>
      <c r="T20" s="37" t="s">
        <v>1607</v>
      </c>
      <c r="U20" s="107" t="s">
        <v>1594</v>
      </c>
      <c r="V20" s="3"/>
      <c r="W20" s="25"/>
      <c r="X20" s="75" t="str">
        <f t="shared" si="4"/>
        <v>Học lại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2.1" customHeight="1">
      <c r="B21" s="26">
        <v>12</v>
      </c>
      <c r="C21" s="27" t="s">
        <v>1128</v>
      </c>
      <c r="D21" s="28" t="s">
        <v>1129</v>
      </c>
      <c r="E21" s="29" t="s">
        <v>123</v>
      </c>
      <c r="F21" s="30" t="s">
        <v>1130</v>
      </c>
      <c r="G21" s="27" t="s">
        <v>74</v>
      </c>
      <c r="H21" s="31">
        <v>8</v>
      </c>
      <c r="I21" s="31">
        <v>8</v>
      </c>
      <c r="J21" s="92">
        <v>7</v>
      </c>
      <c r="K21" s="31" t="s">
        <v>29</v>
      </c>
      <c r="L21" s="38"/>
      <c r="M21" s="38"/>
      <c r="N21" s="38"/>
      <c r="O21" s="157"/>
      <c r="P21" s="33">
        <v>2</v>
      </c>
      <c r="Q21" s="34">
        <f t="shared" si="0"/>
        <v>3.7</v>
      </c>
      <c r="R21" s="35" t="str">
        <f t="shared" si="1"/>
        <v>F</v>
      </c>
      <c r="S21" s="36" t="str">
        <f t="shared" si="2"/>
        <v>Kém</v>
      </c>
      <c r="T21" s="37" t="str">
        <f t="shared" ref="T21:T34" si="5">+IF(OR($H21=0,$I21=0,$J21=0,$K21=0),"Không đủ ĐKDT","")</f>
        <v/>
      </c>
      <c r="U21" s="107" t="s">
        <v>1594</v>
      </c>
      <c r="V21" s="3"/>
      <c r="W21" s="25"/>
      <c r="X21" s="75" t="str">
        <f t="shared" si="4"/>
        <v>Học lại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2.1" customHeight="1">
      <c r="B22" s="26">
        <v>13</v>
      </c>
      <c r="C22" s="27" t="s">
        <v>1131</v>
      </c>
      <c r="D22" s="28" t="s">
        <v>1132</v>
      </c>
      <c r="E22" s="29" t="s">
        <v>358</v>
      </c>
      <c r="F22" s="30" t="s">
        <v>1133</v>
      </c>
      <c r="G22" s="27" t="s">
        <v>108</v>
      </c>
      <c r="H22" s="31">
        <v>8</v>
      </c>
      <c r="I22" s="31">
        <v>8</v>
      </c>
      <c r="J22" s="92">
        <v>8</v>
      </c>
      <c r="K22" s="31" t="s">
        <v>29</v>
      </c>
      <c r="L22" s="38"/>
      <c r="M22" s="38"/>
      <c r="N22" s="38"/>
      <c r="O22" s="157"/>
      <c r="P22" s="33">
        <v>6.5</v>
      </c>
      <c r="Q22" s="34">
        <f t="shared" si="0"/>
        <v>7</v>
      </c>
      <c r="R22" s="35" t="str">
        <f t="shared" si="1"/>
        <v>B</v>
      </c>
      <c r="S22" s="36" t="str">
        <f t="shared" si="2"/>
        <v>Khá</v>
      </c>
      <c r="T22" s="37" t="str">
        <f t="shared" si="5"/>
        <v/>
      </c>
      <c r="U22" s="107" t="s">
        <v>1594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2.1" customHeight="1">
      <c r="B23" s="26">
        <v>14</v>
      </c>
      <c r="C23" s="27" t="s">
        <v>1134</v>
      </c>
      <c r="D23" s="28" t="s">
        <v>558</v>
      </c>
      <c r="E23" s="29" t="s">
        <v>552</v>
      </c>
      <c r="F23" s="30" t="s">
        <v>1135</v>
      </c>
      <c r="G23" s="27" t="s">
        <v>66</v>
      </c>
      <c r="H23" s="31">
        <v>8</v>
      </c>
      <c r="I23" s="31">
        <v>8</v>
      </c>
      <c r="J23" s="92">
        <v>8</v>
      </c>
      <c r="K23" s="31" t="s">
        <v>29</v>
      </c>
      <c r="L23" s="38"/>
      <c r="M23" s="38"/>
      <c r="N23" s="38"/>
      <c r="O23" s="157"/>
      <c r="P23" s="33">
        <v>6</v>
      </c>
      <c r="Q23" s="34">
        <f t="shared" si="0"/>
        <v>6.6</v>
      </c>
      <c r="R23" s="35" t="str">
        <f t="shared" si="1"/>
        <v>C+</v>
      </c>
      <c r="S23" s="36" t="str">
        <f t="shared" si="2"/>
        <v>Trung bình</v>
      </c>
      <c r="T23" s="37" t="str">
        <f t="shared" si="5"/>
        <v/>
      </c>
      <c r="U23" s="107" t="s">
        <v>1594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2.1" customHeight="1">
      <c r="B24" s="26">
        <v>15</v>
      </c>
      <c r="C24" s="27" t="s">
        <v>1136</v>
      </c>
      <c r="D24" s="28" t="s">
        <v>444</v>
      </c>
      <c r="E24" s="29" t="s">
        <v>132</v>
      </c>
      <c r="F24" s="30" t="s">
        <v>687</v>
      </c>
      <c r="G24" s="27" t="s">
        <v>167</v>
      </c>
      <c r="H24" s="31">
        <v>9</v>
      </c>
      <c r="I24" s="31">
        <v>9</v>
      </c>
      <c r="J24" s="92">
        <v>6.5</v>
      </c>
      <c r="K24" s="31" t="s">
        <v>29</v>
      </c>
      <c r="L24" s="38"/>
      <c r="M24" s="38"/>
      <c r="N24" s="38"/>
      <c r="O24" s="157"/>
      <c r="P24" s="33">
        <v>8</v>
      </c>
      <c r="Q24" s="34">
        <f t="shared" si="0"/>
        <v>8.1</v>
      </c>
      <c r="R24" s="35" t="str">
        <f t="shared" si="1"/>
        <v>B+</v>
      </c>
      <c r="S24" s="36" t="str">
        <f t="shared" si="2"/>
        <v>Khá</v>
      </c>
      <c r="T24" s="37" t="str">
        <f t="shared" si="5"/>
        <v/>
      </c>
      <c r="U24" s="107" t="s">
        <v>1594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2.1" customHeight="1">
      <c r="B25" s="26">
        <v>16</v>
      </c>
      <c r="C25" s="27" t="s">
        <v>1137</v>
      </c>
      <c r="D25" s="28" t="s">
        <v>1138</v>
      </c>
      <c r="E25" s="29" t="s">
        <v>569</v>
      </c>
      <c r="F25" s="30" t="s">
        <v>1139</v>
      </c>
      <c r="G25" s="27" t="s">
        <v>108</v>
      </c>
      <c r="H25" s="31">
        <v>8</v>
      </c>
      <c r="I25" s="31">
        <v>6</v>
      </c>
      <c r="J25" s="92">
        <v>8.5</v>
      </c>
      <c r="K25" s="31" t="s">
        <v>29</v>
      </c>
      <c r="L25" s="38"/>
      <c r="M25" s="38"/>
      <c r="N25" s="38"/>
      <c r="O25" s="157"/>
      <c r="P25" s="33">
        <v>2.5</v>
      </c>
      <c r="Q25" s="34">
        <f t="shared" si="0"/>
        <v>4</v>
      </c>
      <c r="R25" s="35" t="str">
        <f t="shared" si="1"/>
        <v>D</v>
      </c>
      <c r="S25" s="36" t="str">
        <f t="shared" si="2"/>
        <v>Trung bình yếu</v>
      </c>
      <c r="T25" s="37" t="str">
        <f t="shared" si="5"/>
        <v/>
      </c>
      <c r="U25" s="107" t="s">
        <v>1594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2.1" customHeight="1">
      <c r="B26" s="26">
        <v>17</v>
      </c>
      <c r="C26" s="27" t="s">
        <v>1140</v>
      </c>
      <c r="D26" s="28" t="s">
        <v>1141</v>
      </c>
      <c r="E26" s="29" t="s">
        <v>1142</v>
      </c>
      <c r="F26" s="30" t="s">
        <v>1143</v>
      </c>
      <c r="G26" s="27" t="s">
        <v>78</v>
      </c>
      <c r="H26" s="31">
        <v>9.5</v>
      </c>
      <c r="I26" s="31">
        <v>10</v>
      </c>
      <c r="J26" s="92">
        <v>7.5</v>
      </c>
      <c r="K26" s="31" t="s">
        <v>29</v>
      </c>
      <c r="L26" s="38"/>
      <c r="M26" s="38"/>
      <c r="N26" s="38"/>
      <c r="O26" s="157"/>
      <c r="P26" s="33">
        <v>7</v>
      </c>
      <c r="Q26" s="34">
        <f t="shared" si="0"/>
        <v>7.6</v>
      </c>
      <c r="R26" s="35" t="str">
        <f t="shared" si="1"/>
        <v>B</v>
      </c>
      <c r="S26" s="36" t="str">
        <f t="shared" si="2"/>
        <v>Khá</v>
      </c>
      <c r="T26" s="37" t="str">
        <f t="shared" si="5"/>
        <v/>
      </c>
      <c r="U26" s="107" t="s">
        <v>1594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2.1" customHeight="1">
      <c r="B27" s="26">
        <v>18</v>
      </c>
      <c r="C27" s="27" t="s">
        <v>1144</v>
      </c>
      <c r="D27" s="28" t="s">
        <v>1145</v>
      </c>
      <c r="E27" s="29" t="s">
        <v>147</v>
      </c>
      <c r="F27" s="30" t="s">
        <v>1146</v>
      </c>
      <c r="G27" s="27" t="s">
        <v>66</v>
      </c>
      <c r="H27" s="31">
        <v>9.5</v>
      </c>
      <c r="I27" s="31">
        <v>7</v>
      </c>
      <c r="J27" s="92">
        <v>8</v>
      </c>
      <c r="K27" s="31" t="s">
        <v>29</v>
      </c>
      <c r="L27" s="38"/>
      <c r="M27" s="38"/>
      <c r="N27" s="38"/>
      <c r="O27" s="157"/>
      <c r="P27" s="33">
        <v>5</v>
      </c>
      <c r="Q27" s="34">
        <f t="shared" si="0"/>
        <v>6</v>
      </c>
      <c r="R27" s="35" t="str">
        <f t="shared" si="1"/>
        <v>C</v>
      </c>
      <c r="S27" s="36" t="str">
        <f t="shared" si="2"/>
        <v>Trung bình</v>
      </c>
      <c r="T27" s="37" t="str">
        <f t="shared" si="5"/>
        <v/>
      </c>
      <c r="U27" s="107" t="s">
        <v>1594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2.1" customHeight="1">
      <c r="B28" s="26">
        <v>19</v>
      </c>
      <c r="C28" s="27" t="s">
        <v>1147</v>
      </c>
      <c r="D28" s="28" t="s">
        <v>1148</v>
      </c>
      <c r="E28" s="29" t="s">
        <v>729</v>
      </c>
      <c r="F28" s="30" t="s">
        <v>1079</v>
      </c>
      <c r="G28" s="27" t="s">
        <v>74</v>
      </c>
      <c r="H28" s="31">
        <v>6</v>
      </c>
      <c r="I28" s="31">
        <v>8.5</v>
      </c>
      <c r="J28" s="92">
        <v>7.5</v>
      </c>
      <c r="K28" s="31" t="s">
        <v>29</v>
      </c>
      <c r="L28" s="38"/>
      <c r="M28" s="38"/>
      <c r="N28" s="38"/>
      <c r="O28" s="157"/>
      <c r="P28" s="33">
        <v>4.5</v>
      </c>
      <c r="Q28" s="34">
        <f t="shared" si="0"/>
        <v>5.4</v>
      </c>
      <c r="R28" s="35" t="str">
        <f t="shared" si="1"/>
        <v>D+</v>
      </c>
      <c r="S28" s="36" t="str">
        <f t="shared" si="2"/>
        <v>Trung bình yếu</v>
      </c>
      <c r="T28" s="37" t="str">
        <f t="shared" si="5"/>
        <v/>
      </c>
      <c r="U28" s="107" t="s">
        <v>1594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2.1" customHeight="1">
      <c r="B29" s="26">
        <v>20</v>
      </c>
      <c r="C29" s="27" t="s">
        <v>1149</v>
      </c>
      <c r="D29" s="28" t="s">
        <v>1150</v>
      </c>
      <c r="E29" s="29" t="s">
        <v>394</v>
      </c>
      <c r="F29" s="30" t="s">
        <v>564</v>
      </c>
      <c r="G29" s="27" t="s">
        <v>66</v>
      </c>
      <c r="H29" s="31">
        <v>10</v>
      </c>
      <c r="I29" s="31">
        <v>10</v>
      </c>
      <c r="J29" s="92">
        <v>9</v>
      </c>
      <c r="K29" s="31" t="s">
        <v>29</v>
      </c>
      <c r="L29" s="38"/>
      <c r="M29" s="38"/>
      <c r="N29" s="38"/>
      <c r="O29" s="157"/>
      <c r="P29" s="33">
        <v>9</v>
      </c>
      <c r="Q29" s="34">
        <f t="shared" si="0"/>
        <v>9.1999999999999993</v>
      </c>
      <c r="R29" s="35" t="str">
        <f t="shared" si="1"/>
        <v>A+</v>
      </c>
      <c r="S29" s="36" t="str">
        <f t="shared" si="2"/>
        <v>Giỏi</v>
      </c>
      <c r="T29" s="37" t="str">
        <f t="shared" si="5"/>
        <v/>
      </c>
      <c r="U29" s="107" t="s">
        <v>1594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2.1" customHeight="1">
      <c r="B30" s="26">
        <v>21</v>
      </c>
      <c r="C30" s="27" t="s">
        <v>1151</v>
      </c>
      <c r="D30" s="28" t="s">
        <v>209</v>
      </c>
      <c r="E30" s="29" t="s">
        <v>162</v>
      </c>
      <c r="F30" s="30" t="s">
        <v>1152</v>
      </c>
      <c r="G30" s="27" t="s">
        <v>1153</v>
      </c>
      <c r="H30" s="31">
        <v>4</v>
      </c>
      <c r="I30" s="31">
        <v>8.5</v>
      </c>
      <c r="J30" s="92">
        <v>7.5</v>
      </c>
      <c r="K30" s="31" t="s">
        <v>29</v>
      </c>
      <c r="L30" s="38"/>
      <c r="M30" s="38"/>
      <c r="N30" s="38"/>
      <c r="O30" s="157"/>
      <c r="P30" s="33">
        <v>7.5</v>
      </c>
      <c r="Q30" s="34">
        <f t="shared" si="0"/>
        <v>7.3</v>
      </c>
      <c r="R30" s="35" t="str">
        <f t="shared" si="1"/>
        <v>B</v>
      </c>
      <c r="S30" s="36" t="str">
        <f t="shared" si="2"/>
        <v>Khá</v>
      </c>
      <c r="T30" s="37" t="str">
        <f t="shared" si="5"/>
        <v/>
      </c>
      <c r="U30" s="107" t="s">
        <v>1594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2.1" customHeight="1">
      <c r="B31" s="26">
        <v>22</v>
      </c>
      <c r="C31" s="27" t="s">
        <v>1154</v>
      </c>
      <c r="D31" s="28" t="s">
        <v>1155</v>
      </c>
      <c r="E31" s="29" t="s">
        <v>596</v>
      </c>
      <c r="F31" s="30" t="s">
        <v>1156</v>
      </c>
      <c r="G31" s="27" t="s">
        <v>99</v>
      </c>
      <c r="H31" s="31">
        <v>9.5</v>
      </c>
      <c r="I31" s="31">
        <v>9</v>
      </c>
      <c r="J31" s="92">
        <v>8</v>
      </c>
      <c r="K31" s="31" t="s">
        <v>29</v>
      </c>
      <c r="L31" s="38"/>
      <c r="M31" s="38"/>
      <c r="N31" s="38"/>
      <c r="O31" s="157"/>
      <c r="P31" s="33">
        <v>9.5</v>
      </c>
      <c r="Q31" s="34">
        <f t="shared" si="0"/>
        <v>9.3000000000000007</v>
      </c>
      <c r="R31" s="35" t="str">
        <f t="shared" si="1"/>
        <v>A+</v>
      </c>
      <c r="S31" s="36" t="str">
        <f t="shared" si="2"/>
        <v>Giỏi</v>
      </c>
      <c r="T31" s="37" t="str">
        <f t="shared" si="5"/>
        <v/>
      </c>
      <c r="U31" s="107" t="s">
        <v>1594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2.1" customHeight="1">
      <c r="B32" s="26">
        <v>23</v>
      </c>
      <c r="C32" s="27" t="s">
        <v>1157</v>
      </c>
      <c r="D32" s="28" t="s">
        <v>1158</v>
      </c>
      <c r="E32" s="29" t="s">
        <v>192</v>
      </c>
      <c r="F32" s="30" t="s">
        <v>127</v>
      </c>
      <c r="G32" s="27" t="s">
        <v>74</v>
      </c>
      <c r="H32" s="31">
        <v>8</v>
      </c>
      <c r="I32" s="31">
        <v>5.5</v>
      </c>
      <c r="J32" s="92">
        <v>8</v>
      </c>
      <c r="K32" s="31" t="s">
        <v>29</v>
      </c>
      <c r="L32" s="38"/>
      <c r="M32" s="38"/>
      <c r="N32" s="38"/>
      <c r="O32" s="157"/>
      <c r="P32" s="33">
        <v>5</v>
      </c>
      <c r="Q32" s="34">
        <f t="shared" si="0"/>
        <v>5.7</v>
      </c>
      <c r="R32" s="35" t="str">
        <f t="shared" si="1"/>
        <v>C</v>
      </c>
      <c r="S32" s="36" t="str">
        <f t="shared" si="2"/>
        <v>Trung bình</v>
      </c>
      <c r="T32" s="37" t="str">
        <f t="shared" si="5"/>
        <v/>
      </c>
      <c r="U32" s="107" t="s">
        <v>1595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2.1" customHeight="1">
      <c r="B33" s="26">
        <v>24</v>
      </c>
      <c r="C33" s="27" t="s">
        <v>1159</v>
      </c>
      <c r="D33" s="28" t="s">
        <v>1160</v>
      </c>
      <c r="E33" s="29" t="s">
        <v>206</v>
      </c>
      <c r="F33" s="30" t="s">
        <v>615</v>
      </c>
      <c r="G33" s="27" t="s">
        <v>108</v>
      </c>
      <c r="H33" s="31">
        <v>8.5</v>
      </c>
      <c r="I33" s="31">
        <v>7.5</v>
      </c>
      <c r="J33" s="92">
        <v>8.5</v>
      </c>
      <c r="K33" s="31" t="s">
        <v>29</v>
      </c>
      <c r="L33" s="38"/>
      <c r="M33" s="38"/>
      <c r="N33" s="38"/>
      <c r="O33" s="157"/>
      <c r="P33" s="33">
        <v>8.5</v>
      </c>
      <c r="Q33" s="34">
        <f t="shared" si="0"/>
        <v>8.4</v>
      </c>
      <c r="R33" s="35" t="str">
        <f t="shared" si="1"/>
        <v>B+</v>
      </c>
      <c r="S33" s="36" t="str">
        <f t="shared" si="2"/>
        <v>Khá</v>
      </c>
      <c r="T33" s="37" t="str">
        <f t="shared" si="5"/>
        <v/>
      </c>
      <c r="U33" s="107" t="s">
        <v>1595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2.1" customHeight="1">
      <c r="B34" s="26">
        <v>25</v>
      </c>
      <c r="C34" s="27" t="s">
        <v>1161</v>
      </c>
      <c r="D34" s="28" t="s">
        <v>209</v>
      </c>
      <c r="E34" s="29" t="s">
        <v>213</v>
      </c>
      <c r="F34" s="30" t="s">
        <v>925</v>
      </c>
      <c r="G34" s="27" t="s">
        <v>66</v>
      </c>
      <c r="H34" s="31">
        <v>9</v>
      </c>
      <c r="I34" s="31">
        <v>4</v>
      </c>
      <c r="J34" s="92">
        <v>7.5</v>
      </c>
      <c r="K34" s="31" t="s">
        <v>29</v>
      </c>
      <c r="L34" s="38"/>
      <c r="M34" s="38"/>
      <c r="N34" s="38"/>
      <c r="O34" s="157"/>
      <c r="P34" s="33">
        <v>8</v>
      </c>
      <c r="Q34" s="34">
        <f t="shared" si="0"/>
        <v>7.7</v>
      </c>
      <c r="R34" s="35" t="str">
        <f t="shared" si="1"/>
        <v>B</v>
      </c>
      <c r="S34" s="36" t="str">
        <f t="shared" si="2"/>
        <v>Khá</v>
      </c>
      <c r="T34" s="37" t="str">
        <f t="shared" si="5"/>
        <v/>
      </c>
      <c r="U34" s="107" t="s">
        <v>1595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2.1" customHeight="1">
      <c r="B35" s="26">
        <v>26</v>
      </c>
      <c r="C35" s="27" t="s">
        <v>1162</v>
      </c>
      <c r="D35" s="28" t="s">
        <v>1163</v>
      </c>
      <c r="E35" s="29" t="s">
        <v>213</v>
      </c>
      <c r="F35" s="30" t="s">
        <v>1164</v>
      </c>
      <c r="G35" s="27" t="s">
        <v>74</v>
      </c>
      <c r="H35" s="31">
        <v>4</v>
      </c>
      <c r="I35" s="31">
        <v>1</v>
      </c>
      <c r="J35" s="92">
        <v>7.5</v>
      </c>
      <c r="K35" s="31" t="s">
        <v>29</v>
      </c>
      <c r="L35" s="38"/>
      <c r="M35" s="38"/>
      <c r="N35" s="38"/>
      <c r="O35" s="157"/>
      <c r="P35" s="33" t="s">
        <v>1606</v>
      </c>
      <c r="Q35" s="34">
        <f t="shared" si="0"/>
        <v>1.3</v>
      </c>
      <c r="R35" s="35" t="str">
        <f t="shared" si="1"/>
        <v>F</v>
      </c>
      <c r="S35" s="36" t="str">
        <f t="shared" si="2"/>
        <v>Kém</v>
      </c>
      <c r="T35" s="37" t="s">
        <v>1607</v>
      </c>
      <c r="U35" s="107" t="s">
        <v>1595</v>
      </c>
      <c r="V35" s="3"/>
      <c r="W35" s="25"/>
      <c r="X35" s="75" t="str">
        <f t="shared" si="4"/>
        <v>Học lại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2.1" customHeight="1">
      <c r="B36" s="26">
        <v>27</v>
      </c>
      <c r="C36" s="27" t="s">
        <v>1165</v>
      </c>
      <c r="D36" s="28" t="s">
        <v>291</v>
      </c>
      <c r="E36" s="29" t="s">
        <v>919</v>
      </c>
      <c r="F36" s="30" t="s">
        <v>1166</v>
      </c>
      <c r="G36" s="27" t="s">
        <v>159</v>
      </c>
      <c r="H36" s="31">
        <v>8</v>
      </c>
      <c r="I36" s="31">
        <v>6</v>
      </c>
      <c r="J36" s="92">
        <v>7.5</v>
      </c>
      <c r="K36" s="31" t="s">
        <v>29</v>
      </c>
      <c r="L36" s="38"/>
      <c r="M36" s="38"/>
      <c r="N36" s="38"/>
      <c r="O36" s="157"/>
      <c r="P36" s="33">
        <v>5</v>
      </c>
      <c r="Q36" s="34">
        <f t="shared" si="0"/>
        <v>5.7</v>
      </c>
      <c r="R36" s="35" t="str">
        <f t="shared" si="1"/>
        <v>C</v>
      </c>
      <c r="S36" s="36" t="str">
        <f t="shared" si="2"/>
        <v>Trung bình</v>
      </c>
      <c r="T36" s="37" t="str">
        <f>+IF(OR($H36=0,$I36=0,$J36=0,$K36=0),"Không đủ ĐKDT","")</f>
        <v/>
      </c>
      <c r="U36" s="107" t="s">
        <v>1595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2.1" customHeight="1">
      <c r="B37" s="26">
        <v>28</v>
      </c>
      <c r="C37" s="27" t="s">
        <v>1167</v>
      </c>
      <c r="D37" s="28" t="s">
        <v>92</v>
      </c>
      <c r="E37" s="29" t="s">
        <v>793</v>
      </c>
      <c r="F37" s="30" t="s">
        <v>1168</v>
      </c>
      <c r="G37" s="27" t="s">
        <v>1153</v>
      </c>
      <c r="H37" s="31">
        <v>4</v>
      </c>
      <c r="I37" s="31">
        <v>8.5</v>
      </c>
      <c r="J37" s="92">
        <v>7.5</v>
      </c>
      <c r="K37" s="31" t="s">
        <v>29</v>
      </c>
      <c r="L37" s="38"/>
      <c r="M37" s="38"/>
      <c r="N37" s="38"/>
      <c r="O37" s="157"/>
      <c r="P37" s="33">
        <v>7</v>
      </c>
      <c r="Q37" s="34">
        <f t="shared" si="0"/>
        <v>6.9</v>
      </c>
      <c r="R37" s="35" t="str">
        <f t="shared" si="1"/>
        <v>C+</v>
      </c>
      <c r="S37" s="36" t="str">
        <f t="shared" si="2"/>
        <v>Trung bình</v>
      </c>
      <c r="T37" s="37" t="str">
        <f>+IF(OR($H37=0,$I37=0,$J37=0,$K37=0),"Không đủ ĐKDT","")</f>
        <v/>
      </c>
      <c r="U37" s="107" t="s">
        <v>1595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2.1" customHeight="1">
      <c r="B38" s="26">
        <v>29</v>
      </c>
      <c r="C38" s="27" t="s">
        <v>1169</v>
      </c>
      <c r="D38" s="28" t="s">
        <v>425</v>
      </c>
      <c r="E38" s="29" t="s">
        <v>255</v>
      </c>
      <c r="F38" s="30" t="s">
        <v>1170</v>
      </c>
      <c r="G38" s="27" t="s">
        <v>86</v>
      </c>
      <c r="H38" s="31">
        <v>4</v>
      </c>
      <c r="I38" s="31">
        <v>0</v>
      </c>
      <c r="J38" s="92">
        <v>1</v>
      </c>
      <c r="K38" s="31" t="s">
        <v>29</v>
      </c>
      <c r="L38" s="38"/>
      <c r="M38" s="38"/>
      <c r="N38" s="38"/>
      <c r="O38" s="157"/>
      <c r="P38" s="33" t="s">
        <v>1605</v>
      </c>
      <c r="Q38" s="34">
        <f t="shared" si="0"/>
        <v>0.5</v>
      </c>
      <c r="R38" s="35" t="str">
        <f t="shared" si="1"/>
        <v>F</v>
      </c>
      <c r="S38" s="36" t="str">
        <f t="shared" si="2"/>
        <v>Kém</v>
      </c>
      <c r="T38" s="37" t="str">
        <f>+IF(OR($H38=0,$I38=0,$J38=0,$K38=0),"Không đủ ĐKDT","")</f>
        <v>Không đủ ĐKDT</v>
      </c>
      <c r="U38" s="107" t="s">
        <v>1595</v>
      </c>
      <c r="V38" s="3"/>
      <c r="W38" s="25"/>
      <c r="X38" s="75" t="str">
        <f t="shared" si="4"/>
        <v>Học lại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2.1" customHeight="1">
      <c r="B39" s="26">
        <v>30</v>
      </c>
      <c r="C39" s="27" t="s">
        <v>1171</v>
      </c>
      <c r="D39" s="28" t="s">
        <v>1172</v>
      </c>
      <c r="E39" s="29" t="s">
        <v>255</v>
      </c>
      <c r="F39" s="30" t="s">
        <v>1173</v>
      </c>
      <c r="G39" s="27" t="s">
        <v>167</v>
      </c>
      <c r="H39" s="31">
        <v>9</v>
      </c>
      <c r="I39" s="31">
        <v>2</v>
      </c>
      <c r="J39" s="92">
        <v>8</v>
      </c>
      <c r="K39" s="31" t="s">
        <v>29</v>
      </c>
      <c r="L39" s="38"/>
      <c r="M39" s="38"/>
      <c r="N39" s="38"/>
      <c r="O39" s="157"/>
      <c r="P39" s="33" t="s">
        <v>1606</v>
      </c>
      <c r="Q39" s="34">
        <f t="shared" si="0"/>
        <v>1.9</v>
      </c>
      <c r="R39" s="35" t="str">
        <f t="shared" si="1"/>
        <v>F</v>
      </c>
      <c r="S39" s="36" t="str">
        <f t="shared" si="2"/>
        <v>Kém</v>
      </c>
      <c r="T39" s="37" t="s">
        <v>1607</v>
      </c>
      <c r="U39" s="107" t="s">
        <v>1595</v>
      </c>
      <c r="V39" s="3"/>
      <c r="W39" s="25"/>
      <c r="X39" s="75" t="str">
        <f t="shared" si="4"/>
        <v>Học lại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2.1" customHeight="1">
      <c r="B40" s="26">
        <v>31</v>
      </c>
      <c r="C40" s="27" t="s">
        <v>1174</v>
      </c>
      <c r="D40" s="28" t="s">
        <v>1175</v>
      </c>
      <c r="E40" s="29" t="s">
        <v>1176</v>
      </c>
      <c r="F40" s="30" t="s">
        <v>822</v>
      </c>
      <c r="G40" s="27" t="s">
        <v>74</v>
      </c>
      <c r="H40" s="31">
        <v>9</v>
      </c>
      <c r="I40" s="31">
        <v>6.5</v>
      </c>
      <c r="J40" s="92">
        <v>7.5</v>
      </c>
      <c r="K40" s="31" t="s">
        <v>29</v>
      </c>
      <c r="L40" s="38"/>
      <c r="M40" s="38"/>
      <c r="N40" s="38"/>
      <c r="O40" s="157"/>
      <c r="P40" s="33">
        <v>4</v>
      </c>
      <c r="Q40" s="34">
        <f t="shared" si="0"/>
        <v>5.0999999999999996</v>
      </c>
      <c r="R40" s="35" t="str">
        <f t="shared" si="1"/>
        <v>D+</v>
      </c>
      <c r="S40" s="36" t="str">
        <f t="shared" si="2"/>
        <v>Trung bình yếu</v>
      </c>
      <c r="T40" s="37" t="str">
        <f t="shared" ref="T40:T53" si="6">+IF(OR($H40=0,$I40=0,$J40=0,$K40=0),"Không đủ ĐKDT","")</f>
        <v/>
      </c>
      <c r="U40" s="107" t="s">
        <v>1595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2.1" customHeight="1">
      <c r="B41" s="26">
        <v>32</v>
      </c>
      <c r="C41" s="27" t="s">
        <v>1177</v>
      </c>
      <c r="D41" s="28" t="s">
        <v>334</v>
      </c>
      <c r="E41" s="29" t="s">
        <v>648</v>
      </c>
      <c r="F41" s="30" t="s">
        <v>1020</v>
      </c>
      <c r="G41" s="27" t="s">
        <v>167</v>
      </c>
      <c r="H41" s="31">
        <v>8</v>
      </c>
      <c r="I41" s="31">
        <v>8</v>
      </c>
      <c r="J41" s="92">
        <v>7</v>
      </c>
      <c r="K41" s="31" t="s">
        <v>29</v>
      </c>
      <c r="L41" s="38"/>
      <c r="M41" s="38"/>
      <c r="N41" s="38"/>
      <c r="O41" s="157"/>
      <c r="P41" s="33">
        <v>8</v>
      </c>
      <c r="Q41" s="34">
        <f t="shared" si="0"/>
        <v>7.9</v>
      </c>
      <c r="R41" s="35" t="str">
        <f t="shared" si="1"/>
        <v>B</v>
      </c>
      <c r="S41" s="36" t="str">
        <f t="shared" si="2"/>
        <v>Khá</v>
      </c>
      <c r="T41" s="37" t="str">
        <f t="shared" si="6"/>
        <v/>
      </c>
      <c r="U41" s="107" t="s">
        <v>1595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2.1" customHeight="1">
      <c r="B42" s="26">
        <v>33</v>
      </c>
      <c r="C42" s="27" t="s">
        <v>1178</v>
      </c>
      <c r="D42" s="28" t="s">
        <v>1179</v>
      </c>
      <c r="E42" s="29" t="s">
        <v>267</v>
      </c>
      <c r="F42" s="30" t="s">
        <v>1180</v>
      </c>
      <c r="G42" s="27" t="s">
        <v>78</v>
      </c>
      <c r="H42" s="31">
        <v>8</v>
      </c>
      <c r="I42" s="31">
        <v>8</v>
      </c>
      <c r="J42" s="92">
        <v>7.5</v>
      </c>
      <c r="K42" s="31" t="s">
        <v>29</v>
      </c>
      <c r="L42" s="38"/>
      <c r="M42" s="38"/>
      <c r="N42" s="38"/>
      <c r="O42" s="157"/>
      <c r="P42" s="33">
        <v>8.5</v>
      </c>
      <c r="Q42" s="34">
        <f t="shared" si="0"/>
        <v>8.3000000000000007</v>
      </c>
      <c r="R42" s="35" t="str">
        <f t="shared" si="1"/>
        <v>B+</v>
      </c>
      <c r="S42" s="36" t="str">
        <f t="shared" si="2"/>
        <v>Khá</v>
      </c>
      <c r="T42" s="37" t="str">
        <f t="shared" si="6"/>
        <v/>
      </c>
      <c r="U42" s="107" t="s">
        <v>1595</v>
      </c>
      <c r="V42" s="3"/>
      <c r="W42" s="25"/>
      <c r="X42" s="75" t="str">
        <f t="shared" si="4"/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2.1" customHeight="1">
      <c r="B43" s="26">
        <v>34</v>
      </c>
      <c r="C43" s="27" t="s">
        <v>1181</v>
      </c>
      <c r="D43" s="28" t="s">
        <v>212</v>
      </c>
      <c r="E43" s="29" t="s">
        <v>490</v>
      </c>
      <c r="F43" s="30" t="s">
        <v>1182</v>
      </c>
      <c r="G43" s="27" t="s">
        <v>1183</v>
      </c>
      <c r="H43" s="31">
        <v>9</v>
      </c>
      <c r="I43" s="31">
        <v>7.5</v>
      </c>
      <c r="J43" s="92">
        <v>8</v>
      </c>
      <c r="K43" s="31" t="s">
        <v>29</v>
      </c>
      <c r="L43" s="38"/>
      <c r="M43" s="38"/>
      <c r="N43" s="38"/>
      <c r="O43" s="157"/>
      <c r="P43" s="33">
        <v>7</v>
      </c>
      <c r="Q43" s="34">
        <f t="shared" si="0"/>
        <v>7.4</v>
      </c>
      <c r="R43" s="35" t="str">
        <f t="shared" si="1"/>
        <v>B</v>
      </c>
      <c r="S43" s="36" t="str">
        <f t="shared" si="2"/>
        <v>Khá</v>
      </c>
      <c r="T43" s="37" t="str">
        <f t="shared" si="6"/>
        <v/>
      </c>
      <c r="U43" s="107" t="s">
        <v>1595</v>
      </c>
      <c r="V43" s="3"/>
      <c r="W43" s="25"/>
      <c r="X43" s="75" t="str">
        <f t="shared" si="4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2.1" customHeight="1">
      <c r="B44" s="26">
        <v>35</v>
      </c>
      <c r="C44" s="27" t="s">
        <v>1184</v>
      </c>
      <c r="D44" s="28" t="s">
        <v>361</v>
      </c>
      <c r="E44" s="29" t="s">
        <v>1185</v>
      </c>
      <c r="F44" s="30" t="s">
        <v>1070</v>
      </c>
      <c r="G44" s="27" t="s">
        <v>78</v>
      </c>
      <c r="H44" s="31">
        <v>9.5</v>
      </c>
      <c r="I44" s="31">
        <v>7.5</v>
      </c>
      <c r="J44" s="92">
        <v>8</v>
      </c>
      <c r="K44" s="31" t="s">
        <v>29</v>
      </c>
      <c r="L44" s="38"/>
      <c r="M44" s="38"/>
      <c r="N44" s="38"/>
      <c r="O44" s="157"/>
      <c r="P44" s="33">
        <v>8</v>
      </c>
      <c r="Q44" s="34">
        <f t="shared" si="0"/>
        <v>8.1</v>
      </c>
      <c r="R44" s="35" t="str">
        <f t="shared" si="1"/>
        <v>B+</v>
      </c>
      <c r="S44" s="36" t="str">
        <f t="shared" si="2"/>
        <v>Khá</v>
      </c>
      <c r="T44" s="37" t="str">
        <f t="shared" si="6"/>
        <v/>
      </c>
      <c r="U44" s="107" t="s">
        <v>1595</v>
      </c>
      <c r="V44" s="3"/>
      <c r="W44" s="25"/>
      <c r="X44" s="75" t="str">
        <f t="shared" si="4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2.1" customHeight="1">
      <c r="B45" s="26">
        <v>36</v>
      </c>
      <c r="C45" s="27" t="s">
        <v>1186</v>
      </c>
      <c r="D45" s="28" t="s">
        <v>911</v>
      </c>
      <c r="E45" s="29" t="s">
        <v>1187</v>
      </c>
      <c r="F45" s="30" t="s">
        <v>681</v>
      </c>
      <c r="G45" s="27" t="s">
        <v>167</v>
      </c>
      <c r="H45" s="31">
        <v>9</v>
      </c>
      <c r="I45" s="31">
        <v>8.5</v>
      </c>
      <c r="J45" s="92">
        <v>7.5</v>
      </c>
      <c r="K45" s="31" t="s">
        <v>29</v>
      </c>
      <c r="L45" s="38"/>
      <c r="M45" s="38"/>
      <c r="N45" s="38"/>
      <c r="O45" s="157"/>
      <c r="P45" s="33">
        <v>6</v>
      </c>
      <c r="Q45" s="34">
        <f t="shared" si="0"/>
        <v>6.7</v>
      </c>
      <c r="R45" s="35" t="str">
        <f t="shared" si="1"/>
        <v>C+</v>
      </c>
      <c r="S45" s="36" t="str">
        <f t="shared" si="2"/>
        <v>Trung bình</v>
      </c>
      <c r="T45" s="37" t="str">
        <f t="shared" si="6"/>
        <v/>
      </c>
      <c r="U45" s="107" t="s">
        <v>1595</v>
      </c>
      <c r="V45" s="3"/>
      <c r="W45" s="25"/>
      <c r="X45" s="75" t="str">
        <f t="shared" si="4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2.1" customHeight="1">
      <c r="B46" s="26">
        <v>37</v>
      </c>
      <c r="C46" s="27" t="s">
        <v>1188</v>
      </c>
      <c r="D46" s="28" t="s">
        <v>1189</v>
      </c>
      <c r="E46" s="29" t="s">
        <v>1190</v>
      </c>
      <c r="F46" s="30" t="s">
        <v>1191</v>
      </c>
      <c r="G46" s="27" t="s">
        <v>86</v>
      </c>
      <c r="H46" s="31">
        <v>9</v>
      </c>
      <c r="I46" s="31">
        <v>8</v>
      </c>
      <c r="J46" s="92">
        <v>8.5</v>
      </c>
      <c r="K46" s="31" t="s">
        <v>29</v>
      </c>
      <c r="L46" s="38"/>
      <c r="M46" s="38"/>
      <c r="N46" s="38"/>
      <c r="O46" s="157"/>
      <c r="P46" s="33">
        <v>7</v>
      </c>
      <c r="Q46" s="34">
        <f t="shared" si="0"/>
        <v>7.5</v>
      </c>
      <c r="R46" s="35" t="str">
        <f t="shared" si="1"/>
        <v>B</v>
      </c>
      <c r="S46" s="36" t="str">
        <f t="shared" si="2"/>
        <v>Khá</v>
      </c>
      <c r="T46" s="37" t="str">
        <f t="shared" si="6"/>
        <v/>
      </c>
      <c r="U46" s="107" t="s">
        <v>1595</v>
      </c>
      <c r="V46" s="3"/>
      <c r="W46" s="25"/>
      <c r="X46" s="75" t="str">
        <f t="shared" si="4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2.1" customHeight="1">
      <c r="B47" s="26">
        <v>38</v>
      </c>
      <c r="C47" s="27" t="s">
        <v>1192</v>
      </c>
      <c r="D47" s="28" t="s">
        <v>1193</v>
      </c>
      <c r="E47" s="29" t="s">
        <v>286</v>
      </c>
      <c r="F47" s="30" t="s">
        <v>345</v>
      </c>
      <c r="G47" s="27" t="s">
        <v>218</v>
      </c>
      <c r="H47" s="31">
        <v>8</v>
      </c>
      <c r="I47" s="31">
        <v>8.5</v>
      </c>
      <c r="J47" s="92">
        <v>8</v>
      </c>
      <c r="K47" s="31" t="s">
        <v>29</v>
      </c>
      <c r="L47" s="38"/>
      <c r="M47" s="38"/>
      <c r="N47" s="38"/>
      <c r="O47" s="157"/>
      <c r="P47" s="33">
        <v>5.5</v>
      </c>
      <c r="Q47" s="34">
        <f t="shared" si="0"/>
        <v>6.3</v>
      </c>
      <c r="R47" s="35" t="str">
        <f t="shared" si="1"/>
        <v>C</v>
      </c>
      <c r="S47" s="36" t="str">
        <f t="shared" si="2"/>
        <v>Trung bình</v>
      </c>
      <c r="T47" s="37" t="str">
        <f t="shared" si="6"/>
        <v/>
      </c>
      <c r="U47" s="107" t="s">
        <v>1595</v>
      </c>
      <c r="V47" s="3"/>
      <c r="W47" s="25"/>
      <c r="X47" s="75" t="str">
        <f t="shared" si="4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2.1" customHeight="1">
      <c r="B48" s="26">
        <v>39</v>
      </c>
      <c r="C48" s="27" t="s">
        <v>1194</v>
      </c>
      <c r="D48" s="28" t="s">
        <v>1195</v>
      </c>
      <c r="E48" s="29" t="s">
        <v>292</v>
      </c>
      <c r="F48" s="30" t="s">
        <v>803</v>
      </c>
      <c r="G48" s="27" t="s">
        <v>218</v>
      </c>
      <c r="H48" s="31">
        <v>8</v>
      </c>
      <c r="I48" s="31">
        <v>8.5</v>
      </c>
      <c r="J48" s="92">
        <v>7.5</v>
      </c>
      <c r="K48" s="31" t="s">
        <v>29</v>
      </c>
      <c r="L48" s="38"/>
      <c r="M48" s="38"/>
      <c r="N48" s="38"/>
      <c r="O48" s="157"/>
      <c r="P48" s="33">
        <v>8</v>
      </c>
      <c r="Q48" s="34">
        <f t="shared" si="0"/>
        <v>8</v>
      </c>
      <c r="R48" s="35" t="str">
        <f t="shared" si="1"/>
        <v>B+</v>
      </c>
      <c r="S48" s="36" t="str">
        <f t="shared" si="2"/>
        <v>Khá</v>
      </c>
      <c r="T48" s="37" t="str">
        <f t="shared" si="6"/>
        <v/>
      </c>
      <c r="U48" s="107" t="s">
        <v>1595</v>
      </c>
      <c r="V48" s="3"/>
      <c r="W48" s="25"/>
      <c r="X48" s="75" t="str">
        <f t="shared" si="4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32.1" customHeight="1">
      <c r="B49" s="26">
        <v>40</v>
      </c>
      <c r="C49" s="27" t="s">
        <v>1196</v>
      </c>
      <c r="D49" s="28" t="s">
        <v>1197</v>
      </c>
      <c r="E49" s="29" t="s">
        <v>500</v>
      </c>
      <c r="F49" s="30" t="s">
        <v>564</v>
      </c>
      <c r="G49" s="27" t="s">
        <v>99</v>
      </c>
      <c r="H49" s="31">
        <v>6</v>
      </c>
      <c r="I49" s="31">
        <v>9</v>
      </c>
      <c r="J49" s="92">
        <v>8.5</v>
      </c>
      <c r="K49" s="31" t="s">
        <v>29</v>
      </c>
      <c r="L49" s="38"/>
      <c r="M49" s="38"/>
      <c r="N49" s="38"/>
      <c r="O49" s="157"/>
      <c r="P49" s="33">
        <v>8</v>
      </c>
      <c r="Q49" s="34">
        <f t="shared" si="0"/>
        <v>8</v>
      </c>
      <c r="R49" s="35" t="str">
        <f t="shared" si="1"/>
        <v>B+</v>
      </c>
      <c r="S49" s="36" t="str">
        <f t="shared" si="2"/>
        <v>Khá</v>
      </c>
      <c r="T49" s="37" t="str">
        <f t="shared" si="6"/>
        <v/>
      </c>
      <c r="U49" s="107" t="s">
        <v>1595</v>
      </c>
      <c r="V49" s="3"/>
      <c r="W49" s="25"/>
      <c r="X49" s="75" t="str">
        <f t="shared" si="4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32.1" customHeight="1">
      <c r="B50" s="26">
        <v>41</v>
      </c>
      <c r="C50" s="27" t="s">
        <v>1198</v>
      </c>
      <c r="D50" s="28" t="s">
        <v>343</v>
      </c>
      <c r="E50" s="29" t="s">
        <v>303</v>
      </c>
      <c r="F50" s="30" t="s">
        <v>1199</v>
      </c>
      <c r="G50" s="27" t="s">
        <v>66</v>
      </c>
      <c r="H50" s="31">
        <v>9</v>
      </c>
      <c r="I50" s="31">
        <v>8.5</v>
      </c>
      <c r="J50" s="92">
        <v>7.5</v>
      </c>
      <c r="K50" s="31" t="s">
        <v>29</v>
      </c>
      <c r="L50" s="38"/>
      <c r="M50" s="38"/>
      <c r="N50" s="38"/>
      <c r="O50" s="157"/>
      <c r="P50" s="33">
        <v>7</v>
      </c>
      <c r="Q50" s="34">
        <f t="shared" si="0"/>
        <v>7.4</v>
      </c>
      <c r="R50" s="35" t="str">
        <f t="shared" si="1"/>
        <v>B</v>
      </c>
      <c r="S50" s="36" t="str">
        <f t="shared" si="2"/>
        <v>Khá</v>
      </c>
      <c r="T50" s="37" t="str">
        <f t="shared" si="6"/>
        <v/>
      </c>
      <c r="U50" s="107" t="s">
        <v>1595</v>
      </c>
      <c r="V50" s="3"/>
      <c r="W50" s="25"/>
      <c r="X50" s="75" t="str">
        <f t="shared" si="4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32.1" customHeight="1">
      <c r="B51" s="26">
        <v>42</v>
      </c>
      <c r="C51" s="27" t="s">
        <v>1200</v>
      </c>
      <c r="D51" s="28" t="s">
        <v>106</v>
      </c>
      <c r="E51" s="29" t="s">
        <v>314</v>
      </c>
      <c r="F51" s="30" t="s">
        <v>1201</v>
      </c>
      <c r="G51" s="27" t="s">
        <v>99</v>
      </c>
      <c r="H51" s="31">
        <v>8</v>
      </c>
      <c r="I51" s="31">
        <v>8.5</v>
      </c>
      <c r="J51" s="92">
        <v>8</v>
      </c>
      <c r="K51" s="31" t="s">
        <v>29</v>
      </c>
      <c r="L51" s="38"/>
      <c r="M51" s="38"/>
      <c r="N51" s="38"/>
      <c r="O51" s="157"/>
      <c r="P51" s="33">
        <v>7</v>
      </c>
      <c r="Q51" s="34">
        <f t="shared" si="0"/>
        <v>7.4</v>
      </c>
      <c r="R51" s="35" t="str">
        <f t="shared" si="1"/>
        <v>B</v>
      </c>
      <c r="S51" s="36" t="str">
        <f t="shared" si="2"/>
        <v>Khá</v>
      </c>
      <c r="T51" s="37" t="str">
        <f t="shared" si="6"/>
        <v/>
      </c>
      <c r="U51" s="107" t="s">
        <v>1595</v>
      </c>
      <c r="V51" s="3"/>
      <c r="W51" s="25"/>
      <c r="X51" s="75" t="str">
        <f t="shared" si="4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32.1" customHeight="1">
      <c r="B52" s="26">
        <v>43</v>
      </c>
      <c r="C52" s="27" t="s">
        <v>1202</v>
      </c>
      <c r="D52" s="28" t="s">
        <v>1203</v>
      </c>
      <c r="E52" s="29" t="s">
        <v>518</v>
      </c>
      <c r="F52" s="30" t="s">
        <v>859</v>
      </c>
      <c r="G52" s="27" t="s">
        <v>108</v>
      </c>
      <c r="H52" s="31">
        <v>8.5</v>
      </c>
      <c r="I52" s="31">
        <v>8.5</v>
      </c>
      <c r="J52" s="92">
        <v>8</v>
      </c>
      <c r="K52" s="31" t="s">
        <v>29</v>
      </c>
      <c r="L52" s="38"/>
      <c r="M52" s="38"/>
      <c r="N52" s="38"/>
      <c r="O52" s="157"/>
      <c r="P52" s="33">
        <v>5</v>
      </c>
      <c r="Q52" s="34">
        <f t="shared" si="0"/>
        <v>6</v>
      </c>
      <c r="R52" s="35" t="str">
        <f t="shared" si="1"/>
        <v>C</v>
      </c>
      <c r="S52" s="36" t="str">
        <f t="shared" si="2"/>
        <v>Trung bình</v>
      </c>
      <c r="T52" s="37" t="str">
        <f t="shared" si="6"/>
        <v/>
      </c>
      <c r="U52" s="107" t="s">
        <v>1595</v>
      </c>
      <c r="V52" s="3"/>
      <c r="W52" s="25"/>
      <c r="X52" s="75" t="str">
        <f t="shared" si="4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32.1" customHeight="1">
      <c r="B53" s="26">
        <v>44</v>
      </c>
      <c r="C53" s="27" t="s">
        <v>1204</v>
      </c>
      <c r="D53" s="28" t="s">
        <v>1205</v>
      </c>
      <c r="E53" s="29" t="s">
        <v>1206</v>
      </c>
      <c r="F53" s="30" t="s">
        <v>1207</v>
      </c>
      <c r="G53" s="27" t="s">
        <v>78</v>
      </c>
      <c r="H53" s="31">
        <v>9.5</v>
      </c>
      <c r="I53" s="31">
        <v>9</v>
      </c>
      <c r="J53" s="97">
        <v>7.5</v>
      </c>
      <c r="K53" s="31" t="s">
        <v>29</v>
      </c>
      <c r="L53" s="38"/>
      <c r="M53" s="38"/>
      <c r="N53" s="38"/>
      <c r="O53" s="157"/>
      <c r="P53" s="33">
        <v>8.5</v>
      </c>
      <c r="Q53" s="34">
        <f t="shared" si="0"/>
        <v>8.6</v>
      </c>
      <c r="R53" s="35" t="str">
        <f t="shared" si="1"/>
        <v>A</v>
      </c>
      <c r="S53" s="36" t="str">
        <f t="shared" si="2"/>
        <v>Giỏi</v>
      </c>
      <c r="T53" s="37" t="str">
        <f t="shared" si="6"/>
        <v/>
      </c>
      <c r="U53" s="107" t="s">
        <v>1595</v>
      </c>
      <c r="V53" s="3"/>
      <c r="W53" s="25"/>
      <c r="X53" s="75" t="str">
        <f t="shared" si="4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1:39" ht="9" customHeight="1">
      <c r="A54" s="2"/>
      <c r="B54" s="39"/>
      <c r="C54" s="40"/>
      <c r="D54" s="40"/>
      <c r="E54" s="41"/>
      <c r="F54" s="41"/>
      <c r="G54" s="41"/>
      <c r="H54" s="42"/>
      <c r="I54" s="43"/>
      <c r="J54" s="98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"/>
      <c r="V54" s="3"/>
    </row>
    <row r="55" spans="1:39" ht="16.5">
      <c r="A55" s="2"/>
      <c r="B55" s="191" t="s">
        <v>30</v>
      </c>
      <c r="C55" s="191"/>
      <c r="D55" s="40"/>
      <c r="E55" s="41"/>
      <c r="F55" s="41"/>
      <c r="G55" s="41"/>
      <c r="H55" s="42"/>
      <c r="I55" s="43"/>
      <c r="J55" s="98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"/>
      <c r="V55" s="3"/>
    </row>
    <row r="56" spans="1:39" ht="16.5" customHeight="1">
      <c r="A56" s="2"/>
      <c r="B56" s="45" t="s">
        <v>31</v>
      </c>
      <c r="C56" s="45"/>
      <c r="D56" s="46">
        <f>+$AA$8</f>
        <v>44</v>
      </c>
      <c r="E56" s="47" t="s">
        <v>32</v>
      </c>
      <c r="F56" s="176" t="s">
        <v>33</v>
      </c>
      <c r="G56" s="176"/>
      <c r="H56" s="176"/>
      <c r="I56" s="176"/>
      <c r="J56" s="176"/>
      <c r="K56" s="176"/>
      <c r="L56" s="176"/>
      <c r="M56" s="176"/>
      <c r="N56" s="176"/>
      <c r="O56" s="176"/>
      <c r="P56" s="48">
        <f>$AA$8 -COUNTIF($T$9:$T$243,"Vắng") -COUNTIF($T$9:$T$243,"Vắng có phép") - COUNTIF($T$9:$T$243,"Đình chỉ thi") - COUNTIF($T$9:$T$243,"Không đủ ĐKDT")</f>
        <v>38</v>
      </c>
      <c r="Q56" s="48"/>
      <c r="R56" s="48"/>
      <c r="S56" s="49"/>
      <c r="T56" s="50" t="s">
        <v>32</v>
      </c>
      <c r="U56" s="108"/>
      <c r="V56" s="3"/>
    </row>
    <row r="57" spans="1:39" ht="16.5" customHeight="1">
      <c r="A57" s="2"/>
      <c r="B57" s="45" t="s">
        <v>34</v>
      </c>
      <c r="C57" s="45"/>
      <c r="D57" s="46">
        <f>+$AL$8</f>
        <v>36</v>
      </c>
      <c r="E57" s="47" t="s">
        <v>32</v>
      </c>
      <c r="F57" s="176" t="s">
        <v>35</v>
      </c>
      <c r="G57" s="176"/>
      <c r="H57" s="176"/>
      <c r="I57" s="176"/>
      <c r="J57" s="176"/>
      <c r="K57" s="176"/>
      <c r="L57" s="176"/>
      <c r="M57" s="176"/>
      <c r="N57" s="176"/>
      <c r="O57" s="176"/>
      <c r="P57" s="51">
        <f>COUNTIF($T$9:$T$119,"Vắng")</f>
        <v>4</v>
      </c>
      <c r="Q57" s="51"/>
      <c r="R57" s="51"/>
      <c r="S57" s="52"/>
      <c r="T57" s="50" t="s">
        <v>32</v>
      </c>
      <c r="U57" s="109"/>
      <c r="V57" s="3"/>
    </row>
    <row r="58" spans="1:39" ht="16.5" customHeight="1">
      <c r="A58" s="2"/>
      <c r="B58" s="45" t="s">
        <v>43</v>
      </c>
      <c r="C58" s="45"/>
      <c r="D58" s="61">
        <f>COUNTIF(X10:X53,"Học lại")</f>
        <v>8</v>
      </c>
      <c r="E58" s="47" t="s">
        <v>32</v>
      </c>
      <c r="F58" s="176" t="s">
        <v>44</v>
      </c>
      <c r="G58" s="176"/>
      <c r="H58" s="176"/>
      <c r="I58" s="176"/>
      <c r="J58" s="176"/>
      <c r="K58" s="176"/>
      <c r="L58" s="176"/>
      <c r="M58" s="176"/>
      <c r="N58" s="176"/>
      <c r="O58" s="176"/>
      <c r="P58" s="48">
        <f>COUNTIF($T$9:$T$119,"Vắng có phép")</f>
        <v>0</v>
      </c>
      <c r="Q58" s="48"/>
      <c r="R58" s="48"/>
      <c r="S58" s="49"/>
      <c r="T58" s="50" t="s">
        <v>32</v>
      </c>
      <c r="U58" s="108"/>
      <c r="V58" s="3"/>
    </row>
    <row r="59" spans="1:39" ht="3" customHeight="1">
      <c r="A59" s="2"/>
      <c r="B59" s="39"/>
      <c r="C59" s="40"/>
      <c r="D59" s="40"/>
      <c r="E59" s="41"/>
      <c r="F59" s="41"/>
      <c r="G59" s="41"/>
      <c r="H59" s="42"/>
      <c r="I59" s="43"/>
      <c r="J59" s="98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2"/>
      <c r="V59" s="3"/>
    </row>
    <row r="60" spans="1:39">
      <c r="B60" s="80" t="s">
        <v>45</v>
      </c>
      <c r="C60" s="80"/>
      <c r="D60" s="81">
        <f>COUNTIF(X10:X53,"Thi lại")</f>
        <v>0</v>
      </c>
      <c r="E60" s="82" t="s">
        <v>32</v>
      </c>
      <c r="F60" s="3"/>
      <c r="G60" s="3"/>
      <c r="H60" s="3"/>
      <c r="I60" s="3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3"/>
    </row>
    <row r="61" spans="1:39" ht="24.75" customHeight="1">
      <c r="B61" s="80"/>
      <c r="C61" s="80"/>
      <c r="D61" s="81"/>
      <c r="E61" s="82"/>
      <c r="F61" s="3"/>
      <c r="G61" s="3"/>
      <c r="H61" s="3"/>
      <c r="I61" s="3"/>
      <c r="J61" s="180" t="s">
        <v>46</v>
      </c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3"/>
    </row>
    <row r="62" spans="1:39">
      <c r="A62" s="53"/>
      <c r="B62" s="174"/>
      <c r="C62" s="174"/>
      <c r="D62" s="174"/>
      <c r="E62" s="174"/>
      <c r="F62" s="174"/>
      <c r="G62" s="174"/>
      <c r="H62" s="174"/>
      <c r="I62" s="54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3"/>
    </row>
    <row r="63" spans="1:39" ht="4.5" customHeight="1">
      <c r="A63" s="2"/>
      <c r="B63" s="39"/>
      <c r="C63" s="55"/>
      <c r="D63" s="55"/>
      <c r="E63" s="56"/>
      <c r="F63" s="56"/>
      <c r="G63" s="56"/>
      <c r="H63" s="57"/>
      <c r="I63" s="58"/>
      <c r="J63" s="99"/>
      <c r="K63" s="3"/>
      <c r="L63" s="3"/>
      <c r="M63" s="3"/>
      <c r="N63" s="3"/>
      <c r="O63" s="3"/>
      <c r="P63" s="3"/>
      <c r="Q63" s="3"/>
      <c r="R63" s="3"/>
      <c r="S63" s="3"/>
      <c r="T63" s="3"/>
      <c r="V63" s="3"/>
    </row>
    <row r="64" spans="1:39" s="2" customFormat="1">
      <c r="B64" s="174"/>
      <c r="C64" s="174"/>
      <c r="D64" s="179"/>
      <c r="E64" s="179"/>
      <c r="F64" s="179"/>
      <c r="G64" s="179"/>
      <c r="H64" s="179"/>
      <c r="I64" s="58"/>
      <c r="J64" s="99"/>
      <c r="K64" s="44"/>
      <c r="L64" s="44"/>
      <c r="M64" s="44"/>
      <c r="N64" s="44"/>
      <c r="O64" s="44"/>
      <c r="P64" s="44"/>
      <c r="Q64" s="44"/>
      <c r="R64" s="44"/>
      <c r="S64" s="44"/>
      <c r="T64" s="44"/>
      <c r="V64" s="3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s="2" customFormat="1">
      <c r="A65" s="1"/>
      <c r="B65" s="3"/>
      <c r="C65" s="3"/>
      <c r="D65" s="3"/>
      <c r="E65" s="3"/>
      <c r="F65" s="3"/>
      <c r="G65" s="3"/>
      <c r="H65" s="3"/>
      <c r="I65" s="3"/>
      <c r="J65" s="100"/>
      <c r="K65" s="3"/>
      <c r="L65" s="3"/>
      <c r="M65" s="3"/>
      <c r="N65" s="3"/>
      <c r="O65" s="3"/>
      <c r="P65" s="3"/>
      <c r="Q65" s="3"/>
      <c r="R65" s="3"/>
      <c r="S65" s="3"/>
      <c r="T65" s="3"/>
      <c r="U65" s="1"/>
      <c r="V65" s="3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s="2" customFormat="1">
      <c r="A66" s="1"/>
      <c r="B66" s="3"/>
      <c r="C66" s="3"/>
      <c r="D66" s="3"/>
      <c r="E66" s="3"/>
      <c r="F66" s="3"/>
      <c r="G66" s="3"/>
      <c r="H66" s="3"/>
      <c r="I66" s="3"/>
      <c r="J66" s="100"/>
      <c r="K66" s="3"/>
      <c r="L66" s="3"/>
      <c r="M66" s="3"/>
      <c r="N66" s="3"/>
      <c r="O66" s="3"/>
      <c r="P66" s="3"/>
      <c r="Q66" s="3"/>
      <c r="R66" s="3"/>
      <c r="S66" s="3"/>
      <c r="T66" s="3"/>
      <c r="U66" s="1"/>
      <c r="V66" s="3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s="2" customFormat="1">
      <c r="A67" s="1"/>
      <c r="B67" s="3"/>
      <c r="C67" s="3"/>
      <c r="D67" s="3"/>
      <c r="E67" s="3"/>
      <c r="F67" s="3"/>
      <c r="G67" s="3"/>
      <c r="H67" s="3"/>
      <c r="I67" s="3"/>
      <c r="J67" s="100"/>
      <c r="K67" s="3"/>
      <c r="L67" s="3"/>
      <c r="M67" s="3"/>
      <c r="N67" s="3"/>
      <c r="O67" s="3"/>
      <c r="P67" s="3"/>
      <c r="Q67" s="3"/>
      <c r="R67" s="3"/>
      <c r="S67" s="3"/>
      <c r="T67" s="3"/>
      <c r="U67" s="1"/>
      <c r="V67" s="3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s="2" customFormat="1" ht="9.75" customHeight="1">
      <c r="A68" s="1"/>
      <c r="B68" s="3"/>
      <c r="C68" s="3"/>
      <c r="D68" s="3"/>
      <c r="E68" s="3"/>
      <c r="F68" s="3"/>
      <c r="G68" s="3"/>
      <c r="H68" s="3"/>
      <c r="I68" s="3"/>
      <c r="J68" s="100"/>
      <c r="K68" s="3"/>
      <c r="L68" s="3"/>
      <c r="M68" s="3"/>
      <c r="N68" s="3"/>
      <c r="O68" s="3"/>
      <c r="P68" s="3"/>
      <c r="Q68" s="3"/>
      <c r="R68" s="3"/>
      <c r="S68" s="3"/>
      <c r="T68" s="3"/>
      <c r="U68" s="1"/>
      <c r="V68" s="3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s="2" customFormat="1" ht="3.75" customHeight="1">
      <c r="A69" s="1"/>
      <c r="B69" s="3"/>
      <c r="C69" s="3"/>
      <c r="D69" s="3"/>
      <c r="E69" s="3"/>
      <c r="F69" s="3"/>
      <c r="G69" s="3"/>
      <c r="H69" s="3"/>
      <c r="I69" s="3"/>
      <c r="J69" s="100"/>
      <c r="K69" s="3"/>
      <c r="L69" s="3"/>
      <c r="M69" s="3"/>
      <c r="N69" s="3"/>
      <c r="O69" s="3"/>
      <c r="P69" s="3"/>
      <c r="Q69" s="3"/>
      <c r="R69" s="3"/>
      <c r="S69" s="3"/>
      <c r="T69" s="3"/>
      <c r="U69" s="1"/>
      <c r="V69" s="3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s="2" customFormat="1" ht="18" customHeight="1">
      <c r="A70" s="1"/>
      <c r="B70" s="178"/>
      <c r="C70" s="178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3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s="2" customFormat="1" ht="4.5" customHeight="1">
      <c r="A71" s="1"/>
      <c r="B71" s="3"/>
      <c r="C71" s="3"/>
      <c r="D71" s="3"/>
      <c r="E71" s="3"/>
      <c r="F71" s="3"/>
      <c r="G71" s="3"/>
      <c r="H71" s="3"/>
      <c r="I71" s="3"/>
      <c r="J71" s="100"/>
      <c r="K71" s="3"/>
      <c r="L71" s="3"/>
      <c r="M71" s="3"/>
      <c r="N71" s="3"/>
      <c r="O71" s="3"/>
      <c r="P71" s="3"/>
      <c r="Q71" s="3"/>
      <c r="R71" s="3"/>
      <c r="S71" s="3"/>
      <c r="T71" s="3"/>
      <c r="U71" s="1"/>
      <c r="V71" s="3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s="2" customFormat="1" ht="36.75" customHeight="1">
      <c r="A72" s="1"/>
      <c r="B72" s="3"/>
      <c r="C72" s="3"/>
      <c r="D72" s="3"/>
      <c r="E72" s="3"/>
      <c r="F72" s="3"/>
      <c r="G72" s="3"/>
      <c r="H72" s="3"/>
      <c r="I72" s="3"/>
      <c r="J72" s="100"/>
      <c r="K72" s="3"/>
      <c r="L72" s="3"/>
      <c r="M72" s="3"/>
      <c r="N72" s="3"/>
      <c r="O72" s="3"/>
      <c r="P72" s="3"/>
      <c r="Q72" s="3"/>
      <c r="R72" s="3"/>
      <c r="S72" s="3"/>
      <c r="T72" s="3"/>
      <c r="U72" s="1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 ht="21.75" customHeight="1">
      <c r="A73" s="1"/>
      <c r="B73" s="174"/>
      <c r="C73" s="174"/>
      <c r="D73" s="174"/>
      <c r="E73" s="174"/>
      <c r="F73" s="174"/>
      <c r="G73" s="174"/>
      <c r="H73" s="174"/>
      <c r="I73" s="54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>
      <c r="A74" s="1"/>
      <c r="B74" s="39"/>
      <c r="C74" s="55"/>
      <c r="D74" s="55"/>
      <c r="E74" s="56"/>
      <c r="F74" s="56"/>
      <c r="G74" s="56"/>
      <c r="H74" s="57"/>
      <c r="I74" s="58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>
      <c r="A75" s="1"/>
      <c r="B75" s="174"/>
      <c r="C75" s="174"/>
      <c r="D75" s="179"/>
      <c r="E75" s="179"/>
      <c r="F75" s="179"/>
      <c r="G75" s="179"/>
      <c r="H75" s="179"/>
      <c r="I75" s="58"/>
      <c r="J75" s="99"/>
      <c r="K75" s="44"/>
      <c r="L75" s="44"/>
      <c r="M75" s="44"/>
      <c r="N75" s="44"/>
      <c r="O75" s="44"/>
      <c r="P75" s="44"/>
      <c r="Q75" s="44"/>
      <c r="R75" s="44"/>
      <c r="S75" s="44"/>
      <c r="T75" s="44"/>
      <c r="V75" s="1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100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V76" s="1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80" spans="1:39"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</row>
  </sheetData>
  <sheetProtection formatCells="0" formatColumns="0" formatRows="0" insertColumns="0" insertRows="0" insertHyperlinks="0" deleteColumns="0" deleteRows="0" sort="0" autoFilter="0" pivotTables="0"/>
  <autoFilter ref="A8:AM53">
    <filterColumn colId="3" showButton="0"/>
  </autoFilter>
  <sortState ref="A10:AM53">
    <sortCondition ref="B10:B53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57:O57"/>
    <mergeCell ref="O7:O8"/>
    <mergeCell ref="C7:C8"/>
    <mergeCell ref="D7:E8"/>
    <mergeCell ref="AJ4:AK6"/>
    <mergeCell ref="F7:F8"/>
    <mergeCell ref="G7:G8"/>
    <mergeCell ref="B9:G9"/>
    <mergeCell ref="B55:C55"/>
    <mergeCell ref="F56:O56"/>
    <mergeCell ref="P7:P8"/>
    <mergeCell ref="Q7:Q9"/>
    <mergeCell ref="H7:H8"/>
    <mergeCell ref="I7:I8"/>
    <mergeCell ref="J7:J8"/>
    <mergeCell ref="K7:K8"/>
    <mergeCell ref="L7:L8"/>
    <mergeCell ref="M7:M8"/>
    <mergeCell ref="B75:C75"/>
    <mergeCell ref="D75:H75"/>
    <mergeCell ref="B80:C80"/>
    <mergeCell ref="D80:I80"/>
    <mergeCell ref="J80:U80"/>
    <mergeCell ref="J74:U74"/>
    <mergeCell ref="F58:O58"/>
    <mergeCell ref="J60:U60"/>
    <mergeCell ref="J61:U61"/>
    <mergeCell ref="B62:H62"/>
    <mergeCell ref="J62:U62"/>
    <mergeCell ref="B64:C64"/>
    <mergeCell ref="D64:H64"/>
    <mergeCell ref="B70:C70"/>
    <mergeCell ref="D70:I70"/>
    <mergeCell ref="B73:H73"/>
    <mergeCell ref="J73:U73"/>
    <mergeCell ref="J70:U70"/>
  </mergeCells>
  <conditionalFormatting sqref="H10:N53 P10:P53">
    <cfRule type="cellIs" dxfId="51" priority="8" operator="greaterThan">
      <formula>10</formula>
    </cfRule>
  </conditionalFormatting>
  <conditionalFormatting sqref="O75:O1048576 O1:O73">
    <cfRule type="duplicateValues" dxfId="50" priority="7"/>
  </conditionalFormatting>
  <conditionalFormatting sqref="C1:C1048576">
    <cfRule type="duplicateValues" dxfId="49" priority="6"/>
  </conditionalFormatting>
  <conditionalFormatting sqref="J10:J53">
    <cfRule type="cellIs" dxfId="48" priority="2" stopIfTrue="1" operator="greaterThan">
      <formula>10</formula>
    </cfRule>
    <cfRule type="cellIs" dxfId="47" priority="3" stopIfTrue="1" operator="greaterThan">
      <formula>10</formula>
    </cfRule>
    <cfRule type="cellIs" dxfId="46" priority="4" stopIfTrue="1" operator="greaterThan">
      <formula>10</formula>
    </cfRule>
    <cfRule type="cellIs" dxfId="45" priority="5" stopIfTrue="1" operator="greaterThan">
      <formula>10</formula>
    </cfRule>
  </conditionalFormatting>
  <conditionalFormatting sqref="O1">
    <cfRule type="duplicateValues" dxfId="44" priority="1"/>
  </conditionalFormatting>
  <dataValidations count="1">
    <dataValidation allowBlank="1" showInputMessage="1" showErrorMessage="1" errorTitle="Không xóa dữ liệu" error="Không xóa dữ liệu" prompt="Không xóa dữ liệu" sqref="D58 Y2:AM8 X10:X5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AM84"/>
  <sheetViews>
    <sheetView workbookViewId="0">
      <pane ySplit="3" topLeftCell="A25" activePane="bottomLeft" state="frozen"/>
      <selection activeCell="A6" sqref="A6:XFD6"/>
      <selection pane="bottomLeft" activeCell="A66" sqref="A66:XFD84"/>
    </sheetView>
  </sheetViews>
  <sheetFormatPr defaultColWidth="9" defaultRowHeight="15.75"/>
  <cols>
    <col min="1" max="1" width="0.125" style="1" customWidth="1"/>
    <col min="2" max="2" width="4" style="1" customWidth="1"/>
    <col min="3" max="3" width="12" style="1" customWidth="1"/>
    <col min="4" max="4" width="12.625" style="1" customWidth="1"/>
    <col min="5" max="5" width="7.25" style="1" customWidth="1"/>
    <col min="6" max="6" width="9.375" style="1" hidden="1" customWidth="1"/>
    <col min="7" max="7" width="12" style="1" customWidth="1"/>
    <col min="8" max="8" width="6.5" style="1" customWidth="1"/>
    <col min="9" max="9" width="6.125" style="1" customWidth="1"/>
    <col min="10" max="10" width="5.75" style="1" customWidth="1"/>
    <col min="11" max="11" width="4.375" style="1" hidden="1" customWidth="1"/>
    <col min="12" max="12" width="4.25" style="1" hidden="1" customWidth="1"/>
    <col min="13" max="13" width="4.625" style="1" hidden="1" customWidth="1"/>
    <col min="14" max="14" width="9" style="1" hidden="1" customWidth="1"/>
    <col min="15" max="15" width="16.25" style="1" hidden="1" customWidth="1"/>
    <col min="16" max="16" width="6.5" style="1" customWidth="1"/>
    <col min="17" max="17" width="6.87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161" t="s">
        <v>48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143"/>
      <c r="Q4" s="143"/>
      <c r="R4" s="143"/>
      <c r="S4" s="212" t="s">
        <v>57</v>
      </c>
      <c r="T4" s="212"/>
      <c r="U4" s="212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143"/>
      <c r="Q5" s="143"/>
      <c r="R5" s="143"/>
      <c r="S5" s="143"/>
      <c r="T5" s="143" t="s">
        <v>53</v>
      </c>
      <c r="U5" s="143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44.2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>
        <f>+P4</f>
        <v>0</v>
      </c>
      <c r="AA8" s="70">
        <f>+$AJ$8+$AL$8+$AH$8</f>
        <v>48</v>
      </c>
      <c r="AB8" s="64">
        <f>COUNTIF($T$9:$T$117,"Khiển trách")</f>
        <v>0</v>
      </c>
      <c r="AC8" s="64">
        <f>COUNTIF($T$9:$T$117,"Cảnh cáo")</f>
        <v>0</v>
      </c>
      <c r="AD8" s="64">
        <f>COUNTIF($T$9:$T$117,"Đình chỉ thi")</f>
        <v>0</v>
      </c>
      <c r="AE8" s="71">
        <f>+($AB$8+$AC$8+$AD$8)/$AA$8*100%</f>
        <v>0</v>
      </c>
      <c r="AF8" s="64">
        <f>SUM(COUNTIF($T$9:$T$115,"Vắng"),COUNTIF($T$9:$T$115,"Vắng có phép"))</f>
        <v>0</v>
      </c>
      <c r="AG8" s="72">
        <f>+$AF$8/$AA$8</f>
        <v>0</v>
      </c>
      <c r="AH8" s="73">
        <f>COUNTIF($X$9:$X$115,"Thi lại")</f>
        <v>0</v>
      </c>
      <c r="AI8" s="72">
        <f>+$AH$8/$AA$8</f>
        <v>0</v>
      </c>
      <c r="AJ8" s="73">
        <f>COUNTIF($X$9:$X$116,"Học lại")</f>
        <v>6</v>
      </c>
      <c r="AK8" s="72">
        <f>+$AJ$8/$AA$8</f>
        <v>0.125</v>
      </c>
      <c r="AL8" s="64">
        <f>COUNTIF($X$10:$X$116,"Đạt")</f>
        <v>42</v>
      </c>
      <c r="AM8" s="71">
        <f>+$AL$8/$AA$8</f>
        <v>0.875</v>
      </c>
    </row>
    <row r="9" spans="2:39" ht="28.5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5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1208</v>
      </c>
      <c r="D10" s="19" t="s">
        <v>1209</v>
      </c>
      <c r="E10" s="20" t="s">
        <v>69</v>
      </c>
      <c r="F10" s="21" t="s">
        <v>1210</v>
      </c>
      <c r="G10" s="18" t="s">
        <v>108</v>
      </c>
      <c r="H10" s="22">
        <v>8</v>
      </c>
      <c r="I10" s="22">
        <v>7.5</v>
      </c>
      <c r="J10" s="96">
        <v>7.5</v>
      </c>
      <c r="K10" s="22" t="s">
        <v>29</v>
      </c>
      <c r="L10" s="170"/>
      <c r="M10" s="170"/>
      <c r="N10" s="170"/>
      <c r="O10" s="156"/>
      <c r="P10" s="171">
        <v>7</v>
      </c>
      <c r="Q10" s="23">
        <f t="shared" ref="Q10:Q57" si="0">ROUND(SUMPRODUCT(H10:P10,$H$9:$P$9)/100,1)</f>
        <v>7.2</v>
      </c>
      <c r="R10" s="24" t="str">
        <f t="shared" ref="R10:R5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57" si="2">IF($Q10&lt;4,"Kém",IF(AND($Q10&gt;=4,$Q10&lt;=5.4),"Trung bình yếu",IF(AND($Q10&gt;=5.5,$Q10&lt;=6.9),"Trung bình",IF(AND($Q10&gt;=7,$Q10&lt;=8.4),"Khá",IF(AND($Q10&gt;=8.5,$Q10&lt;=10),"Giỏi","")))))</f>
        <v>Khá</v>
      </c>
      <c r="T10" s="83" t="str">
        <f t="shared" ref="T10:T57" si="3">+IF(OR($H10=0,$I10=0,$J10=0,$K10=0),"Không đủ ĐKDT","")</f>
        <v/>
      </c>
      <c r="U10" s="106" t="s">
        <v>1596</v>
      </c>
      <c r="V10" s="3"/>
      <c r="W10" s="25"/>
      <c r="X10" s="75" t="str">
        <f t="shared" ref="X10:X57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1211</v>
      </c>
      <c r="D11" s="28" t="s">
        <v>1212</v>
      </c>
      <c r="E11" s="29" t="s">
        <v>69</v>
      </c>
      <c r="F11" s="30" t="s">
        <v>628</v>
      </c>
      <c r="G11" s="27" t="s">
        <v>99</v>
      </c>
      <c r="H11" s="31">
        <v>9</v>
      </c>
      <c r="I11" s="31">
        <v>9</v>
      </c>
      <c r="J11" s="92">
        <v>7.5</v>
      </c>
      <c r="K11" s="31" t="s">
        <v>29</v>
      </c>
      <c r="L11" s="32"/>
      <c r="M11" s="32"/>
      <c r="N11" s="32"/>
      <c r="O11" s="157"/>
      <c r="P11" s="33">
        <v>7</v>
      </c>
      <c r="Q11" s="34">
        <f t="shared" si="0"/>
        <v>7.5</v>
      </c>
      <c r="R11" s="35" t="str">
        <f t="shared" si="1"/>
        <v>B</v>
      </c>
      <c r="S11" s="36" t="str">
        <f t="shared" si="2"/>
        <v>Khá</v>
      </c>
      <c r="T11" s="37" t="str">
        <f t="shared" si="3"/>
        <v/>
      </c>
      <c r="U11" s="107" t="s">
        <v>1596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1213</v>
      </c>
      <c r="D12" s="28" t="s">
        <v>1214</v>
      </c>
      <c r="E12" s="29" t="s">
        <v>69</v>
      </c>
      <c r="F12" s="30" t="s">
        <v>1215</v>
      </c>
      <c r="G12" s="27" t="s">
        <v>167</v>
      </c>
      <c r="H12" s="31">
        <v>8</v>
      </c>
      <c r="I12" s="31">
        <v>8</v>
      </c>
      <c r="J12" s="92">
        <v>9</v>
      </c>
      <c r="K12" s="31" t="s">
        <v>29</v>
      </c>
      <c r="L12" s="38"/>
      <c r="M12" s="38"/>
      <c r="N12" s="38"/>
      <c r="O12" s="157"/>
      <c r="P12" s="33">
        <v>5.5</v>
      </c>
      <c r="Q12" s="34">
        <f t="shared" si="0"/>
        <v>6.4</v>
      </c>
      <c r="R12" s="35" t="str">
        <f t="shared" si="1"/>
        <v>C</v>
      </c>
      <c r="S12" s="36" t="str">
        <f t="shared" si="2"/>
        <v>Trung bình</v>
      </c>
      <c r="T12" s="37" t="str">
        <f t="shared" si="3"/>
        <v/>
      </c>
      <c r="U12" s="107" t="s">
        <v>1596</v>
      </c>
      <c r="V12" s="3"/>
      <c r="W12" s="25"/>
      <c r="X12" s="75" t="str">
        <f t="shared" si="4"/>
        <v>Đạt</v>
      </c>
      <c r="Y12" s="76"/>
      <c r="Z12" s="76"/>
      <c r="AA12" s="168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1216</v>
      </c>
      <c r="D13" s="28" t="s">
        <v>1217</v>
      </c>
      <c r="E13" s="29" t="s">
        <v>1218</v>
      </c>
      <c r="F13" s="30" t="s">
        <v>252</v>
      </c>
      <c r="G13" s="27" t="s">
        <v>99</v>
      </c>
      <c r="H13" s="31">
        <v>6</v>
      </c>
      <c r="I13" s="31">
        <v>0</v>
      </c>
      <c r="J13" s="92">
        <v>1</v>
      </c>
      <c r="K13" s="31" t="s">
        <v>29</v>
      </c>
      <c r="L13" s="38"/>
      <c r="M13" s="38"/>
      <c r="N13" s="38"/>
      <c r="O13" s="157"/>
      <c r="P13" s="33" t="s">
        <v>1605</v>
      </c>
      <c r="Q13" s="34">
        <f t="shared" si="0"/>
        <v>0.7</v>
      </c>
      <c r="R13" s="35" t="str">
        <f t="shared" si="1"/>
        <v>F</v>
      </c>
      <c r="S13" s="36" t="str">
        <f t="shared" si="2"/>
        <v>Kém</v>
      </c>
      <c r="T13" s="37" t="str">
        <f t="shared" si="3"/>
        <v>Không đủ ĐKDT</v>
      </c>
      <c r="U13" s="107" t="s">
        <v>1596</v>
      </c>
      <c r="V13" s="3"/>
      <c r="W13" s="25"/>
      <c r="X13" s="75" t="str">
        <f t="shared" si="4"/>
        <v>Học lại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1219</v>
      </c>
      <c r="D14" s="28" t="s">
        <v>92</v>
      </c>
      <c r="E14" s="29" t="s">
        <v>102</v>
      </c>
      <c r="F14" s="30" t="s">
        <v>635</v>
      </c>
      <c r="G14" s="27" t="s">
        <v>99</v>
      </c>
      <c r="H14" s="31">
        <v>9</v>
      </c>
      <c r="I14" s="31">
        <v>7.5</v>
      </c>
      <c r="J14" s="92">
        <v>7.5</v>
      </c>
      <c r="K14" s="31" t="s">
        <v>29</v>
      </c>
      <c r="L14" s="38"/>
      <c r="M14" s="38"/>
      <c r="N14" s="38"/>
      <c r="O14" s="157"/>
      <c r="P14" s="33">
        <v>4.5</v>
      </c>
      <c r="Q14" s="34">
        <f t="shared" si="0"/>
        <v>5.6</v>
      </c>
      <c r="R14" s="35" t="str">
        <f t="shared" si="1"/>
        <v>C</v>
      </c>
      <c r="S14" s="36" t="str">
        <f t="shared" si="2"/>
        <v>Trung bình</v>
      </c>
      <c r="T14" s="37" t="str">
        <f t="shared" si="3"/>
        <v/>
      </c>
      <c r="U14" s="107" t="s">
        <v>1596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1220</v>
      </c>
      <c r="D15" s="28" t="s">
        <v>1221</v>
      </c>
      <c r="E15" s="29" t="s">
        <v>115</v>
      </c>
      <c r="F15" s="30" t="s">
        <v>1038</v>
      </c>
      <c r="G15" s="27" t="s">
        <v>66</v>
      </c>
      <c r="H15" s="31">
        <v>6</v>
      </c>
      <c r="I15" s="31">
        <v>7</v>
      </c>
      <c r="J15" s="92">
        <v>8</v>
      </c>
      <c r="K15" s="31" t="s">
        <v>29</v>
      </c>
      <c r="L15" s="38"/>
      <c r="M15" s="38"/>
      <c r="N15" s="38"/>
      <c r="O15" s="157"/>
      <c r="P15" s="33">
        <v>6</v>
      </c>
      <c r="Q15" s="34">
        <f t="shared" si="0"/>
        <v>6.3</v>
      </c>
      <c r="R15" s="35" t="str">
        <f t="shared" si="1"/>
        <v>C</v>
      </c>
      <c r="S15" s="36" t="str">
        <f t="shared" si="2"/>
        <v>Trung bình</v>
      </c>
      <c r="T15" s="37" t="str">
        <f t="shared" si="3"/>
        <v/>
      </c>
      <c r="U15" s="107" t="s">
        <v>1596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1222</v>
      </c>
      <c r="D16" s="28" t="s">
        <v>377</v>
      </c>
      <c r="E16" s="29" t="s">
        <v>540</v>
      </c>
      <c r="F16" s="30" t="s">
        <v>1223</v>
      </c>
      <c r="G16" s="27" t="s">
        <v>1224</v>
      </c>
      <c r="H16" s="31">
        <v>9</v>
      </c>
      <c r="I16" s="31">
        <v>8</v>
      </c>
      <c r="J16" s="92">
        <v>7.5</v>
      </c>
      <c r="K16" s="31" t="s">
        <v>29</v>
      </c>
      <c r="L16" s="38"/>
      <c r="M16" s="38"/>
      <c r="N16" s="38"/>
      <c r="O16" s="157"/>
      <c r="P16" s="33">
        <v>2</v>
      </c>
      <c r="Q16" s="34">
        <f t="shared" si="0"/>
        <v>3.9</v>
      </c>
      <c r="R16" s="35" t="str">
        <f t="shared" si="1"/>
        <v>F</v>
      </c>
      <c r="S16" s="36" t="str">
        <f t="shared" si="2"/>
        <v>Kém</v>
      </c>
      <c r="T16" s="37" t="str">
        <f t="shared" si="3"/>
        <v/>
      </c>
      <c r="U16" s="107" t="s">
        <v>1596</v>
      </c>
      <c r="V16" s="3"/>
      <c r="W16" s="25"/>
      <c r="X16" s="75" t="str">
        <f t="shared" si="4"/>
        <v>Học lại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1225</v>
      </c>
      <c r="D17" s="28" t="s">
        <v>209</v>
      </c>
      <c r="E17" s="29" t="s">
        <v>716</v>
      </c>
      <c r="F17" s="30" t="s">
        <v>1226</v>
      </c>
      <c r="G17" s="27" t="s">
        <v>99</v>
      </c>
      <c r="H17" s="31">
        <v>9</v>
      </c>
      <c r="I17" s="31">
        <v>8</v>
      </c>
      <c r="J17" s="92">
        <v>8.5</v>
      </c>
      <c r="K17" s="31" t="s">
        <v>29</v>
      </c>
      <c r="L17" s="38"/>
      <c r="M17" s="38"/>
      <c r="N17" s="38"/>
      <c r="O17" s="157"/>
      <c r="P17" s="33">
        <v>8.5</v>
      </c>
      <c r="Q17" s="34">
        <f t="shared" si="0"/>
        <v>8.5</v>
      </c>
      <c r="R17" s="35" t="str">
        <f t="shared" si="1"/>
        <v>A</v>
      </c>
      <c r="S17" s="36" t="str">
        <f t="shared" si="2"/>
        <v>Giỏi</v>
      </c>
      <c r="T17" s="37" t="str">
        <f t="shared" si="3"/>
        <v/>
      </c>
      <c r="U17" s="107" t="s">
        <v>1596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1227</v>
      </c>
      <c r="D18" s="28" t="s">
        <v>1228</v>
      </c>
      <c r="E18" s="29" t="s">
        <v>548</v>
      </c>
      <c r="F18" s="30" t="s">
        <v>572</v>
      </c>
      <c r="G18" s="27" t="s">
        <v>66</v>
      </c>
      <c r="H18" s="31">
        <v>7.5</v>
      </c>
      <c r="I18" s="31">
        <v>7.5</v>
      </c>
      <c r="J18" s="92">
        <v>8.5</v>
      </c>
      <c r="K18" s="31" t="s">
        <v>29</v>
      </c>
      <c r="L18" s="38"/>
      <c r="M18" s="38"/>
      <c r="N18" s="38"/>
      <c r="O18" s="157"/>
      <c r="P18" s="33">
        <v>4</v>
      </c>
      <c r="Q18" s="34">
        <f t="shared" si="0"/>
        <v>5.2</v>
      </c>
      <c r="R18" s="35" t="str">
        <f t="shared" si="1"/>
        <v>D+</v>
      </c>
      <c r="S18" s="36" t="str">
        <f t="shared" si="2"/>
        <v>Trung bình yếu</v>
      </c>
      <c r="T18" s="37" t="str">
        <f t="shared" si="3"/>
        <v/>
      </c>
      <c r="U18" s="107" t="s">
        <v>1596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1229</v>
      </c>
      <c r="D19" s="28" t="s">
        <v>285</v>
      </c>
      <c r="E19" s="29" t="s">
        <v>552</v>
      </c>
      <c r="F19" s="30" t="s">
        <v>1230</v>
      </c>
      <c r="G19" s="27" t="s">
        <v>86</v>
      </c>
      <c r="H19" s="31">
        <v>9</v>
      </c>
      <c r="I19" s="31">
        <v>10</v>
      </c>
      <c r="J19" s="92">
        <v>7.5</v>
      </c>
      <c r="K19" s="31" t="s">
        <v>29</v>
      </c>
      <c r="L19" s="38"/>
      <c r="M19" s="38"/>
      <c r="N19" s="38"/>
      <c r="O19" s="157"/>
      <c r="P19" s="33">
        <v>9</v>
      </c>
      <c r="Q19" s="34">
        <f t="shared" si="0"/>
        <v>9</v>
      </c>
      <c r="R19" s="35" t="str">
        <f t="shared" si="1"/>
        <v>A+</v>
      </c>
      <c r="S19" s="36" t="str">
        <f t="shared" si="2"/>
        <v>Giỏi</v>
      </c>
      <c r="T19" s="37" t="str">
        <f t="shared" si="3"/>
        <v/>
      </c>
      <c r="U19" s="107" t="s">
        <v>1596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1231</v>
      </c>
      <c r="D20" s="28" t="s">
        <v>126</v>
      </c>
      <c r="E20" s="29" t="s">
        <v>552</v>
      </c>
      <c r="F20" s="30" t="s">
        <v>1232</v>
      </c>
      <c r="G20" s="27" t="s">
        <v>159</v>
      </c>
      <c r="H20" s="31">
        <v>8</v>
      </c>
      <c r="I20" s="31">
        <v>8</v>
      </c>
      <c r="J20" s="92">
        <v>9</v>
      </c>
      <c r="K20" s="31" t="s">
        <v>29</v>
      </c>
      <c r="L20" s="38"/>
      <c r="M20" s="38"/>
      <c r="N20" s="38"/>
      <c r="O20" s="157"/>
      <c r="P20" s="33">
        <v>4</v>
      </c>
      <c r="Q20" s="34">
        <f t="shared" si="0"/>
        <v>5.3</v>
      </c>
      <c r="R20" s="35" t="str">
        <f t="shared" si="1"/>
        <v>D+</v>
      </c>
      <c r="S20" s="36" t="str">
        <f t="shared" si="2"/>
        <v>Trung bình yếu</v>
      </c>
      <c r="T20" s="37" t="str">
        <f t="shared" si="3"/>
        <v/>
      </c>
      <c r="U20" s="107" t="s">
        <v>1596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1233</v>
      </c>
      <c r="D21" s="28" t="s">
        <v>126</v>
      </c>
      <c r="E21" s="29" t="s">
        <v>1234</v>
      </c>
      <c r="F21" s="30" t="s">
        <v>532</v>
      </c>
      <c r="G21" s="27" t="s">
        <v>74</v>
      </c>
      <c r="H21" s="31">
        <v>9</v>
      </c>
      <c r="I21" s="31">
        <v>6.5</v>
      </c>
      <c r="J21" s="92">
        <v>7</v>
      </c>
      <c r="K21" s="31" t="s">
        <v>29</v>
      </c>
      <c r="L21" s="38"/>
      <c r="M21" s="38"/>
      <c r="N21" s="38"/>
      <c r="O21" s="157"/>
      <c r="P21" s="33">
        <v>3.5</v>
      </c>
      <c r="Q21" s="34">
        <f t="shared" si="0"/>
        <v>4.7</v>
      </c>
      <c r="R21" s="35" t="str">
        <f t="shared" si="1"/>
        <v>D</v>
      </c>
      <c r="S21" s="36" t="str">
        <f t="shared" si="2"/>
        <v>Trung bình yếu</v>
      </c>
      <c r="T21" s="37" t="str">
        <f t="shared" si="3"/>
        <v/>
      </c>
      <c r="U21" s="107" t="s">
        <v>1596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1235</v>
      </c>
      <c r="D22" s="28" t="s">
        <v>1236</v>
      </c>
      <c r="E22" s="29" t="s">
        <v>136</v>
      </c>
      <c r="F22" s="30" t="s">
        <v>1237</v>
      </c>
      <c r="G22" s="27" t="s">
        <v>78</v>
      </c>
      <c r="H22" s="31">
        <v>9</v>
      </c>
      <c r="I22" s="31">
        <v>10</v>
      </c>
      <c r="J22" s="92">
        <v>8</v>
      </c>
      <c r="K22" s="31" t="s">
        <v>29</v>
      </c>
      <c r="L22" s="38"/>
      <c r="M22" s="38"/>
      <c r="N22" s="38"/>
      <c r="O22" s="157"/>
      <c r="P22" s="33">
        <v>9.5</v>
      </c>
      <c r="Q22" s="34">
        <f t="shared" si="0"/>
        <v>9.4</v>
      </c>
      <c r="R22" s="35" t="str">
        <f t="shared" si="1"/>
        <v>A+</v>
      </c>
      <c r="S22" s="36" t="str">
        <f t="shared" si="2"/>
        <v>Giỏi</v>
      </c>
      <c r="T22" s="37" t="str">
        <f t="shared" si="3"/>
        <v/>
      </c>
      <c r="U22" s="107" t="s">
        <v>1596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1238</v>
      </c>
      <c r="D23" s="28" t="s">
        <v>632</v>
      </c>
      <c r="E23" s="29" t="s">
        <v>147</v>
      </c>
      <c r="F23" s="30" t="s">
        <v>1239</v>
      </c>
      <c r="G23" s="27" t="s">
        <v>78</v>
      </c>
      <c r="H23" s="31">
        <v>4</v>
      </c>
      <c r="I23" s="31">
        <v>0</v>
      </c>
      <c r="J23" s="92">
        <v>1</v>
      </c>
      <c r="K23" s="31" t="s">
        <v>29</v>
      </c>
      <c r="L23" s="38"/>
      <c r="M23" s="38"/>
      <c r="N23" s="38"/>
      <c r="O23" s="157"/>
      <c r="P23" s="33" t="s">
        <v>1605</v>
      </c>
      <c r="Q23" s="34">
        <f t="shared" si="0"/>
        <v>0.5</v>
      </c>
      <c r="R23" s="35" t="str">
        <f t="shared" si="1"/>
        <v>F</v>
      </c>
      <c r="S23" s="36" t="str">
        <f t="shared" si="2"/>
        <v>Kém</v>
      </c>
      <c r="T23" s="37" t="str">
        <f t="shared" si="3"/>
        <v>Không đủ ĐKDT</v>
      </c>
      <c r="U23" s="107" t="s">
        <v>1596</v>
      </c>
      <c r="V23" s="3"/>
      <c r="W23" s="25"/>
      <c r="X23" s="75" t="str">
        <f t="shared" si="4"/>
        <v>Học lại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1240</v>
      </c>
      <c r="D24" s="28" t="s">
        <v>202</v>
      </c>
      <c r="E24" s="29" t="s">
        <v>729</v>
      </c>
      <c r="F24" s="30" t="s">
        <v>1056</v>
      </c>
      <c r="G24" s="27" t="s">
        <v>78</v>
      </c>
      <c r="H24" s="31">
        <v>8</v>
      </c>
      <c r="I24" s="31">
        <v>8</v>
      </c>
      <c r="J24" s="92">
        <v>8.5</v>
      </c>
      <c r="K24" s="31" t="s">
        <v>29</v>
      </c>
      <c r="L24" s="38"/>
      <c r="M24" s="38"/>
      <c r="N24" s="38"/>
      <c r="O24" s="157"/>
      <c r="P24" s="33">
        <v>2</v>
      </c>
      <c r="Q24" s="34">
        <f t="shared" si="0"/>
        <v>3.9</v>
      </c>
      <c r="R24" s="35" t="str">
        <f t="shared" si="1"/>
        <v>F</v>
      </c>
      <c r="S24" s="36" t="str">
        <f t="shared" si="2"/>
        <v>Kém</v>
      </c>
      <c r="T24" s="37" t="str">
        <f t="shared" si="3"/>
        <v/>
      </c>
      <c r="U24" s="107" t="s">
        <v>1596</v>
      </c>
      <c r="V24" s="3"/>
      <c r="W24" s="25"/>
      <c r="X24" s="75" t="str">
        <f t="shared" si="4"/>
        <v>Học lại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1241</v>
      </c>
      <c r="D25" s="28" t="s">
        <v>1242</v>
      </c>
      <c r="E25" s="29" t="s">
        <v>394</v>
      </c>
      <c r="F25" s="30" t="s">
        <v>1243</v>
      </c>
      <c r="G25" s="27" t="s">
        <v>159</v>
      </c>
      <c r="H25" s="31">
        <v>6</v>
      </c>
      <c r="I25" s="31">
        <v>8</v>
      </c>
      <c r="J25" s="92">
        <v>9.5</v>
      </c>
      <c r="K25" s="31" t="s">
        <v>29</v>
      </c>
      <c r="L25" s="38"/>
      <c r="M25" s="38"/>
      <c r="N25" s="38"/>
      <c r="O25" s="157"/>
      <c r="P25" s="33">
        <v>4</v>
      </c>
      <c r="Q25" s="34">
        <f t="shared" si="0"/>
        <v>5.2</v>
      </c>
      <c r="R25" s="35" t="str">
        <f t="shared" si="1"/>
        <v>D+</v>
      </c>
      <c r="S25" s="36" t="str">
        <f t="shared" si="2"/>
        <v>Trung bình yếu</v>
      </c>
      <c r="T25" s="37" t="str">
        <f t="shared" si="3"/>
        <v/>
      </c>
      <c r="U25" s="107" t="s">
        <v>1596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1244</v>
      </c>
      <c r="D26" s="28" t="s">
        <v>1245</v>
      </c>
      <c r="E26" s="29" t="s">
        <v>162</v>
      </c>
      <c r="F26" s="30" t="s">
        <v>1246</v>
      </c>
      <c r="G26" s="27" t="s">
        <v>159</v>
      </c>
      <c r="H26" s="31">
        <v>9</v>
      </c>
      <c r="I26" s="31">
        <v>7.5</v>
      </c>
      <c r="J26" s="92">
        <v>9</v>
      </c>
      <c r="K26" s="31" t="s">
        <v>29</v>
      </c>
      <c r="L26" s="38"/>
      <c r="M26" s="38"/>
      <c r="N26" s="38"/>
      <c r="O26" s="157"/>
      <c r="P26" s="33">
        <v>5.5</v>
      </c>
      <c r="Q26" s="34">
        <f t="shared" si="0"/>
        <v>6.4</v>
      </c>
      <c r="R26" s="35" t="str">
        <f t="shared" si="1"/>
        <v>C</v>
      </c>
      <c r="S26" s="36" t="str">
        <f t="shared" si="2"/>
        <v>Trung bình</v>
      </c>
      <c r="T26" s="37" t="str">
        <f t="shared" si="3"/>
        <v/>
      </c>
      <c r="U26" s="107" t="s">
        <v>1596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1247</v>
      </c>
      <c r="D27" s="28" t="s">
        <v>343</v>
      </c>
      <c r="E27" s="29" t="s">
        <v>162</v>
      </c>
      <c r="F27" s="30" t="s">
        <v>1248</v>
      </c>
      <c r="G27" s="27" t="s">
        <v>99</v>
      </c>
      <c r="H27" s="31">
        <v>9</v>
      </c>
      <c r="I27" s="31">
        <v>8.5</v>
      </c>
      <c r="J27" s="92">
        <v>9.5</v>
      </c>
      <c r="K27" s="31" t="s">
        <v>29</v>
      </c>
      <c r="L27" s="38"/>
      <c r="M27" s="38"/>
      <c r="N27" s="38"/>
      <c r="O27" s="157"/>
      <c r="P27" s="33">
        <v>6</v>
      </c>
      <c r="Q27" s="34">
        <f t="shared" si="0"/>
        <v>6.9</v>
      </c>
      <c r="R27" s="35" t="str">
        <f t="shared" si="1"/>
        <v>C+</v>
      </c>
      <c r="S27" s="36" t="str">
        <f t="shared" si="2"/>
        <v>Trung bình</v>
      </c>
      <c r="T27" s="37" t="str">
        <f t="shared" si="3"/>
        <v/>
      </c>
      <c r="U27" s="107" t="s">
        <v>1596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1249</v>
      </c>
      <c r="D28" s="28" t="s">
        <v>1250</v>
      </c>
      <c r="E28" s="29" t="s">
        <v>173</v>
      </c>
      <c r="F28" s="30" t="s">
        <v>1251</v>
      </c>
      <c r="G28" s="27" t="s">
        <v>1224</v>
      </c>
      <c r="H28" s="31">
        <v>9</v>
      </c>
      <c r="I28" s="31">
        <v>7.5</v>
      </c>
      <c r="J28" s="92">
        <v>7</v>
      </c>
      <c r="K28" s="31" t="s">
        <v>29</v>
      </c>
      <c r="L28" s="38"/>
      <c r="M28" s="38"/>
      <c r="N28" s="38"/>
      <c r="O28" s="157"/>
      <c r="P28" s="33">
        <v>4</v>
      </c>
      <c r="Q28" s="34">
        <f t="shared" si="0"/>
        <v>5.2</v>
      </c>
      <c r="R28" s="35" t="str">
        <f t="shared" si="1"/>
        <v>D+</v>
      </c>
      <c r="S28" s="36" t="str">
        <f t="shared" si="2"/>
        <v>Trung bình yếu</v>
      </c>
      <c r="T28" s="37" t="str">
        <f t="shared" si="3"/>
        <v/>
      </c>
      <c r="U28" s="107" t="s">
        <v>1596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1252</v>
      </c>
      <c r="D29" s="28" t="s">
        <v>1253</v>
      </c>
      <c r="E29" s="29" t="s">
        <v>173</v>
      </c>
      <c r="F29" s="30" t="s">
        <v>1254</v>
      </c>
      <c r="G29" s="27" t="s">
        <v>66</v>
      </c>
      <c r="H29" s="31">
        <v>8</v>
      </c>
      <c r="I29" s="31">
        <v>7</v>
      </c>
      <c r="J29" s="92">
        <v>7.5</v>
      </c>
      <c r="K29" s="31" t="s">
        <v>29</v>
      </c>
      <c r="L29" s="38"/>
      <c r="M29" s="38"/>
      <c r="N29" s="38"/>
      <c r="O29" s="157"/>
      <c r="P29" s="33">
        <v>7</v>
      </c>
      <c r="Q29" s="34">
        <f t="shared" si="0"/>
        <v>7.2</v>
      </c>
      <c r="R29" s="35" t="str">
        <f t="shared" si="1"/>
        <v>B</v>
      </c>
      <c r="S29" s="36" t="str">
        <f t="shared" si="2"/>
        <v>Khá</v>
      </c>
      <c r="T29" s="37" t="str">
        <f t="shared" si="3"/>
        <v/>
      </c>
      <c r="U29" s="107" t="s">
        <v>1596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1255</v>
      </c>
      <c r="D30" s="28" t="s">
        <v>1256</v>
      </c>
      <c r="E30" s="29" t="s">
        <v>905</v>
      </c>
      <c r="F30" s="30" t="s">
        <v>1257</v>
      </c>
      <c r="G30" s="27" t="s">
        <v>99</v>
      </c>
      <c r="H30" s="31">
        <v>9</v>
      </c>
      <c r="I30" s="31">
        <v>10</v>
      </c>
      <c r="J30" s="92">
        <v>8.5</v>
      </c>
      <c r="K30" s="31" t="s">
        <v>29</v>
      </c>
      <c r="L30" s="38"/>
      <c r="M30" s="38"/>
      <c r="N30" s="38"/>
      <c r="O30" s="157"/>
      <c r="P30" s="33">
        <v>6.5</v>
      </c>
      <c r="Q30" s="34">
        <f t="shared" si="0"/>
        <v>7.3</v>
      </c>
      <c r="R30" s="35" t="str">
        <f t="shared" si="1"/>
        <v>B</v>
      </c>
      <c r="S30" s="36" t="str">
        <f t="shared" si="2"/>
        <v>Khá</v>
      </c>
      <c r="T30" s="37" t="str">
        <f t="shared" si="3"/>
        <v/>
      </c>
      <c r="U30" s="107" t="s">
        <v>1596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1258</v>
      </c>
      <c r="D31" s="28" t="s">
        <v>194</v>
      </c>
      <c r="E31" s="29" t="s">
        <v>433</v>
      </c>
      <c r="F31" s="30" t="s">
        <v>1259</v>
      </c>
      <c r="G31" s="27" t="s">
        <v>66</v>
      </c>
      <c r="H31" s="31">
        <v>9</v>
      </c>
      <c r="I31" s="31">
        <v>6</v>
      </c>
      <c r="J31" s="92">
        <v>9.5</v>
      </c>
      <c r="K31" s="31" t="s">
        <v>29</v>
      </c>
      <c r="L31" s="38"/>
      <c r="M31" s="38"/>
      <c r="N31" s="38"/>
      <c r="O31" s="157"/>
      <c r="P31" s="33">
        <v>6.5</v>
      </c>
      <c r="Q31" s="34">
        <f t="shared" si="0"/>
        <v>7</v>
      </c>
      <c r="R31" s="35" t="str">
        <f t="shared" si="1"/>
        <v>B</v>
      </c>
      <c r="S31" s="36" t="str">
        <f t="shared" si="2"/>
        <v>Khá</v>
      </c>
      <c r="T31" s="37" t="str">
        <f t="shared" si="3"/>
        <v/>
      </c>
      <c r="U31" s="107" t="s">
        <v>1596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1260</v>
      </c>
      <c r="D32" s="28" t="s">
        <v>1148</v>
      </c>
      <c r="E32" s="29" t="s">
        <v>199</v>
      </c>
      <c r="F32" s="30" t="s">
        <v>1261</v>
      </c>
      <c r="G32" s="27" t="s">
        <v>78</v>
      </c>
      <c r="H32" s="31">
        <v>9</v>
      </c>
      <c r="I32" s="31">
        <v>7.5</v>
      </c>
      <c r="J32" s="92">
        <v>8.5</v>
      </c>
      <c r="K32" s="31" t="s">
        <v>29</v>
      </c>
      <c r="L32" s="38"/>
      <c r="M32" s="38"/>
      <c r="N32" s="38"/>
      <c r="O32" s="157"/>
      <c r="P32" s="33">
        <v>6</v>
      </c>
      <c r="Q32" s="34">
        <f t="shared" si="0"/>
        <v>6.7</v>
      </c>
      <c r="R32" s="35" t="str">
        <f t="shared" si="1"/>
        <v>C+</v>
      </c>
      <c r="S32" s="36" t="str">
        <f t="shared" si="2"/>
        <v>Trung bình</v>
      </c>
      <c r="T32" s="37" t="str">
        <f t="shared" si="3"/>
        <v/>
      </c>
      <c r="U32" s="107" t="s">
        <v>1596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1262</v>
      </c>
      <c r="D33" s="28" t="s">
        <v>1263</v>
      </c>
      <c r="E33" s="29" t="s">
        <v>199</v>
      </c>
      <c r="F33" s="30" t="s">
        <v>1146</v>
      </c>
      <c r="G33" s="27" t="s">
        <v>99</v>
      </c>
      <c r="H33" s="31">
        <v>9.5</v>
      </c>
      <c r="I33" s="31">
        <v>7.5</v>
      </c>
      <c r="J33" s="92">
        <v>9.5</v>
      </c>
      <c r="K33" s="31" t="s">
        <v>29</v>
      </c>
      <c r="L33" s="38"/>
      <c r="M33" s="38"/>
      <c r="N33" s="38"/>
      <c r="O33" s="157"/>
      <c r="P33" s="33">
        <v>5</v>
      </c>
      <c r="Q33" s="34">
        <f t="shared" si="0"/>
        <v>6.2</v>
      </c>
      <c r="R33" s="35" t="str">
        <f t="shared" si="1"/>
        <v>C</v>
      </c>
      <c r="S33" s="36" t="str">
        <f t="shared" si="2"/>
        <v>Trung bình</v>
      </c>
      <c r="T33" s="37" t="str">
        <f t="shared" si="3"/>
        <v/>
      </c>
      <c r="U33" s="107" t="s">
        <v>1596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1264</v>
      </c>
      <c r="D34" s="28" t="s">
        <v>425</v>
      </c>
      <c r="E34" s="29" t="s">
        <v>445</v>
      </c>
      <c r="F34" s="30" t="s">
        <v>1254</v>
      </c>
      <c r="G34" s="27" t="s">
        <v>74</v>
      </c>
      <c r="H34" s="31">
        <v>9</v>
      </c>
      <c r="I34" s="31">
        <v>10</v>
      </c>
      <c r="J34" s="92">
        <v>6.5</v>
      </c>
      <c r="K34" s="31" t="s">
        <v>29</v>
      </c>
      <c r="L34" s="38"/>
      <c r="M34" s="38"/>
      <c r="N34" s="38"/>
      <c r="O34" s="157"/>
      <c r="P34" s="33">
        <v>8</v>
      </c>
      <c r="Q34" s="34">
        <f t="shared" si="0"/>
        <v>8.1999999999999993</v>
      </c>
      <c r="R34" s="35" t="str">
        <f t="shared" si="1"/>
        <v>B+</v>
      </c>
      <c r="S34" s="36" t="str">
        <f t="shared" si="2"/>
        <v>Khá</v>
      </c>
      <c r="T34" s="37" t="str">
        <f t="shared" si="3"/>
        <v/>
      </c>
      <c r="U34" s="107" t="s">
        <v>1597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1265</v>
      </c>
      <c r="D35" s="28" t="s">
        <v>558</v>
      </c>
      <c r="E35" s="29" t="s">
        <v>206</v>
      </c>
      <c r="F35" s="30" t="s">
        <v>307</v>
      </c>
      <c r="G35" s="27" t="s">
        <v>108</v>
      </c>
      <c r="H35" s="31">
        <v>8</v>
      </c>
      <c r="I35" s="31">
        <v>8.5</v>
      </c>
      <c r="J35" s="92">
        <v>8</v>
      </c>
      <c r="K35" s="31" t="s">
        <v>29</v>
      </c>
      <c r="L35" s="38"/>
      <c r="M35" s="38"/>
      <c r="N35" s="38"/>
      <c r="O35" s="157"/>
      <c r="P35" s="33">
        <v>4</v>
      </c>
      <c r="Q35" s="34">
        <f t="shared" si="0"/>
        <v>5.3</v>
      </c>
      <c r="R35" s="35" t="str">
        <f t="shared" si="1"/>
        <v>D+</v>
      </c>
      <c r="S35" s="36" t="str">
        <f t="shared" si="2"/>
        <v>Trung bình yếu</v>
      </c>
      <c r="T35" s="37" t="str">
        <f t="shared" si="3"/>
        <v/>
      </c>
      <c r="U35" s="107" t="s">
        <v>1597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1266</v>
      </c>
      <c r="D36" s="28" t="s">
        <v>165</v>
      </c>
      <c r="E36" s="29" t="s">
        <v>206</v>
      </c>
      <c r="F36" s="30" t="s">
        <v>655</v>
      </c>
      <c r="G36" s="27" t="s">
        <v>66</v>
      </c>
      <c r="H36" s="31">
        <v>9</v>
      </c>
      <c r="I36" s="31">
        <v>6</v>
      </c>
      <c r="J36" s="92">
        <v>7</v>
      </c>
      <c r="K36" s="31" t="s">
        <v>29</v>
      </c>
      <c r="L36" s="38"/>
      <c r="M36" s="38"/>
      <c r="N36" s="38"/>
      <c r="O36" s="157"/>
      <c r="P36" s="33">
        <v>7.5</v>
      </c>
      <c r="Q36" s="34">
        <f t="shared" si="0"/>
        <v>7.5</v>
      </c>
      <c r="R36" s="35" t="str">
        <f t="shared" si="1"/>
        <v>B</v>
      </c>
      <c r="S36" s="36" t="str">
        <f t="shared" si="2"/>
        <v>Khá</v>
      </c>
      <c r="T36" s="37" t="str">
        <f t="shared" si="3"/>
        <v/>
      </c>
      <c r="U36" s="107" t="s">
        <v>1597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1267</v>
      </c>
      <c r="D37" s="28" t="s">
        <v>194</v>
      </c>
      <c r="E37" s="29" t="s">
        <v>206</v>
      </c>
      <c r="F37" s="30" t="s">
        <v>1268</v>
      </c>
      <c r="G37" s="27" t="s">
        <v>1269</v>
      </c>
      <c r="H37" s="31">
        <v>6</v>
      </c>
      <c r="I37" s="31">
        <v>7</v>
      </c>
      <c r="J37" s="92">
        <v>9.5</v>
      </c>
      <c r="K37" s="31" t="s">
        <v>29</v>
      </c>
      <c r="L37" s="38"/>
      <c r="M37" s="38"/>
      <c r="N37" s="38"/>
      <c r="O37" s="157"/>
      <c r="P37" s="33">
        <v>8.5</v>
      </c>
      <c r="Q37" s="34">
        <f t="shared" si="0"/>
        <v>8.1999999999999993</v>
      </c>
      <c r="R37" s="35" t="str">
        <f t="shared" si="1"/>
        <v>B+</v>
      </c>
      <c r="S37" s="36" t="str">
        <f t="shared" si="2"/>
        <v>Khá</v>
      </c>
      <c r="T37" s="37" t="str">
        <f t="shared" si="3"/>
        <v/>
      </c>
      <c r="U37" s="107" t="s">
        <v>1597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1270</v>
      </c>
      <c r="D38" s="28" t="s">
        <v>545</v>
      </c>
      <c r="E38" s="29" t="s">
        <v>206</v>
      </c>
      <c r="F38" s="30" t="s">
        <v>1271</v>
      </c>
      <c r="G38" s="27" t="s">
        <v>283</v>
      </c>
      <c r="H38" s="31">
        <v>6</v>
      </c>
      <c r="I38" s="31">
        <v>7.5</v>
      </c>
      <c r="J38" s="92">
        <v>9</v>
      </c>
      <c r="K38" s="31" t="s">
        <v>29</v>
      </c>
      <c r="L38" s="38"/>
      <c r="M38" s="38"/>
      <c r="N38" s="38"/>
      <c r="O38" s="157"/>
      <c r="P38" s="33">
        <v>5.5</v>
      </c>
      <c r="Q38" s="34">
        <f t="shared" si="0"/>
        <v>6.1</v>
      </c>
      <c r="R38" s="35" t="str">
        <f t="shared" si="1"/>
        <v>C</v>
      </c>
      <c r="S38" s="36" t="str">
        <f t="shared" si="2"/>
        <v>Trung bình</v>
      </c>
      <c r="T38" s="37" t="str">
        <f t="shared" si="3"/>
        <v/>
      </c>
      <c r="U38" s="107" t="s">
        <v>1597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1272</v>
      </c>
      <c r="D39" s="28" t="s">
        <v>1273</v>
      </c>
      <c r="E39" s="29" t="s">
        <v>213</v>
      </c>
      <c r="F39" s="30" t="s">
        <v>1274</v>
      </c>
      <c r="G39" s="27" t="s">
        <v>86</v>
      </c>
      <c r="H39" s="31">
        <v>9.5</v>
      </c>
      <c r="I39" s="31">
        <v>10</v>
      </c>
      <c r="J39" s="92">
        <v>8.5</v>
      </c>
      <c r="K39" s="31" t="s">
        <v>29</v>
      </c>
      <c r="L39" s="38"/>
      <c r="M39" s="38"/>
      <c r="N39" s="38"/>
      <c r="O39" s="157"/>
      <c r="P39" s="33">
        <v>9</v>
      </c>
      <c r="Q39" s="34">
        <f t="shared" si="0"/>
        <v>9.1</v>
      </c>
      <c r="R39" s="35" t="str">
        <f t="shared" si="1"/>
        <v>A+</v>
      </c>
      <c r="S39" s="36" t="str">
        <f t="shared" si="2"/>
        <v>Giỏi</v>
      </c>
      <c r="T39" s="37" t="str">
        <f t="shared" si="3"/>
        <v/>
      </c>
      <c r="U39" s="107" t="s">
        <v>1597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1275</v>
      </c>
      <c r="D40" s="28" t="s">
        <v>715</v>
      </c>
      <c r="E40" s="29" t="s">
        <v>213</v>
      </c>
      <c r="F40" s="30" t="s">
        <v>1276</v>
      </c>
      <c r="G40" s="27" t="s">
        <v>99</v>
      </c>
      <c r="H40" s="31">
        <v>9</v>
      </c>
      <c r="I40" s="31">
        <v>10</v>
      </c>
      <c r="J40" s="92">
        <v>9</v>
      </c>
      <c r="K40" s="31" t="s">
        <v>29</v>
      </c>
      <c r="L40" s="38"/>
      <c r="M40" s="38"/>
      <c r="N40" s="38"/>
      <c r="O40" s="157"/>
      <c r="P40" s="33">
        <v>6</v>
      </c>
      <c r="Q40" s="34">
        <f t="shared" si="0"/>
        <v>7</v>
      </c>
      <c r="R40" s="35" t="str">
        <f t="shared" si="1"/>
        <v>B</v>
      </c>
      <c r="S40" s="36" t="str">
        <f t="shared" si="2"/>
        <v>Khá</v>
      </c>
      <c r="T40" s="37" t="str">
        <f t="shared" si="3"/>
        <v/>
      </c>
      <c r="U40" s="107" t="s">
        <v>1597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1277</v>
      </c>
      <c r="D41" s="28" t="s">
        <v>1278</v>
      </c>
      <c r="E41" s="29" t="s">
        <v>1279</v>
      </c>
      <c r="F41" s="30" t="s">
        <v>1135</v>
      </c>
      <c r="G41" s="27" t="s">
        <v>66</v>
      </c>
      <c r="H41" s="31">
        <v>9</v>
      </c>
      <c r="I41" s="31">
        <v>8.5</v>
      </c>
      <c r="J41" s="92">
        <v>7.5</v>
      </c>
      <c r="K41" s="31" t="s">
        <v>29</v>
      </c>
      <c r="L41" s="38"/>
      <c r="M41" s="38"/>
      <c r="N41" s="38"/>
      <c r="O41" s="157"/>
      <c r="P41" s="33">
        <v>3</v>
      </c>
      <c r="Q41" s="34">
        <f t="shared" si="0"/>
        <v>4.5999999999999996</v>
      </c>
      <c r="R41" s="35" t="str">
        <f t="shared" si="1"/>
        <v>D</v>
      </c>
      <c r="S41" s="36" t="str">
        <f t="shared" si="2"/>
        <v>Trung bình yếu</v>
      </c>
      <c r="T41" s="37" t="str">
        <f t="shared" si="3"/>
        <v/>
      </c>
      <c r="U41" s="107" t="s">
        <v>1597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1280</v>
      </c>
      <c r="D42" s="28" t="s">
        <v>1281</v>
      </c>
      <c r="E42" s="29" t="s">
        <v>1069</v>
      </c>
      <c r="F42" s="30" t="s">
        <v>77</v>
      </c>
      <c r="G42" s="27" t="s">
        <v>159</v>
      </c>
      <c r="H42" s="31">
        <v>8</v>
      </c>
      <c r="I42" s="31">
        <v>8.5</v>
      </c>
      <c r="J42" s="92">
        <v>9</v>
      </c>
      <c r="K42" s="31" t="s">
        <v>29</v>
      </c>
      <c r="L42" s="38"/>
      <c r="M42" s="38"/>
      <c r="N42" s="38"/>
      <c r="O42" s="157"/>
      <c r="P42" s="33">
        <v>5.5</v>
      </c>
      <c r="Q42" s="34">
        <f t="shared" si="0"/>
        <v>6.4</v>
      </c>
      <c r="R42" s="35" t="str">
        <f t="shared" si="1"/>
        <v>C</v>
      </c>
      <c r="S42" s="36" t="str">
        <f t="shared" si="2"/>
        <v>Trung bình</v>
      </c>
      <c r="T42" s="37" t="str">
        <f t="shared" si="3"/>
        <v/>
      </c>
      <c r="U42" s="107" t="s">
        <v>1597</v>
      </c>
      <c r="V42" s="3"/>
      <c r="W42" s="25"/>
      <c r="X42" s="75" t="str">
        <f t="shared" si="4"/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1282</v>
      </c>
      <c r="D43" s="28" t="s">
        <v>202</v>
      </c>
      <c r="E43" s="29" t="s">
        <v>1069</v>
      </c>
      <c r="F43" s="30" t="s">
        <v>1248</v>
      </c>
      <c r="G43" s="27" t="s">
        <v>99</v>
      </c>
      <c r="H43" s="31">
        <v>10</v>
      </c>
      <c r="I43" s="31">
        <v>8</v>
      </c>
      <c r="J43" s="92">
        <v>7.5</v>
      </c>
      <c r="K43" s="31" t="s">
        <v>29</v>
      </c>
      <c r="L43" s="38"/>
      <c r="M43" s="38"/>
      <c r="N43" s="38"/>
      <c r="O43" s="157"/>
      <c r="P43" s="33">
        <v>6.5</v>
      </c>
      <c r="Q43" s="34">
        <f t="shared" si="0"/>
        <v>7.1</v>
      </c>
      <c r="R43" s="35" t="str">
        <f t="shared" si="1"/>
        <v>B</v>
      </c>
      <c r="S43" s="36" t="str">
        <f t="shared" si="2"/>
        <v>Khá</v>
      </c>
      <c r="T43" s="37" t="str">
        <f t="shared" si="3"/>
        <v/>
      </c>
      <c r="U43" s="107" t="s">
        <v>1597</v>
      </c>
      <c r="V43" s="3"/>
      <c r="W43" s="25"/>
      <c r="X43" s="75" t="str">
        <f t="shared" si="4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1283</v>
      </c>
      <c r="D44" s="28" t="s">
        <v>1284</v>
      </c>
      <c r="E44" s="29" t="s">
        <v>237</v>
      </c>
      <c r="F44" s="30" t="s">
        <v>1285</v>
      </c>
      <c r="G44" s="27" t="s">
        <v>78</v>
      </c>
      <c r="H44" s="31">
        <v>8</v>
      </c>
      <c r="I44" s="31">
        <v>7.5</v>
      </c>
      <c r="J44" s="92">
        <v>9</v>
      </c>
      <c r="K44" s="31" t="s">
        <v>29</v>
      </c>
      <c r="L44" s="38"/>
      <c r="M44" s="38"/>
      <c r="N44" s="38"/>
      <c r="O44" s="157"/>
      <c r="P44" s="33">
        <v>4.5</v>
      </c>
      <c r="Q44" s="34">
        <f t="shared" si="0"/>
        <v>5.6</v>
      </c>
      <c r="R44" s="35" t="str">
        <f t="shared" si="1"/>
        <v>C</v>
      </c>
      <c r="S44" s="36" t="str">
        <f t="shared" si="2"/>
        <v>Trung bình</v>
      </c>
      <c r="T44" s="37" t="str">
        <f t="shared" si="3"/>
        <v/>
      </c>
      <c r="U44" s="107" t="s">
        <v>1597</v>
      </c>
      <c r="V44" s="3"/>
      <c r="W44" s="25"/>
      <c r="X44" s="75" t="str">
        <f t="shared" si="4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1286</v>
      </c>
      <c r="D45" s="28" t="s">
        <v>511</v>
      </c>
      <c r="E45" s="29" t="s">
        <v>248</v>
      </c>
      <c r="F45" s="30" t="s">
        <v>1287</v>
      </c>
      <c r="G45" s="27" t="s">
        <v>218</v>
      </c>
      <c r="H45" s="31">
        <v>9</v>
      </c>
      <c r="I45" s="31">
        <v>8.5</v>
      </c>
      <c r="J45" s="92">
        <v>9</v>
      </c>
      <c r="K45" s="31" t="s">
        <v>29</v>
      </c>
      <c r="L45" s="38"/>
      <c r="M45" s="38"/>
      <c r="N45" s="38"/>
      <c r="O45" s="157"/>
      <c r="P45" s="33">
        <v>7</v>
      </c>
      <c r="Q45" s="34">
        <f t="shared" si="0"/>
        <v>7.6</v>
      </c>
      <c r="R45" s="35" t="str">
        <f t="shared" si="1"/>
        <v>B</v>
      </c>
      <c r="S45" s="36" t="str">
        <f t="shared" si="2"/>
        <v>Khá</v>
      </c>
      <c r="T45" s="37" t="str">
        <f t="shared" si="3"/>
        <v/>
      </c>
      <c r="U45" s="107" t="s">
        <v>1597</v>
      </c>
      <c r="V45" s="3"/>
      <c r="W45" s="25"/>
      <c r="X45" s="75" t="str">
        <f t="shared" si="4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1288</v>
      </c>
      <c r="D46" s="28" t="s">
        <v>1289</v>
      </c>
      <c r="E46" s="29" t="s">
        <v>962</v>
      </c>
      <c r="F46" s="30" t="s">
        <v>1290</v>
      </c>
      <c r="G46" s="27" t="s">
        <v>1291</v>
      </c>
      <c r="H46" s="31">
        <v>6</v>
      </c>
      <c r="I46" s="31">
        <v>8.5</v>
      </c>
      <c r="J46" s="92">
        <v>8.5</v>
      </c>
      <c r="K46" s="31" t="s">
        <v>29</v>
      </c>
      <c r="L46" s="38"/>
      <c r="M46" s="38"/>
      <c r="N46" s="38"/>
      <c r="O46" s="157"/>
      <c r="P46" s="33">
        <v>7</v>
      </c>
      <c r="Q46" s="34">
        <f t="shared" si="0"/>
        <v>7.2</v>
      </c>
      <c r="R46" s="35" t="str">
        <f t="shared" si="1"/>
        <v>B</v>
      </c>
      <c r="S46" s="36" t="str">
        <f t="shared" si="2"/>
        <v>Khá</v>
      </c>
      <c r="T46" s="37" t="str">
        <f t="shared" si="3"/>
        <v/>
      </c>
      <c r="U46" s="107" t="s">
        <v>1597</v>
      </c>
      <c r="V46" s="3"/>
      <c r="W46" s="25"/>
      <c r="X46" s="75" t="str">
        <f t="shared" si="4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1292</v>
      </c>
      <c r="D47" s="28" t="s">
        <v>1293</v>
      </c>
      <c r="E47" s="29" t="s">
        <v>292</v>
      </c>
      <c r="F47" s="30" t="s">
        <v>597</v>
      </c>
      <c r="G47" s="27" t="s">
        <v>86</v>
      </c>
      <c r="H47" s="31">
        <v>9</v>
      </c>
      <c r="I47" s="31">
        <v>7.5</v>
      </c>
      <c r="J47" s="92">
        <v>9</v>
      </c>
      <c r="K47" s="31" t="s">
        <v>29</v>
      </c>
      <c r="L47" s="38"/>
      <c r="M47" s="38"/>
      <c r="N47" s="38"/>
      <c r="O47" s="157"/>
      <c r="P47" s="33">
        <v>4.5</v>
      </c>
      <c r="Q47" s="34">
        <f t="shared" si="0"/>
        <v>5.7</v>
      </c>
      <c r="R47" s="35" t="str">
        <f t="shared" si="1"/>
        <v>C</v>
      </c>
      <c r="S47" s="36" t="str">
        <f t="shared" si="2"/>
        <v>Trung bình</v>
      </c>
      <c r="T47" s="37" t="str">
        <f t="shared" si="3"/>
        <v/>
      </c>
      <c r="U47" s="107" t="s">
        <v>1597</v>
      </c>
      <c r="V47" s="3"/>
      <c r="W47" s="25"/>
      <c r="X47" s="75" t="str">
        <f t="shared" si="4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1294</v>
      </c>
      <c r="D48" s="28" t="s">
        <v>1295</v>
      </c>
      <c r="E48" s="29" t="s">
        <v>500</v>
      </c>
      <c r="F48" s="30" t="s">
        <v>1296</v>
      </c>
      <c r="G48" s="27" t="s">
        <v>108</v>
      </c>
      <c r="H48" s="31">
        <v>9</v>
      </c>
      <c r="I48" s="31">
        <v>8.5</v>
      </c>
      <c r="J48" s="92">
        <v>7.5</v>
      </c>
      <c r="K48" s="31" t="s">
        <v>29</v>
      </c>
      <c r="L48" s="38"/>
      <c r="M48" s="38"/>
      <c r="N48" s="38"/>
      <c r="O48" s="157"/>
      <c r="P48" s="33">
        <v>1</v>
      </c>
      <c r="Q48" s="34">
        <f t="shared" si="0"/>
        <v>3.2</v>
      </c>
      <c r="R48" s="35" t="str">
        <f t="shared" si="1"/>
        <v>F</v>
      </c>
      <c r="S48" s="36" t="str">
        <f t="shared" si="2"/>
        <v>Kém</v>
      </c>
      <c r="T48" s="37" t="str">
        <f t="shared" si="3"/>
        <v/>
      </c>
      <c r="U48" s="107" t="s">
        <v>1597</v>
      </c>
      <c r="V48" s="3"/>
      <c r="W48" s="25"/>
      <c r="X48" s="75" t="str">
        <f t="shared" si="4"/>
        <v>Học lại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30" customHeight="1">
      <c r="B49" s="26">
        <v>40</v>
      </c>
      <c r="C49" s="27" t="s">
        <v>1297</v>
      </c>
      <c r="D49" s="28" t="s">
        <v>579</v>
      </c>
      <c r="E49" s="29" t="s">
        <v>968</v>
      </c>
      <c r="F49" s="30" t="s">
        <v>1298</v>
      </c>
      <c r="G49" s="27" t="s">
        <v>74</v>
      </c>
      <c r="H49" s="31">
        <v>9</v>
      </c>
      <c r="I49" s="31">
        <v>8.5</v>
      </c>
      <c r="J49" s="92">
        <v>9</v>
      </c>
      <c r="K49" s="31" t="s">
        <v>29</v>
      </c>
      <c r="L49" s="38"/>
      <c r="M49" s="38"/>
      <c r="N49" s="38"/>
      <c r="O49" s="157"/>
      <c r="P49" s="33">
        <v>6.5</v>
      </c>
      <c r="Q49" s="34">
        <f t="shared" si="0"/>
        <v>7.2</v>
      </c>
      <c r="R49" s="35" t="str">
        <f t="shared" si="1"/>
        <v>B</v>
      </c>
      <c r="S49" s="36" t="str">
        <f t="shared" si="2"/>
        <v>Khá</v>
      </c>
      <c r="T49" s="37" t="str">
        <f t="shared" si="3"/>
        <v/>
      </c>
      <c r="U49" s="107" t="s">
        <v>1597</v>
      </c>
      <c r="V49" s="3"/>
      <c r="W49" s="25"/>
      <c r="X49" s="75" t="str">
        <f t="shared" si="4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30" customHeight="1">
      <c r="B50" s="26">
        <v>41</v>
      </c>
      <c r="C50" s="27" t="s">
        <v>1299</v>
      </c>
      <c r="D50" s="28" t="s">
        <v>425</v>
      </c>
      <c r="E50" s="29" t="s">
        <v>296</v>
      </c>
      <c r="F50" s="30" t="s">
        <v>887</v>
      </c>
      <c r="G50" s="27" t="s">
        <v>159</v>
      </c>
      <c r="H50" s="31">
        <v>8</v>
      </c>
      <c r="I50" s="31">
        <v>7.5</v>
      </c>
      <c r="J50" s="92">
        <v>9</v>
      </c>
      <c r="K50" s="31" t="s">
        <v>29</v>
      </c>
      <c r="L50" s="38"/>
      <c r="M50" s="38"/>
      <c r="N50" s="38"/>
      <c r="O50" s="157"/>
      <c r="P50" s="33">
        <v>8</v>
      </c>
      <c r="Q50" s="34">
        <f t="shared" si="0"/>
        <v>8.1</v>
      </c>
      <c r="R50" s="35" t="str">
        <f t="shared" si="1"/>
        <v>B+</v>
      </c>
      <c r="S50" s="36" t="str">
        <f t="shared" si="2"/>
        <v>Khá</v>
      </c>
      <c r="T50" s="37" t="str">
        <f t="shared" si="3"/>
        <v/>
      </c>
      <c r="U50" s="107" t="s">
        <v>1597</v>
      </c>
      <c r="V50" s="3"/>
      <c r="W50" s="25"/>
      <c r="X50" s="75" t="str">
        <f t="shared" si="4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30" customHeight="1">
      <c r="B51" s="26">
        <v>42</v>
      </c>
      <c r="C51" s="27" t="s">
        <v>1300</v>
      </c>
      <c r="D51" s="28" t="s">
        <v>1301</v>
      </c>
      <c r="E51" s="29" t="s">
        <v>306</v>
      </c>
      <c r="F51" s="30" t="s">
        <v>1298</v>
      </c>
      <c r="G51" s="27" t="s">
        <v>78</v>
      </c>
      <c r="H51" s="31">
        <v>9</v>
      </c>
      <c r="I51" s="31">
        <v>9</v>
      </c>
      <c r="J51" s="92">
        <v>8</v>
      </c>
      <c r="K51" s="31" t="s">
        <v>29</v>
      </c>
      <c r="L51" s="38"/>
      <c r="M51" s="38"/>
      <c r="N51" s="38"/>
      <c r="O51" s="157"/>
      <c r="P51" s="33">
        <v>8.5</v>
      </c>
      <c r="Q51" s="34">
        <f t="shared" si="0"/>
        <v>8.6</v>
      </c>
      <c r="R51" s="35" t="str">
        <f t="shared" si="1"/>
        <v>A</v>
      </c>
      <c r="S51" s="36" t="str">
        <f t="shared" si="2"/>
        <v>Giỏi</v>
      </c>
      <c r="T51" s="37" t="str">
        <f t="shared" si="3"/>
        <v/>
      </c>
      <c r="U51" s="107" t="s">
        <v>1597</v>
      </c>
      <c r="V51" s="3"/>
      <c r="W51" s="25"/>
      <c r="X51" s="75" t="str">
        <f t="shared" si="4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30" customHeight="1">
      <c r="B52" s="26">
        <v>43</v>
      </c>
      <c r="C52" s="27" t="s">
        <v>1302</v>
      </c>
      <c r="D52" s="28" t="s">
        <v>1214</v>
      </c>
      <c r="E52" s="29" t="s">
        <v>974</v>
      </c>
      <c r="F52" s="30" t="s">
        <v>1303</v>
      </c>
      <c r="G52" s="27" t="s">
        <v>348</v>
      </c>
      <c r="H52" s="31">
        <v>9</v>
      </c>
      <c r="I52" s="31">
        <v>8.5</v>
      </c>
      <c r="J52" s="92">
        <v>7.5</v>
      </c>
      <c r="K52" s="31" t="s">
        <v>29</v>
      </c>
      <c r="L52" s="38"/>
      <c r="M52" s="38"/>
      <c r="N52" s="38"/>
      <c r="O52" s="157"/>
      <c r="P52" s="33">
        <v>1</v>
      </c>
      <c r="Q52" s="34">
        <f t="shared" si="0"/>
        <v>3.2</v>
      </c>
      <c r="R52" s="35" t="str">
        <f t="shared" si="1"/>
        <v>F</v>
      </c>
      <c r="S52" s="36" t="str">
        <f t="shared" si="2"/>
        <v>Kém</v>
      </c>
      <c r="T52" s="37" t="str">
        <f t="shared" si="3"/>
        <v/>
      </c>
      <c r="U52" s="107" t="s">
        <v>1597</v>
      </c>
      <c r="V52" s="3"/>
      <c r="W52" s="25"/>
      <c r="X52" s="75" t="str">
        <f t="shared" si="4"/>
        <v>Học lại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30" customHeight="1">
      <c r="B53" s="26">
        <v>44</v>
      </c>
      <c r="C53" s="27" t="s">
        <v>1304</v>
      </c>
      <c r="D53" s="28" t="s">
        <v>1305</v>
      </c>
      <c r="E53" s="29" t="s">
        <v>314</v>
      </c>
      <c r="F53" s="30" t="s">
        <v>625</v>
      </c>
      <c r="G53" s="27" t="s">
        <v>108</v>
      </c>
      <c r="H53" s="31">
        <v>8</v>
      </c>
      <c r="I53" s="31">
        <v>8</v>
      </c>
      <c r="J53" s="92">
        <v>8</v>
      </c>
      <c r="K53" s="31" t="s">
        <v>29</v>
      </c>
      <c r="L53" s="38"/>
      <c r="M53" s="38"/>
      <c r="N53" s="38"/>
      <c r="O53" s="157"/>
      <c r="P53" s="33">
        <v>7</v>
      </c>
      <c r="Q53" s="34">
        <f t="shared" si="0"/>
        <v>7.3</v>
      </c>
      <c r="R53" s="35" t="str">
        <f t="shared" si="1"/>
        <v>B</v>
      </c>
      <c r="S53" s="36" t="str">
        <f t="shared" si="2"/>
        <v>Khá</v>
      </c>
      <c r="T53" s="37" t="str">
        <f t="shared" si="3"/>
        <v/>
      </c>
      <c r="U53" s="107" t="s">
        <v>1597</v>
      </c>
      <c r="V53" s="3"/>
      <c r="W53" s="25"/>
      <c r="X53" s="75" t="str">
        <f t="shared" si="4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1:39" ht="30" customHeight="1">
      <c r="B54" s="26">
        <v>45</v>
      </c>
      <c r="C54" s="27" t="s">
        <v>1306</v>
      </c>
      <c r="D54" s="28" t="s">
        <v>184</v>
      </c>
      <c r="E54" s="29" t="s">
        <v>314</v>
      </c>
      <c r="F54" s="30" t="s">
        <v>375</v>
      </c>
      <c r="G54" s="27" t="s">
        <v>78</v>
      </c>
      <c r="H54" s="31">
        <v>9</v>
      </c>
      <c r="I54" s="31">
        <v>7</v>
      </c>
      <c r="J54" s="92">
        <v>9</v>
      </c>
      <c r="K54" s="31" t="s">
        <v>29</v>
      </c>
      <c r="L54" s="38"/>
      <c r="M54" s="38"/>
      <c r="N54" s="38"/>
      <c r="O54" s="157"/>
      <c r="P54" s="33">
        <v>7</v>
      </c>
      <c r="Q54" s="34">
        <f t="shared" si="0"/>
        <v>7.4</v>
      </c>
      <c r="R54" s="35" t="str">
        <f t="shared" si="1"/>
        <v>B</v>
      </c>
      <c r="S54" s="36" t="str">
        <f t="shared" si="2"/>
        <v>Khá</v>
      </c>
      <c r="T54" s="37" t="str">
        <f t="shared" si="3"/>
        <v/>
      </c>
      <c r="U54" s="107" t="s">
        <v>1597</v>
      </c>
      <c r="V54" s="3"/>
      <c r="W54" s="25"/>
      <c r="X54" s="75" t="str">
        <f t="shared" si="4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1:39" ht="30" customHeight="1">
      <c r="B55" s="26">
        <v>46</v>
      </c>
      <c r="C55" s="27" t="s">
        <v>1307</v>
      </c>
      <c r="D55" s="28" t="s">
        <v>1189</v>
      </c>
      <c r="E55" s="29" t="s">
        <v>325</v>
      </c>
      <c r="F55" s="30" t="s">
        <v>577</v>
      </c>
      <c r="G55" s="27" t="s">
        <v>86</v>
      </c>
      <c r="H55" s="31">
        <v>4</v>
      </c>
      <c r="I55" s="31">
        <v>8.5</v>
      </c>
      <c r="J55" s="92">
        <v>8</v>
      </c>
      <c r="K55" s="31" t="s">
        <v>29</v>
      </c>
      <c r="L55" s="38"/>
      <c r="M55" s="38"/>
      <c r="N55" s="38"/>
      <c r="O55" s="157"/>
      <c r="P55" s="33">
        <v>6</v>
      </c>
      <c r="Q55" s="34">
        <f t="shared" si="0"/>
        <v>6.3</v>
      </c>
      <c r="R55" s="35" t="str">
        <f t="shared" si="1"/>
        <v>C</v>
      </c>
      <c r="S55" s="36" t="str">
        <f t="shared" si="2"/>
        <v>Trung bình</v>
      </c>
      <c r="T55" s="37" t="str">
        <f t="shared" si="3"/>
        <v/>
      </c>
      <c r="U55" s="107" t="s">
        <v>1597</v>
      </c>
      <c r="V55" s="3"/>
      <c r="W55" s="25"/>
      <c r="X55" s="75" t="str">
        <f t="shared" si="4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1:39" ht="30" customHeight="1">
      <c r="B56" s="26">
        <v>47</v>
      </c>
      <c r="C56" s="27" t="s">
        <v>1308</v>
      </c>
      <c r="D56" s="28" t="s">
        <v>1309</v>
      </c>
      <c r="E56" s="29" t="s">
        <v>1310</v>
      </c>
      <c r="F56" s="30" t="s">
        <v>1311</v>
      </c>
      <c r="G56" s="27" t="s">
        <v>82</v>
      </c>
      <c r="H56" s="31">
        <v>6</v>
      </c>
      <c r="I56" s="31">
        <v>7.5</v>
      </c>
      <c r="J56" s="92">
        <v>9</v>
      </c>
      <c r="K56" s="31" t="s">
        <v>29</v>
      </c>
      <c r="L56" s="38"/>
      <c r="M56" s="38"/>
      <c r="N56" s="38"/>
      <c r="O56" s="157"/>
      <c r="P56" s="33">
        <v>7.5</v>
      </c>
      <c r="Q56" s="34">
        <f t="shared" si="0"/>
        <v>7.5</v>
      </c>
      <c r="R56" s="35" t="str">
        <f t="shared" si="1"/>
        <v>B</v>
      </c>
      <c r="S56" s="36" t="str">
        <f t="shared" si="2"/>
        <v>Khá</v>
      </c>
      <c r="T56" s="37" t="str">
        <f t="shared" si="3"/>
        <v/>
      </c>
      <c r="U56" s="107" t="s">
        <v>1597</v>
      </c>
      <c r="V56" s="3"/>
      <c r="W56" s="25"/>
      <c r="X56" s="75" t="str">
        <f t="shared" si="4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1:39" ht="30" customHeight="1">
      <c r="B57" s="26">
        <v>48</v>
      </c>
      <c r="C57" s="27" t="s">
        <v>1312</v>
      </c>
      <c r="D57" s="28" t="s">
        <v>209</v>
      </c>
      <c r="E57" s="29" t="s">
        <v>518</v>
      </c>
      <c r="F57" s="30" t="s">
        <v>759</v>
      </c>
      <c r="G57" s="27" t="s">
        <v>66</v>
      </c>
      <c r="H57" s="31">
        <v>9</v>
      </c>
      <c r="I57" s="31">
        <v>8</v>
      </c>
      <c r="J57" s="97">
        <v>7.5</v>
      </c>
      <c r="K57" s="31" t="s">
        <v>29</v>
      </c>
      <c r="L57" s="38"/>
      <c r="M57" s="38"/>
      <c r="N57" s="38"/>
      <c r="O57" s="157"/>
      <c r="P57" s="33">
        <v>6</v>
      </c>
      <c r="Q57" s="34">
        <f t="shared" si="0"/>
        <v>6.7</v>
      </c>
      <c r="R57" s="35" t="str">
        <f t="shared" si="1"/>
        <v>C+</v>
      </c>
      <c r="S57" s="36" t="str">
        <f t="shared" si="2"/>
        <v>Trung bình</v>
      </c>
      <c r="T57" s="37" t="str">
        <f t="shared" si="3"/>
        <v/>
      </c>
      <c r="U57" s="107" t="s">
        <v>1597</v>
      </c>
      <c r="V57" s="3"/>
      <c r="W57" s="25"/>
      <c r="X57" s="75" t="str">
        <f t="shared" si="4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1:39" ht="9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2"/>
      <c r="V58" s="3"/>
    </row>
    <row r="59" spans="1:39" ht="16.5">
      <c r="A59" s="2"/>
      <c r="B59" s="191" t="s">
        <v>30</v>
      </c>
      <c r="C59" s="191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2"/>
      <c r="V59" s="3"/>
    </row>
    <row r="60" spans="1:39" ht="16.5" customHeight="1">
      <c r="A60" s="2"/>
      <c r="B60" s="45" t="s">
        <v>31</v>
      </c>
      <c r="C60" s="45"/>
      <c r="D60" s="46">
        <f>+$AA$8</f>
        <v>48</v>
      </c>
      <c r="E60" s="47" t="s">
        <v>32</v>
      </c>
      <c r="F60" s="176" t="s">
        <v>33</v>
      </c>
      <c r="G60" s="176"/>
      <c r="H60" s="176"/>
      <c r="I60" s="176"/>
      <c r="J60" s="176"/>
      <c r="K60" s="176"/>
      <c r="L60" s="176"/>
      <c r="M60" s="176"/>
      <c r="N60" s="176"/>
      <c r="O60" s="176"/>
      <c r="P60" s="48">
        <f>$AA$8 -COUNTIF($T$9:$T$247,"Vắng") -COUNTIF($T$9:$T$247,"Vắng có phép") - COUNTIF($T$9:$T$247,"Đình chỉ thi") - COUNTIF($T$9:$T$247,"Không đủ ĐKDT")</f>
        <v>46</v>
      </c>
      <c r="Q60" s="48"/>
      <c r="R60" s="48"/>
      <c r="S60" s="49"/>
      <c r="T60" s="50" t="s">
        <v>32</v>
      </c>
      <c r="U60" s="108"/>
      <c r="V60" s="3"/>
    </row>
    <row r="61" spans="1:39" ht="16.5" customHeight="1">
      <c r="A61" s="2"/>
      <c r="B61" s="45" t="s">
        <v>34</v>
      </c>
      <c r="C61" s="45"/>
      <c r="D61" s="46">
        <f>+$AL$8</f>
        <v>42</v>
      </c>
      <c r="E61" s="47" t="s">
        <v>32</v>
      </c>
      <c r="F61" s="176" t="s">
        <v>35</v>
      </c>
      <c r="G61" s="176"/>
      <c r="H61" s="176"/>
      <c r="I61" s="176"/>
      <c r="J61" s="176"/>
      <c r="K61" s="176"/>
      <c r="L61" s="176"/>
      <c r="M61" s="176"/>
      <c r="N61" s="176"/>
      <c r="O61" s="176"/>
      <c r="P61" s="51">
        <f>COUNTIF($T$9:$T$123,"Vắng")</f>
        <v>0</v>
      </c>
      <c r="Q61" s="51"/>
      <c r="R61" s="51"/>
      <c r="S61" s="52"/>
      <c r="T61" s="50" t="s">
        <v>32</v>
      </c>
      <c r="U61" s="109"/>
      <c r="V61" s="3"/>
    </row>
    <row r="62" spans="1:39" ht="16.5" customHeight="1">
      <c r="A62" s="2"/>
      <c r="B62" s="45" t="s">
        <v>43</v>
      </c>
      <c r="C62" s="45"/>
      <c r="D62" s="61">
        <f>COUNTIF(X10:X57,"Học lại")</f>
        <v>6</v>
      </c>
      <c r="E62" s="47" t="s">
        <v>32</v>
      </c>
      <c r="F62" s="176" t="s">
        <v>44</v>
      </c>
      <c r="G62" s="176"/>
      <c r="H62" s="176"/>
      <c r="I62" s="176"/>
      <c r="J62" s="176"/>
      <c r="K62" s="176"/>
      <c r="L62" s="176"/>
      <c r="M62" s="176"/>
      <c r="N62" s="176"/>
      <c r="O62" s="176"/>
      <c r="P62" s="48">
        <f>COUNTIF($T$9:$T$123,"Vắng có phép")</f>
        <v>0</v>
      </c>
      <c r="Q62" s="48"/>
      <c r="R62" s="48"/>
      <c r="S62" s="49"/>
      <c r="T62" s="50" t="s">
        <v>32</v>
      </c>
      <c r="U62" s="108"/>
      <c r="V62" s="3"/>
    </row>
    <row r="63" spans="1:39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2"/>
      <c r="V63" s="3"/>
    </row>
    <row r="64" spans="1:39">
      <c r="B64" s="80" t="s">
        <v>45</v>
      </c>
      <c r="C64" s="80"/>
      <c r="D64" s="81">
        <f>COUNTIF(X10:X57,"Thi lại")</f>
        <v>0</v>
      </c>
      <c r="E64" s="82" t="s">
        <v>32</v>
      </c>
      <c r="F64" s="3"/>
      <c r="G64" s="3"/>
      <c r="H64" s="3"/>
      <c r="I64" s="3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3"/>
    </row>
    <row r="65" spans="1:39" ht="30" customHeight="1">
      <c r="B65" s="80"/>
      <c r="C65" s="80"/>
      <c r="D65" s="81"/>
      <c r="E65" s="82"/>
      <c r="F65" s="3"/>
      <c r="G65" s="3"/>
      <c r="H65" s="3"/>
      <c r="I65" s="3"/>
      <c r="J65" s="180" t="s">
        <v>46</v>
      </c>
      <c r="K65" s="180"/>
      <c r="L65" s="180"/>
      <c r="M65" s="180"/>
      <c r="N65" s="180"/>
      <c r="O65" s="180"/>
      <c r="P65" s="180"/>
      <c r="Q65" s="180"/>
      <c r="R65" s="180"/>
      <c r="S65" s="180"/>
      <c r="T65" s="180"/>
      <c r="U65" s="180"/>
      <c r="V65" s="3"/>
    </row>
    <row r="66" spans="1:39">
      <c r="A66" s="53"/>
      <c r="B66" s="174"/>
      <c r="C66" s="174"/>
      <c r="D66" s="174"/>
      <c r="E66" s="174"/>
      <c r="F66" s="174"/>
      <c r="G66" s="174"/>
      <c r="H66" s="174"/>
      <c r="I66" s="54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3"/>
    </row>
    <row r="67" spans="1:39" ht="4.5" customHeight="1">
      <c r="A67" s="2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3"/>
      <c r="P67" s="3"/>
      <c r="Q67" s="3"/>
      <c r="R67" s="3"/>
      <c r="S67" s="3"/>
      <c r="T67" s="3"/>
      <c r="V67" s="3"/>
    </row>
    <row r="68" spans="1:39" s="2" customFormat="1">
      <c r="B68" s="174"/>
      <c r="C68" s="174"/>
      <c r="D68" s="179"/>
      <c r="E68" s="179"/>
      <c r="F68" s="179"/>
      <c r="G68" s="179"/>
      <c r="H68" s="179"/>
      <c r="I68" s="58"/>
      <c r="J68" s="58"/>
      <c r="K68" s="44"/>
      <c r="L68" s="44"/>
      <c r="M68" s="44"/>
      <c r="N68" s="44"/>
      <c r="O68" s="44"/>
      <c r="P68" s="44"/>
      <c r="Q68" s="44"/>
      <c r="R68" s="44"/>
      <c r="S68" s="44"/>
      <c r="T68" s="44"/>
      <c r="V68" s="3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"/>
      <c r="V69" s="3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"/>
      <c r="V70" s="3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1"/>
      <c r="V71" s="3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 ht="18" customHeight="1">
      <c r="A74" s="1"/>
      <c r="B74" s="178"/>
      <c r="C74" s="178"/>
      <c r="D74" s="178"/>
      <c r="E74" s="178"/>
      <c r="F74" s="178"/>
      <c r="G74" s="178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3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1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 ht="21.75" customHeight="1">
      <c r="A77" s="1"/>
      <c r="B77" s="174"/>
      <c r="C77" s="174"/>
      <c r="D77" s="174"/>
      <c r="E77" s="174"/>
      <c r="F77" s="174"/>
      <c r="G77" s="174"/>
      <c r="H77" s="174"/>
      <c r="I77" s="54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>
      <c r="A78" s="1"/>
      <c r="B78" s="39"/>
      <c r="C78" s="55"/>
      <c r="D78" s="55"/>
      <c r="E78" s="56"/>
      <c r="F78" s="56"/>
      <c r="G78" s="56"/>
      <c r="H78" s="57"/>
      <c r="I78" s="58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>
      <c r="A79" s="1"/>
      <c r="B79" s="174"/>
      <c r="C79" s="174"/>
      <c r="D79" s="179"/>
      <c r="E79" s="179"/>
      <c r="F79" s="179"/>
      <c r="G79" s="179"/>
      <c r="H79" s="179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V79" s="1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1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4" spans="2:21">
      <c r="B84" s="177"/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sortState ref="A10:AM57">
    <sortCondition ref="B10:B57"/>
  </sortState>
  <mergeCells count="57">
    <mergeCell ref="B1:G1"/>
    <mergeCell ref="H1:U1"/>
    <mergeCell ref="B2:G2"/>
    <mergeCell ref="H2:U2"/>
    <mergeCell ref="B4:C4"/>
    <mergeCell ref="S4:U4"/>
    <mergeCell ref="B5:C5"/>
    <mergeCell ref="G5:O5"/>
    <mergeCell ref="Y4:Y7"/>
    <mergeCell ref="Z4:Z7"/>
    <mergeCell ref="AA4:AA7"/>
    <mergeCell ref="T7:T9"/>
    <mergeCell ref="U7:U9"/>
    <mergeCell ref="R7:R8"/>
    <mergeCell ref="S7:S8"/>
    <mergeCell ref="B7:B8"/>
    <mergeCell ref="C7:C8"/>
    <mergeCell ref="F60:O60"/>
    <mergeCell ref="O7:O8"/>
    <mergeCell ref="D7:E8"/>
    <mergeCell ref="AJ4:AK6"/>
    <mergeCell ref="AL4:AM6"/>
    <mergeCell ref="AB4:AE6"/>
    <mergeCell ref="AF4:AG6"/>
    <mergeCell ref="AH4:AI6"/>
    <mergeCell ref="D74:I74"/>
    <mergeCell ref="J74:U74"/>
    <mergeCell ref="B77:H77"/>
    <mergeCell ref="J77:U77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9:C59"/>
    <mergeCell ref="F61:O61"/>
    <mergeCell ref="N7:N8"/>
    <mergeCell ref="B79:C79"/>
    <mergeCell ref="D79:H79"/>
    <mergeCell ref="B84:C84"/>
    <mergeCell ref="D84:I84"/>
    <mergeCell ref="J84:U84"/>
    <mergeCell ref="J78:U78"/>
    <mergeCell ref="F62:O62"/>
    <mergeCell ref="J64:U64"/>
    <mergeCell ref="J65:U65"/>
    <mergeCell ref="B66:H66"/>
    <mergeCell ref="J66:U66"/>
    <mergeCell ref="B68:C68"/>
    <mergeCell ref="D68:H68"/>
    <mergeCell ref="B74:C74"/>
  </mergeCells>
  <conditionalFormatting sqref="H10:N57 P10:P57">
    <cfRule type="cellIs" dxfId="43" priority="8" operator="greaterThan">
      <formula>10</formula>
    </cfRule>
  </conditionalFormatting>
  <conditionalFormatting sqref="O79:O1048576 O1:O77">
    <cfRule type="duplicateValues" dxfId="42" priority="7"/>
  </conditionalFormatting>
  <conditionalFormatting sqref="C1:C1048576">
    <cfRule type="duplicateValues" dxfId="41" priority="6"/>
  </conditionalFormatting>
  <conditionalFormatting sqref="J10:J57">
    <cfRule type="cellIs" dxfId="40" priority="2" stopIfTrue="1" operator="greaterThan">
      <formula>10</formula>
    </cfRule>
    <cfRule type="cellIs" dxfId="39" priority="3" stopIfTrue="1" operator="greaterThan">
      <formula>10</formula>
    </cfRule>
    <cfRule type="cellIs" dxfId="38" priority="4" stopIfTrue="1" operator="greaterThan">
      <formula>10</formula>
    </cfRule>
    <cfRule type="cellIs" dxfId="37" priority="5" stopIfTrue="1" operator="greaterThan">
      <formula>10</formula>
    </cfRule>
  </conditionalFormatting>
  <conditionalFormatting sqref="O1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62 Y2:AM8 X10:X5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opLeftCell="B1" workbookViewId="0">
      <pane ySplit="3" topLeftCell="A68" activePane="bottomLeft" state="frozen"/>
      <selection activeCell="A6" sqref="A6:XFD6"/>
      <selection pane="bottomLeft" activeCell="B82" sqref="A82:XFD148"/>
    </sheetView>
  </sheetViews>
  <sheetFormatPr defaultColWidth="9" defaultRowHeight="15.75"/>
  <cols>
    <col min="1" max="1" width="0.625" style="1" hidden="1" customWidth="1"/>
    <col min="2" max="2" width="7" style="1" customWidth="1"/>
    <col min="3" max="3" width="12.375" style="1" customWidth="1"/>
    <col min="4" max="4" width="14.625" style="1" customWidth="1"/>
    <col min="5" max="5" width="7.25" style="1" customWidth="1"/>
    <col min="6" max="6" width="9.375" style="1" hidden="1" customWidth="1"/>
    <col min="7" max="7" width="13.625" style="1" customWidth="1"/>
    <col min="8" max="9" width="6.125" style="1" customWidth="1"/>
    <col min="10" max="10" width="6" style="1" customWidth="1"/>
    <col min="11" max="11" width="4.375" style="1" hidden="1" customWidth="1"/>
    <col min="12" max="12" width="4.625" style="1" hidden="1" customWidth="1"/>
    <col min="13" max="13" width="4.375" style="1" hidden="1" customWidth="1"/>
    <col min="14" max="14" width="9" style="1" hidden="1" customWidth="1"/>
    <col min="15" max="15" width="15.75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209"/>
      <c r="Q4" s="209"/>
      <c r="R4" s="209"/>
      <c r="S4" s="212" t="s">
        <v>58</v>
      </c>
      <c r="T4" s="212"/>
      <c r="U4" s="212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143"/>
      <c r="Q5" s="143"/>
      <c r="R5" s="143"/>
      <c r="S5" s="143"/>
      <c r="T5" s="143" t="s">
        <v>53</v>
      </c>
      <c r="U5" s="143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46.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>
        <f>+P4</f>
        <v>0</v>
      </c>
      <c r="AA8" s="70">
        <f>+$AJ$8+$AL$8+$AH$8</f>
        <v>64</v>
      </c>
      <c r="AB8" s="64">
        <f>COUNTIF($T$9:$T$133,"Khiển trách")</f>
        <v>0</v>
      </c>
      <c r="AC8" s="64">
        <f>COUNTIF($T$9:$T$133,"Cảnh cáo")</f>
        <v>0</v>
      </c>
      <c r="AD8" s="64">
        <f>COUNTIF($T$9:$T$133,"Đình chỉ thi")</f>
        <v>0</v>
      </c>
      <c r="AE8" s="71">
        <f>+($AB$8+$AC$8+$AD$8)/$AA$8*100%</f>
        <v>0</v>
      </c>
      <c r="AF8" s="64">
        <f>SUM(COUNTIF($T$9:$T$131,"Vắng"),COUNTIF($T$9:$T$131,"Vắng có phép"))</f>
        <v>2</v>
      </c>
      <c r="AG8" s="72">
        <f>+$AF$8/$AA$8</f>
        <v>3.125E-2</v>
      </c>
      <c r="AH8" s="73">
        <f>COUNTIF($X$9:$X$131,"Thi lại")</f>
        <v>1</v>
      </c>
      <c r="AI8" s="72">
        <f>+$AH$8/$AA$8</f>
        <v>1.5625E-2</v>
      </c>
      <c r="AJ8" s="73">
        <f>COUNTIF($X$9:$X$132,"Học lại")</f>
        <v>10</v>
      </c>
      <c r="AK8" s="72">
        <f>+$AJ$8/$AA$8</f>
        <v>0.15625</v>
      </c>
      <c r="AL8" s="64">
        <f>COUNTIF($X$10:$X$132,"Đạt")</f>
        <v>53</v>
      </c>
      <c r="AM8" s="71">
        <f>+$AL$8/$AA$8</f>
        <v>0.828125</v>
      </c>
    </row>
    <row r="9" spans="2:39" ht="27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5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1313</v>
      </c>
      <c r="D10" s="19" t="s">
        <v>1314</v>
      </c>
      <c r="E10" s="20" t="s">
        <v>69</v>
      </c>
      <c r="F10" s="21" t="s">
        <v>1315</v>
      </c>
      <c r="G10" s="18" t="s">
        <v>1316</v>
      </c>
      <c r="H10" s="22">
        <v>8</v>
      </c>
      <c r="I10" s="22">
        <v>8.5</v>
      </c>
      <c r="J10" s="96">
        <v>8</v>
      </c>
      <c r="K10" s="22" t="s">
        <v>29</v>
      </c>
      <c r="L10" s="170"/>
      <c r="M10" s="170"/>
      <c r="N10" s="170"/>
      <c r="O10" s="156"/>
      <c r="P10" s="171">
        <v>3.5</v>
      </c>
      <c r="Q10" s="23">
        <f t="shared" ref="Q10:Q54" si="0">ROUND(SUMPRODUCT(H10:P10,$H$9:$P$9)/100,1)</f>
        <v>4.9000000000000004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3" t="str">
        <f t="shared" ref="T10:T54" si="3">+IF(OR($H10=0,$I10=0,$J10=0,$K10=0),"Không đủ ĐKDT","")</f>
        <v/>
      </c>
      <c r="U10" s="106" t="s">
        <v>1588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1317</v>
      </c>
      <c r="D11" s="28" t="s">
        <v>209</v>
      </c>
      <c r="E11" s="29" t="s">
        <v>1318</v>
      </c>
      <c r="F11" s="30" t="s">
        <v>1319</v>
      </c>
      <c r="G11" s="27" t="s">
        <v>218</v>
      </c>
      <c r="H11" s="31">
        <v>8</v>
      </c>
      <c r="I11" s="31">
        <v>0</v>
      </c>
      <c r="J11" s="92">
        <v>1</v>
      </c>
      <c r="K11" s="31" t="s">
        <v>29</v>
      </c>
      <c r="L11" s="32"/>
      <c r="M11" s="32"/>
      <c r="N11" s="32"/>
      <c r="O11" s="157"/>
      <c r="P11" s="33" t="s">
        <v>1605</v>
      </c>
      <c r="Q11" s="34">
        <f t="shared" si="0"/>
        <v>0.9</v>
      </c>
      <c r="R11" s="35" t="str">
        <f t="shared" si="1"/>
        <v>F</v>
      </c>
      <c r="S11" s="36" t="str">
        <f t="shared" si="2"/>
        <v>Kém</v>
      </c>
      <c r="T11" s="37" t="str">
        <f t="shared" si="3"/>
        <v>Không đủ ĐKDT</v>
      </c>
      <c r="U11" s="107" t="s">
        <v>1588</v>
      </c>
      <c r="V11" s="3"/>
      <c r="W11" s="25"/>
      <c r="X11" s="75" t="str">
        <f t="shared" si="4"/>
        <v>Học lại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1320</v>
      </c>
      <c r="D12" s="28" t="s">
        <v>1321</v>
      </c>
      <c r="E12" s="29" t="s">
        <v>1218</v>
      </c>
      <c r="F12" s="30" t="s">
        <v>1322</v>
      </c>
      <c r="G12" s="27" t="s">
        <v>108</v>
      </c>
      <c r="H12" s="31">
        <v>8</v>
      </c>
      <c r="I12" s="31">
        <v>5</v>
      </c>
      <c r="J12" s="92">
        <v>8</v>
      </c>
      <c r="K12" s="31" t="s">
        <v>29</v>
      </c>
      <c r="L12" s="38"/>
      <c r="M12" s="38"/>
      <c r="N12" s="38"/>
      <c r="O12" s="157"/>
      <c r="P12" s="33">
        <v>1</v>
      </c>
      <c r="Q12" s="34">
        <f t="shared" si="0"/>
        <v>2.8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107" t="s">
        <v>1588</v>
      </c>
      <c r="V12" s="3"/>
      <c r="W12" s="25"/>
      <c r="X12" s="75" t="str">
        <f t="shared" si="4"/>
        <v>Học lại</v>
      </c>
      <c r="Y12" s="76"/>
      <c r="Z12" s="76"/>
      <c r="AA12" s="169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1323</v>
      </c>
      <c r="D13" s="28" t="s">
        <v>1324</v>
      </c>
      <c r="E13" s="29" t="s">
        <v>853</v>
      </c>
      <c r="F13" s="30" t="s">
        <v>1325</v>
      </c>
      <c r="G13" s="27" t="s">
        <v>167</v>
      </c>
      <c r="H13" s="31">
        <v>8</v>
      </c>
      <c r="I13" s="31">
        <v>9</v>
      </c>
      <c r="J13" s="92">
        <v>9</v>
      </c>
      <c r="K13" s="31" t="s">
        <v>29</v>
      </c>
      <c r="L13" s="38"/>
      <c r="M13" s="38"/>
      <c r="N13" s="38"/>
      <c r="O13" s="157"/>
      <c r="P13" s="33">
        <v>4</v>
      </c>
      <c r="Q13" s="34">
        <f t="shared" si="0"/>
        <v>5.4</v>
      </c>
      <c r="R13" s="35" t="str">
        <f t="shared" si="1"/>
        <v>D+</v>
      </c>
      <c r="S13" s="36" t="str">
        <f t="shared" si="2"/>
        <v>Trung bình yếu</v>
      </c>
      <c r="T13" s="37" t="str">
        <f t="shared" si="3"/>
        <v/>
      </c>
      <c r="U13" s="107" t="s">
        <v>1588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1326</v>
      </c>
      <c r="D14" s="28" t="s">
        <v>780</v>
      </c>
      <c r="E14" s="29" t="s">
        <v>987</v>
      </c>
      <c r="F14" s="30" t="s">
        <v>501</v>
      </c>
      <c r="G14" s="27" t="s">
        <v>218</v>
      </c>
      <c r="H14" s="31">
        <v>9.5</v>
      </c>
      <c r="I14" s="31">
        <v>8.5</v>
      </c>
      <c r="J14" s="92">
        <v>7</v>
      </c>
      <c r="K14" s="31" t="s">
        <v>29</v>
      </c>
      <c r="L14" s="38"/>
      <c r="M14" s="38"/>
      <c r="N14" s="38"/>
      <c r="O14" s="157"/>
      <c r="P14" s="33">
        <v>6</v>
      </c>
      <c r="Q14" s="34">
        <f t="shared" si="0"/>
        <v>6.7</v>
      </c>
      <c r="R14" s="35" t="str">
        <f t="shared" si="1"/>
        <v>C+</v>
      </c>
      <c r="S14" s="36" t="str">
        <f t="shared" si="2"/>
        <v>Trung bình</v>
      </c>
      <c r="T14" s="37" t="str">
        <f t="shared" si="3"/>
        <v/>
      </c>
      <c r="U14" s="107" t="s">
        <v>1588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1327</v>
      </c>
      <c r="D15" s="28" t="s">
        <v>951</v>
      </c>
      <c r="E15" s="29" t="s">
        <v>987</v>
      </c>
      <c r="F15" s="30" t="s">
        <v>1328</v>
      </c>
      <c r="G15" s="27" t="s">
        <v>159</v>
      </c>
      <c r="H15" s="31">
        <v>9</v>
      </c>
      <c r="I15" s="31">
        <v>8</v>
      </c>
      <c r="J15" s="92">
        <v>8</v>
      </c>
      <c r="K15" s="31" t="s">
        <v>29</v>
      </c>
      <c r="L15" s="38"/>
      <c r="M15" s="38"/>
      <c r="N15" s="38"/>
      <c r="O15" s="157"/>
      <c r="P15" s="33">
        <v>6</v>
      </c>
      <c r="Q15" s="34">
        <f t="shared" si="0"/>
        <v>6.7</v>
      </c>
      <c r="R15" s="35" t="str">
        <f t="shared" si="1"/>
        <v>C+</v>
      </c>
      <c r="S15" s="36" t="str">
        <f t="shared" si="2"/>
        <v>Trung bình</v>
      </c>
      <c r="T15" s="37" t="str">
        <f t="shared" si="3"/>
        <v/>
      </c>
      <c r="U15" s="107" t="s">
        <v>1588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1329</v>
      </c>
      <c r="D16" s="28" t="s">
        <v>1289</v>
      </c>
      <c r="E16" s="29" t="s">
        <v>987</v>
      </c>
      <c r="F16" s="30" t="s">
        <v>1330</v>
      </c>
      <c r="G16" s="27" t="s">
        <v>99</v>
      </c>
      <c r="H16" s="31">
        <v>8</v>
      </c>
      <c r="I16" s="31">
        <v>8.5</v>
      </c>
      <c r="J16" s="92">
        <v>8</v>
      </c>
      <c r="K16" s="31" t="s">
        <v>29</v>
      </c>
      <c r="L16" s="38"/>
      <c r="M16" s="38"/>
      <c r="N16" s="38"/>
      <c r="O16" s="157"/>
      <c r="P16" s="33">
        <v>2.5</v>
      </c>
      <c r="Q16" s="34">
        <f t="shared" si="0"/>
        <v>4.2</v>
      </c>
      <c r="R16" s="35" t="str">
        <f t="shared" si="1"/>
        <v>D</v>
      </c>
      <c r="S16" s="36" t="str">
        <f t="shared" si="2"/>
        <v>Trung bình yếu</v>
      </c>
      <c r="T16" s="37" t="str">
        <f t="shared" si="3"/>
        <v/>
      </c>
      <c r="U16" s="107" t="s">
        <v>1588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1331</v>
      </c>
      <c r="D17" s="28" t="s">
        <v>1332</v>
      </c>
      <c r="E17" s="29" t="s">
        <v>540</v>
      </c>
      <c r="F17" s="30" t="s">
        <v>964</v>
      </c>
      <c r="G17" s="27" t="s">
        <v>66</v>
      </c>
      <c r="H17" s="31">
        <v>8</v>
      </c>
      <c r="I17" s="31">
        <v>8.5</v>
      </c>
      <c r="J17" s="92">
        <v>7.5</v>
      </c>
      <c r="K17" s="31" t="s">
        <v>29</v>
      </c>
      <c r="L17" s="38"/>
      <c r="M17" s="38"/>
      <c r="N17" s="38"/>
      <c r="O17" s="157"/>
      <c r="P17" s="33">
        <v>8.5</v>
      </c>
      <c r="Q17" s="34">
        <f t="shared" si="0"/>
        <v>8.4</v>
      </c>
      <c r="R17" s="35" t="str">
        <f t="shared" si="1"/>
        <v>B+</v>
      </c>
      <c r="S17" s="36" t="str">
        <f t="shared" si="2"/>
        <v>Khá</v>
      </c>
      <c r="T17" s="37" t="str">
        <f t="shared" si="3"/>
        <v/>
      </c>
      <c r="U17" s="107" t="s">
        <v>1588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1333</v>
      </c>
      <c r="D18" s="28" t="s">
        <v>514</v>
      </c>
      <c r="E18" s="29" t="s">
        <v>548</v>
      </c>
      <c r="F18" s="30" t="s">
        <v>1334</v>
      </c>
      <c r="G18" s="27" t="s">
        <v>82</v>
      </c>
      <c r="H18" s="31">
        <v>9</v>
      </c>
      <c r="I18" s="31">
        <v>8.5</v>
      </c>
      <c r="J18" s="92">
        <v>9</v>
      </c>
      <c r="K18" s="31" t="s">
        <v>29</v>
      </c>
      <c r="L18" s="38"/>
      <c r="M18" s="38"/>
      <c r="N18" s="38"/>
      <c r="O18" s="157"/>
      <c r="P18" s="33">
        <v>6</v>
      </c>
      <c r="Q18" s="34">
        <f t="shared" si="0"/>
        <v>6.9</v>
      </c>
      <c r="R18" s="35" t="str">
        <f t="shared" si="1"/>
        <v>C+</v>
      </c>
      <c r="S18" s="36" t="str">
        <f t="shared" si="2"/>
        <v>Trung bình</v>
      </c>
      <c r="T18" s="37" t="str">
        <f t="shared" si="3"/>
        <v/>
      </c>
      <c r="U18" s="107" t="s">
        <v>1588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1335</v>
      </c>
      <c r="D19" s="28" t="s">
        <v>1336</v>
      </c>
      <c r="E19" s="29" t="s">
        <v>552</v>
      </c>
      <c r="F19" s="30" t="s">
        <v>1337</v>
      </c>
      <c r="G19" s="27" t="s">
        <v>218</v>
      </c>
      <c r="H19" s="31">
        <v>9.5</v>
      </c>
      <c r="I19" s="31">
        <v>7.5</v>
      </c>
      <c r="J19" s="92">
        <v>8</v>
      </c>
      <c r="K19" s="31" t="s">
        <v>29</v>
      </c>
      <c r="L19" s="38"/>
      <c r="M19" s="38"/>
      <c r="N19" s="38"/>
      <c r="O19" s="157"/>
      <c r="P19" s="33">
        <v>3.5</v>
      </c>
      <c r="Q19" s="34">
        <f t="shared" si="0"/>
        <v>5</v>
      </c>
      <c r="R19" s="35" t="str">
        <f t="shared" si="1"/>
        <v>D+</v>
      </c>
      <c r="S19" s="36" t="str">
        <f t="shared" si="2"/>
        <v>Trung bình yếu</v>
      </c>
      <c r="T19" s="37" t="str">
        <f t="shared" si="3"/>
        <v/>
      </c>
      <c r="U19" s="107" t="s">
        <v>1588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1338</v>
      </c>
      <c r="D20" s="28" t="s">
        <v>1339</v>
      </c>
      <c r="E20" s="29" t="s">
        <v>132</v>
      </c>
      <c r="F20" s="30" t="s">
        <v>1340</v>
      </c>
      <c r="G20" s="27" t="s">
        <v>82</v>
      </c>
      <c r="H20" s="31">
        <v>8</v>
      </c>
      <c r="I20" s="31">
        <v>4</v>
      </c>
      <c r="J20" s="92">
        <v>7.5</v>
      </c>
      <c r="K20" s="31" t="s">
        <v>29</v>
      </c>
      <c r="L20" s="38"/>
      <c r="M20" s="38"/>
      <c r="N20" s="38"/>
      <c r="O20" s="157"/>
      <c r="P20" s="33">
        <v>0</v>
      </c>
      <c r="Q20" s="34">
        <f t="shared" si="0"/>
        <v>2</v>
      </c>
      <c r="R20" s="35" t="str">
        <f t="shared" si="1"/>
        <v>F</v>
      </c>
      <c r="S20" s="36" t="str">
        <f t="shared" si="2"/>
        <v>Kém</v>
      </c>
      <c r="T20" s="37" t="str">
        <f t="shared" si="3"/>
        <v/>
      </c>
      <c r="U20" s="107" t="s">
        <v>1588</v>
      </c>
      <c r="V20" s="3"/>
      <c r="W20" s="25"/>
      <c r="X20" s="75" t="str">
        <f t="shared" si="4"/>
        <v>Học lại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1341</v>
      </c>
      <c r="D21" s="28" t="s">
        <v>1342</v>
      </c>
      <c r="E21" s="29" t="s">
        <v>132</v>
      </c>
      <c r="F21" s="30" t="s">
        <v>1343</v>
      </c>
      <c r="G21" s="27" t="s">
        <v>348</v>
      </c>
      <c r="H21" s="31">
        <v>8</v>
      </c>
      <c r="I21" s="31">
        <v>7</v>
      </c>
      <c r="J21" s="92">
        <v>7.5</v>
      </c>
      <c r="K21" s="31" t="s">
        <v>29</v>
      </c>
      <c r="L21" s="38"/>
      <c r="M21" s="38"/>
      <c r="N21" s="38"/>
      <c r="O21" s="157"/>
      <c r="P21" s="33">
        <v>1</v>
      </c>
      <c r="Q21" s="34">
        <f t="shared" si="0"/>
        <v>3</v>
      </c>
      <c r="R21" s="35" t="str">
        <f t="shared" si="1"/>
        <v>F</v>
      </c>
      <c r="S21" s="36" t="str">
        <f t="shared" si="2"/>
        <v>Kém</v>
      </c>
      <c r="T21" s="37" t="str">
        <f t="shared" si="3"/>
        <v/>
      </c>
      <c r="U21" s="107" t="s">
        <v>1588</v>
      </c>
      <c r="V21" s="3"/>
      <c r="W21" s="25"/>
      <c r="X21" s="75" t="str">
        <f t="shared" si="4"/>
        <v>Học lại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1344</v>
      </c>
      <c r="D22" s="28" t="s">
        <v>1345</v>
      </c>
      <c r="E22" s="29" t="s">
        <v>132</v>
      </c>
      <c r="F22" s="30" t="s">
        <v>580</v>
      </c>
      <c r="G22" s="27" t="s">
        <v>108</v>
      </c>
      <c r="H22" s="31">
        <v>8</v>
      </c>
      <c r="I22" s="31">
        <v>7.5</v>
      </c>
      <c r="J22" s="92">
        <v>7.5</v>
      </c>
      <c r="K22" s="31" t="s">
        <v>29</v>
      </c>
      <c r="L22" s="38"/>
      <c r="M22" s="38"/>
      <c r="N22" s="38"/>
      <c r="O22" s="157"/>
      <c r="P22" s="33">
        <v>3</v>
      </c>
      <c r="Q22" s="34">
        <f t="shared" si="0"/>
        <v>4.4000000000000004</v>
      </c>
      <c r="R22" s="35" t="str">
        <f t="shared" si="1"/>
        <v>D</v>
      </c>
      <c r="S22" s="36" t="str">
        <f t="shared" si="2"/>
        <v>Trung bình yếu</v>
      </c>
      <c r="T22" s="37" t="str">
        <f t="shared" si="3"/>
        <v/>
      </c>
      <c r="U22" s="107" t="s">
        <v>1588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1346</v>
      </c>
      <c r="D23" s="28" t="s">
        <v>1347</v>
      </c>
      <c r="E23" s="29" t="s">
        <v>722</v>
      </c>
      <c r="F23" s="30" t="s">
        <v>1215</v>
      </c>
      <c r="G23" s="27" t="s">
        <v>159</v>
      </c>
      <c r="H23" s="31">
        <v>6</v>
      </c>
      <c r="I23" s="31">
        <v>8</v>
      </c>
      <c r="J23" s="92">
        <v>8</v>
      </c>
      <c r="K23" s="31" t="s">
        <v>29</v>
      </c>
      <c r="L23" s="38"/>
      <c r="M23" s="38"/>
      <c r="N23" s="38"/>
      <c r="O23" s="157"/>
      <c r="P23" s="33">
        <v>2</v>
      </c>
      <c r="Q23" s="34">
        <f t="shared" si="0"/>
        <v>3.6</v>
      </c>
      <c r="R23" s="35" t="str">
        <f t="shared" si="1"/>
        <v>F</v>
      </c>
      <c r="S23" s="36" t="str">
        <f t="shared" si="2"/>
        <v>Kém</v>
      </c>
      <c r="T23" s="37" t="str">
        <f t="shared" si="3"/>
        <v/>
      </c>
      <c r="U23" s="107" t="s">
        <v>1588</v>
      </c>
      <c r="V23" s="3"/>
      <c r="W23" s="25"/>
      <c r="X23" s="75" t="str">
        <f t="shared" si="4"/>
        <v>Học lại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1348</v>
      </c>
      <c r="D24" s="28" t="s">
        <v>1349</v>
      </c>
      <c r="E24" s="29" t="s">
        <v>722</v>
      </c>
      <c r="F24" s="30" t="s">
        <v>1350</v>
      </c>
      <c r="G24" s="27" t="s">
        <v>66</v>
      </c>
      <c r="H24" s="31">
        <v>8</v>
      </c>
      <c r="I24" s="31">
        <v>8.5</v>
      </c>
      <c r="J24" s="92">
        <v>6.5</v>
      </c>
      <c r="K24" s="31" t="s">
        <v>29</v>
      </c>
      <c r="L24" s="38"/>
      <c r="M24" s="38"/>
      <c r="N24" s="38"/>
      <c r="O24" s="157"/>
      <c r="P24" s="33">
        <v>4</v>
      </c>
      <c r="Q24" s="34">
        <f t="shared" si="0"/>
        <v>5.0999999999999996</v>
      </c>
      <c r="R24" s="35" t="str">
        <f t="shared" si="1"/>
        <v>D+</v>
      </c>
      <c r="S24" s="36" t="str">
        <f t="shared" si="2"/>
        <v>Trung bình yếu</v>
      </c>
      <c r="T24" s="37" t="str">
        <f t="shared" si="3"/>
        <v/>
      </c>
      <c r="U24" s="107" t="s">
        <v>1588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1351</v>
      </c>
      <c r="D25" s="28" t="s">
        <v>664</v>
      </c>
      <c r="E25" s="29" t="s">
        <v>722</v>
      </c>
      <c r="F25" s="30" t="s">
        <v>887</v>
      </c>
      <c r="G25" s="27" t="s">
        <v>74</v>
      </c>
      <c r="H25" s="31">
        <v>9</v>
      </c>
      <c r="I25" s="31">
        <v>6.5</v>
      </c>
      <c r="J25" s="92">
        <v>7.5</v>
      </c>
      <c r="K25" s="31" t="s">
        <v>29</v>
      </c>
      <c r="L25" s="38"/>
      <c r="M25" s="38"/>
      <c r="N25" s="38"/>
      <c r="O25" s="157"/>
      <c r="P25" s="33">
        <v>8.5</v>
      </c>
      <c r="Q25" s="34">
        <f t="shared" si="0"/>
        <v>8.3000000000000007</v>
      </c>
      <c r="R25" s="35" t="str">
        <f t="shared" si="1"/>
        <v>B+</v>
      </c>
      <c r="S25" s="36" t="str">
        <f t="shared" si="2"/>
        <v>Khá</v>
      </c>
      <c r="T25" s="37" t="str">
        <f t="shared" si="3"/>
        <v/>
      </c>
      <c r="U25" s="107" t="s">
        <v>1588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1352</v>
      </c>
      <c r="D26" s="28" t="s">
        <v>1353</v>
      </c>
      <c r="E26" s="29" t="s">
        <v>140</v>
      </c>
      <c r="F26" s="30" t="s">
        <v>1105</v>
      </c>
      <c r="G26" s="27" t="s">
        <v>66</v>
      </c>
      <c r="H26" s="31">
        <v>8</v>
      </c>
      <c r="I26" s="31">
        <v>8.5</v>
      </c>
      <c r="J26" s="92">
        <v>7.5</v>
      </c>
      <c r="K26" s="31" t="s">
        <v>29</v>
      </c>
      <c r="L26" s="38"/>
      <c r="M26" s="38"/>
      <c r="N26" s="38"/>
      <c r="O26" s="157"/>
      <c r="P26" s="33">
        <v>8.5</v>
      </c>
      <c r="Q26" s="34">
        <f t="shared" si="0"/>
        <v>8.4</v>
      </c>
      <c r="R26" s="35" t="str">
        <f t="shared" si="1"/>
        <v>B+</v>
      </c>
      <c r="S26" s="36" t="str">
        <f t="shared" si="2"/>
        <v>Khá</v>
      </c>
      <c r="T26" s="37" t="str">
        <f t="shared" si="3"/>
        <v/>
      </c>
      <c r="U26" s="107" t="s">
        <v>1588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1354</v>
      </c>
      <c r="D27" s="28" t="s">
        <v>371</v>
      </c>
      <c r="E27" s="29" t="s">
        <v>147</v>
      </c>
      <c r="F27" s="30" t="s">
        <v>1355</v>
      </c>
      <c r="G27" s="27" t="s">
        <v>1356</v>
      </c>
      <c r="H27" s="31">
        <v>6</v>
      </c>
      <c r="I27" s="31">
        <v>1</v>
      </c>
      <c r="J27" s="92">
        <v>9</v>
      </c>
      <c r="K27" s="31" t="s">
        <v>29</v>
      </c>
      <c r="L27" s="38"/>
      <c r="M27" s="38"/>
      <c r="N27" s="38"/>
      <c r="O27" s="157"/>
      <c r="P27" s="33">
        <v>7</v>
      </c>
      <c r="Q27" s="34">
        <f t="shared" si="0"/>
        <v>6.5</v>
      </c>
      <c r="R27" s="35" t="str">
        <f t="shared" si="1"/>
        <v>C+</v>
      </c>
      <c r="S27" s="36" t="str">
        <f t="shared" si="2"/>
        <v>Trung bình</v>
      </c>
      <c r="T27" s="37" t="str">
        <f t="shared" si="3"/>
        <v/>
      </c>
      <c r="U27" s="107" t="s">
        <v>1588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1357</v>
      </c>
      <c r="D28" s="28" t="s">
        <v>1358</v>
      </c>
      <c r="E28" s="29" t="s">
        <v>147</v>
      </c>
      <c r="F28" s="30" t="s">
        <v>448</v>
      </c>
      <c r="G28" s="27" t="s">
        <v>348</v>
      </c>
      <c r="H28" s="31">
        <v>8</v>
      </c>
      <c r="I28" s="31">
        <v>8.5</v>
      </c>
      <c r="J28" s="92">
        <v>8</v>
      </c>
      <c r="K28" s="31" t="s">
        <v>29</v>
      </c>
      <c r="L28" s="38"/>
      <c r="M28" s="38"/>
      <c r="N28" s="38"/>
      <c r="O28" s="157"/>
      <c r="P28" s="33">
        <v>2</v>
      </c>
      <c r="Q28" s="34">
        <f t="shared" si="0"/>
        <v>3.9</v>
      </c>
      <c r="R28" s="35" t="str">
        <f t="shared" si="1"/>
        <v>F</v>
      </c>
      <c r="S28" s="36" t="str">
        <f t="shared" si="2"/>
        <v>Kém</v>
      </c>
      <c r="T28" s="37" t="str">
        <f t="shared" si="3"/>
        <v/>
      </c>
      <c r="U28" s="107" t="s">
        <v>1588</v>
      </c>
      <c r="V28" s="3"/>
      <c r="W28" s="25"/>
      <c r="X28" s="75" t="str">
        <f t="shared" si="4"/>
        <v>Học lại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1359</v>
      </c>
      <c r="D29" s="28" t="s">
        <v>285</v>
      </c>
      <c r="E29" s="29" t="s">
        <v>147</v>
      </c>
      <c r="F29" s="30" t="s">
        <v>1360</v>
      </c>
      <c r="G29" s="27" t="s">
        <v>348</v>
      </c>
      <c r="H29" s="31">
        <v>8</v>
      </c>
      <c r="I29" s="31">
        <v>6</v>
      </c>
      <c r="J29" s="92">
        <v>8</v>
      </c>
      <c r="K29" s="31" t="s">
        <v>29</v>
      </c>
      <c r="L29" s="38"/>
      <c r="M29" s="38"/>
      <c r="N29" s="38"/>
      <c r="O29" s="157"/>
      <c r="P29" s="33">
        <v>2</v>
      </c>
      <c r="Q29" s="34">
        <f t="shared" si="0"/>
        <v>3.6</v>
      </c>
      <c r="R29" s="35" t="str">
        <f t="shared" si="1"/>
        <v>F</v>
      </c>
      <c r="S29" s="36" t="str">
        <f t="shared" si="2"/>
        <v>Kém</v>
      </c>
      <c r="T29" s="37" t="str">
        <f t="shared" si="3"/>
        <v/>
      </c>
      <c r="U29" s="107" t="s">
        <v>1588</v>
      </c>
      <c r="V29" s="3"/>
      <c r="W29" s="25"/>
      <c r="X29" s="75" t="str">
        <f t="shared" si="4"/>
        <v>Học lại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1361</v>
      </c>
      <c r="D30" s="28" t="s">
        <v>1362</v>
      </c>
      <c r="E30" s="29" t="s">
        <v>147</v>
      </c>
      <c r="F30" s="30" t="s">
        <v>1363</v>
      </c>
      <c r="G30" s="27" t="s">
        <v>167</v>
      </c>
      <c r="H30" s="31">
        <v>9</v>
      </c>
      <c r="I30" s="31">
        <v>8.5</v>
      </c>
      <c r="J30" s="92">
        <v>7.5</v>
      </c>
      <c r="K30" s="31" t="s">
        <v>29</v>
      </c>
      <c r="L30" s="38"/>
      <c r="M30" s="38"/>
      <c r="N30" s="38"/>
      <c r="O30" s="157"/>
      <c r="P30" s="33">
        <v>7.5</v>
      </c>
      <c r="Q30" s="34">
        <f t="shared" si="0"/>
        <v>7.8</v>
      </c>
      <c r="R30" s="35" t="str">
        <f t="shared" si="1"/>
        <v>B</v>
      </c>
      <c r="S30" s="36" t="str">
        <f t="shared" si="2"/>
        <v>Khá</v>
      </c>
      <c r="T30" s="37" t="str">
        <f t="shared" si="3"/>
        <v/>
      </c>
      <c r="U30" s="107" t="s">
        <v>1588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1364</v>
      </c>
      <c r="D31" s="28" t="s">
        <v>184</v>
      </c>
      <c r="E31" s="29" t="s">
        <v>729</v>
      </c>
      <c r="F31" s="30" t="s">
        <v>1365</v>
      </c>
      <c r="G31" s="27" t="s">
        <v>86</v>
      </c>
      <c r="H31" s="31">
        <v>9</v>
      </c>
      <c r="I31" s="31">
        <v>8.5</v>
      </c>
      <c r="J31" s="92">
        <v>8</v>
      </c>
      <c r="K31" s="31" t="s">
        <v>29</v>
      </c>
      <c r="L31" s="38"/>
      <c r="M31" s="38"/>
      <c r="N31" s="38"/>
      <c r="O31" s="157"/>
      <c r="P31" s="33">
        <v>7.5</v>
      </c>
      <c r="Q31" s="34">
        <f t="shared" si="0"/>
        <v>7.8</v>
      </c>
      <c r="R31" s="35" t="str">
        <f t="shared" si="1"/>
        <v>B</v>
      </c>
      <c r="S31" s="36" t="str">
        <f t="shared" si="2"/>
        <v>Khá</v>
      </c>
      <c r="T31" s="37" t="str">
        <f t="shared" si="3"/>
        <v/>
      </c>
      <c r="U31" s="107" t="s">
        <v>1588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1366</v>
      </c>
      <c r="D32" s="28" t="s">
        <v>1367</v>
      </c>
      <c r="E32" s="29" t="s">
        <v>157</v>
      </c>
      <c r="F32" s="30" t="s">
        <v>909</v>
      </c>
      <c r="G32" s="27" t="s">
        <v>66</v>
      </c>
      <c r="H32" s="31">
        <v>8</v>
      </c>
      <c r="I32" s="31">
        <v>8.5</v>
      </c>
      <c r="J32" s="92">
        <v>8</v>
      </c>
      <c r="K32" s="31" t="s">
        <v>29</v>
      </c>
      <c r="L32" s="38"/>
      <c r="M32" s="38"/>
      <c r="N32" s="38"/>
      <c r="O32" s="157"/>
      <c r="P32" s="33">
        <v>3.5</v>
      </c>
      <c r="Q32" s="34">
        <f t="shared" si="0"/>
        <v>4.9000000000000004</v>
      </c>
      <c r="R32" s="35" t="str">
        <f t="shared" si="1"/>
        <v>D</v>
      </c>
      <c r="S32" s="36" t="str">
        <f t="shared" si="2"/>
        <v>Trung bình yếu</v>
      </c>
      <c r="T32" s="37" t="str">
        <f t="shared" si="3"/>
        <v/>
      </c>
      <c r="U32" s="107" t="s">
        <v>1588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1368</v>
      </c>
      <c r="D33" s="28" t="s">
        <v>632</v>
      </c>
      <c r="E33" s="29" t="s">
        <v>157</v>
      </c>
      <c r="F33" s="30" t="s">
        <v>1369</v>
      </c>
      <c r="G33" s="27" t="s">
        <v>218</v>
      </c>
      <c r="H33" s="31">
        <v>9</v>
      </c>
      <c r="I33" s="31">
        <v>7</v>
      </c>
      <c r="J33" s="92">
        <v>7.5</v>
      </c>
      <c r="K33" s="31" t="s">
        <v>29</v>
      </c>
      <c r="L33" s="38"/>
      <c r="M33" s="38"/>
      <c r="N33" s="38"/>
      <c r="O33" s="157"/>
      <c r="P33" s="33">
        <v>5.5</v>
      </c>
      <c r="Q33" s="34">
        <f t="shared" si="0"/>
        <v>6.2</v>
      </c>
      <c r="R33" s="35" t="str">
        <f t="shared" si="1"/>
        <v>C</v>
      </c>
      <c r="S33" s="36" t="str">
        <f t="shared" si="2"/>
        <v>Trung bình</v>
      </c>
      <c r="T33" s="37" t="str">
        <f t="shared" si="3"/>
        <v/>
      </c>
      <c r="U33" s="107" t="s">
        <v>1588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1370</v>
      </c>
      <c r="D34" s="28" t="s">
        <v>184</v>
      </c>
      <c r="E34" s="29" t="s">
        <v>1019</v>
      </c>
      <c r="F34" s="30" t="s">
        <v>1371</v>
      </c>
      <c r="G34" s="27" t="s">
        <v>82</v>
      </c>
      <c r="H34" s="31">
        <v>8</v>
      </c>
      <c r="I34" s="31">
        <v>8</v>
      </c>
      <c r="J34" s="92">
        <v>7</v>
      </c>
      <c r="K34" s="31" t="s">
        <v>29</v>
      </c>
      <c r="L34" s="38"/>
      <c r="M34" s="38"/>
      <c r="N34" s="38"/>
      <c r="O34" s="157"/>
      <c r="P34" s="33">
        <v>4.5</v>
      </c>
      <c r="Q34" s="34">
        <f t="shared" si="0"/>
        <v>5.5</v>
      </c>
      <c r="R34" s="35" t="str">
        <f t="shared" si="1"/>
        <v>C</v>
      </c>
      <c r="S34" s="36" t="str">
        <f t="shared" si="2"/>
        <v>Trung bình</v>
      </c>
      <c r="T34" s="37" t="str">
        <f t="shared" si="3"/>
        <v/>
      </c>
      <c r="U34" s="107" t="s">
        <v>1588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1372</v>
      </c>
      <c r="D35" s="28" t="s">
        <v>1373</v>
      </c>
      <c r="E35" s="29" t="s">
        <v>394</v>
      </c>
      <c r="F35" s="30" t="s">
        <v>1374</v>
      </c>
      <c r="G35" s="27" t="s">
        <v>82</v>
      </c>
      <c r="H35" s="31">
        <v>9</v>
      </c>
      <c r="I35" s="31">
        <v>8.5</v>
      </c>
      <c r="J35" s="92">
        <v>7.5</v>
      </c>
      <c r="K35" s="31" t="s">
        <v>29</v>
      </c>
      <c r="L35" s="38"/>
      <c r="M35" s="38"/>
      <c r="N35" s="38"/>
      <c r="O35" s="157"/>
      <c r="P35" s="33">
        <v>5</v>
      </c>
      <c r="Q35" s="34">
        <f t="shared" si="0"/>
        <v>6</v>
      </c>
      <c r="R35" s="35" t="str">
        <f t="shared" si="1"/>
        <v>C</v>
      </c>
      <c r="S35" s="36" t="str">
        <f t="shared" si="2"/>
        <v>Trung bình</v>
      </c>
      <c r="T35" s="37" t="str">
        <f t="shared" si="3"/>
        <v/>
      </c>
      <c r="U35" s="107" t="s">
        <v>1588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1375</v>
      </c>
      <c r="D36" s="28" t="s">
        <v>1373</v>
      </c>
      <c r="E36" s="29" t="s">
        <v>394</v>
      </c>
      <c r="F36" s="30" t="s">
        <v>838</v>
      </c>
      <c r="G36" s="27" t="s">
        <v>74</v>
      </c>
      <c r="H36" s="31">
        <v>6</v>
      </c>
      <c r="I36" s="31">
        <v>8</v>
      </c>
      <c r="J36" s="92">
        <v>7</v>
      </c>
      <c r="K36" s="31" t="s">
        <v>29</v>
      </c>
      <c r="L36" s="38"/>
      <c r="M36" s="38"/>
      <c r="N36" s="38"/>
      <c r="O36" s="157"/>
      <c r="P36" s="33">
        <v>8.5</v>
      </c>
      <c r="Q36" s="34">
        <f t="shared" si="0"/>
        <v>8.1</v>
      </c>
      <c r="R36" s="35" t="str">
        <f t="shared" si="1"/>
        <v>B+</v>
      </c>
      <c r="S36" s="36" t="str">
        <f t="shared" si="2"/>
        <v>Khá</v>
      </c>
      <c r="T36" s="37" t="str">
        <f t="shared" si="3"/>
        <v/>
      </c>
      <c r="U36" s="107" t="s">
        <v>1588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1376</v>
      </c>
      <c r="D37" s="28" t="s">
        <v>1377</v>
      </c>
      <c r="E37" s="29" t="s">
        <v>162</v>
      </c>
      <c r="F37" s="30" t="s">
        <v>1378</v>
      </c>
      <c r="G37" s="27" t="s">
        <v>99</v>
      </c>
      <c r="H37" s="31">
        <v>9</v>
      </c>
      <c r="I37" s="31">
        <v>7.5</v>
      </c>
      <c r="J37" s="92">
        <v>8</v>
      </c>
      <c r="K37" s="31" t="s">
        <v>29</v>
      </c>
      <c r="L37" s="38"/>
      <c r="M37" s="38"/>
      <c r="N37" s="38"/>
      <c r="O37" s="157"/>
      <c r="P37" s="33">
        <v>7.5</v>
      </c>
      <c r="Q37" s="34">
        <f t="shared" si="0"/>
        <v>7.7</v>
      </c>
      <c r="R37" s="35" t="str">
        <f t="shared" si="1"/>
        <v>B</v>
      </c>
      <c r="S37" s="36" t="str">
        <f t="shared" si="2"/>
        <v>Khá</v>
      </c>
      <c r="T37" s="37" t="str">
        <f t="shared" si="3"/>
        <v/>
      </c>
      <c r="U37" s="107" t="s">
        <v>1588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1379</v>
      </c>
      <c r="D38" s="28" t="s">
        <v>1289</v>
      </c>
      <c r="E38" s="29" t="s">
        <v>162</v>
      </c>
      <c r="F38" s="30" t="s">
        <v>1380</v>
      </c>
      <c r="G38" s="27" t="s">
        <v>108</v>
      </c>
      <c r="H38" s="31">
        <v>9</v>
      </c>
      <c r="I38" s="31">
        <v>6</v>
      </c>
      <c r="J38" s="92">
        <v>7.5</v>
      </c>
      <c r="K38" s="31" t="s">
        <v>29</v>
      </c>
      <c r="L38" s="38"/>
      <c r="M38" s="38"/>
      <c r="N38" s="38"/>
      <c r="O38" s="157"/>
      <c r="P38" s="33">
        <v>7.5</v>
      </c>
      <c r="Q38" s="34">
        <f t="shared" si="0"/>
        <v>7.5</v>
      </c>
      <c r="R38" s="35" t="str">
        <f t="shared" si="1"/>
        <v>B</v>
      </c>
      <c r="S38" s="36" t="str">
        <f t="shared" si="2"/>
        <v>Khá</v>
      </c>
      <c r="T38" s="37" t="str">
        <f t="shared" si="3"/>
        <v/>
      </c>
      <c r="U38" s="107" t="s">
        <v>1588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1381</v>
      </c>
      <c r="D39" s="28" t="s">
        <v>153</v>
      </c>
      <c r="E39" s="29" t="s">
        <v>162</v>
      </c>
      <c r="F39" s="30" t="s">
        <v>1382</v>
      </c>
      <c r="G39" s="27" t="s">
        <v>66</v>
      </c>
      <c r="H39" s="31">
        <v>9</v>
      </c>
      <c r="I39" s="31">
        <v>8.5</v>
      </c>
      <c r="J39" s="92">
        <v>8</v>
      </c>
      <c r="K39" s="31" t="s">
        <v>29</v>
      </c>
      <c r="L39" s="38"/>
      <c r="M39" s="38"/>
      <c r="N39" s="38"/>
      <c r="O39" s="157"/>
      <c r="P39" s="33">
        <v>4.5</v>
      </c>
      <c r="Q39" s="34">
        <f t="shared" si="0"/>
        <v>5.7</v>
      </c>
      <c r="R39" s="35" t="str">
        <f t="shared" si="1"/>
        <v>C</v>
      </c>
      <c r="S39" s="36" t="str">
        <f t="shared" si="2"/>
        <v>Trung bình</v>
      </c>
      <c r="T39" s="37" t="str">
        <f t="shared" si="3"/>
        <v/>
      </c>
      <c r="U39" s="107" t="s">
        <v>1588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1383</v>
      </c>
      <c r="D40" s="28" t="s">
        <v>1384</v>
      </c>
      <c r="E40" s="29" t="s">
        <v>162</v>
      </c>
      <c r="F40" s="30" t="s">
        <v>369</v>
      </c>
      <c r="G40" s="27" t="s">
        <v>99</v>
      </c>
      <c r="H40" s="31">
        <v>6</v>
      </c>
      <c r="I40" s="31">
        <v>8.5</v>
      </c>
      <c r="J40" s="92">
        <v>8</v>
      </c>
      <c r="K40" s="31" t="s">
        <v>29</v>
      </c>
      <c r="L40" s="38"/>
      <c r="M40" s="38"/>
      <c r="N40" s="38"/>
      <c r="O40" s="157"/>
      <c r="P40" s="33">
        <v>2</v>
      </c>
      <c r="Q40" s="34">
        <f t="shared" si="0"/>
        <v>3.7</v>
      </c>
      <c r="R40" s="35" t="str">
        <f t="shared" si="1"/>
        <v>F</v>
      </c>
      <c r="S40" s="36" t="str">
        <f t="shared" si="2"/>
        <v>Kém</v>
      </c>
      <c r="T40" s="37" t="str">
        <f t="shared" si="3"/>
        <v/>
      </c>
      <c r="U40" s="107" t="s">
        <v>1588</v>
      </c>
      <c r="V40" s="3"/>
      <c r="W40" s="25"/>
      <c r="X40" s="75" t="str">
        <f t="shared" si="4"/>
        <v>Học lại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1385</v>
      </c>
      <c r="D41" s="28" t="s">
        <v>1386</v>
      </c>
      <c r="E41" s="29" t="s">
        <v>596</v>
      </c>
      <c r="F41" s="30" t="s">
        <v>1387</v>
      </c>
      <c r="G41" s="27" t="s">
        <v>218</v>
      </c>
      <c r="H41" s="31">
        <v>9.5</v>
      </c>
      <c r="I41" s="31">
        <v>9</v>
      </c>
      <c r="J41" s="92">
        <v>7.5</v>
      </c>
      <c r="K41" s="31" t="s">
        <v>29</v>
      </c>
      <c r="L41" s="38"/>
      <c r="M41" s="38"/>
      <c r="N41" s="38"/>
      <c r="O41" s="157"/>
      <c r="P41" s="33">
        <v>8</v>
      </c>
      <c r="Q41" s="34">
        <f t="shared" si="0"/>
        <v>8.1999999999999993</v>
      </c>
      <c r="R41" s="35" t="str">
        <f t="shared" si="1"/>
        <v>B+</v>
      </c>
      <c r="S41" s="36" t="str">
        <f t="shared" si="2"/>
        <v>Khá</v>
      </c>
      <c r="T41" s="37" t="str">
        <f t="shared" si="3"/>
        <v/>
      </c>
      <c r="U41" s="107" t="s">
        <v>1588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1388</v>
      </c>
      <c r="D42" s="28" t="s">
        <v>1389</v>
      </c>
      <c r="E42" s="29" t="s">
        <v>173</v>
      </c>
      <c r="F42" s="30" t="s">
        <v>1334</v>
      </c>
      <c r="G42" s="27" t="s">
        <v>82</v>
      </c>
      <c r="H42" s="31">
        <v>9</v>
      </c>
      <c r="I42" s="31">
        <v>10</v>
      </c>
      <c r="J42" s="92">
        <v>7</v>
      </c>
      <c r="K42" s="31" t="s">
        <v>29</v>
      </c>
      <c r="L42" s="38"/>
      <c r="M42" s="38"/>
      <c r="N42" s="38"/>
      <c r="O42" s="157"/>
      <c r="P42" s="33">
        <v>7.5</v>
      </c>
      <c r="Q42" s="34">
        <f t="shared" si="0"/>
        <v>7.9</v>
      </c>
      <c r="R42" s="35" t="str">
        <f t="shared" ref="R42:R73" si="5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6" t="str">
        <f t="shared" ref="S42:S73" si="6">IF($Q42&lt;4,"Kém",IF(AND($Q42&gt;=4,$Q42&lt;=5.4),"Trung bình yếu",IF(AND($Q42&gt;=5.5,$Q42&lt;=6.9),"Trung bình",IF(AND($Q42&gt;=7,$Q42&lt;=8.4),"Khá",IF(AND($Q42&gt;=8.5,$Q42&lt;=10),"Giỏi","")))))</f>
        <v>Khá</v>
      </c>
      <c r="T42" s="37" t="str">
        <f t="shared" si="3"/>
        <v/>
      </c>
      <c r="U42" s="107" t="s">
        <v>1589</v>
      </c>
      <c r="V42" s="3"/>
      <c r="W42" s="25"/>
      <c r="X42" s="75" t="str">
        <f t="shared" ref="X42:X73" si="7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1390</v>
      </c>
      <c r="D43" s="28" t="s">
        <v>1309</v>
      </c>
      <c r="E43" s="29" t="s">
        <v>422</v>
      </c>
      <c r="F43" s="30" t="s">
        <v>1391</v>
      </c>
      <c r="G43" s="27" t="s">
        <v>108</v>
      </c>
      <c r="H43" s="31">
        <v>8</v>
      </c>
      <c r="I43" s="31">
        <v>8</v>
      </c>
      <c r="J43" s="92">
        <v>8</v>
      </c>
      <c r="K43" s="31" t="s">
        <v>29</v>
      </c>
      <c r="L43" s="38"/>
      <c r="M43" s="38"/>
      <c r="N43" s="38"/>
      <c r="O43" s="157"/>
      <c r="P43" s="33">
        <v>5</v>
      </c>
      <c r="Q43" s="34">
        <f t="shared" si="0"/>
        <v>5.9</v>
      </c>
      <c r="R43" s="35" t="str">
        <f t="shared" si="5"/>
        <v>C</v>
      </c>
      <c r="S43" s="36" t="str">
        <f t="shared" si="6"/>
        <v>Trung bình</v>
      </c>
      <c r="T43" s="37" t="str">
        <f t="shared" si="3"/>
        <v/>
      </c>
      <c r="U43" s="107" t="s">
        <v>1589</v>
      </c>
      <c r="V43" s="3"/>
      <c r="W43" s="25"/>
      <c r="X43" s="75" t="str">
        <f t="shared" si="7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1392</v>
      </c>
      <c r="D44" s="28" t="s">
        <v>276</v>
      </c>
      <c r="E44" s="29" t="s">
        <v>744</v>
      </c>
      <c r="F44" s="30" t="s">
        <v>1393</v>
      </c>
      <c r="G44" s="27" t="s">
        <v>82</v>
      </c>
      <c r="H44" s="31">
        <v>9</v>
      </c>
      <c r="I44" s="31">
        <v>8.5</v>
      </c>
      <c r="J44" s="92">
        <v>8</v>
      </c>
      <c r="K44" s="31" t="s">
        <v>29</v>
      </c>
      <c r="L44" s="38"/>
      <c r="M44" s="38"/>
      <c r="N44" s="38"/>
      <c r="O44" s="157"/>
      <c r="P44" s="33">
        <v>3</v>
      </c>
      <c r="Q44" s="34">
        <f t="shared" si="0"/>
        <v>4.7</v>
      </c>
      <c r="R44" s="35" t="str">
        <f t="shared" si="5"/>
        <v>D</v>
      </c>
      <c r="S44" s="36" t="str">
        <f t="shared" si="6"/>
        <v>Trung bình yếu</v>
      </c>
      <c r="T44" s="37" t="str">
        <f t="shared" si="3"/>
        <v/>
      </c>
      <c r="U44" s="107" t="s">
        <v>1589</v>
      </c>
      <c r="V44" s="3"/>
      <c r="W44" s="25"/>
      <c r="X44" s="75" t="str">
        <f t="shared" si="7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1394</v>
      </c>
      <c r="D45" s="28" t="s">
        <v>202</v>
      </c>
      <c r="E45" s="29" t="s">
        <v>744</v>
      </c>
      <c r="F45" s="30" t="s">
        <v>1094</v>
      </c>
      <c r="G45" s="27" t="s">
        <v>78</v>
      </c>
      <c r="H45" s="31">
        <v>9</v>
      </c>
      <c r="I45" s="31">
        <v>10</v>
      </c>
      <c r="J45" s="92">
        <v>7.5</v>
      </c>
      <c r="K45" s="31" t="s">
        <v>29</v>
      </c>
      <c r="L45" s="38"/>
      <c r="M45" s="38"/>
      <c r="N45" s="38"/>
      <c r="O45" s="157"/>
      <c r="P45" s="33">
        <v>7</v>
      </c>
      <c r="Q45" s="34">
        <f t="shared" si="0"/>
        <v>7.6</v>
      </c>
      <c r="R45" s="35" t="str">
        <f t="shared" si="5"/>
        <v>B</v>
      </c>
      <c r="S45" s="36" t="str">
        <f t="shared" si="6"/>
        <v>Khá</v>
      </c>
      <c r="T45" s="37" t="str">
        <f t="shared" si="3"/>
        <v/>
      </c>
      <c r="U45" s="107" t="s">
        <v>1589</v>
      </c>
      <c r="V45" s="3"/>
      <c r="W45" s="25"/>
      <c r="X45" s="75" t="str">
        <f t="shared" si="7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1395</v>
      </c>
      <c r="D46" s="28" t="s">
        <v>1396</v>
      </c>
      <c r="E46" s="29" t="s">
        <v>744</v>
      </c>
      <c r="F46" s="30" t="s">
        <v>1397</v>
      </c>
      <c r="G46" s="27" t="s">
        <v>159</v>
      </c>
      <c r="H46" s="31">
        <v>9</v>
      </c>
      <c r="I46" s="31">
        <v>8</v>
      </c>
      <c r="J46" s="92">
        <v>9</v>
      </c>
      <c r="K46" s="31" t="s">
        <v>29</v>
      </c>
      <c r="L46" s="38"/>
      <c r="M46" s="38"/>
      <c r="N46" s="38"/>
      <c r="O46" s="157"/>
      <c r="P46" s="33">
        <v>5.5</v>
      </c>
      <c r="Q46" s="34">
        <f t="shared" si="0"/>
        <v>6.5</v>
      </c>
      <c r="R46" s="35" t="str">
        <f t="shared" si="5"/>
        <v>C+</v>
      </c>
      <c r="S46" s="36" t="str">
        <f t="shared" si="6"/>
        <v>Trung bình</v>
      </c>
      <c r="T46" s="37" t="str">
        <f t="shared" si="3"/>
        <v/>
      </c>
      <c r="U46" s="107" t="s">
        <v>1589</v>
      </c>
      <c r="V46" s="3"/>
      <c r="W46" s="25"/>
      <c r="X46" s="75" t="str">
        <f t="shared" si="7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1398</v>
      </c>
      <c r="D47" s="28" t="s">
        <v>336</v>
      </c>
      <c r="E47" s="29" t="s">
        <v>181</v>
      </c>
      <c r="F47" s="30" t="s">
        <v>1399</v>
      </c>
      <c r="G47" s="27" t="s">
        <v>78</v>
      </c>
      <c r="H47" s="31">
        <v>6</v>
      </c>
      <c r="I47" s="31">
        <v>8</v>
      </c>
      <c r="J47" s="92">
        <v>7</v>
      </c>
      <c r="K47" s="31" t="s">
        <v>29</v>
      </c>
      <c r="L47" s="38"/>
      <c r="M47" s="38"/>
      <c r="N47" s="38"/>
      <c r="O47" s="157"/>
      <c r="P47" s="33">
        <v>9</v>
      </c>
      <c r="Q47" s="34">
        <f t="shared" si="0"/>
        <v>8.4</v>
      </c>
      <c r="R47" s="35" t="str">
        <f t="shared" si="5"/>
        <v>B+</v>
      </c>
      <c r="S47" s="36" t="str">
        <f t="shared" si="6"/>
        <v>Khá</v>
      </c>
      <c r="T47" s="37" t="str">
        <f t="shared" si="3"/>
        <v/>
      </c>
      <c r="U47" s="107" t="s">
        <v>1589</v>
      </c>
      <c r="V47" s="3"/>
      <c r="W47" s="25"/>
      <c r="X47" s="75" t="str">
        <f t="shared" si="7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1400</v>
      </c>
      <c r="D48" s="28" t="s">
        <v>184</v>
      </c>
      <c r="E48" s="29" t="s">
        <v>192</v>
      </c>
      <c r="F48" s="30" t="s">
        <v>1401</v>
      </c>
      <c r="G48" s="27" t="s">
        <v>159</v>
      </c>
      <c r="H48" s="31">
        <v>9</v>
      </c>
      <c r="I48" s="31">
        <v>7.5</v>
      </c>
      <c r="J48" s="92">
        <v>8</v>
      </c>
      <c r="K48" s="31" t="s">
        <v>29</v>
      </c>
      <c r="L48" s="38"/>
      <c r="M48" s="38"/>
      <c r="N48" s="38"/>
      <c r="O48" s="157"/>
      <c r="P48" s="33">
        <v>8.5</v>
      </c>
      <c r="Q48" s="34">
        <f t="shared" si="0"/>
        <v>8.4</v>
      </c>
      <c r="R48" s="35" t="str">
        <f t="shared" si="5"/>
        <v>B+</v>
      </c>
      <c r="S48" s="36" t="str">
        <f t="shared" si="6"/>
        <v>Khá</v>
      </c>
      <c r="T48" s="37" t="str">
        <f t="shared" si="3"/>
        <v/>
      </c>
      <c r="U48" s="107" t="s">
        <v>1589</v>
      </c>
      <c r="V48" s="3"/>
      <c r="W48" s="25"/>
      <c r="X48" s="75" t="str">
        <f t="shared" si="7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26">
        <v>40</v>
      </c>
      <c r="C49" s="27" t="s">
        <v>1402</v>
      </c>
      <c r="D49" s="28" t="s">
        <v>400</v>
      </c>
      <c r="E49" s="29" t="s">
        <v>206</v>
      </c>
      <c r="F49" s="30" t="s">
        <v>1403</v>
      </c>
      <c r="G49" s="27" t="s">
        <v>99</v>
      </c>
      <c r="H49" s="31">
        <v>8</v>
      </c>
      <c r="I49" s="31">
        <v>8.5</v>
      </c>
      <c r="J49" s="92">
        <v>9</v>
      </c>
      <c r="K49" s="31" t="s">
        <v>29</v>
      </c>
      <c r="L49" s="38"/>
      <c r="M49" s="38"/>
      <c r="N49" s="38"/>
      <c r="O49" s="157"/>
      <c r="P49" s="33">
        <v>3</v>
      </c>
      <c r="Q49" s="34">
        <f t="shared" si="0"/>
        <v>4.7</v>
      </c>
      <c r="R49" s="35" t="str">
        <f t="shared" si="5"/>
        <v>D</v>
      </c>
      <c r="S49" s="36" t="str">
        <f t="shared" si="6"/>
        <v>Trung bình yếu</v>
      </c>
      <c r="T49" s="37" t="str">
        <f t="shared" si="3"/>
        <v/>
      </c>
      <c r="U49" s="107" t="s">
        <v>1589</v>
      </c>
      <c r="V49" s="3"/>
      <c r="W49" s="25"/>
      <c r="X49" s="75" t="str">
        <f t="shared" si="7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26">
        <v>41</v>
      </c>
      <c r="C50" s="27" t="s">
        <v>1404</v>
      </c>
      <c r="D50" s="28" t="s">
        <v>153</v>
      </c>
      <c r="E50" s="29" t="s">
        <v>213</v>
      </c>
      <c r="F50" s="30" t="s">
        <v>1405</v>
      </c>
      <c r="G50" s="27" t="s">
        <v>159</v>
      </c>
      <c r="H50" s="31">
        <v>9</v>
      </c>
      <c r="I50" s="31">
        <v>8</v>
      </c>
      <c r="J50" s="92">
        <v>8</v>
      </c>
      <c r="K50" s="31" t="s">
        <v>29</v>
      </c>
      <c r="L50" s="38"/>
      <c r="M50" s="38"/>
      <c r="N50" s="38"/>
      <c r="O50" s="157"/>
      <c r="P50" s="33">
        <v>9</v>
      </c>
      <c r="Q50" s="34">
        <f t="shared" si="0"/>
        <v>8.8000000000000007</v>
      </c>
      <c r="R50" s="35" t="str">
        <f t="shared" si="5"/>
        <v>A</v>
      </c>
      <c r="S50" s="36" t="str">
        <f t="shared" si="6"/>
        <v>Giỏi</v>
      </c>
      <c r="T50" s="37" t="str">
        <f t="shared" si="3"/>
        <v/>
      </c>
      <c r="U50" s="107" t="s">
        <v>1589</v>
      </c>
      <c r="V50" s="3"/>
      <c r="W50" s="25"/>
      <c r="X50" s="75" t="str">
        <f t="shared" si="7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26">
        <v>42</v>
      </c>
      <c r="C51" s="27" t="s">
        <v>1406</v>
      </c>
      <c r="D51" s="28" t="s">
        <v>92</v>
      </c>
      <c r="E51" s="29" t="s">
        <v>457</v>
      </c>
      <c r="F51" s="30" t="s">
        <v>1407</v>
      </c>
      <c r="G51" s="27" t="s">
        <v>78</v>
      </c>
      <c r="H51" s="31">
        <v>8</v>
      </c>
      <c r="I51" s="31">
        <v>8.5</v>
      </c>
      <c r="J51" s="92">
        <v>7</v>
      </c>
      <c r="K51" s="31" t="s">
        <v>29</v>
      </c>
      <c r="L51" s="38"/>
      <c r="M51" s="38"/>
      <c r="N51" s="38"/>
      <c r="O51" s="157"/>
      <c r="P51" s="33">
        <v>8</v>
      </c>
      <c r="Q51" s="34">
        <f t="shared" si="0"/>
        <v>8</v>
      </c>
      <c r="R51" s="35" t="str">
        <f t="shared" si="5"/>
        <v>B+</v>
      </c>
      <c r="S51" s="36" t="str">
        <f t="shared" si="6"/>
        <v>Khá</v>
      </c>
      <c r="T51" s="37" t="str">
        <f t="shared" si="3"/>
        <v/>
      </c>
      <c r="U51" s="107" t="s">
        <v>1589</v>
      </c>
      <c r="V51" s="3"/>
      <c r="W51" s="25"/>
      <c r="X51" s="75" t="str">
        <f t="shared" si="7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26">
        <v>43</v>
      </c>
      <c r="C52" s="27" t="s">
        <v>1408</v>
      </c>
      <c r="D52" s="28" t="s">
        <v>1409</v>
      </c>
      <c r="E52" s="29" t="s">
        <v>1410</v>
      </c>
      <c r="F52" s="30" t="s">
        <v>1411</v>
      </c>
      <c r="G52" s="27" t="s">
        <v>348</v>
      </c>
      <c r="H52" s="31">
        <v>9</v>
      </c>
      <c r="I52" s="31">
        <v>9</v>
      </c>
      <c r="J52" s="92">
        <v>7.5</v>
      </c>
      <c r="K52" s="31" t="s">
        <v>29</v>
      </c>
      <c r="L52" s="38"/>
      <c r="M52" s="38"/>
      <c r="N52" s="38"/>
      <c r="O52" s="157"/>
      <c r="P52" s="33">
        <v>9.5</v>
      </c>
      <c r="Q52" s="34">
        <f t="shared" si="0"/>
        <v>9.1999999999999993</v>
      </c>
      <c r="R52" s="35" t="str">
        <f t="shared" si="5"/>
        <v>A+</v>
      </c>
      <c r="S52" s="36" t="str">
        <f t="shared" si="6"/>
        <v>Giỏi</v>
      </c>
      <c r="T52" s="37" t="str">
        <f t="shared" si="3"/>
        <v/>
      </c>
      <c r="U52" s="107" t="s">
        <v>1589</v>
      </c>
      <c r="V52" s="3"/>
      <c r="W52" s="25"/>
      <c r="X52" s="75" t="str">
        <f t="shared" si="7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26">
        <v>44</v>
      </c>
      <c r="C53" s="27" t="s">
        <v>1412</v>
      </c>
      <c r="D53" s="28" t="s">
        <v>361</v>
      </c>
      <c r="E53" s="29" t="s">
        <v>793</v>
      </c>
      <c r="F53" s="30" t="s">
        <v>1413</v>
      </c>
      <c r="G53" s="27" t="s">
        <v>82</v>
      </c>
      <c r="H53" s="31">
        <v>9</v>
      </c>
      <c r="I53" s="31">
        <v>9</v>
      </c>
      <c r="J53" s="92">
        <v>8</v>
      </c>
      <c r="K53" s="31" t="s">
        <v>29</v>
      </c>
      <c r="L53" s="38"/>
      <c r="M53" s="38"/>
      <c r="N53" s="38"/>
      <c r="O53" s="157"/>
      <c r="P53" s="33">
        <v>7</v>
      </c>
      <c r="Q53" s="34">
        <f t="shared" si="0"/>
        <v>7.5</v>
      </c>
      <c r="R53" s="35" t="str">
        <f t="shared" si="5"/>
        <v>B</v>
      </c>
      <c r="S53" s="36" t="str">
        <f t="shared" si="6"/>
        <v>Khá</v>
      </c>
      <c r="T53" s="37" t="str">
        <f t="shared" si="3"/>
        <v/>
      </c>
      <c r="U53" s="107" t="s">
        <v>1589</v>
      </c>
      <c r="V53" s="3"/>
      <c r="W53" s="25"/>
      <c r="X53" s="75" t="str">
        <f t="shared" si="7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26">
        <v>45</v>
      </c>
      <c r="C54" s="27" t="s">
        <v>1414</v>
      </c>
      <c r="D54" s="28" t="s">
        <v>209</v>
      </c>
      <c r="E54" s="29" t="s">
        <v>476</v>
      </c>
      <c r="F54" s="30" t="s">
        <v>736</v>
      </c>
      <c r="G54" s="27" t="s">
        <v>104</v>
      </c>
      <c r="H54" s="31">
        <v>6</v>
      </c>
      <c r="I54" s="31">
        <v>8.5</v>
      </c>
      <c r="J54" s="92">
        <v>6.5</v>
      </c>
      <c r="K54" s="31" t="s">
        <v>29</v>
      </c>
      <c r="L54" s="38"/>
      <c r="M54" s="38"/>
      <c r="N54" s="38"/>
      <c r="O54" s="157"/>
      <c r="P54" s="33">
        <v>3.5</v>
      </c>
      <c r="Q54" s="34">
        <f t="shared" si="0"/>
        <v>4.5999999999999996</v>
      </c>
      <c r="R54" s="35" t="str">
        <f t="shared" si="5"/>
        <v>D</v>
      </c>
      <c r="S54" s="36" t="str">
        <f t="shared" si="6"/>
        <v>Trung bình yếu</v>
      </c>
      <c r="T54" s="37" t="str">
        <f t="shared" si="3"/>
        <v/>
      </c>
      <c r="U54" s="107" t="s">
        <v>1589</v>
      </c>
      <c r="V54" s="3"/>
      <c r="W54" s="25"/>
      <c r="X54" s="75" t="str">
        <f t="shared" si="7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26">
        <v>46</v>
      </c>
      <c r="C55" s="27" t="s">
        <v>1415</v>
      </c>
      <c r="D55" s="28" t="s">
        <v>1416</v>
      </c>
      <c r="E55" s="29" t="s">
        <v>255</v>
      </c>
      <c r="F55" s="30" t="s">
        <v>1417</v>
      </c>
      <c r="G55" s="27" t="s">
        <v>108</v>
      </c>
      <c r="H55" s="31">
        <v>8</v>
      </c>
      <c r="I55" s="31">
        <v>8.5</v>
      </c>
      <c r="J55" s="92">
        <v>7</v>
      </c>
      <c r="K55" s="31" t="s">
        <v>29</v>
      </c>
      <c r="L55" s="38"/>
      <c r="M55" s="38"/>
      <c r="N55" s="38"/>
      <c r="O55" s="157"/>
      <c r="P55" s="33" t="s">
        <v>1610</v>
      </c>
      <c r="Q55" s="34" t="s">
        <v>1611</v>
      </c>
      <c r="R55" s="35" t="str">
        <f t="shared" si="5"/>
        <v/>
      </c>
      <c r="S55" s="36" t="str">
        <f t="shared" si="6"/>
        <v/>
      </c>
      <c r="T55" s="37" t="s">
        <v>1609</v>
      </c>
      <c r="U55" s="107" t="s">
        <v>1589</v>
      </c>
      <c r="V55" s="3"/>
      <c r="W55" s="25"/>
      <c r="X55" s="75" t="str">
        <f t="shared" si="7"/>
        <v>Thi lại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26">
        <v>47</v>
      </c>
      <c r="C56" s="27" t="s">
        <v>1418</v>
      </c>
      <c r="D56" s="28" t="s">
        <v>1419</v>
      </c>
      <c r="E56" s="29" t="s">
        <v>648</v>
      </c>
      <c r="F56" s="30" t="s">
        <v>1420</v>
      </c>
      <c r="G56" s="27" t="s">
        <v>66</v>
      </c>
      <c r="H56" s="31">
        <v>9</v>
      </c>
      <c r="I56" s="31">
        <v>8</v>
      </c>
      <c r="J56" s="92">
        <v>7.5</v>
      </c>
      <c r="K56" s="31" t="s">
        <v>29</v>
      </c>
      <c r="L56" s="38"/>
      <c r="M56" s="38"/>
      <c r="N56" s="38"/>
      <c r="O56" s="157"/>
      <c r="P56" s="33">
        <v>4</v>
      </c>
      <c r="Q56" s="34">
        <f t="shared" ref="Q56:Q73" si="8">ROUND(SUMPRODUCT(H56:P56,$H$9:$P$9)/100,1)</f>
        <v>5.3</v>
      </c>
      <c r="R56" s="35" t="str">
        <f t="shared" si="5"/>
        <v>D+</v>
      </c>
      <c r="S56" s="36" t="str">
        <f t="shared" si="6"/>
        <v>Trung bình yếu</v>
      </c>
      <c r="T56" s="37" t="str">
        <f>+IF(OR($H56=0,$I56=0,$J56=0,$K56=0),"Không đủ ĐKDT","")</f>
        <v/>
      </c>
      <c r="U56" s="107" t="s">
        <v>1589</v>
      </c>
      <c r="V56" s="3"/>
      <c r="W56" s="25"/>
      <c r="X56" s="75" t="str">
        <f t="shared" si="7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26">
        <v>48</v>
      </c>
      <c r="C57" s="27" t="s">
        <v>1421</v>
      </c>
      <c r="D57" s="28" t="s">
        <v>1422</v>
      </c>
      <c r="E57" s="29" t="s">
        <v>1423</v>
      </c>
      <c r="F57" s="30" t="s">
        <v>1424</v>
      </c>
      <c r="G57" s="27" t="s">
        <v>86</v>
      </c>
      <c r="H57" s="31">
        <v>9</v>
      </c>
      <c r="I57" s="31">
        <v>8.5</v>
      </c>
      <c r="J57" s="92">
        <v>8</v>
      </c>
      <c r="K57" s="31" t="s">
        <v>29</v>
      </c>
      <c r="L57" s="38"/>
      <c r="M57" s="38"/>
      <c r="N57" s="38"/>
      <c r="O57" s="157"/>
      <c r="P57" s="33">
        <v>6.5</v>
      </c>
      <c r="Q57" s="34">
        <f t="shared" si="8"/>
        <v>7.1</v>
      </c>
      <c r="R57" s="35" t="str">
        <f t="shared" si="5"/>
        <v>B</v>
      </c>
      <c r="S57" s="36" t="str">
        <f t="shared" si="6"/>
        <v>Khá</v>
      </c>
      <c r="T57" s="37" t="str">
        <f>+IF(OR($H57=0,$I57=0,$J57=0,$K57=0),"Không đủ ĐKDT","")</f>
        <v/>
      </c>
      <c r="U57" s="107" t="s">
        <v>1589</v>
      </c>
      <c r="V57" s="3"/>
      <c r="W57" s="25"/>
      <c r="X57" s="75" t="str">
        <f t="shared" si="7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26">
        <v>49</v>
      </c>
      <c r="C58" s="27" t="s">
        <v>1425</v>
      </c>
      <c r="D58" s="28" t="s">
        <v>153</v>
      </c>
      <c r="E58" s="29" t="s">
        <v>490</v>
      </c>
      <c r="F58" s="30" t="s">
        <v>1426</v>
      </c>
      <c r="G58" s="27" t="s">
        <v>348</v>
      </c>
      <c r="H58" s="31">
        <v>6</v>
      </c>
      <c r="I58" s="31">
        <v>2</v>
      </c>
      <c r="J58" s="92">
        <v>6.5</v>
      </c>
      <c r="K58" s="31" t="s">
        <v>29</v>
      </c>
      <c r="L58" s="38"/>
      <c r="M58" s="38"/>
      <c r="N58" s="38"/>
      <c r="O58" s="157"/>
      <c r="P58" s="33" t="s">
        <v>1606</v>
      </c>
      <c r="Q58" s="34">
        <f t="shared" si="8"/>
        <v>1.5</v>
      </c>
      <c r="R58" s="35" t="str">
        <f t="shared" si="5"/>
        <v>F</v>
      </c>
      <c r="S58" s="36" t="str">
        <f t="shared" si="6"/>
        <v>Kém</v>
      </c>
      <c r="T58" s="37" t="s">
        <v>1607</v>
      </c>
      <c r="U58" s="107" t="s">
        <v>1589</v>
      </c>
      <c r="V58" s="3"/>
      <c r="W58" s="25"/>
      <c r="X58" s="75" t="str">
        <f t="shared" si="7"/>
        <v>Học lại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26">
        <v>50</v>
      </c>
      <c r="C59" s="27" t="s">
        <v>1427</v>
      </c>
      <c r="D59" s="28" t="s">
        <v>1428</v>
      </c>
      <c r="E59" s="29" t="s">
        <v>1429</v>
      </c>
      <c r="F59" s="30" t="s">
        <v>1430</v>
      </c>
      <c r="G59" s="27" t="s">
        <v>940</v>
      </c>
      <c r="H59" s="31">
        <v>6</v>
      </c>
      <c r="I59" s="31">
        <v>8</v>
      </c>
      <c r="J59" s="92">
        <v>7</v>
      </c>
      <c r="K59" s="31" t="s">
        <v>29</v>
      </c>
      <c r="L59" s="38"/>
      <c r="M59" s="38"/>
      <c r="N59" s="38"/>
      <c r="O59" s="157"/>
      <c r="P59" s="33">
        <v>5.5</v>
      </c>
      <c r="Q59" s="34">
        <f t="shared" si="8"/>
        <v>6</v>
      </c>
      <c r="R59" s="35" t="str">
        <f t="shared" si="5"/>
        <v>C</v>
      </c>
      <c r="S59" s="36" t="str">
        <f t="shared" si="6"/>
        <v>Trung bình</v>
      </c>
      <c r="T59" s="37" t="str">
        <f t="shared" ref="T59:T73" si="9">+IF(OR($H59=0,$I59=0,$J59=0,$K59=0),"Không đủ ĐKDT","")</f>
        <v/>
      </c>
      <c r="U59" s="107" t="s">
        <v>1589</v>
      </c>
      <c r="V59" s="3"/>
      <c r="W59" s="25"/>
      <c r="X59" s="75" t="str">
        <f t="shared" si="7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26">
        <v>51</v>
      </c>
      <c r="C60" s="27" t="s">
        <v>1431</v>
      </c>
      <c r="D60" s="28" t="s">
        <v>1432</v>
      </c>
      <c r="E60" s="29" t="s">
        <v>292</v>
      </c>
      <c r="F60" s="30" t="s">
        <v>529</v>
      </c>
      <c r="G60" s="27" t="s">
        <v>99</v>
      </c>
      <c r="H60" s="31">
        <v>8</v>
      </c>
      <c r="I60" s="31">
        <v>8.5</v>
      </c>
      <c r="J60" s="92">
        <v>6</v>
      </c>
      <c r="K60" s="31" t="s">
        <v>29</v>
      </c>
      <c r="L60" s="38"/>
      <c r="M60" s="38"/>
      <c r="N60" s="38"/>
      <c r="O60" s="157"/>
      <c r="P60" s="33">
        <v>9</v>
      </c>
      <c r="Q60" s="34">
        <f t="shared" si="8"/>
        <v>8.6</v>
      </c>
      <c r="R60" s="35" t="str">
        <f t="shared" si="5"/>
        <v>A</v>
      </c>
      <c r="S60" s="36" t="str">
        <f t="shared" si="6"/>
        <v>Giỏi</v>
      </c>
      <c r="T60" s="37" t="str">
        <f t="shared" si="9"/>
        <v/>
      </c>
      <c r="U60" s="107" t="s">
        <v>1589</v>
      </c>
      <c r="V60" s="3"/>
      <c r="W60" s="25"/>
      <c r="X60" s="75" t="str">
        <f t="shared" si="7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26">
        <v>52</v>
      </c>
      <c r="C61" s="27" t="s">
        <v>1433</v>
      </c>
      <c r="D61" s="28" t="s">
        <v>824</v>
      </c>
      <c r="E61" s="29" t="s">
        <v>292</v>
      </c>
      <c r="F61" s="30" t="s">
        <v>1434</v>
      </c>
      <c r="G61" s="27" t="s">
        <v>348</v>
      </c>
      <c r="H61" s="31">
        <v>9</v>
      </c>
      <c r="I61" s="31">
        <v>9</v>
      </c>
      <c r="J61" s="92">
        <v>7.5</v>
      </c>
      <c r="K61" s="31" t="s">
        <v>29</v>
      </c>
      <c r="L61" s="38"/>
      <c r="M61" s="38"/>
      <c r="N61" s="38"/>
      <c r="O61" s="157"/>
      <c r="P61" s="33">
        <v>8.5</v>
      </c>
      <c r="Q61" s="34">
        <f t="shared" si="8"/>
        <v>8.5</v>
      </c>
      <c r="R61" s="35" t="str">
        <f t="shared" si="5"/>
        <v>A</v>
      </c>
      <c r="S61" s="36" t="str">
        <f t="shared" si="6"/>
        <v>Giỏi</v>
      </c>
      <c r="T61" s="37" t="str">
        <f t="shared" si="9"/>
        <v/>
      </c>
      <c r="U61" s="107" t="s">
        <v>1589</v>
      </c>
      <c r="V61" s="3"/>
      <c r="W61" s="25"/>
      <c r="X61" s="75" t="str">
        <f t="shared" si="7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26">
        <v>53</v>
      </c>
      <c r="C62" s="27" t="s">
        <v>1435</v>
      </c>
      <c r="D62" s="28" t="s">
        <v>893</v>
      </c>
      <c r="E62" s="29" t="s">
        <v>500</v>
      </c>
      <c r="F62" s="30" t="s">
        <v>1436</v>
      </c>
      <c r="G62" s="27" t="s">
        <v>159</v>
      </c>
      <c r="H62" s="31">
        <v>9</v>
      </c>
      <c r="I62" s="31">
        <v>8.5</v>
      </c>
      <c r="J62" s="92">
        <v>8</v>
      </c>
      <c r="K62" s="31" t="s">
        <v>29</v>
      </c>
      <c r="L62" s="38"/>
      <c r="M62" s="38"/>
      <c r="N62" s="38"/>
      <c r="O62" s="157"/>
      <c r="P62" s="33">
        <v>7</v>
      </c>
      <c r="Q62" s="34">
        <f t="shared" si="8"/>
        <v>7.5</v>
      </c>
      <c r="R62" s="35" t="str">
        <f t="shared" si="5"/>
        <v>B</v>
      </c>
      <c r="S62" s="36" t="str">
        <f t="shared" si="6"/>
        <v>Khá</v>
      </c>
      <c r="T62" s="37" t="str">
        <f t="shared" si="9"/>
        <v/>
      </c>
      <c r="U62" s="107" t="s">
        <v>1589</v>
      </c>
      <c r="V62" s="3"/>
      <c r="W62" s="25"/>
      <c r="X62" s="75" t="str">
        <f t="shared" si="7"/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26">
        <v>54</v>
      </c>
      <c r="C63" s="27" t="s">
        <v>1437</v>
      </c>
      <c r="D63" s="28" t="s">
        <v>1438</v>
      </c>
      <c r="E63" s="29" t="s">
        <v>310</v>
      </c>
      <c r="F63" s="30" t="s">
        <v>1439</v>
      </c>
      <c r="G63" s="27" t="s">
        <v>86</v>
      </c>
      <c r="H63" s="31">
        <v>9</v>
      </c>
      <c r="I63" s="31">
        <v>8</v>
      </c>
      <c r="J63" s="92">
        <v>7</v>
      </c>
      <c r="K63" s="31" t="s">
        <v>29</v>
      </c>
      <c r="L63" s="38"/>
      <c r="M63" s="38"/>
      <c r="N63" s="38"/>
      <c r="O63" s="157"/>
      <c r="P63" s="33">
        <v>8.5</v>
      </c>
      <c r="Q63" s="34">
        <f t="shared" si="8"/>
        <v>8.4</v>
      </c>
      <c r="R63" s="35" t="str">
        <f t="shared" si="5"/>
        <v>B+</v>
      </c>
      <c r="S63" s="36" t="str">
        <f t="shared" si="6"/>
        <v>Khá</v>
      </c>
      <c r="T63" s="37" t="str">
        <f t="shared" si="9"/>
        <v/>
      </c>
      <c r="U63" s="107" t="s">
        <v>1589</v>
      </c>
      <c r="V63" s="3"/>
      <c r="W63" s="25"/>
      <c r="X63" s="75" t="str">
        <f t="shared" si="7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26">
        <v>55</v>
      </c>
      <c r="C64" s="27" t="s">
        <v>1440</v>
      </c>
      <c r="D64" s="28" t="s">
        <v>1441</v>
      </c>
      <c r="E64" s="29" t="s">
        <v>310</v>
      </c>
      <c r="F64" s="30" t="s">
        <v>1442</v>
      </c>
      <c r="G64" s="27" t="s">
        <v>218</v>
      </c>
      <c r="H64" s="31">
        <v>8</v>
      </c>
      <c r="I64" s="31">
        <v>0</v>
      </c>
      <c r="J64" s="92">
        <v>1</v>
      </c>
      <c r="K64" s="31" t="s">
        <v>29</v>
      </c>
      <c r="L64" s="38"/>
      <c r="M64" s="38"/>
      <c r="N64" s="38"/>
      <c r="O64" s="157"/>
      <c r="P64" s="33" t="s">
        <v>1605</v>
      </c>
      <c r="Q64" s="34">
        <f t="shared" si="8"/>
        <v>0.9</v>
      </c>
      <c r="R64" s="35" t="str">
        <f t="shared" si="5"/>
        <v>F</v>
      </c>
      <c r="S64" s="36" t="str">
        <f t="shared" si="6"/>
        <v>Kém</v>
      </c>
      <c r="T64" s="37" t="str">
        <f t="shared" si="9"/>
        <v>Không đủ ĐKDT</v>
      </c>
      <c r="U64" s="107" t="s">
        <v>1589</v>
      </c>
      <c r="V64" s="3"/>
      <c r="W64" s="25"/>
      <c r="X64" s="75" t="str">
        <f t="shared" si="7"/>
        <v>Học lại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26">
        <v>56</v>
      </c>
      <c r="C65" s="27" t="s">
        <v>1443</v>
      </c>
      <c r="D65" s="28" t="s">
        <v>1444</v>
      </c>
      <c r="E65" s="29" t="s">
        <v>310</v>
      </c>
      <c r="F65" s="30" t="s">
        <v>1445</v>
      </c>
      <c r="G65" s="27" t="s">
        <v>99</v>
      </c>
      <c r="H65" s="31">
        <v>9</v>
      </c>
      <c r="I65" s="31">
        <v>8</v>
      </c>
      <c r="J65" s="92">
        <v>8</v>
      </c>
      <c r="K65" s="31" t="s">
        <v>29</v>
      </c>
      <c r="L65" s="38"/>
      <c r="M65" s="38"/>
      <c r="N65" s="38"/>
      <c r="O65" s="157"/>
      <c r="P65" s="33">
        <v>9</v>
      </c>
      <c r="Q65" s="34">
        <f t="shared" si="8"/>
        <v>8.8000000000000007</v>
      </c>
      <c r="R65" s="35" t="str">
        <f t="shared" si="5"/>
        <v>A</v>
      </c>
      <c r="S65" s="36" t="str">
        <f t="shared" si="6"/>
        <v>Giỏi</v>
      </c>
      <c r="T65" s="37" t="str">
        <f t="shared" si="9"/>
        <v/>
      </c>
      <c r="U65" s="107" t="s">
        <v>1589</v>
      </c>
      <c r="V65" s="3"/>
      <c r="W65" s="25"/>
      <c r="X65" s="75" t="str">
        <f t="shared" si="7"/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30" customHeight="1">
      <c r="B66" s="26">
        <v>57</v>
      </c>
      <c r="C66" s="27" t="s">
        <v>1446</v>
      </c>
      <c r="D66" s="28" t="s">
        <v>1447</v>
      </c>
      <c r="E66" s="29" t="s">
        <v>826</v>
      </c>
      <c r="F66" s="30" t="s">
        <v>1448</v>
      </c>
      <c r="G66" s="27" t="s">
        <v>82</v>
      </c>
      <c r="H66" s="31">
        <v>8</v>
      </c>
      <c r="I66" s="31">
        <v>9</v>
      </c>
      <c r="J66" s="92">
        <v>8</v>
      </c>
      <c r="K66" s="31" t="s">
        <v>29</v>
      </c>
      <c r="L66" s="38"/>
      <c r="M66" s="38"/>
      <c r="N66" s="38"/>
      <c r="O66" s="157"/>
      <c r="P66" s="33">
        <v>9</v>
      </c>
      <c r="Q66" s="34">
        <f t="shared" si="8"/>
        <v>8.8000000000000007</v>
      </c>
      <c r="R66" s="35" t="str">
        <f t="shared" si="5"/>
        <v>A</v>
      </c>
      <c r="S66" s="36" t="str">
        <f t="shared" si="6"/>
        <v>Giỏi</v>
      </c>
      <c r="T66" s="37" t="str">
        <f t="shared" si="9"/>
        <v/>
      </c>
      <c r="U66" s="107" t="s">
        <v>1589</v>
      </c>
      <c r="V66" s="3"/>
      <c r="W66" s="25"/>
      <c r="X66" s="75" t="str">
        <f t="shared" si="7"/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ht="30" customHeight="1">
      <c r="B67" s="26">
        <v>58</v>
      </c>
      <c r="C67" s="27" t="s">
        <v>1449</v>
      </c>
      <c r="D67" s="28" t="s">
        <v>1450</v>
      </c>
      <c r="E67" s="29" t="s">
        <v>1451</v>
      </c>
      <c r="F67" s="30" t="s">
        <v>1452</v>
      </c>
      <c r="G67" s="27" t="s">
        <v>218</v>
      </c>
      <c r="H67" s="31">
        <v>9</v>
      </c>
      <c r="I67" s="31">
        <v>8.5</v>
      </c>
      <c r="J67" s="92">
        <v>8</v>
      </c>
      <c r="K67" s="31" t="s">
        <v>29</v>
      </c>
      <c r="L67" s="38"/>
      <c r="M67" s="38"/>
      <c r="N67" s="38"/>
      <c r="O67" s="157"/>
      <c r="P67" s="33">
        <v>9</v>
      </c>
      <c r="Q67" s="34">
        <f t="shared" si="8"/>
        <v>8.9</v>
      </c>
      <c r="R67" s="35" t="str">
        <f t="shared" si="5"/>
        <v>A</v>
      </c>
      <c r="S67" s="36" t="str">
        <f t="shared" si="6"/>
        <v>Giỏi</v>
      </c>
      <c r="T67" s="37" t="str">
        <f t="shared" si="9"/>
        <v/>
      </c>
      <c r="U67" s="107" t="s">
        <v>1589</v>
      </c>
      <c r="V67" s="3"/>
      <c r="W67" s="25"/>
      <c r="X67" s="75" t="str">
        <f t="shared" si="7"/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ht="30" customHeight="1">
      <c r="B68" s="26">
        <v>59</v>
      </c>
      <c r="C68" s="27" t="s">
        <v>1453</v>
      </c>
      <c r="D68" s="28" t="s">
        <v>1454</v>
      </c>
      <c r="E68" s="29" t="s">
        <v>830</v>
      </c>
      <c r="F68" s="30" t="s">
        <v>1455</v>
      </c>
      <c r="G68" s="27" t="s">
        <v>74</v>
      </c>
      <c r="H68" s="31">
        <v>8</v>
      </c>
      <c r="I68" s="31">
        <v>7.5</v>
      </c>
      <c r="J68" s="92">
        <v>8.5</v>
      </c>
      <c r="K68" s="31" t="s">
        <v>29</v>
      </c>
      <c r="L68" s="38"/>
      <c r="M68" s="38"/>
      <c r="N68" s="38"/>
      <c r="O68" s="157"/>
      <c r="P68" s="33">
        <v>6</v>
      </c>
      <c r="Q68" s="34">
        <f t="shared" si="8"/>
        <v>6.6</v>
      </c>
      <c r="R68" s="35" t="str">
        <f t="shared" si="5"/>
        <v>C+</v>
      </c>
      <c r="S68" s="36" t="str">
        <f t="shared" si="6"/>
        <v>Trung bình</v>
      </c>
      <c r="T68" s="37" t="str">
        <f t="shared" si="9"/>
        <v/>
      </c>
      <c r="U68" s="107" t="s">
        <v>1589</v>
      </c>
      <c r="V68" s="3"/>
      <c r="W68" s="25"/>
      <c r="X68" s="75" t="str">
        <f t="shared" si="7"/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ht="30" customHeight="1">
      <c r="B69" s="26">
        <v>60</v>
      </c>
      <c r="C69" s="27" t="s">
        <v>1456</v>
      </c>
      <c r="D69" s="28" t="s">
        <v>1457</v>
      </c>
      <c r="E69" s="29" t="s">
        <v>325</v>
      </c>
      <c r="F69" s="30" t="s">
        <v>329</v>
      </c>
      <c r="G69" s="27" t="s">
        <v>218</v>
      </c>
      <c r="H69" s="31">
        <v>9</v>
      </c>
      <c r="I69" s="31">
        <v>8</v>
      </c>
      <c r="J69" s="92">
        <v>8.5</v>
      </c>
      <c r="K69" s="31" t="s">
        <v>29</v>
      </c>
      <c r="L69" s="38"/>
      <c r="M69" s="38"/>
      <c r="N69" s="38"/>
      <c r="O69" s="157"/>
      <c r="P69" s="33">
        <v>6.5</v>
      </c>
      <c r="Q69" s="34">
        <f t="shared" si="8"/>
        <v>7.1</v>
      </c>
      <c r="R69" s="35" t="str">
        <f t="shared" si="5"/>
        <v>B</v>
      </c>
      <c r="S69" s="36" t="str">
        <f t="shared" si="6"/>
        <v>Khá</v>
      </c>
      <c r="T69" s="37" t="str">
        <f t="shared" si="9"/>
        <v/>
      </c>
      <c r="U69" s="107" t="s">
        <v>1589</v>
      </c>
      <c r="V69" s="3"/>
      <c r="W69" s="25"/>
      <c r="X69" s="75" t="str">
        <f t="shared" si="7"/>
        <v>Đạt</v>
      </c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1:39" ht="30" customHeight="1">
      <c r="B70" s="26">
        <v>61</v>
      </c>
      <c r="C70" s="27" t="s">
        <v>1458</v>
      </c>
      <c r="D70" s="28" t="s">
        <v>1345</v>
      </c>
      <c r="E70" s="29" t="s">
        <v>325</v>
      </c>
      <c r="F70" s="30" t="s">
        <v>1459</v>
      </c>
      <c r="G70" s="27" t="s">
        <v>78</v>
      </c>
      <c r="H70" s="31">
        <v>9</v>
      </c>
      <c r="I70" s="31">
        <v>7.5</v>
      </c>
      <c r="J70" s="92">
        <v>8.5</v>
      </c>
      <c r="K70" s="31" t="s">
        <v>29</v>
      </c>
      <c r="L70" s="38"/>
      <c r="M70" s="38"/>
      <c r="N70" s="38"/>
      <c r="O70" s="157"/>
      <c r="P70" s="33">
        <v>9</v>
      </c>
      <c r="Q70" s="34">
        <f t="shared" si="8"/>
        <v>8.8000000000000007</v>
      </c>
      <c r="R70" s="35" t="str">
        <f t="shared" si="5"/>
        <v>A</v>
      </c>
      <c r="S70" s="36" t="str">
        <f t="shared" si="6"/>
        <v>Giỏi</v>
      </c>
      <c r="T70" s="37" t="str">
        <f t="shared" si="9"/>
        <v/>
      </c>
      <c r="U70" s="107" t="s">
        <v>1589</v>
      </c>
      <c r="V70" s="3"/>
      <c r="W70" s="25"/>
      <c r="X70" s="75" t="str">
        <f t="shared" si="7"/>
        <v>Đạt</v>
      </c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ht="30" customHeight="1">
      <c r="B71" s="26">
        <v>62</v>
      </c>
      <c r="C71" s="27" t="s">
        <v>1460</v>
      </c>
      <c r="D71" s="28" t="s">
        <v>1461</v>
      </c>
      <c r="E71" s="29" t="s">
        <v>518</v>
      </c>
      <c r="F71" s="30" t="s">
        <v>1462</v>
      </c>
      <c r="G71" s="27" t="s">
        <v>348</v>
      </c>
      <c r="H71" s="31">
        <v>8</v>
      </c>
      <c r="I71" s="31">
        <v>8.5</v>
      </c>
      <c r="J71" s="92">
        <v>7.5</v>
      </c>
      <c r="K71" s="31" t="s">
        <v>29</v>
      </c>
      <c r="L71" s="38"/>
      <c r="M71" s="38"/>
      <c r="N71" s="38"/>
      <c r="O71" s="157"/>
      <c r="P71" s="33">
        <v>8.5</v>
      </c>
      <c r="Q71" s="34">
        <f t="shared" si="8"/>
        <v>8.4</v>
      </c>
      <c r="R71" s="35" t="str">
        <f t="shared" si="5"/>
        <v>B+</v>
      </c>
      <c r="S71" s="36" t="str">
        <f t="shared" si="6"/>
        <v>Khá</v>
      </c>
      <c r="T71" s="37" t="str">
        <f t="shared" si="9"/>
        <v/>
      </c>
      <c r="U71" s="107" t="s">
        <v>1589</v>
      </c>
      <c r="V71" s="3"/>
      <c r="W71" s="25"/>
      <c r="X71" s="75" t="str">
        <f t="shared" si="7"/>
        <v>Đạt</v>
      </c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ht="30" customHeight="1">
      <c r="B72" s="26">
        <v>63</v>
      </c>
      <c r="C72" s="27" t="s">
        <v>1463</v>
      </c>
      <c r="D72" s="28" t="s">
        <v>1193</v>
      </c>
      <c r="E72" s="29" t="s">
        <v>518</v>
      </c>
      <c r="F72" s="30" t="s">
        <v>1038</v>
      </c>
      <c r="G72" s="27" t="s">
        <v>167</v>
      </c>
      <c r="H72" s="31">
        <v>8</v>
      </c>
      <c r="I72" s="31">
        <v>8</v>
      </c>
      <c r="J72" s="92">
        <v>7.5</v>
      </c>
      <c r="K72" s="31" t="s">
        <v>29</v>
      </c>
      <c r="L72" s="38"/>
      <c r="M72" s="38"/>
      <c r="N72" s="38"/>
      <c r="O72" s="157"/>
      <c r="P72" s="33">
        <v>7</v>
      </c>
      <c r="Q72" s="34">
        <f t="shared" si="8"/>
        <v>7.3</v>
      </c>
      <c r="R72" s="35" t="str">
        <f t="shared" si="5"/>
        <v>B</v>
      </c>
      <c r="S72" s="36" t="str">
        <f t="shared" si="6"/>
        <v>Khá</v>
      </c>
      <c r="T72" s="37" t="str">
        <f t="shared" si="9"/>
        <v/>
      </c>
      <c r="U72" s="107" t="s">
        <v>1589</v>
      </c>
      <c r="V72" s="3"/>
      <c r="W72" s="25"/>
      <c r="X72" s="75" t="str">
        <f t="shared" si="7"/>
        <v>Đạt</v>
      </c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ht="30" customHeight="1">
      <c r="B73" s="26">
        <v>64</v>
      </c>
      <c r="C73" s="27" t="s">
        <v>1464</v>
      </c>
      <c r="D73" s="28" t="s">
        <v>1465</v>
      </c>
      <c r="E73" s="29" t="s">
        <v>1206</v>
      </c>
      <c r="F73" s="30" t="s">
        <v>1466</v>
      </c>
      <c r="G73" s="27" t="s">
        <v>218</v>
      </c>
      <c r="H73" s="31">
        <v>9.5</v>
      </c>
      <c r="I73" s="31">
        <v>7</v>
      </c>
      <c r="J73" s="97">
        <v>8.5</v>
      </c>
      <c r="K73" s="31" t="s">
        <v>29</v>
      </c>
      <c r="L73" s="38"/>
      <c r="M73" s="38"/>
      <c r="N73" s="38"/>
      <c r="O73" s="157"/>
      <c r="P73" s="33">
        <v>7</v>
      </c>
      <c r="Q73" s="34">
        <f t="shared" si="8"/>
        <v>7.4</v>
      </c>
      <c r="R73" s="35" t="str">
        <f t="shared" si="5"/>
        <v>B</v>
      </c>
      <c r="S73" s="36" t="str">
        <f t="shared" si="6"/>
        <v>Khá</v>
      </c>
      <c r="T73" s="37" t="str">
        <f t="shared" si="9"/>
        <v/>
      </c>
      <c r="U73" s="107" t="s">
        <v>1589</v>
      </c>
      <c r="V73" s="3"/>
      <c r="W73" s="25"/>
      <c r="X73" s="75" t="str">
        <f t="shared" si="7"/>
        <v>Đạt</v>
      </c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ht="9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2"/>
      <c r="V74" s="3"/>
    </row>
    <row r="75" spans="1:39" ht="16.5">
      <c r="A75" s="2"/>
      <c r="B75" s="191" t="s">
        <v>30</v>
      </c>
      <c r="C75" s="191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2"/>
      <c r="V75" s="3"/>
    </row>
    <row r="76" spans="1:39" ht="16.5" customHeight="1">
      <c r="A76" s="2"/>
      <c r="B76" s="45" t="s">
        <v>31</v>
      </c>
      <c r="C76" s="45"/>
      <c r="D76" s="46">
        <f>+$AA$8</f>
        <v>64</v>
      </c>
      <c r="E76" s="47" t="s">
        <v>32</v>
      </c>
      <c r="F76" s="176" t="s">
        <v>33</v>
      </c>
      <c r="G76" s="176"/>
      <c r="H76" s="176"/>
      <c r="I76" s="176"/>
      <c r="J76" s="176"/>
      <c r="K76" s="176"/>
      <c r="L76" s="176"/>
      <c r="M76" s="176"/>
      <c r="N76" s="176"/>
      <c r="O76" s="176"/>
      <c r="P76" s="48">
        <f>$AA$8 -COUNTIF($T$9:$T$263,"Vắng") -COUNTIF($T$9:$T$263,"Vắng có phép") - COUNTIF($T$9:$T$263,"Đình chỉ thi") - COUNTIF($T$9:$T$263,"Không đủ ĐKDT")</f>
        <v>60</v>
      </c>
      <c r="Q76" s="48"/>
      <c r="R76" s="48"/>
      <c r="S76" s="49"/>
      <c r="T76" s="50" t="s">
        <v>32</v>
      </c>
      <c r="U76" s="108"/>
      <c r="V76" s="3"/>
    </row>
    <row r="77" spans="1:39" ht="16.5" customHeight="1">
      <c r="A77" s="2"/>
      <c r="B77" s="45" t="s">
        <v>34</v>
      </c>
      <c r="C77" s="45"/>
      <c r="D77" s="46">
        <f>+$AL$8</f>
        <v>53</v>
      </c>
      <c r="E77" s="47" t="s">
        <v>32</v>
      </c>
      <c r="F77" s="176" t="s">
        <v>35</v>
      </c>
      <c r="G77" s="176"/>
      <c r="H77" s="176"/>
      <c r="I77" s="176"/>
      <c r="J77" s="176"/>
      <c r="K77" s="176"/>
      <c r="L77" s="176"/>
      <c r="M77" s="176"/>
      <c r="N77" s="176"/>
      <c r="O77" s="176"/>
      <c r="P77" s="51">
        <f>COUNTIF($T$9:$T$139,"Vắng")</f>
        <v>1</v>
      </c>
      <c r="Q77" s="51"/>
      <c r="R77" s="51"/>
      <c r="S77" s="52"/>
      <c r="T77" s="50" t="s">
        <v>32</v>
      </c>
      <c r="U77" s="109"/>
      <c r="V77" s="3"/>
    </row>
    <row r="78" spans="1:39" ht="16.5" customHeight="1">
      <c r="A78" s="2"/>
      <c r="B78" s="45" t="s">
        <v>43</v>
      </c>
      <c r="C78" s="45"/>
      <c r="D78" s="61">
        <f>COUNTIF(X10:X73,"Học lại")</f>
        <v>10</v>
      </c>
      <c r="E78" s="47" t="s">
        <v>32</v>
      </c>
      <c r="F78" s="176" t="s">
        <v>44</v>
      </c>
      <c r="G78" s="176"/>
      <c r="H78" s="176"/>
      <c r="I78" s="176"/>
      <c r="J78" s="176"/>
      <c r="K78" s="176"/>
      <c r="L78" s="176"/>
      <c r="M78" s="176"/>
      <c r="N78" s="176"/>
      <c r="O78" s="176"/>
      <c r="P78" s="48">
        <f>COUNTIF($T$9:$T$139,"Vắng có phép")</f>
        <v>1</v>
      </c>
      <c r="Q78" s="48"/>
      <c r="R78" s="48"/>
      <c r="S78" s="49"/>
      <c r="T78" s="50" t="s">
        <v>32</v>
      </c>
      <c r="U78" s="108"/>
      <c r="V78" s="3"/>
    </row>
    <row r="79" spans="1:39" ht="3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"/>
      <c r="V79" s="3"/>
    </row>
    <row r="80" spans="1:39">
      <c r="B80" s="80" t="s">
        <v>45</v>
      </c>
      <c r="C80" s="80"/>
      <c r="D80" s="81">
        <f>COUNTIF(X10:X73,"Thi lại")</f>
        <v>1</v>
      </c>
      <c r="E80" s="82" t="s">
        <v>32</v>
      </c>
      <c r="F80" s="3"/>
      <c r="G80" s="3"/>
      <c r="H80" s="3"/>
      <c r="I80" s="3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3"/>
    </row>
    <row r="81" spans="1:39" ht="24.75" customHeight="1">
      <c r="B81" s="80"/>
      <c r="C81" s="80"/>
      <c r="D81" s="81"/>
      <c r="E81" s="82"/>
      <c r="F81" s="3"/>
      <c r="G81" s="3"/>
      <c r="H81" s="3"/>
      <c r="I81" s="3"/>
      <c r="J81" s="180" t="s">
        <v>46</v>
      </c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  <c r="V81" s="3"/>
    </row>
    <row r="82" spans="1:39">
      <c r="A82" s="53"/>
      <c r="B82" s="174"/>
      <c r="C82" s="174"/>
      <c r="D82" s="174"/>
      <c r="E82" s="174"/>
      <c r="F82" s="174"/>
      <c r="G82" s="174"/>
      <c r="H82" s="174"/>
      <c r="I82" s="54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3"/>
    </row>
    <row r="83" spans="1:39" ht="4.5" customHeight="1">
      <c r="A83" s="2"/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  <c r="V83" s="3"/>
    </row>
    <row r="84" spans="1:39" s="2" customFormat="1">
      <c r="B84" s="174"/>
      <c r="C84" s="174"/>
      <c r="D84" s="179"/>
      <c r="E84" s="179"/>
      <c r="F84" s="179"/>
      <c r="G84" s="179"/>
      <c r="H84" s="179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  <c r="V84" s="3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V85" s="3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V86" s="3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V87" s="3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3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3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0" spans="1:39" s="2" customFormat="1" ht="18" customHeight="1">
      <c r="A90" s="1"/>
      <c r="B90" s="178"/>
      <c r="C90" s="178"/>
      <c r="D90" s="178"/>
      <c r="E90" s="178"/>
      <c r="F90" s="178"/>
      <c r="G90" s="178"/>
      <c r="H90" s="178"/>
      <c r="I90" s="178"/>
      <c r="J90" s="178"/>
      <c r="K90" s="178"/>
      <c r="L90" s="178"/>
      <c r="M90" s="178"/>
      <c r="N90" s="178"/>
      <c r="O90" s="178"/>
      <c r="P90" s="178"/>
      <c r="Q90" s="178"/>
      <c r="R90" s="178"/>
      <c r="S90" s="178"/>
      <c r="T90" s="178"/>
      <c r="U90" s="178"/>
      <c r="V90" s="3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</row>
    <row r="91" spans="1:39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</row>
    <row r="92" spans="1:39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3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</row>
    <row r="93" spans="1:39" s="2" customFormat="1" ht="21.75" hidden="1" customHeight="1">
      <c r="A93" s="1"/>
      <c r="B93" s="174"/>
      <c r="C93" s="174"/>
      <c r="D93" s="174"/>
      <c r="E93" s="174"/>
      <c r="F93" s="174"/>
      <c r="G93" s="174"/>
      <c r="H93" s="174"/>
      <c r="I93" s="54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3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</row>
    <row r="94" spans="1:39" s="2" customFormat="1" hidden="1">
      <c r="A94" s="1"/>
      <c r="B94" s="39"/>
      <c r="C94" s="55"/>
      <c r="D94" s="55"/>
      <c r="E94" s="56"/>
      <c r="F94" s="56"/>
      <c r="G94" s="56"/>
      <c r="H94" s="57"/>
      <c r="I94" s="58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</row>
    <row r="95" spans="1:39" s="2" customFormat="1" hidden="1">
      <c r="A95" s="1"/>
      <c r="B95" s="174"/>
      <c r="C95" s="174"/>
      <c r="D95" s="179"/>
      <c r="E95" s="179"/>
      <c r="F95" s="179"/>
      <c r="G95" s="179"/>
      <c r="H95" s="179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  <c r="V95" s="1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</row>
    <row r="96" spans="1:39" s="2" customFormat="1" hidden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"/>
      <c r="V96" s="1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</row>
    <row r="97" spans="2:21" hidden="1"/>
    <row r="98" spans="2:21" hidden="1"/>
    <row r="99" spans="2:21" hidden="1"/>
    <row r="100" spans="2:21" hidden="1"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</row>
    <row r="101" spans="2:21" hidden="1"/>
    <row r="102" spans="2:21" hidden="1"/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sortState ref="A10:AM73">
    <sortCondition ref="B10:B73"/>
  </sortState>
  <mergeCells count="59">
    <mergeCell ref="B1:G1"/>
    <mergeCell ref="H1:U1"/>
    <mergeCell ref="B2:G2"/>
    <mergeCell ref="H2:U2"/>
    <mergeCell ref="B4:C4"/>
    <mergeCell ref="D4:K4"/>
    <mergeCell ref="P4:R4"/>
    <mergeCell ref="S4:U4"/>
    <mergeCell ref="B5:C5"/>
    <mergeCell ref="G5:O5"/>
    <mergeCell ref="Y4:Y7"/>
    <mergeCell ref="Z4:Z7"/>
    <mergeCell ref="AA4:AA7"/>
    <mergeCell ref="T7:T9"/>
    <mergeCell ref="U7:U9"/>
    <mergeCell ref="R7:R8"/>
    <mergeCell ref="S7:S8"/>
    <mergeCell ref="B7:B8"/>
    <mergeCell ref="C7:C8"/>
    <mergeCell ref="F76:O76"/>
    <mergeCell ref="O7:O8"/>
    <mergeCell ref="D7:E8"/>
    <mergeCell ref="AJ4:AK6"/>
    <mergeCell ref="AL4:AM6"/>
    <mergeCell ref="AB4:AE6"/>
    <mergeCell ref="AF4:AG6"/>
    <mergeCell ref="AH4:AI6"/>
    <mergeCell ref="D90:I90"/>
    <mergeCell ref="J90:U90"/>
    <mergeCell ref="B93:H93"/>
    <mergeCell ref="J93:U93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5:C75"/>
    <mergeCell ref="F77:O77"/>
    <mergeCell ref="N7:N8"/>
    <mergeCell ref="B95:C95"/>
    <mergeCell ref="D95:H95"/>
    <mergeCell ref="B100:C100"/>
    <mergeCell ref="D100:I100"/>
    <mergeCell ref="J100:U100"/>
    <mergeCell ref="J94:U94"/>
    <mergeCell ref="F78:O78"/>
    <mergeCell ref="J80:U80"/>
    <mergeCell ref="J81:U81"/>
    <mergeCell ref="B82:H82"/>
    <mergeCell ref="J82:U82"/>
    <mergeCell ref="B84:C84"/>
    <mergeCell ref="D84:H84"/>
    <mergeCell ref="B90:C90"/>
  </mergeCells>
  <conditionalFormatting sqref="H10:N73 P10:P73">
    <cfRule type="cellIs" dxfId="35" priority="8" operator="greaterThan">
      <formula>10</formula>
    </cfRule>
  </conditionalFormatting>
  <conditionalFormatting sqref="O95:O1048576 O1:O93">
    <cfRule type="duplicateValues" dxfId="34" priority="7"/>
  </conditionalFormatting>
  <conditionalFormatting sqref="C1:C1048576">
    <cfRule type="duplicateValues" dxfId="33" priority="6"/>
  </conditionalFormatting>
  <conditionalFormatting sqref="J10:J73">
    <cfRule type="cellIs" dxfId="32" priority="2" stopIfTrue="1" operator="greaterThan">
      <formula>10</formula>
    </cfRule>
    <cfRule type="cellIs" dxfId="31" priority="3" stopIfTrue="1" operator="greaterThan">
      <formula>10</formula>
    </cfRule>
    <cfRule type="cellIs" dxfId="30" priority="4" stopIfTrue="1" operator="greaterThan">
      <formula>10</formula>
    </cfRule>
    <cfRule type="cellIs" dxfId="29" priority="5" stopIfTrue="1" operator="greaterThan">
      <formula>10</formula>
    </cfRule>
  </conditionalFormatting>
  <conditionalFormatting sqref="O1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78 Y2:AM8 X10:X7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2"/>
  <sheetViews>
    <sheetView topLeftCell="B1" workbookViewId="0">
      <pane ySplit="3" topLeftCell="A57" activePane="bottomLeft" state="frozen"/>
      <selection activeCell="A6" sqref="A6:XFD6"/>
      <selection pane="bottomLeft" activeCell="B74" sqref="A74:XFD93"/>
    </sheetView>
  </sheetViews>
  <sheetFormatPr defaultColWidth="9" defaultRowHeight="15.75"/>
  <cols>
    <col min="1" max="1" width="0.625" style="1" hidden="1" customWidth="1"/>
    <col min="2" max="2" width="5.625" style="1" customWidth="1"/>
    <col min="3" max="3" width="11.75" style="1" customWidth="1"/>
    <col min="4" max="4" width="15.5" style="1" customWidth="1"/>
    <col min="5" max="5" width="7.25" style="1" customWidth="1"/>
    <col min="6" max="6" width="9.375" style="1" hidden="1" customWidth="1"/>
    <col min="7" max="7" width="13" style="1" customWidth="1"/>
    <col min="8" max="8" width="6" style="1" customWidth="1"/>
    <col min="9" max="9" width="6.25" style="1" customWidth="1"/>
    <col min="10" max="10" width="5.25" style="1" customWidth="1"/>
    <col min="11" max="12" width="4.375" style="1" hidden="1" customWidth="1"/>
    <col min="13" max="13" width="5.125" style="1" hidden="1" customWidth="1"/>
    <col min="14" max="14" width="8" style="1" hidden="1" customWidth="1"/>
    <col min="15" max="15" width="17.25" style="1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375" style="1" customWidth="1"/>
    <col min="21" max="21" width="6.2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209"/>
      <c r="Q4" s="209"/>
      <c r="R4" s="209"/>
      <c r="S4" s="209" t="s">
        <v>59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143" t="s">
        <v>53</v>
      </c>
      <c r="Q5" s="143"/>
      <c r="R5" s="143"/>
      <c r="S5" s="143"/>
      <c r="T5" s="143"/>
      <c r="U5" s="143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44.2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>
        <f>+P4</f>
        <v>0</v>
      </c>
      <c r="AA8" s="70">
        <f>+$AJ$8+$AL$8+$AH$8</f>
        <v>56</v>
      </c>
      <c r="AB8" s="64">
        <f>COUNTIF($T$9:$T$125,"Khiển trách")</f>
        <v>0</v>
      </c>
      <c r="AC8" s="64">
        <f>COUNTIF($T$9:$T$125,"Cảnh cáo")</f>
        <v>0</v>
      </c>
      <c r="AD8" s="64">
        <f>COUNTIF($T$9:$T$125,"Đình chỉ thi")</f>
        <v>0</v>
      </c>
      <c r="AE8" s="71">
        <f>+($AB$8+$AC$8+$AD$8)/$AA$8*100%</f>
        <v>0</v>
      </c>
      <c r="AF8" s="64">
        <f>SUM(COUNTIF($T$9:$T$123,"Vắng"),COUNTIF($T$9:$T$123,"Vắng có phép"))</f>
        <v>2</v>
      </c>
      <c r="AG8" s="72">
        <f>+$AF$8/$AA$8</f>
        <v>3.5714285714285712E-2</v>
      </c>
      <c r="AH8" s="73">
        <f>COUNTIF($X$9:$X$123,"Thi lại")</f>
        <v>0</v>
      </c>
      <c r="AI8" s="72">
        <f>+$AH$8/$AA$8</f>
        <v>0</v>
      </c>
      <c r="AJ8" s="73">
        <f>COUNTIF($X$9:$X$124,"Học lại")</f>
        <v>15</v>
      </c>
      <c r="AK8" s="72">
        <f>+$AJ$8/$AA$8</f>
        <v>0.26785714285714285</v>
      </c>
      <c r="AL8" s="64">
        <f>COUNTIF($X$10:$X$124,"Đạt")</f>
        <v>41</v>
      </c>
      <c r="AM8" s="71">
        <f>+$AL$8/$AA$8</f>
        <v>0.7321428571428571</v>
      </c>
    </row>
    <row r="9" spans="2:39" ht="27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5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1467</v>
      </c>
      <c r="D10" s="19" t="s">
        <v>126</v>
      </c>
      <c r="E10" s="20" t="s">
        <v>69</v>
      </c>
      <c r="F10" s="21" t="s">
        <v>1360</v>
      </c>
      <c r="G10" s="18" t="s">
        <v>348</v>
      </c>
      <c r="H10" s="22">
        <v>9</v>
      </c>
      <c r="I10" s="22">
        <v>8.5</v>
      </c>
      <c r="J10" s="96">
        <v>8.5</v>
      </c>
      <c r="K10" s="22" t="s">
        <v>29</v>
      </c>
      <c r="L10" s="170"/>
      <c r="M10" s="170"/>
      <c r="N10" s="170"/>
      <c r="O10" s="156"/>
      <c r="P10" s="171">
        <v>8.5</v>
      </c>
      <c r="Q10" s="23">
        <f t="shared" ref="Q10:Q41" si="0">ROUND(SUMPRODUCT(H10:P10,$H$9:$P$9)/100,1)</f>
        <v>8.6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3" t="str">
        <f t="shared" ref="T10:T22" si="3">+IF(OR($H10=0,$I10=0,$J10=0,$K10=0),"Không đủ ĐKDT","")</f>
        <v/>
      </c>
      <c r="U10" s="106" t="s">
        <v>1598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1468</v>
      </c>
      <c r="D11" s="28" t="s">
        <v>191</v>
      </c>
      <c r="E11" s="29" t="s">
        <v>69</v>
      </c>
      <c r="F11" s="30" t="s">
        <v>385</v>
      </c>
      <c r="G11" s="27" t="s">
        <v>218</v>
      </c>
      <c r="H11" s="31">
        <v>8</v>
      </c>
      <c r="I11" s="31">
        <v>8.5</v>
      </c>
      <c r="J11" s="92">
        <v>8.5</v>
      </c>
      <c r="K11" s="31" t="s">
        <v>29</v>
      </c>
      <c r="L11" s="32"/>
      <c r="M11" s="32"/>
      <c r="N11" s="32"/>
      <c r="O11" s="157"/>
      <c r="P11" s="33">
        <v>4.5</v>
      </c>
      <c r="Q11" s="34">
        <f t="shared" si="0"/>
        <v>5.7</v>
      </c>
      <c r="R11" s="35" t="str">
        <f t="shared" si="1"/>
        <v>C</v>
      </c>
      <c r="S11" s="36" t="str">
        <f t="shared" si="2"/>
        <v>Trung bình</v>
      </c>
      <c r="T11" s="37" t="str">
        <f t="shared" si="3"/>
        <v/>
      </c>
      <c r="U11" s="107" t="s">
        <v>1598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1469</v>
      </c>
      <c r="D12" s="28" t="s">
        <v>421</v>
      </c>
      <c r="E12" s="29" t="s">
        <v>69</v>
      </c>
      <c r="F12" s="30" t="s">
        <v>1135</v>
      </c>
      <c r="G12" s="27" t="s">
        <v>86</v>
      </c>
      <c r="H12" s="31">
        <v>6</v>
      </c>
      <c r="I12" s="31">
        <v>0</v>
      </c>
      <c r="J12" s="92">
        <v>1</v>
      </c>
      <c r="K12" s="31" t="s">
        <v>29</v>
      </c>
      <c r="L12" s="38"/>
      <c r="M12" s="38"/>
      <c r="N12" s="38"/>
      <c r="O12" s="157"/>
      <c r="P12" s="33" t="s">
        <v>1605</v>
      </c>
      <c r="Q12" s="34">
        <f t="shared" si="0"/>
        <v>0.7</v>
      </c>
      <c r="R12" s="35" t="str">
        <f t="shared" si="1"/>
        <v>F</v>
      </c>
      <c r="S12" s="36" t="str">
        <f t="shared" si="2"/>
        <v>Kém</v>
      </c>
      <c r="T12" s="37" t="str">
        <f t="shared" si="3"/>
        <v>Không đủ ĐKDT</v>
      </c>
      <c r="U12" s="107" t="s">
        <v>1598</v>
      </c>
      <c r="V12" s="3"/>
      <c r="W12" s="25"/>
      <c r="X12" s="75" t="str">
        <f t="shared" si="4"/>
        <v>Học lại</v>
      </c>
      <c r="Y12" s="76"/>
      <c r="Z12" s="76"/>
      <c r="AA12" s="168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1470</v>
      </c>
      <c r="D13" s="28" t="s">
        <v>1471</v>
      </c>
      <c r="E13" s="29" t="s">
        <v>340</v>
      </c>
      <c r="F13" s="30" t="s">
        <v>964</v>
      </c>
      <c r="G13" s="27" t="s">
        <v>78</v>
      </c>
      <c r="H13" s="31">
        <v>9.5</v>
      </c>
      <c r="I13" s="31">
        <v>9</v>
      </c>
      <c r="J13" s="92">
        <v>8.5</v>
      </c>
      <c r="K13" s="31" t="s">
        <v>29</v>
      </c>
      <c r="L13" s="38"/>
      <c r="M13" s="38"/>
      <c r="N13" s="38"/>
      <c r="O13" s="157"/>
      <c r="P13" s="33">
        <v>8</v>
      </c>
      <c r="Q13" s="34">
        <f t="shared" si="0"/>
        <v>8.3000000000000007</v>
      </c>
      <c r="R13" s="35" t="str">
        <f t="shared" si="1"/>
        <v>B+</v>
      </c>
      <c r="S13" s="36" t="str">
        <f t="shared" si="2"/>
        <v>Khá</v>
      </c>
      <c r="T13" s="37" t="str">
        <f t="shared" si="3"/>
        <v/>
      </c>
      <c r="U13" s="107" t="s">
        <v>1598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1472</v>
      </c>
      <c r="D14" s="28" t="s">
        <v>384</v>
      </c>
      <c r="E14" s="29" t="s">
        <v>93</v>
      </c>
      <c r="F14" s="30" t="s">
        <v>1473</v>
      </c>
      <c r="G14" s="27" t="s">
        <v>82</v>
      </c>
      <c r="H14" s="31">
        <v>9</v>
      </c>
      <c r="I14" s="31">
        <v>7.5</v>
      </c>
      <c r="J14" s="92">
        <v>8</v>
      </c>
      <c r="K14" s="31" t="s">
        <v>29</v>
      </c>
      <c r="L14" s="38"/>
      <c r="M14" s="38"/>
      <c r="N14" s="38"/>
      <c r="O14" s="157"/>
      <c r="P14" s="33">
        <v>3</v>
      </c>
      <c r="Q14" s="34">
        <f t="shared" si="0"/>
        <v>4.5999999999999996</v>
      </c>
      <c r="R14" s="35" t="str">
        <f t="shared" si="1"/>
        <v>D</v>
      </c>
      <c r="S14" s="36" t="str">
        <f t="shared" si="2"/>
        <v>Trung bình yếu</v>
      </c>
      <c r="T14" s="37" t="str">
        <f t="shared" si="3"/>
        <v/>
      </c>
      <c r="U14" s="107" t="s">
        <v>1598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1474</v>
      </c>
      <c r="D15" s="28" t="s">
        <v>191</v>
      </c>
      <c r="E15" s="29" t="s">
        <v>102</v>
      </c>
      <c r="F15" s="30" t="s">
        <v>1475</v>
      </c>
      <c r="G15" s="27" t="s">
        <v>82</v>
      </c>
      <c r="H15" s="31">
        <v>8</v>
      </c>
      <c r="I15" s="31">
        <v>9</v>
      </c>
      <c r="J15" s="92">
        <v>8.5</v>
      </c>
      <c r="K15" s="31" t="s">
        <v>29</v>
      </c>
      <c r="L15" s="38"/>
      <c r="M15" s="38"/>
      <c r="N15" s="38"/>
      <c r="O15" s="157"/>
      <c r="P15" s="33">
        <v>7.5</v>
      </c>
      <c r="Q15" s="34">
        <f t="shared" si="0"/>
        <v>7.8</v>
      </c>
      <c r="R15" s="35" t="str">
        <f t="shared" si="1"/>
        <v>B</v>
      </c>
      <c r="S15" s="36" t="str">
        <f t="shared" si="2"/>
        <v>Khá</v>
      </c>
      <c r="T15" s="37" t="str">
        <f t="shared" si="3"/>
        <v/>
      </c>
      <c r="U15" s="107" t="s">
        <v>1598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1476</v>
      </c>
      <c r="D16" s="28" t="s">
        <v>1477</v>
      </c>
      <c r="E16" s="29" t="s">
        <v>1478</v>
      </c>
      <c r="F16" s="30" t="s">
        <v>1479</v>
      </c>
      <c r="G16" s="27" t="s">
        <v>348</v>
      </c>
      <c r="H16" s="31">
        <v>9</v>
      </c>
      <c r="I16" s="31">
        <v>9</v>
      </c>
      <c r="J16" s="92">
        <v>9.5</v>
      </c>
      <c r="K16" s="31" t="s">
        <v>29</v>
      </c>
      <c r="L16" s="38"/>
      <c r="M16" s="38"/>
      <c r="N16" s="38"/>
      <c r="O16" s="157"/>
      <c r="P16" s="33">
        <v>8.5</v>
      </c>
      <c r="Q16" s="34">
        <f t="shared" si="0"/>
        <v>8.6999999999999993</v>
      </c>
      <c r="R16" s="35" t="str">
        <f t="shared" si="1"/>
        <v>A</v>
      </c>
      <c r="S16" s="36" t="str">
        <f t="shared" si="2"/>
        <v>Giỏi</v>
      </c>
      <c r="T16" s="37" t="str">
        <f t="shared" si="3"/>
        <v/>
      </c>
      <c r="U16" s="107" t="s">
        <v>1598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1480</v>
      </c>
      <c r="D17" s="28" t="s">
        <v>191</v>
      </c>
      <c r="E17" s="29" t="s">
        <v>115</v>
      </c>
      <c r="F17" s="30" t="s">
        <v>1481</v>
      </c>
      <c r="G17" s="27" t="s">
        <v>82</v>
      </c>
      <c r="H17" s="31">
        <v>8</v>
      </c>
      <c r="I17" s="31">
        <v>8</v>
      </c>
      <c r="J17" s="92">
        <v>7.5</v>
      </c>
      <c r="K17" s="31" t="s">
        <v>29</v>
      </c>
      <c r="L17" s="38"/>
      <c r="M17" s="38"/>
      <c r="N17" s="38"/>
      <c r="O17" s="157"/>
      <c r="P17" s="33">
        <v>5.5</v>
      </c>
      <c r="Q17" s="34">
        <f t="shared" si="0"/>
        <v>6.2</v>
      </c>
      <c r="R17" s="35" t="str">
        <f t="shared" si="1"/>
        <v>C</v>
      </c>
      <c r="S17" s="36" t="str">
        <f t="shared" si="2"/>
        <v>Trung bình</v>
      </c>
      <c r="T17" s="37" t="str">
        <f t="shared" si="3"/>
        <v/>
      </c>
      <c r="U17" s="107" t="s">
        <v>1598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1482</v>
      </c>
      <c r="D18" s="28" t="s">
        <v>1483</v>
      </c>
      <c r="E18" s="29" t="s">
        <v>987</v>
      </c>
      <c r="F18" s="30" t="s">
        <v>932</v>
      </c>
      <c r="G18" s="27" t="s">
        <v>86</v>
      </c>
      <c r="H18" s="31">
        <v>9</v>
      </c>
      <c r="I18" s="31">
        <v>2</v>
      </c>
      <c r="J18" s="92">
        <v>8</v>
      </c>
      <c r="K18" s="31" t="s">
        <v>29</v>
      </c>
      <c r="L18" s="38"/>
      <c r="M18" s="38"/>
      <c r="N18" s="38"/>
      <c r="O18" s="157"/>
      <c r="P18" s="33">
        <v>8.5</v>
      </c>
      <c r="Q18" s="34">
        <f t="shared" si="0"/>
        <v>7.9</v>
      </c>
      <c r="R18" s="35" t="str">
        <f t="shared" si="1"/>
        <v>B</v>
      </c>
      <c r="S18" s="36" t="str">
        <f t="shared" si="2"/>
        <v>Khá</v>
      </c>
      <c r="T18" s="37" t="str">
        <f t="shared" si="3"/>
        <v/>
      </c>
      <c r="U18" s="107" t="s">
        <v>1598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1484</v>
      </c>
      <c r="D19" s="28" t="s">
        <v>1485</v>
      </c>
      <c r="E19" s="29" t="s">
        <v>540</v>
      </c>
      <c r="F19" s="30" t="s">
        <v>1486</v>
      </c>
      <c r="G19" s="27" t="s">
        <v>167</v>
      </c>
      <c r="H19" s="31">
        <v>9</v>
      </c>
      <c r="I19" s="31">
        <v>8.5</v>
      </c>
      <c r="J19" s="92">
        <v>8</v>
      </c>
      <c r="K19" s="31" t="s">
        <v>29</v>
      </c>
      <c r="L19" s="38"/>
      <c r="M19" s="38"/>
      <c r="N19" s="38"/>
      <c r="O19" s="157"/>
      <c r="P19" s="33">
        <v>5.5</v>
      </c>
      <c r="Q19" s="34">
        <f t="shared" si="0"/>
        <v>6.4</v>
      </c>
      <c r="R19" s="35" t="str">
        <f t="shared" si="1"/>
        <v>C</v>
      </c>
      <c r="S19" s="36" t="str">
        <f t="shared" si="2"/>
        <v>Trung bình</v>
      </c>
      <c r="T19" s="37" t="str">
        <f t="shared" si="3"/>
        <v/>
      </c>
      <c r="U19" s="107" t="s">
        <v>1598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1487</v>
      </c>
      <c r="D20" s="28" t="s">
        <v>295</v>
      </c>
      <c r="E20" s="29" t="s">
        <v>123</v>
      </c>
      <c r="F20" s="30" t="s">
        <v>1488</v>
      </c>
      <c r="G20" s="27" t="s">
        <v>82</v>
      </c>
      <c r="H20" s="31">
        <v>9</v>
      </c>
      <c r="I20" s="31">
        <v>9</v>
      </c>
      <c r="J20" s="92">
        <v>9</v>
      </c>
      <c r="K20" s="31" t="s">
        <v>29</v>
      </c>
      <c r="L20" s="38"/>
      <c r="M20" s="38"/>
      <c r="N20" s="38"/>
      <c r="O20" s="157"/>
      <c r="P20" s="33">
        <v>2.5</v>
      </c>
      <c r="Q20" s="34">
        <f t="shared" si="0"/>
        <v>4.5</v>
      </c>
      <c r="R20" s="35" t="str">
        <f t="shared" si="1"/>
        <v>D</v>
      </c>
      <c r="S20" s="36" t="str">
        <f t="shared" si="2"/>
        <v>Trung bình yếu</v>
      </c>
      <c r="T20" s="37" t="str">
        <f t="shared" si="3"/>
        <v/>
      </c>
      <c r="U20" s="107" t="s">
        <v>1598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1489</v>
      </c>
      <c r="D21" s="28" t="s">
        <v>1490</v>
      </c>
      <c r="E21" s="29" t="s">
        <v>123</v>
      </c>
      <c r="F21" s="30" t="s">
        <v>268</v>
      </c>
      <c r="G21" s="27" t="s">
        <v>218</v>
      </c>
      <c r="H21" s="31">
        <v>9</v>
      </c>
      <c r="I21" s="31">
        <v>10</v>
      </c>
      <c r="J21" s="92">
        <v>8.5</v>
      </c>
      <c r="K21" s="31" t="s">
        <v>29</v>
      </c>
      <c r="L21" s="38"/>
      <c r="M21" s="38"/>
      <c r="N21" s="38"/>
      <c r="O21" s="157"/>
      <c r="P21" s="33">
        <v>8.5</v>
      </c>
      <c r="Q21" s="34">
        <f t="shared" si="0"/>
        <v>8.6999999999999993</v>
      </c>
      <c r="R21" s="35" t="str">
        <f t="shared" si="1"/>
        <v>A</v>
      </c>
      <c r="S21" s="36" t="str">
        <f t="shared" si="2"/>
        <v>Giỏi</v>
      </c>
      <c r="T21" s="37" t="str">
        <f t="shared" si="3"/>
        <v/>
      </c>
      <c r="U21" s="107" t="s">
        <v>1598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1491</v>
      </c>
      <c r="D22" s="28" t="s">
        <v>463</v>
      </c>
      <c r="E22" s="29" t="s">
        <v>868</v>
      </c>
      <c r="F22" s="30" t="s">
        <v>1492</v>
      </c>
      <c r="G22" s="27" t="s">
        <v>348</v>
      </c>
      <c r="H22" s="31">
        <v>9.5</v>
      </c>
      <c r="I22" s="31">
        <v>9.5</v>
      </c>
      <c r="J22" s="92">
        <v>9.5</v>
      </c>
      <c r="K22" s="31" t="s">
        <v>29</v>
      </c>
      <c r="L22" s="38"/>
      <c r="M22" s="38"/>
      <c r="N22" s="38"/>
      <c r="O22" s="157"/>
      <c r="P22" s="33">
        <v>9</v>
      </c>
      <c r="Q22" s="34">
        <f t="shared" si="0"/>
        <v>9.1999999999999993</v>
      </c>
      <c r="R22" s="35" t="str">
        <f t="shared" si="1"/>
        <v>A+</v>
      </c>
      <c r="S22" s="36" t="str">
        <f t="shared" si="2"/>
        <v>Giỏi</v>
      </c>
      <c r="T22" s="37" t="str">
        <f t="shared" si="3"/>
        <v/>
      </c>
      <c r="U22" s="107" t="s">
        <v>1598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1493</v>
      </c>
      <c r="D23" s="28" t="s">
        <v>96</v>
      </c>
      <c r="E23" s="29" t="s">
        <v>552</v>
      </c>
      <c r="F23" s="30" t="s">
        <v>1494</v>
      </c>
      <c r="G23" s="27" t="s">
        <v>348</v>
      </c>
      <c r="H23" s="31">
        <v>8</v>
      </c>
      <c r="I23" s="31">
        <v>2</v>
      </c>
      <c r="J23" s="92">
        <v>7.5</v>
      </c>
      <c r="K23" s="31" t="s">
        <v>29</v>
      </c>
      <c r="L23" s="38"/>
      <c r="M23" s="38"/>
      <c r="N23" s="38"/>
      <c r="O23" s="157"/>
      <c r="P23" s="33" t="s">
        <v>1606</v>
      </c>
      <c r="Q23" s="34">
        <f t="shared" si="0"/>
        <v>1.8</v>
      </c>
      <c r="R23" s="35" t="str">
        <f t="shared" si="1"/>
        <v>F</v>
      </c>
      <c r="S23" s="36" t="str">
        <f t="shared" si="2"/>
        <v>Kém</v>
      </c>
      <c r="T23" s="37" t="s">
        <v>1607</v>
      </c>
      <c r="U23" s="107" t="s">
        <v>1598</v>
      </c>
      <c r="V23" s="3"/>
      <c r="W23" s="25"/>
      <c r="X23" s="75" t="str">
        <f t="shared" si="4"/>
        <v>Học lại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1495</v>
      </c>
      <c r="D24" s="28" t="s">
        <v>1496</v>
      </c>
      <c r="E24" s="29" t="s">
        <v>722</v>
      </c>
      <c r="F24" s="30" t="s">
        <v>1473</v>
      </c>
      <c r="G24" s="27" t="s">
        <v>82</v>
      </c>
      <c r="H24" s="31">
        <v>9</v>
      </c>
      <c r="I24" s="31">
        <v>8</v>
      </c>
      <c r="J24" s="92">
        <v>8.5</v>
      </c>
      <c r="K24" s="31" t="s">
        <v>29</v>
      </c>
      <c r="L24" s="38"/>
      <c r="M24" s="38"/>
      <c r="N24" s="38"/>
      <c r="O24" s="157"/>
      <c r="P24" s="33">
        <v>7</v>
      </c>
      <c r="Q24" s="34">
        <f t="shared" si="0"/>
        <v>7.5</v>
      </c>
      <c r="R24" s="35" t="str">
        <f t="shared" si="1"/>
        <v>B</v>
      </c>
      <c r="S24" s="36" t="str">
        <f t="shared" si="2"/>
        <v>Khá</v>
      </c>
      <c r="T24" s="37" t="str">
        <f t="shared" ref="T24:T59" si="5">+IF(OR($H24=0,$I24=0,$J24=0,$K24=0),"Không đủ ĐKDT","")</f>
        <v/>
      </c>
      <c r="U24" s="107" t="s">
        <v>1598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1497</v>
      </c>
      <c r="D25" s="28" t="s">
        <v>92</v>
      </c>
      <c r="E25" s="29" t="s">
        <v>140</v>
      </c>
      <c r="F25" s="30" t="s">
        <v>1261</v>
      </c>
      <c r="G25" s="27" t="s">
        <v>74</v>
      </c>
      <c r="H25" s="31">
        <v>9.5</v>
      </c>
      <c r="I25" s="31">
        <v>10</v>
      </c>
      <c r="J25" s="92">
        <v>8</v>
      </c>
      <c r="K25" s="31" t="s">
        <v>29</v>
      </c>
      <c r="L25" s="38"/>
      <c r="M25" s="38"/>
      <c r="N25" s="38"/>
      <c r="O25" s="157"/>
      <c r="P25" s="33">
        <v>9</v>
      </c>
      <c r="Q25" s="34">
        <f t="shared" si="0"/>
        <v>9.1</v>
      </c>
      <c r="R25" s="35" t="str">
        <f t="shared" si="1"/>
        <v>A+</v>
      </c>
      <c r="S25" s="36" t="str">
        <f t="shared" si="2"/>
        <v>Giỏi</v>
      </c>
      <c r="T25" s="37" t="str">
        <f t="shared" si="5"/>
        <v/>
      </c>
      <c r="U25" s="107" t="s">
        <v>1598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1498</v>
      </c>
      <c r="D26" s="28" t="s">
        <v>285</v>
      </c>
      <c r="E26" s="29" t="s">
        <v>147</v>
      </c>
      <c r="F26" s="30" t="s">
        <v>1499</v>
      </c>
      <c r="G26" s="27" t="s">
        <v>218</v>
      </c>
      <c r="H26" s="31">
        <v>6</v>
      </c>
      <c r="I26" s="31">
        <v>7</v>
      </c>
      <c r="J26" s="92">
        <v>9</v>
      </c>
      <c r="K26" s="31" t="s">
        <v>29</v>
      </c>
      <c r="L26" s="38"/>
      <c r="M26" s="38"/>
      <c r="N26" s="38"/>
      <c r="O26" s="157"/>
      <c r="P26" s="33">
        <v>0</v>
      </c>
      <c r="Q26" s="34">
        <f t="shared" si="0"/>
        <v>2.2000000000000002</v>
      </c>
      <c r="R26" s="35" t="str">
        <f t="shared" si="1"/>
        <v>F</v>
      </c>
      <c r="S26" s="36" t="str">
        <f t="shared" si="2"/>
        <v>Kém</v>
      </c>
      <c r="T26" s="37" t="str">
        <f t="shared" si="5"/>
        <v/>
      </c>
      <c r="U26" s="107" t="s">
        <v>1598</v>
      </c>
      <c r="V26" s="3"/>
      <c r="W26" s="25"/>
      <c r="X26" s="75" t="str">
        <f t="shared" si="4"/>
        <v>Học lại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1500</v>
      </c>
      <c r="D27" s="28" t="s">
        <v>336</v>
      </c>
      <c r="E27" s="29" t="s">
        <v>147</v>
      </c>
      <c r="F27" s="30" t="s">
        <v>1501</v>
      </c>
      <c r="G27" s="27" t="s">
        <v>74</v>
      </c>
      <c r="H27" s="31">
        <v>9</v>
      </c>
      <c r="I27" s="31">
        <v>10</v>
      </c>
      <c r="J27" s="92">
        <v>8.5</v>
      </c>
      <c r="K27" s="31" t="s">
        <v>29</v>
      </c>
      <c r="L27" s="38"/>
      <c r="M27" s="38"/>
      <c r="N27" s="38"/>
      <c r="O27" s="157"/>
      <c r="P27" s="33">
        <v>7</v>
      </c>
      <c r="Q27" s="34">
        <f t="shared" si="0"/>
        <v>7.7</v>
      </c>
      <c r="R27" s="35" t="str">
        <f t="shared" si="1"/>
        <v>B</v>
      </c>
      <c r="S27" s="36" t="str">
        <f t="shared" si="2"/>
        <v>Khá</v>
      </c>
      <c r="T27" s="37" t="str">
        <f t="shared" si="5"/>
        <v/>
      </c>
      <c r="U27" s="107" t="s">
        <v>1598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1502</v>
      </c>
      <c r="D28" s="28" t="s">
        <v>1503</v>
      </c>
      <c r="E28" s="29" t="s">
        <v>1504</v>
      </c>
      <c r="F28" s="30" t="s">
        <v>1505</v>
      </c>
      <c r="G28" s="27" t="s">
        <v>82</v>
      </c>
      <c r="H28" s="31">
        <v>9</v>
      </c>
      <c r="I28" s="31">
        <v>9</v>
      </c>
      <c r="J28" s="92">
        <v>9.5</v>
      </c>
      <c r="K28" s="31" t="s">
        <v>29</v>
      </c>
      <c r="L28" s="38"/>
      <c r="M28" s="38"/>
      <c r="N28" s="38"/>
      <c r="O28" s="157"/>
      <c r="P28" s="33">
        <v>5.5</v>
      </c>
      <c r="Q28" s="34">
        <f t="shared" si="0"/>
        <v>6.6</v>
      </c>
      <c r="R28" s="35" t="str">
        <f t="shared" si="1"/>
        <v>C+</v>
      </c>
      <c r="S28" s="36" t="str">
        <f t="shared" si="2"/>
        <v>Trung bình</v>
      </c>
      <c r="T28" s="37" t="str">
        <f t="shared" si="5"/>
        <v/>
      </c>
      <c r="U28" s="107" t="s">
        <v>1598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1506</v>
      </c>
      <c r="D29" s="28" t="s">
        <v>1507</v>
      </c>
      <c r="E29" s="29" t="s">
        <v>1508</v>
      </c>
      <c r="F29" s="30" t="s">
        <v>1509</v>
      </c>
      <c r="G29" s="27" t="s">
        <v>348</v>
      </c>
      <c r="H29" s="31">
        <v>9</v>
      </c>
      <c r="I29" s="31">
        <v>9</v>
      </c>
      <c r="J29" s="92">
        <v>8</v>
      </c>
      <c r="K29" s="31" t="s">
        <v>29</v>
      </c>
      <c r="L29" s="38"/>
      <c r="M29" s="38"/>
      <c r="N29" s="38"/>
      <c r="O29" s="157"/>
      <c r="P29" s="33">
        <v>8</v>
      </c>
      <c r="Q29" s="34">
        <f t="shared" si="0"/>
        <v>8.1999999999999993</v>
      </c>
      <c r="R29" s="35" t="str">
        <f t="shared" si="1"/>
        <v>B+</v>
      </c>
      <c r="S29" s="36" t="str">
        <f t="shared" si="2"/>
        <v>Khá</v>
      </c>
      <c r="T29" s="37" t="str">
        <f t="shared" si="5"/>
        <v/>
      </c>
      <c r="U29" s="107" t="s">
        <v>1598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1510</v>
      </c>
      <c r="D30" s="28" t="s">
        <v>1511</v>
      </c>
      <c r="E30" s="29" t="s">
        <v>157</v>
      </c>
      <c r="F30" s="30" t="s">
        <v>1512</v>
      </c>
      <c r="G30" s="27" t="s">
        <v>104</v>
      </c>
      <c r="H30" s="31">
        <v>8</v>
      </c>
      <c r="I30" s="31">
        <v>9</v>
      </c>
      <c r="J30" s="92">
        <v>8.5</v>
      </c>
      <c r="K30" s="31" t="s">
        <v>29</v>
      </c>
      <c r="L30" s="38"/>
      <c r="M30" s="38"/>
      <c r="N30" s="38"/>
      <c r="O30" s="157"/>
      <c r="P30" s="33">
        <v>3.5</v>
      </c>
      <c r="Q30" s="34">
        <f t="shared" si="0"/>
        <v>5</v>
      </c>
      <c r="R30" s="35" t="str">
        <f t="shared" si="1"/>
        <v>D+</v>
      </c>
      <c r="S30" s="36" t="str">
        <f t="shared" si="2"/>
        <v>Trung bình yếu</v>
      </c>
      <c r="T30" s="37" t="str">
        <f t="shared" si="5"/>
        <v/>
      </c>
      <c r="U30" s="107" t="s">
        <v>1598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1513</v>
      </c>
      <c r="D31" s="28" t="s">
        <v>444</v>
      </c>
      <c r="E31" s="29" t="s">
        <v>157</v>
      </c>
      <c r="F31" s="30" t="s">
        <v>1363</v>
      </c>
      <c r="G31" s="27" t="s">
        <v>78</v>
      </c>
      <c r="H31" s="31">
        <v>9.5</v>
      </c>
      <c r="I31" s="31">
        <v>7.5</v>
      </c>
      <c r="J31" s="92">
        <v>9.5</v>
      </c>
      <c r="K31" s="31" t="s">
        <v>29</v>
      </c>
      <c r="L31" s="38"/>
      <c r="M31" s="38"/>
      <c r="N31" s="38"/>
      <c r="O31" s="157"/>
      <c r="P31" s="33">
        <v>8</v>
      </c>
      <c r="Q31" s="34">
        <f t="shared" si="0"/>
        <v>8.3000000000000007</v>
      </c>
      <c r="R31" s="35" t="str">
        <f t="shared" si="1"/>
        <v>B+</v>
      </c>
      <c r="S31" s="36" t="str">
        <f t="shared" si="2"/>
        <v>Khá</v>
      </c>
      <c r="T31" s="37" t="str">
        <f t="shared" si="5"/>
        <v/>
      </c>
      <c r="U31" s="107" t="s">
        <v>1598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1514</v>
      </c>
      <c r="D32" s="28" t="s">
        <v>1515</v>
      </c>
      <c r="E32" s="29" t="s">
        <v>162</v>
      </c>
      <c r="F32" s="30" t="s">
        <v>618</v>
      </c>
      <c r="G32" s="27" t="s">
        <v>348</v>
      </c>
      <c r="H32" s="31">
        <v>8</v>
      </c>
      <c r="I32" s="31">
        <v>8.5</v>
      </c>
      <c r="J32" s="92">
        <v>8.5</v>
      </c>
      <c r="K32" s="31" t="s">
        <v>29</v>
      </c>
      <c r="L32" s="38"/>
      <c r="M32" s="38"/>
      <c r="N32" s="38"/>
      <c r="O32" s="157"/>
      <c r="P32" s="33">
        <v>7.5</v>
      </c>
      <c r="Q32" s="34">
        <f t="shared" si="0"/>
        <v>7.8</v>
      </c>
      <c r="R32" s="35" t="str">
        <f t="shared" si="1"/>
        <v>B</v>
      </c>
      <c r="S32" s="36" t="str">
        <f t="shared" si="2"/>
        <v>Khá</v>
      </c>
      <c r="T32" s="37" t="str">
        <f t="shared" si="5"/>
        <v/>
      </c>
      <c r="U32" s="107" t="s">
        <v>1598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1516</v>
      </c>
      <c r="D33" s="28" t="s">
        <v>343</v>
      </c>
      <c r="E33" s="29" t="s">
        <v>162</v>
      </c>
      <c r="F33" s="30" t="s">
        <v>1517</v>
      </c>
      <c r="G33" s="27" t="s">
        <v>78</v>
      </c>
      <c r="H33" s="31">
        <v>8</v>
      </c>
      <c r="I33" s="31">
        <v>8.5</v>
      </c>
      <c r="J33" s="92">
        <v>8.5</v>
      </c>
      <c r="K33" s="31" t="s">
        <v>29</v>
      </c>
      <c r="L33" s="38"/>
      <c r="M33" s="38"/>
      <c r="N33" s="38"/>
      <c r="O33" s="157"/>
      <c r="P33" s="33">
        <v>6</v>
      </c>
      <c r="Q33" s="34">
        <f t="shared" si="0"/>
        <v>6.7</v>
      </c>
      <c r="R33" s="35" t="str">
        <f t="shared" si="1"/>
        <v>C+</v>
      </c>
      <c r="S33" s="36" t="str">
        <f t="shared" si="2"/>
        <v>Trung bình</v>
      </c>
      <c r="T33" s="37" t="str">
        <f t="shared" si="5"/>
        <v/>
      </c>
      <c r="U33" s="107" t="s">
        <v>1598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1518</v>
      </c>
      <c r="D34" s="28" t="s">
        <v>698</v>
      </c>
      <c r="E34" s="29" t="s">
        <v>596</v>
      </c>
      <c r="F34" s="30" t="s">
        <v>207</v>
      </c>
      <c r="G34" s="27" t="s">
        <v>159</v>
      </c>
      <c r="H34" s="31">
        <v>9</v>
      </c>
      <c r="I34" s="31">
        <v>9</v>
      </c>
      <c r="J34" s="92">
        <v>8.5</v>
      </c>
      <c r="K34" s="31" t="s">
        <v>29</v>
      </c>
      <c r="L34" s="38"/>
      <c r="M34" s="38"/>
      <c r="N34" s="38"/>
      <c r="O34" s="157"/>
      <c r="P34" s="33">
        <v>3</v>
      </c>
      <c r="Q34" s="34">
        <f t="shared" si="0"/>
        <v>4.8</v>
      </c>
      <c r="R34" s="35" t="str">
        <f t="shared" si="1"/>
        <v>D</v>
      </c>
      <c r="S34" s="36" t="str">
        <f t="shared" si="2"/>
        <v>Trung bình yếu</v>
      </c>
      <c r="T34" s="37" t="str">
        <f t="shared" si="5"/>
        <v/>
      </c>
      <c r="U34" s="107" t="s">
        <v>1598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1519</v>
      </c>
      <c r="D35" s="28" t="s">
        <v>1520</v>
      </c>
      <c r="E35" s="29" t="s">
        <v>173</v>
      </c>
      <c r="F35" s="30" t="s">
        <v>1521</v>
      </c>
      <c r="G35" s="27" t="s">
        <v>167</v>
      </c>
      <c r="H35" s="31">
        <v>6</v>
      </c>
      <c r="I35" s="31">
        <v>0</v>
      </c>
      <c r="J35" s="92">
        <v>1</v>
      </c>
      <c r="K35" s="31" t="s">
        <v>29</v>
      </c>
      <c r="L35" s="38"/>
      <c r="M35" s="38"/>
      <c r="N35" s="38"/>
      <c r="O35" s="157"/>
      <c r="P35" s="33" t="s">
        <v>1605</v>
      </c>
      <c r="Q35" s="34">
        <f t="shared" si="0"/>
        <v>0.7</v>
      </c>
      <c r="R35" s="35" t="str">
        <f t="shared" si="1"/>
        <v>F</v>
      </c>
      <c r="S35" s="36" t="str">
        <f t="shared" si="2"/>
        <v>Kém</v>
      </c>
      <c r="T35" s="37" t="str">
        <f t="shared" si="5"/>
        <v>Không đủ ĐKDT</v>
      </c>
      <c r="U35" s="107" t="s">
        <v>1598</v>
      </c>
      <c r="V35" s="3"/>
      <c r="W35" s="25"/>
      <c r="X35" s="75" t="str">
        <f t="shared" si="4"/>
        <v>Học lại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1522</v>
      </c>
      <c r="D36" s="28" t="s">
        <v>657</v>
      </c>
      <c r="E36" s="29" t="s">
        <v>894</v>
      </c>
      <c r="F36" s="30" t="s">
        <v>1523</v>
      </c>
      <c r="G36" s="27" t="s">
        <v>104</v>
      </c>
      <c r="H36" s="31">
        <v>8</v>
      </c>
      <c r="I36" s="31">
        <v>9</v>
      </c>
      <c r="J36" s="92">
        <v>9.5</v>
      </c>
      <c r="K36" s="31" t="s">
        <v>29</v>
      </c>
      <c r="L36" s="38"/>
      <c r="M36" s="38"/>
      <c r="N36" s="38"/>
      <c r="O36" s="157"/>
      <c r="P36" s="33">
        <v>7</v>
      </c>
      <c r="Q36" s="34">
        <f t="shared" si="0"/>
        <v>7.6</v>
      </c>
      <c r="R36" s="35" t="str">
        <f t="shared" si="1"/>
        <v>B</v>
      </c>
      <c r="S36" s="36" t="str">
        <f t="shared" si="2"/>
        <v>Khá</v>
      </c>
      <c r="T36" s="37" t="str">
        <f t="shared" si="5"/>
        <v/>
      </c>
      <c r="U36" s="107" t="s">
        <v>1598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1524</v>
      </c>
      <c r="D37" s="28" t="s">
        <v>870</v>
      </c>
      <c r="E37" s="29" t="s">
        <v>900</v>
      </c>
      <c r="F37" s="30" t="s">
        <v>983</v>
      </c>
      <c r="G37" s="27" t="s">
        <v>108</v>
      </c>
      <c r="H37" s="31">
        <v>9</v>
      </c>
      <c r="I37" s="31">
        <v>8.5</v>
      </c>
      <c r="J37" s="92">
        <v>7.5</v>
      </c>
      <c r="K37" s="31" t="s">
        <v>29</v>
      </c>
      <c r="L37" s="38"/>
      <c r="M37" s="38"/>
      <c r="N37" s="38"/>
      <c r="O37" s="157"/>
      <c r="P37" s="33">
        <v>7</v>
      </c>
      <c r="Q37" s="34">
        <f t="shared" si="0"/>
        <v>7.4</v>
      </c>
      <c r="R37" s="35" t="str">
        <f t="shared" si="1"/>
        <v>B</v>
      </c>
      <c r="S37" s="36" t="str">
        <f t="shared" si="2"/>
        <v>Khá</v>
      </c>
      <c r="T37" s="37" t="str">
        <f t="shared" si="5"/>
        <v/>
      </c>
      <c r="U37" s="107" t="s">
        <v>1598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1525</v>
      </c>
      <c r="D38" s="28" t="s">
        <v>1471</v>
      </c>
      <c r="E38" s="29" t="s">
        <v>433</v>
      </c>
      <c r="F38" s="30" t="s">
        <v>1526</v>
      </c>
      <c r="G38" s="27" t="s">
        <v>167</v>
      </c>
      <c r="H38" s="31">
        <v>9</v>
      </c>
      <c r="I38" s="31">
        <v>8.5</v>
      </c>
      <c r="J38" s="92">
        <v>7.5</v>
      </c>
      <c r="K38" s="31" t="s">
        <v>29</v>
      </c>
      <c r="L38" s="38"/>
      <c r="M38" s="38"/>
      <c r="N38" s="38"/>
      <c r="O38" s="157"/>
      <c r="P38" s="33">
        <v>3.5</v>
      </c>
      <c r="Q38" s="34">
        <f t="shared" si="0"/>
        <v>5</v>
      </c>
      <c r="R38" s="35" t="str">
        <f t="shared" si="1"/>
        <v>D+</v>
      </c>
      <c r="S38" s="36" t="str">
        <f t="shared" si="2"/>
        <v>Trung bình yếu</v>
      </c>
      <c r="T38" s="37" t="str">
        <f t="shared" si="5"/>
        <v/>
      </c>
      <c r="U38" s="107" t="s">
        <v>1599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1527</v>
      </c>
      <c r="D39" s="28" t="s">
        <v>715</v>
      </c>
      <c r="E39" s="29" t="s">
        <v>192</v>
      </c>
      <c r="F39" s="30" t="s">
        <v>1528</v>
      </c>
      <c r="G39" s="27" t="s">
        <v>99</v>
      </c>
      <c r="H39" s="31">
        <v>9</v>
      </c>
      <c r="I39" s="31">
        <v>8.5</v>
      </c>
      <c r="J39" s="92">
        <v>8</v>
      </c>
      <c r="K39" s="31" t="s">
        <v>29</v>
      </c>
      <c r="L39" s="38"/>
      <c r="M39" s="38"/>
      <c r="N39" s="38"/>
      <c r="O39" s="157"/>
      <c r="P39" s="33">
        <v>9</v>
      </c>
      <c r="Q39" s="34">
        <f t="shared" si="0"/>
        <v>8.9</v>
      </c>
      <c r="R39" s="35" t="str">
        <f t="shared" si="1"/>
        <v>A</v>
      </c>
      <c r="S39" s="36" t="str">
        <f t="shared" si="2"/>
        <v>Giỏi</v>
      </c>
      <c r="T39" s="37" t="str">
        <f t="shared" si="5"/>
        <v/>
      </c>
      <c r="U39" s="107" t="s">
        <v>1599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1529</v>
      </c>
      <c r="D40" s="28" t="s">
        <v>1530</v>
      </c>
      <c r="E40" s="29" t="s">
        <v>192</v>
      </c>
      <c r="F40" s="30" t="s">
        <v>856</v>
      </c>
      <c r="G40" s="27" t="s">
        <v>74</v>
      </c>
      <c r="H40" s="31">
        <v>9.5</v>
      </c>
      <c r="I40" s="31">
        <v>10</v>
      </c>
      <c r="J40" s="92">
        <v>8.5</v>
      </c>
      <c r="K40" s="31" t="s">
        <v>29</v>
      </c>
      <c r="L40" s="38"/>
      <c r="M40" s="38"/>
      <c r="N40" s="38"/>
      <c r="O40" s="157"/>
      <c r="P40" s="33">
        <v>4</v>
      </c>
      <c r="Q40" s="34">
        <f t="shared" si="0"/>
        <v>5.6</v>
      </c>
      <c r="R40" s="35" t="str">
        <f t="shared" si="1"/>
        <v>C</v>
      </c>
      <c r="S40" s="36" t="str">
        <f t="shared" si="2"/>
        <v>Trung bình</v>
      </c>
      <c r="T40" s="37" t="str">
        <f t="shared" si="5"/>
        <v/>
      </c>
      <c r="U40" s="107" t="s">
        <v>1599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1531</v>
      </c>
      <c r="D41" s="28" t="s">
        <v>944</v>
      </c>
      <c r="E41" s="29" t="s">
        <v>445</v>
      </c>
      <c r="F41" s="30" t="s">
        <v>1532</v>
      </c>
      <c r="G41" s="27" t="s">
        <v>82</v>
      </c>
      <c r="H41" s="31">
        <v>9</v>
      </c>
      <c r="I41" s="31">
        <v>7</v>
      </c>
      <c r="J41" s="92">
        <v>8.5</v>
      </c>
      <c r="K41" s="31" t="s">
        <v>29</v>
      </c>
      <c r="L41" s="38"/>
      <c r="M41" s="38"/>
      <c r="N41" s="38"/>
      <c r="O41" s="157"/>
      <c r="P41" s="33">
        <v>6.5</v>
      </c>
      <c r="Q41" s="34">
        <f t="shared" si="0"/>
        <v>7</v>
      </c>
      <c r="R41" s="35" t="str">
        <f t="shared" si="1"/>
        <v>B</v>
      </c>
      <c r="S41" s="36" t="str">
        <f t="shared" si="2"/>
        <v>Khá</v>
      </c>
      <c r="T41" s="37" t="str">
        <f t="shared" si="5"/>
        <v/>
      </c>
      <c r="U41" s="107" t="s">
        <v>1599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1533</v>
      </c>
      <c r="D42" s="28" t="s">
        <v>1534</v>
      </c>
      <c r="E42" s="29" t="s">
        <v>213</v>
      </c>
      <c r="F42" s="30" t="s">
        <v>1535</v>
      </c>
      <c r="G42" s="27" t="s">
        <v>1536</v>
      </c>
      <c r="H42" s="31">
        <v>9</v>
      </c>
      <c r="I42" s="31">
        <v>8.5</v>
      </c>
      <c r="J42" s="92">
        <v>8.5</v>
      </c>
      <c r="K42" s="31" t="s">
        <v>29</v>
      </c>
      <c r="L42" s="38"/>
      <c r="M42" s="38"/>
      <c r="N42" s="38"/>
      <c r="O42" s="157"/>
      <c r="P42" s="33">
        <v>5.5</v>
      </c>
      <c r="Q42" s="34">
        <f t="shared" ref="Q42:Q65" si="6">ROUND(SUMPRODUCT(H42:P42,$H$9:$P$9)/100,1)</f>
        <v>6.5</v>
      </c>
      <c r="R42" s="35" t="str">
        <f t="shared" ref="R42:R65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6" t="str">
        <f t="shared" ref="S42:S65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7" t="str">
        <f t="shared" si="5"/>
        <v/>
      </c>
      <c r="U42" s="107" t="s">
        <v>1599</v>
      </c>
      <c r="V42" s="3"/>
      <c r="W42" s="25"/>
      <c r="X42" s="75" t="str">
        <f t="shared" ref="X42:X6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1537</v>
      </c>
      <c r="D43" s="28" t="s">
        <v>1538</v>
      </c>
      <c r="E43" s="29" t="s">
        <v>1539</v>
      </c>
      <c r="F43" s="30" t="s">
        <v>765</v>
      </c>
      <c r="G43" s="27" t="s">
        <v>99</v>
      </c>
      <c r="H43" s="31">
        <v>9</v>
      </c>
      <c r="I43" s="31">
        <v>9</v>
      </c>
      <c r="J43" s="92">
        <v>7.5</v>
      </c>
      <c r="K43" s="31" t="s">
        <v>29</v>
      </c>
      <c r="L43" s="38"/>
      <c r="M43" s="38"/>
      <c r="N43" s="38"/>
      <c r="O43" s="157"/>
      <c r="P43" s="33">
        <v>0.5</v>
      </c>
      <c r="Q43" s="34">
        <f t="shared" si="6"/>
        <v>2.9</v>
      </c>
      <c r="R43" s="35" t="str">
        <f t="shared" si="7"/>
        <v>F</v>
      </c>
      <c r="S43" s="36" t="str">
        <f t="shared" si="8"/>
        <v>Kém</v>
      </c>
      <c r="T43" s="37" t="str">
        <f t="shared" si="5"/>
        <v/>
      </c>
      <c r="U43" s="107" t="s">
        <v>1599</v>
      </c>
      <c r="V43" s="3"/>
      <c r="W43" s="25"/>
      <c r="X43" s="75" t="str">
        <f t="shared" si="9"/>
        <v>Học lại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1540</v>
      </c>
      <c r="D44" s="28" t="s">
        <v>1541</v>
      </c>
      <c r="E44" s="29" t="s">
        <v>1542</v>
      </c>
      <c r="F44" s="30" t="s">
        <v>1543</v>
      </c>
      <c r="G44" s="27" t="s">
        <v>104</v>
      </c>
      <c r="H44" s="31">
        <v>9</v>
      </c>
      <c r="I44" s="31">
        <v>9</v>
      </c>
      <c r="J44" s="92">
        <v>9.5</v>
      </c>
      <c r="K44" s="31" t="s">
        <v>29</v>
      </c>
      <c r="L44" s="38"/>
      <c r="M44" s="38"/>
      <c r="N44" s="38"/>
      <c r="O44" s="157"/>
      <c r="P44" s="33">
        <v>6.5</v>
      </c>
      <c r="Q44" s="34">
        <f t="shared" si="6"/>
        <v>7.3</v>
      </c>
      <c r="R44" s="35" t="str">
        <f t="shared" si="7"/>
        <v>B</v>
      </c>
      <c r="S44" s="36" t="str">
        <f t="shared" si="8"/>
        <v>Khá</v>
      </c>
      <c r="T44" s="37" t="str">
        <f t="shared" si="5"/>
        <v/>
      </c>
      <c r="U44" s="107" t="s">
        <v>1599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1544</v>
      </c>
      <c r="D45" s="28" t="s">
        <v>425</v>
      </c>
      <c r="E45" s="29" t="s">
        <v>1069</v>
      </c>
      <c r="F45" s="30" t="s">
        <v>1545</v>
      </c>
      <c r="G45" s="27" t="s">
        <v>82</v>
      </c>
      <c r="H45" s="31">
        <v>6</v>
      </c>
      <c r="I45" s="31">
        <v>8</v>
      </c>
      <c r="J45" s="92">
        <v>7.5</v>
      </c>
      <c r="K45" s="31" t="s">
        <v>29</v>
      </c>
      <c r="L45" s="38"/>
      <c r="M45" s="38"/>
      <c r="N45" s="38"/>
      <c r="O45" s="157"/>
      <c r="P45" s="33">
        <v>3.5</v>
      </c>
      <c r="Q45" s="34">
        <f t="shared" si="6"/>
        <v>4.5999999999999996</v>
      </c>
      <c r="R45" s="35" t="str">
        <f t="shared" si="7"/>
        <v>D</v>
      </c>
      <c r="S45" s="36" t="str">
        <f t="shared" si="8"/>
        <v>Trung bình yếu</v>
      </c>
      <c r="T45" s="37" t="str">
        <f t="shared" si="5"/>
        <v/>
      </c>
      <c r="U45" s="107" t="s">
        <v>1599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1546</v>
      </c>
      <c r="D46" s="28" t="s">
        <v>463</v>
      </c>
      <c r="E46" s="29" t="s">
        <v>233</v>
      </c>
      <c r="F46" s="30" t="s">
        <v>929</v>
      </c>
      <c r="G46" s="27" t="s">
        <v>66</v>
      </c>
      <c r="H46" s="31">
        <v>9</v>
      </c>
      <c r="I46" s="31">
        <v>8.5</v>
      </c>
      <c r="J46" s="92">
        <v>7.5</v>
      </c>
      <c r="K46" s="31" t="s">
        <v>29</v>
      </c>
      <c r="L46" s="38"/>
      <c r="M46" s="38"/>
      <c r="N46" s="38"/>
      <c r="O46" s="157"/>
      <c r="P46" s="33">
        <v>3</v>
      </c>
      <c r="Q46" s="34">
        <f t="shared" si="6"/>
        <v>4.5999999999999996</v>
      </c>
      <c r="R46" s="35" t="str">
        <f t="shared" si="7"/>
        <v>D</v>
      </c>
      <c r="S46" s="36" t="str">
        <f t="shared" si="8"/>
        <v>Trung bình yếu</v>
      </c>
      <c r="T46" s="37" t="str">
        <f t="shared" si="5"/>
        <v/>
      </c>
      <c r="U46" s="107" t="s">
        <v>1599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1547</v>
      </c>
      <c r="D47" s="28" t="s">
        <v>444</v>
      </c>
      <c r="E47" s="29" t="s">
        <v>786</v>
      </c>
      <c r="F47" s="30" t="s">
        <v>488</v>
      </c>
      <c r="G47" s="27" t="s">
        <v>86</v>
      </c>
      <c r="H47" s="31">
        <v>9</v>
      </c>
      <c r="I47" s="31">
        <v>7</v>
      </c>
      <c r="J47" s="92">
        <v>8.5</v>
      </c>
      <c r="K47" s="31" t="s">
        <v>29</v>
      </c>
      <c r="L47" s="38"/>
      <c r="M47" s="38"/>
      <c r="N47" s="38"/>
      <c r="O47" s="157"/>
      <c r="P47" s="33">
        <v>3</v>
      </c>
      <c r="Q47" s="34">
        <f t="shared" si="6"/>
        <v>4.5999999999999996</v>
      </c>
      <c r="R47" s="35" t="str">
        <f t="shared" si="7"/>
        <v>D</v>
      </c>
      <c r="S47" s="36" t="str">
        <f t="shared" si="8"/>
        <v>Trung bình yếu</v>
      </c>
      <c r="T47" s="37" t="str">
        <f t="shared" si="5"/>
        <v/>
      </c>
      <c r="U47" s="107" t="s">
        <v>1599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1548</v>
      </c>
      <c r="D48" s="28" t="s">
        <v>1549</v>
      </c>
      <c r="E48" s="29" t="s">
        <v>240</v>
      </c>
      <c r="F48" s="30" t="s">
        <v>932</v>
      </c>
      <c r="G48" s="27" t="s">
        <v>159</v>
      </c>
      <c r="H48" s="31">
        <v>9</v>
      </c>
      <c r="I48" s="31">
        <v>7</v>
      </c>
      <c r="J48" s="92">
        <v>8</v>
      </c>
      <c r="K48" s="31" t="s">
        <v>29</v>
      </c>
      <c r="L48" s="38"/>
      <c r="M48" s="38"/>
      <c r="N48" s="38"/>
      <c r="O48" s="157"/>
      <c r="P48" s="33">
        <v>2</v>
      </c>
      <c r="Q48" s="34">
        <f t="shared" si="6"/>
        <v>3.8</v>
      </c>
      <c r="R48" s="35" t="str">
        <f t="shared" si="7"/>
        <v>F</v>
      </c>
      <c r="S48" s="36" t="str">
        <f t="shared" si="8"/>
        <v>Kém</v>
      </c>
      <c r="T48" s="37" t="str">
        <f t="shared" si="5"/>
        <v/>
      </c>
      <c r="U48" s="107" t="s">
        <v>1599</v>
      </c>
      <c r="V48" s="3"/>
      <c r="W48" s="25"/>
      <c r="X48" s="75" t="str">
        <f t="shared" si="9"/>
        <v>Học lại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26">
        <v>40</v>
      </c>
      <c r="C49" s="27" t="s">
        <v>1550</v>
      </c>
      <c r="D49" s="28" t="s">
        <v>371</v>
      </c>
      <c r="E49" s="29" t="s">
        <v>1551</v>
      </c>
      <c r="F49" s="30" t="s">
        <v>1552</v>
      </c>
      <c r="G49" s="27" t="s">
        <v>66</v>
      </c>
      <c r="H49" s="31">
        <v>8</v>
      </c>
      <c r="I49" s="31">
        <v>7</v>
      </c>
      <c r="J49" s="92">
        <v>6.5</v>
      </c>
      <c r="K49" s="31" t="s">
        <v>29</v>
      </c>
      <c r="L49" s="38"/>
      <c r="M49" s="38"/>
      <c r="N49" s="38"/>
      <c r="O49" s="157"/>
      <c r="P49" s="33">
        <v>3.5</v>
      </c>
      <c r="Q49" s="34">
        <f t="shared" si="6"/>
        <v>4.5999999999999996</v>
      </c>
      <c r="R49" s="35" t="str">
        <f t="shared" si="7"/>
        <v>D</v>
      </c>
      <c r="S49" s="36" t="str">
        <f t="shared" si="8"/>
        <v>Trung bình yếu</v>
      </c>
      <c r="T49" s="37" t="str">
        <f t="shared" si="5"/>
        <v/>
      </c>
      <c r="U49" s="107" t="s">
        <v>1599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26">
        <v>41</v>
      </c>
      <c r="C50" s="27" t="s">
        <v>1553</v>
      </c>
      <c r="D50" s="28" t="s">
        <v>1554</v>
      </c>
      <c r="E50" s="29" t="s">
        <v>484</v>
      </c>
      <c r="F50" s="30" t="s">
        <v>1555</v>
      </c>
      <c r="G50" s="27" t="s">
        <v>348</v>
      </c>
      <c r="H50" s="31">
        <v>9</v>
      </c>
      <c r="I50" s="31">
        <v>8.5</v>
      </c>
      <c r="J50" s="92">
        <v>6.5</v>
      </c>
      <c r="K50" s="31" t="s">
        <v>29</v>
      </c>
      <c r="L50" s="38"/>
      <c r="M50" s="38"/>
      <c r="N50" s="38"/>
      <c r="O50" s="157"/>
      <c r="P50" s="33">
        <v>6</v>
      </c>
      <c r="Q50" s="34">
        <f t="shared" si="6"/>
        <v>6.6</v>
      </c>
      <c r="R50" s="35" t="str">
        <f t="shared" si="7"/>
        <v>C+</v>
      </c>
      <c r="S50" s="36" t="str">
        <f t="shared" si="8"/>
        <v>Trung bình</v>
      </c>
      <c r="T50" s="37" t="str">
        <f t="shared" si="5"/>
        <v/>
      </c>
      <c r="U50" s="107" t="s">
        <v>1599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26">
        <v>42</v>
      </c>
      <c r="C51" s="27" t="s">
        <v>1556</v>
      </c>
      <c r="D51" s="28" t="s">
        <v>184</v>
      </c>
      <c r="E51" s="29" t="s">
        <v>1557</v>
      </c>
      <c r="F51" s="30" t="s">
        <v>1558</v>
      </c>
      <c r="G51" s="27" t="s">
        <v>159</v>
      </c>
      <c r="H51" s="31">
        <v>9</v>
      </c>
      <c r="I51" s="31">
        <v>7.5</v>
      </c>
      <c r="J51" s="92">
        <v>8.5</v>
      </c>
      <c r="K51" s="31" t="s">
        <v>29</v>
      </c>
      <c r="L51" s="38"/>
      <c r="M51" s="38"/>
      <c r="N51" s="38"/>
      <c r="O51" s="157"/>
      <c r="P51" s="33">
        <v>0</v>
      </c>
      <c r="Q51" s="34">
        <f t="shared" si="6"/>
        <v>2.5</v>
      </c>
      <c r="R51" s="35" t="str">
        <f t="shared" si="7"/>
        <v>F</v>
      </c>
      <c r="S51" s="36" t="str">
        <f t="shared" si="8"/>
        <v>Kém</v>
      </c>
      <c r="T51" s="37" t="str">
        <f t="shared" si="5"/>
        <v/>
      </c>
      <c r="U51" s="107" t="s">
        <v>1599</v>
      </c>
      <c r="V51" s="3"/>
      <c r="W51" s="25"/>
      <c r="X51" s="75" t="str">
        <f t="shared" si="9"/>
        <v>Học lại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26">
        <v>43</v>
      </c>
      <c r="C52" s="27" t="s">
        <v>1559</v>
      </c>
      <c r="D52" s="28" t="s">
        <v>1560</v>
      </c>
      <c r="E52" s="29" t="s">
        <v>648</v>
      </c>
      <c r="F52" s="30" t="s">
        <v>1166</v>
      </c>
      <c r="G52" s="27" t="s">
        <v>86</v>
      </c>
      <c r="H52" s="31">
        <v>8</v>
      </c>
      <c r="I52" s="31">
        <v>5</v>
      </c>
      <c r="J52" s="92">
        <v>5</v>
      </c>
      <c r="K52" s="31" t="s">
        <v>29</v>
      </c>
      <c r="L52" s="38"/>
      <c r="M52" s="38"/>
      <c r="N52" s="38"/>
      <c r="O52" s="157"/>
      <c r="P52" s="33">
        <v>0</v>
      </c>
      <c r="Q52" s="34">
        <f t="shared" si="6"/>
        <v>1.8</v>
      </c>
      <c r="R52" s="35" t="str">
        <f t="shared" si="7"/>
        <v>F</v>
      </c>
      <c r="S52" s="36" t="str">
        <f t="shared" si="8"/>
        <v>Kém</v>
      </c>
      <c r="T52" s="37" t="str">
        <f t="shared" si="5"/>
        <v/>
      </c>
      <c r="U52" s="107" t="s">
        <v>1599</v>
      </c>
      <c r="V52" s="3"/>
      <c r="W52" s="25"/>
      <c r="X52" s="75" t="str">
        <f t="shared" si="9"/>
        <v>Học lại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26">
        <v>44</v>
      </c>
      <c r="C53" s="27" t="s">
        <v>1561</v>
      </c>
      <c r="D53" s="28" t="s">
        <v>1324</v>
      </c>
      <c r="E53" s="29" t="s">
        <v>267</v>
      </c>
      <c r="F53" s="30" t="s">
        <v>1173</v>
      </c>
      <c r="G53" s="27" t="s">
        <v>159</v>
      </c>
      <c r="H53" s="31">
        <v>9</v>
      </c>
      <c r="I53" s="31">
        <v>7</v>
      </c>
      <c r="J53" s="92">
        <v>8.5</v>
      </c>
      <c r="K53" s="31" t="s">
        <v>29</v>
      </c>
      <c r="L53" s="38"/>
      <c r="M53" s="38"/>
      <c r="N53" s="38"/>
      <c r="O53" s="157"/>
      <c r="P53" s="33">
        <v>4</v>
      </c>
      <c r="Q53" s="34">
        <f t="shared" si="6"/>
        <v>5.3</v>
      </c>
      <c r="R53" s="35" t="str">
        <f t="shared" si="7"/>
        <v>D+</v>
      </c>
      <c r="S53" s="36" t="str">
        <f t="shared" si="8"/>
        <v>Trung bình yếu</v>
      </c>
      <c r="T53" s="37" t="str">
        <f t="shared" si="5"/>
        <v/>
      </c>
      <c r="U53" s="107" t="s">
        <v>1599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26">
        <v>45</v>
      </c>
      <c r="C54" s="27" t="s">
        <v>1562</v>
      </c>
      <c r="D54" s="28" t="s">
        <v>222</v>
      </c>
      <c r="E54" s="29" t="s">
        <v>267</v>
      </c>
      <c r="F54" s="30" t="s">
        <v>1563</v>
      </c>
      <c r="G54" s="27" t="s">
        <v>66</v>
      </c>
      <c r="H54" s="31">
        <v>8</v>
      </c>
      <c r="I54" s="31">
        <v>7.5</v>
      </c>
      <c r="J54" s="92">
        <v>7</v>
      </c>
      <c r="K54" s="31" t="s">
        <v>29</v>
      </c>
      <c r="L54" s="38"/>
      <c r="M54" s="38"/>
      <c r="N54" s="38"/>
      <c r="O54" s="157"/>
      <c r="P54" s="33">
        <v>8</v>
      </c>
      <c r="Q54" s="34">
        <f t="shared" si="6"/>
        <v>7.9</v>
      </c>
      <c r="R54" s="35" t="str">
        <f t="shared" si="7"/>
        <v>B</v>
      </c>
      <c r="S54" s="36" t="str">
        <f t="shared" si="8"/>
        <v>Khá</v>
      </c>
      <c r="T54" s="37" t="str">
        <f t="shared" si="5"/>
        <v/>
      </c>
      <c r="U54" s="107" t="s">
        <v>1599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26">
        <v>46</v>
      </c>
      <c r="C55" s="27" t="s">
        <v>1564</v>
      </c>
      <c r="D55" s="28" t="s">
        <v>946</v>
      </c>
      <c r="E55" s="29" t="s">
        <v>490</v>
      </c>
      <c r="F55" s="30" t="s">
        <v>1565</v>
      </c>
      <c r="G55" s="27" t="s">
        <v>159</v>
      </c>
      <c r="H55" s="31">
        <v>9</v>
      </c>
      <c r="I55" s="31">
        <v>9</v>
      </c>
      <c r="J55" s="92">
        <v>6.5</v>
      </c>
      <c r="K55" s="31" t="s">
        <v>29</v>
      </c>
      <c r="L55" s="38"/>
      <c r="M55" s="38"/>
      <c r="N55" s="38"/>
      <c r="O55" s="157"/>
      <c r="P55" s="33">
        <v>0</v>
      </c>
      <c r="Q55" s="34">
        <f t="shared" si="6"/>
        <v>2.5</v>
      </c>
      <c r="R55" s="35" t="str">
        <f t="shared" si="7"/>
        <v>F</v>
      </c>
      <c r="S55" s="36" t="str">
        <f t="shared" si="8"/>
        <v>Kém</v>
      </c>
      <c r="T55" s="37" t="str">
        <f t="shared" si="5"/>
        <v/>
      </c>
      <c r="U55" s="107" t="s">
        <v>1599</v>
      </c>
      <c r="V55" s="3"/>
      <c r="W55" s="25"/>
      <c r="X55" s="75" t="str">
        <f t="shared" si="9"/>
        <v>Học lại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26">
        <v>47</v>
      </c>
      <c r="C56" s="27" t="s">
        <v>1566</v>
      </c>
      <c r="D56" s="28" t="s">
        <v>357</v>
      </c>
      <c r="E56" s="29" t="s">
        <v>490</v>
      </c>
      <c r="F56" s="30" t="s">
        <v>1567</v>
      </c>
      <c r="G56" s="27" t="s">
        <v>104</v>
      </c>
      <c r="H56" s="31">
        <v>4</v>
      </c>
      <c r="I56" s="31">
        <v>0</v>
      </c>
      <c r="J56" s="92">
        <v>1</v>
      </c>
      <c r="K56" s="31" t="s">
        <v>29</v>
      </c>
      <c r="L56" s="38"/>
      <c r="M56" s="38"/>
      <c r="N56" s="38"/>
      <c r="O56" s="157"/>
      <c r="P56" s="33" t="s">
        <v>1605</v>
      </c>
      <c r="Q56" s="34">
        <f t="shared" si="6"/>
        <v>0.5</v>
      </c>
      <c r="R56" s="35" t="str">
        <f t="shared" si="7"/>
        <v>F</v>
      </c>
      <c r="S56" s="36" t="str">
        <f t="shared" si="8"/>
        <v>Kém</v>
      </c>
      <c r="T56" s="37" t="str">
        <f t="shared" si="5"/>
        <v>Không đủ ĐKDT</v>
      </c>
      <c r="U56" s="107" t="s">
        <v>1599</v>
      </c>
      <c r="V56" s="3"/>
      <c r="W56" s="25"/>
      <c r="X56" s="75" t="str">
        <f t="shared" si="9"/>
        <v>Học lại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26">
        <v>48</v>
      </c>
      <c r="C57" s="27" t="s">
        <v>1568</v>
      </c>
      <c r="D57" s="28" t="s">
        <v>1569</v>
      </c>
      <c r="E57" s="29" t="s">
        <v>490</v>
      </c>
      <c r="F57" s="30" t="s">
        <v>1139</v>
      </c>
      <c r="G57" s="27" t="s">
        <v>66</v>
      </c>
      <c r="H57" s="31">
        <v>9</v>
      </c>
      <c r="I57" s="31">
        <v>8.5</v>
      </c>
      <c r="J57" s="92">
        <v>7</v>
      </c>
      <c r="K57" s="31" t="s">
        <v>29</v>
      </c>
      <c r="L57" s="38"/>
      <c r="M57" s="38"/>
      <c r="N57" s="38"/>
      <c r="O57" s="157"/>
      <c r="P57" s="33">
        <v>2</v>
      </c>
      <c r="Q57" s="34">
        <f t="shared" si="6"/>
        <v>3.9</v>
      </c>
      <c r="R57" s="35" t="str">
        <f t="shared" si="7"/>
        <v>F</v>
      </c>
      <c r="S57" s="36" t="str">
        <f t="shared" si="8"/>
        <v>Kém</v>
      </c>
      <c r="T57" s="37" t="str">
        <f t="shared" si="5"/>
        <v/>
      </c>
      <c r="U57" s="107" t="s">
        <v>1599</v>
      </c>
      <c r="V57" s="3"/>
      <c r="W57" s="25"/>
      <c r="X57" s="75" t="str">
        <f t="shared" si="9"/>
        <v>Học lại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26">
        <v>49</v>
      </c>
      <c r="C58" s="27" t="s">
        <v>1570</v>
      </c>
      <c r="D58" s="28" t="s">
        <v>276</v>
      </c>
      <c r="E58" s="29" t="s">
        <v>1571</v>
      </c>
      <c r="F58" s="30" t="s">
        <v>1572</v>
      </c>
      <c r="G58" s="27" t="s">
        <v>82</v>
      </c>
      <c r="H58" s="31">
        <v>9</v>
      </c>
      <c r="I58" s="31">
        <v>7.5</v>
      </c>
      <c r="J58" s="92">
        <v>7</v>
      </c>
      <c r="K58" s="31" t="s">
        <v>29</v>
      </c>
      <c r="L58" s="38"/>
      <c r="M58" s="38"/>
      <c r="N58" s="38"/>
      <c r="O58" s="157"/>
      <c r="P58" s="33">
        <v>2</v>
      </c>
      <c r="Q58" s="34">
        <f t="shared" si="6"/>
        <v>3.8</v>
      </c>
      <c r="R58" s="35" t="str">
        <f t="shared" si="7"/>
        <v>F</v>
      </c>
      <c r="S58" s="36" t="str">
        <f t="shared" si="8"/>
        <v>Kém</v>
      </c>
      <c r="T58" s="37" t="str">
        <f t="shared" si="5"/>
        <v/>
      </c>
      <c r="U58" s="107" t="s">
        <v>1599</v>
      </c>
      <c r="V58" s="3"/>
      <c r="W58" s="25"/>
      <c r="X58" s="75" t="str">
        <f t="shared" si="9"/>
        <v>Học lại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26">
        <v>50</v>
      </c>
      <c r="C59" s="27" t="s">
        <v>1573</v>
      </c>
      <c r="D59" s="28" t="s">
        <v>1574</v>
      </c>
      <c r="E59" s="29" t="s">
        <v>277</v>
      </c>
      <c r="F59" s="30" t="s">
        <v>717</v>
      </c>
      <c r="G59" s="27" t="s">
        <v>99</v>
      </c>
      <c r="H59" s="31">
        <v>9</v>
      </c>
      <c r="I59" s="31">
        <v>8</v>
      </c>
      <c r="J59" s="92">
        <v>8.5</v>
      </c>
      <c r="K59" s="31" t="s">
        <v>29</v>
      </c>
      <c r="L59" s="38"/>
      <c r="M59" s="38"/>
      <c r="N59" s="38"/>
      <c r="O59" s="157"/>
      <c r="P59" s="33">
        <v>3.5</v>
      </c>
      <c r="Q59" s="34">
        <f t="shared" si="6"/>
        <v>5</v>
      </c>
      <c r="R59" s="35" t="str">
        <f t="shared" si="7"/>
        <v>D+</v>
      </c>
      <c r="S59" s="36" t="str">
        <f t="shared" si="8"/>
        <v>Trung bình yếu</v>
      </c>
      <c r="T59" s="37" t="str">
        <f t="shared" si="5"/>
        <v/>
      </c>
      <c r="U59" s="107" t="s">
        <v>1599</v>
      </c>
      <c r="V59" s="3"/>
      <c r="W59" s="25"/>
      <c r="X59" s="75" t="str">
        <f t="shared" si="9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26">
        <v>51</v>
      </c>
      <c r="C60" s="27" t="s">
        <v>1575</v>
      </c>
      <c r="D60" s="28" t="s">
        <v>184</v>
      </c>
      <c r="E60" s="29" t="s">
        <v>292</v>
      </c>
      <c r="F60" s="30" t="s">
        <v>1391</v>
      </c>
      <c r="G60" s="27" t="s">
        <v>167</v>
      </c>
      <c r="H60" s="31">
        <v>9</v>
      </c>
      <c r="I60" s="31">
        <v>8</v>
      </c>
      <c r="J60" s="92">
        <v>8.5</v>
      </c>
      <c r="K60" s="31" t="s">
        <v>29</v>
      </c>
      <c r="L60" s="38"/>
      <c r="M60" s="38"/>
      <c r="N60" s="38"/>
      <c r="O60" s="157"/>
      <c r="P60" s="33" t="s">
        <v>1606</v>
      </c>
      <c r="Q60" s="34">
        <f t="shared" si="6"/>
        <v>2.6</v>
      </c>
      <c r="R60" s="35" t="str">
        <f t="shared" si="7"/>
        <v>F</v>
      </c>
      <c r="S60" s="36" t="str">
        <f t="shared" si="8"/>
        <v>Kém</v>
      </c>
      <c r="T60" s="37" t="s">
        <v>1607</v>
      </c>
      <c r="U60" s="107" t="s">
        <v>1599</v>
      </c>
      <c r="V60" s="3"/>
      <c r="W60" s="25"/>
      <c r="X60" s="75" t="str">
        <f t="shared" si="9"/>
        <v>Học lại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26">
        <v>52</v>
      </c>
      <c r="C61" s="27" t="s">
        <v>1576</v>
      </c>
      <c r="D61" s="28" t="s">
        <v>444</v>
      </c>
      <c r="E61" s="29" t="s">
        <v>292</v>
      </c>
      <c r="F61" s="30" t="s">
        <v>1343</v>
      </c>
      <c r="G61" s="27" t="s">
        <v>104</v>
      </c>
      <c r="H61" s="31">
        <v>6</v>
      </c>
      <c r="I61" s="31">
        <v>8</v>
      </c>
      <c r="J61" s="92">
        <v>8.5</v>
      </c>
      <c r="K61" s="31" t="s">
        <v>29</v>
      </c>
      <c r="L61" s="38"/>
      <c r="M61" s="38"/>
      <c r="N61" s="38"/>
      <c r="O61" s="157"/>
      <c r="P61" s="33">
        <v>6.5</v>
      </c>
      <c r="Q61" s="34">
        <f t="shared" si="6"/>
        <v>6.8</v>
      </c>
      <c r="R61" s="35" t="str">
        <f t="shared" si="7"/>
        <v>C+</v>
      </c>
      <c r="S61" s="36" t="str">
        <f t="shared" si="8"/>
        <v>Trung bình</v>
      </c>
      <c r="T61" s="37" t="str">
        <f>+IF(OR($H61=0,$I61=0,$J61=0,$K61=0),"Không đủ ĐKDT","")</f>
        <v/>
      </c>
      <c r="U61" s="107" t="s">
        <v>1599</v>
      </c>
      <c r="V61" s="3"/>
      <c r="W61" s="25"/>
      <c r="X61" s="75" t="str">
        <f t="shared" si="9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26">
        <v>53</v>
      </c>
      <c r="C62" s="27" t="s">
        <v>1577</v>
      </c>
      <c r="D62" s="28" t="s">
        <v>436</v>
      </c>
      <c r="E62" s="29" t="s">
        <v>968</v>
      </c>
      <c r="F62" s="30" t="s">
        <v>1049</v>
      </c>
      <c r="G62" s="27" t="s">
        <v>86</v>
      </c>
      <c r="H62" s="31">
        <v>9.5</v>
      </c>
      <c r="I62" s="31">
        <v>6</v>
      </c>
      <c r="J62" s="92">
        <v>7.5</v>
      </c>
      <c r="K62" s="31" t="s">
        <v>29</v>
      </c>
      <c r="L62" s="38"/>
      <c r="M62" s="38"/>
      <c r="N62" s="38"/>
      <c r="O62" s="157"/>
      <c r="P62" s="33">
        <v>7</v>
      </c>
      <c r="Q62" s="34">
        <f t="shared" si="6"/>
        <v>7.2</v>
      </c>
      <c r="R62" s="35" t="str">
        <f t="shared" si="7"/>
        <v>B</v>
      </c>
      <c r="S62" s="36" t="str">
        <f t="shared" si="8"/>
        <v>Khá</v>
      </c>
      <c r="T62" s="37" t="str">
        <f>+IF(OR($H62=0,$I62=0,$J62=0,$K62=0),"Không đủ ĐKDT","")</f>
        <v/>
      </c>
      <c r="U62" s="107" t="s">
        <v>1599</v>
      </c>
      <c r="V62" s="3"/>
      <c r="W62" s="25"/>
      <c r="X62" s="75" t="str">
        <f t="shared" si="9"/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26">
        <v>54</v>
      </c>
      <c r="C63" s="27" t="s">
        <v>1578</v>
      </c>
      <c r="D63" s="28" t="s">
        <v>1579</v>
      </c>
      <c r="E63" s="29" t="s">
        <v>303</v>
      </c>
      <c r="F63" s="30" t="s">
        <v>1580</v>
      </c>
      <c r="G63" s="27" t="s">
        <v>82</v>
      </c>
      <c r="H63" s="31">
        <v>9</v>
      </c>
      <c r="I63" s="31">
        <v>7</v>
      </c>
      <c r="J63" s="92">
        <v>8.5</v>
      </c>
      <c r="K63" s="31" t="s">
        <v>29</v>
      </c>
      <c r="L63" s="38"/>
      <c r="M63" s="38"/>
      <c r="N63" s="38"/>
      <c r="O63" s="157"/>
      <c r="P63" s="33">
        <v>5</v>
      </c>
      <c r="Q63" s="34">
        <f t="shared" si="6"/>
        <v>6</v>
      </c>
      <c r="R63" s="35" t="str">
        <f t="shared" si="7"/>
        <v>C</v>
      </c>
      <c r="S63" s="36" t="str">
        <f t="shared" si="8"/>
        <v>Trung bình</v>
      </c>
      <c r="T63" s="37" t="str">
        <f>+IF(OR($H63=0,$I63=0,$J63=0,$K63=0),"Không đủ ĐKDT","")</f>
        <v/>
      </c>
      <c r="U63" s="107" t="s">
        <v>1599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26">
        <v>55</v>
      </c>
      <c r="C64" s="27" t="s">
        <v>1581</v>
      </c>
      <c r="D64" s="28" t="s">
        <v>1582</v>
      </c>
      <c r="E64" s="29" t="s">
        <v>314</v>
      </c>
      <c r="F64" s="30" t="s">
        <v>1583</v>
      </c>
      <c r="G64" s="27" t="s">
        <v>1584</v>
      </c>
      <c r="H64" s="31">
        <v>6</v>
      </c>
      <c r="I64" s="31">
        <v>6.5</v>
      </c>
      <c r="J64" s="92">
        <v>7</v>
      </c>
      <c r="K64" s="31" t="s">
        <v>29</v>
      </c>
      <c r="L64" s="38"/>
      <c r="M64" s="38"/>
      <c r="N64" s="38"/>
      <c r="O64" s="157"/>
      <c r="P64" s="33">
        <v>2.5</v>
      </c>
      <c r="Q64" s="34">
        <f t="shared" si="6"/>
        <v>3.7</v>
      </c>
      <c r="R64" s="35" t="str">
        <f t="shared" si="7"/>
        <v>F</v>
      </c>
      <c r="S64" s="36" t="str">
        <f t="shared" si="8"/>
        <v>Kém</v>
      </c>
      <c r="T64" s="37" t="str">
        <f>+IF(OR($H64=0,$I64=0,$J64=0,$K64=0),"Không đủ ĐKDT","")</f>
        <v/>
      </c>
      <c r="U64" s="107" t="s">
        <v>1599</v>
      </c>
      <c r="V64" s="3"/>
      <c r="W64" s="25"/>
      <c r="X64" s="75" t="str">
        <f t="shared" si="9"/>
        <v>Học lại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26">
        <v>56</v>
      </c>
      <c r="C65" s="27" t="s">
        <v>1585</v>
      </c>
      <c r="D65" s="28" t="s">
        <v>194</v>
      </c>
      <c r="E65" s="29" t="s">
        <v>314</v>
      </c>
      <c r="F65" s="30" t="s">
        <v>81</v>
      </c>
      <c r="G65" s="27" t="s">
        <v>104</v>
      </c>
      <c r="H65" s="31">
        <v>6</v>
      </c>
      <c r="I65" s="31">
        <v>8.5</v>
      </c>
      <c r="J65" s="97">
        <v>7</v>
      </c>
      <c r="K65" s="31" t="s">
        <v>29</v>
      </c>
      <c r="L65" s="38"/>
      <c r="M65" s="38"/>
      <c r="N65" s="38"/>
      <c r="O65" s="157"/>
      <c r="P65" s="33">
        <v>1</v>
      </c>
      <c r="Q65" s="34">
        <f t="shared" si="6"/>
        <v>2.9</v>
      </c>
      <c r="R65" s="35" t="str">
        <f t="shared" si="7"/>
        <v>F</v>
      </c>
      <c r="S65" s="36" t="str">
        <f t="shared" si="8"/>
        <v>Kém</v>
      </c>
      <c r="T65" s="37" t="str">
        <f>+IF(OR($H65=0,$I65=0,$J65=0,$K65=0),"Không đủ ĐKDT","")</f>
        <v/>
      </c>
      <c r="U65" s="107" t="s">
        <v>1599</v>
      </c>
      <c r="V65" s="3"/>
      <c r="W65" s="25"/>
      <c r="X65" s="75" t="str">
        <f t="shared" si="9"/>
        <v>Học lại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9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2"/>
      <c r="V66" s="3"/>
    </row>
    <row r="67" spans="1:39" ht="16.5">
      <c r="A67" s="2"/>
      <c r="B67" s="191" t="s">
        <v>30</v>
      </c>
      <c r="C67" s="191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"/>
      <c r="V67" s="3"/>
    </row>
    <row r="68" spans="1:39" ht="16.5" customHeight="1">
      <c r="A68" s="2"/>
      <c r="B68" s="45" t="s">
        <v>31</v>
      </c>
      <c r="C68" s="45"/>
      <c r="D68" s="46">
        <f>+$AA$8</f>
        <v>56</v>
      </c>
      <c r="E68" s="47" t="s">
        <v>32</v>
      </c>
      <c r="F68" s="176" t="s">
        <v>33</v>
      </c>
      <c r="G68" s="176"/>
      <c r="H68" s="176"/>
      <c r="I68" s="176"/>
      <c r="J68" s="176"/>
      <c r="K68" s="176"/>
      <c r="L68" s="176"/>
      <c r="M68" s="176"/>
      <c r="N68" s="176"/>
      <c r="O68" s="176"/>
      <c r="P68" s="48">
        <f>$AA$8 -COUNTIF($T$9:$T$255,"Vắng") -COUNTIF($T$9:$T$255,"Vắng có phép") - COUNTIF($T$9:$T$255,"Đình chỉ thi") - COUNTIF($T$9:$T$255,"Không đủ ĐKDT")</f>
        <v>51</v>
      </c>
      <c r="Q68" s="48"/>
      <c r="R68" s="48"/>
      <c r="S68" s="49"/>
      <c r="T68" s="50" t="s">
        <v>32</v>
      </c>
      <c r="U68" s="108"/>
      <c r="V68" s="3"/>
    </row>
    <row r="69" spans="1:39" ht="16.5" customHeight="1">
      <c r="A69" s="2"/>
      <c r="B69" s="45" t="s">
        <v>34</v>
      </c>
      <c r="C69" s="45"/>
      <c r="D69" s="46">
        <f>+$AL$8</f>
        <v>41</v>
      </c>
      <c r="E69" s="47" t="s">
        <v>32</v>
      </c>
      <c r="F69" s="176" t="s">
        <v>35</v>
      </c>
      <c r="G69" s="176"/>
      <c r="H69" s="176"/>
      <c r="I69" s="176"/>
      <c r="J69" s="176"/>
      <c r="K69" s="176"/>
      <c r="L69" s="176"/>
      <c r="M69" s="176"/>
      <c r="N69" s="176"/>
      <c r="O69" s="176"/>
      <c r="P69" s="51">
        <f>COUNTIF($T$9:$T$131,"Vắng")</f>
        <v>2</v>
      </c>
      <c r="Q69" s="51"/>
      <c r="R69" s="51"/>
      <c r="S69" s="52"/>
      <c r="T69" s="50" t="s">
        <v>32</v>
      </c>
      <c r="U69" s="109"/>
      <c r="V69" s="3"/>
    </row>
    <row r="70" spans="1:39" ht="16.5" customHeight="1">
      <c r="A70" s="2"/>
      <c r="B70" s="45" t="s">
        <v>43</v>
      </c>
      <c r="C70" s="45"/>
      <c r="D70" s="61">
        <f>COUNTIF(X10:X65,"Học lại")</f>
        <v>15</v>
      </c>
      <c r="E70" s="47" t="s">
        <v>32</v>
      </c>
      <c r="F70" s="176" t="s">
        <v>44</v>
      </c>
      <c r="G70" s="176"/>
      <c r="H70" s="176"/>
      <c r="I70" s="176"/>
      <c r="J70" s="176"/>
      <c r="K70" s="176"/>
      <c r="L70" s="176"/>
      <c r="M70" s="176"/>
      <c r="N70" s="176"/>
      <c r="O70" s="176"/>
      <c r="P70" s="48">
        <f>COUNTIF($T$9:$T$131,"Vắng có phép")</f>
        <v>0</v>
      </c>
      <c r="Q70" s="48"/>
      <c r="R70" s="48"/>
      <c r="S70" s="49"/>
      <c r="T70" s="50" t="s">
        <v>32</v>
      </c>
      <c r="U70" s="108"/>
      <c r="V70" s="3"/>
    </row>
    <row r="71" spans="1:39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2"/>
      <c r="V71" s="3"/>
    </row>
    <row r="72" spans="1:39">
      <c r="B72" s="80" t="s">
        <v>45</v>
      </c>
      <c r="C72" s="80"/>
      <c r="D72" s="81">
        <f>COUNTIF(X10:X65,"Thi lại")</f>
        <v>0</v>
      </c>
      <c r="E72" s="82" t="s">
        <v>32</v>
      </c>
      <c r="F72" s="3"/>
      <c r="G72" s="3"/>
      <c r="H72" s="3"/>
      <c r="I72" s="3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3"/>
    </row>
    <row r="73" spans="1:39" ht="24.75" customHeight="1">
      <c r="B73" s="80"/>
      <c r="C73" s="80"/>
      <c r="D73" s="81"/>
      <c r="E73" s="82"/>
      <c r="F73" s="3"/>
      <c r="G73" s="3"/>
      <c r="H73" s="3"/>
      <c r="I73" s="3"/>
      <c r="J73" s="180" t="s">
        <v>46</v>
      </c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3"/>
    </row>
    <row r="74" spans="1:39">
      <c r="A74" s="53"/>
      <c r="B74" s="174"/>
      <c r="C74" s="174"/>
      <c r="D74" s="174"/>
      <c r="E74" s="174"/>
      <c r="F74" s="174"/>
      <c r="G74" s="174"/>
      <c r="H74" s="174"/>
      <c r="I74" s="54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3"/>
    </row>
    <row r="75" spans="1:39" ht="4.5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V75" s="3"/>
    </row>
    <row r="76" spans="1:39" s="2" customFormat="1">
      <c r="B76" s="174"/>
      <c r="C76" s="174"/>
      <c r="D76" s="179"/>
      <c r="E76" s="179"/>
      <c r="F76" s="179"/>
      <c r="G76" s="179"/>
      <c r="H76" s="179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"/>
      <c r="V78" s="3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3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"/>
      <c r="V81" s="3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 ht="18" customHeight="1">
      <c r="A82" s="1"/>
      <c r="B82" s="178"/>
      <c r="C82" s="178"/>
      <c r="D82" s="178"/>
      <c r="E82" s="178"/>
      <c r="F82" s="178"/>
      <c r="G82" s="178"/>
      <c r="H82" s="178"/>
      <c r="I82" s="178"/>
      <c r="J82" s="178"/>
      <c r="K82" s="178"/>
      <c r="L82" s="178"/>
      <c r="M82" s="178"/>
      <c r="N82" s="178"/>
      <c r="O82" s="178"/>
      <c r="P82" s="178"/>
      <c r="Q82" s="178"/>
      <c r="R82" s="178"/>
      <c r="S82" s="178"/>
      <c r="T82" s="178"/>
      <c r="U82" s="178"/>
      <c r="V82" s="3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V84" s="3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s="2" customFormat="1" ht="21.75" customHeight="1">
      <c r="A85" s="1"/>
      <c r="B85" s="174"/>
      <c r="C85" s="174"/>
      <c r="D85" s="174"/>
      <c r="E85" s="174"/>
      <c r="F85" s="174"/>
      <c r="G85" s="174"/>
      <c r="H85" s="174"/>
      <c r="I85" s="54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3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s="2" customFormat="1">
      <c r="A86" s="1"/>
      <c r="B86" s="39"/>
      <c r="C86" s="55"/>
      <c r="D86" s="55"/>
      <c r="E86" s="56"/>
      <c r="F86" s="56"/>
      <c r="G86" s="56"/>
      <c r="H86" s="57"/>
      <c r="I86" s="58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>
      <c r="A87" s="1"/>
      <c r="B87" s="174"/>
      <c r="C87" s="174"/>
      <c r="D87" s="179"/>
      <c r="E87" s="179"/>
      <c r="F87" s="179"/>
      <c r="G87" s="179"/>
      <c r="H87" s="179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V87" s="1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1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92" spans="1:39">
      <c r="B92" s="177"/>
      <c r="C92" s="177"/>
      <c r="D92" s="177"/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</row>
  </sheetData>
  <sheetProtection formatCells="0" formatColumns="0" formatRows="0" insertColumns="0" insertRows="0" insertHyperlinks="0" deleteColumns="0" deleteRows="0" sort="0" autoFilter="0" pivotTables="0"/>
  <autoFilter ref="A8:AM65">
    <filterColumn colId="3" showButton="0"/>
  </autoFilter>
  <sortState ref="A10:AM65">
    <sortCondition ref="B10:B65"/>
  </sortState>
  <mergeCells count="59">
    <mergeCell ref="B1:G1"/>
    <mergeCell ref="H1:U1"/>
    <mergeCell ref="B2:G2"/>
    <mergeCell ref="H2:U2"/>
    <mergeCell ref="B4:C4"/>
    <mergeCell ref="D4:K4"/>
    <mergeCell ref="P4:R4"/>
    <mergeCell ref="S4:U4"/>
    <mergeCell ref="B5:C5"/>
    <mergeCell ref="G5:O5"/>
    <mergeCell ref="Y4:Y7"/>
    <mergeCell ref="Z4:Z7"/>
    <mergeCell ref="AA4:AA7"/>
    <mergeCell ref="T7:T9"/>
    <mergeCell ref="U7:U9"/>
    <mergeCell ref="R7:R8"/>
    <mergeCell ref="S7:S8"/>
    <mergeCell ref="B7:B8"/>
    <mergeCell ref="C7:C8"/>
    <mergeCell ref="F68:O68"/>
    <mergeCell ref="O7:O8"/>
    <mergeCell ref="D7:E8"/>
    <mergeCell ref="AJ4:AK6"/>
    <mergeCell ref="AL4:AM6"/>
    <mergeCell ref="AB4:AE6"/>
    <mergeCell ref="AF4:AG6"/>
    <mergeCell ref="AH4:AI6"/>
    <mergeCell ref="D82:I82"/>
    <mergeCell ref="J82:U82"/>
    <mergeCell ref="B85:H85"/>
    <mergeCell ref="J85:U85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7:C67"/>
    <mergeCell ref="F69:O69"/>
    <mergeCell ref="N7:N8"/>
    <mergeCell ref="B87:C87"/>
    <mergeCell ref="D87:H87"/>
    <mergeCell ref="B92:C92"/>
    <mergeCell ref="D92:I92"/>
    <mergeCell ref="J92:U92"/>
    <mergeCell ref="J86:U86"/>
    <mergeCell ref="F70:O70"/>
    <mergeCell ref="J72:U72"/>
    <mergeCell ref="J73:U73"/>
    <mergeCell ref="B74:H74"/>
    <mergeCell ref="J74:U74"/>
    <mergeCell ref="B76:C76"/>
    <mergeCell ref="D76:H76"/>
    <mergeCell ref="B82:C82"/>
  </mergeCells>
  <conditionalFormatting sqref="H10:N65 P10:P65">
    <cfRule type="cellIs" dxfId="27" priority="12" operator="greaterThan">
      <formula>10</formula>
    </cfRule>
  </conditionalFormatting>
  <conditionalFormatting sqref="O87:O1048576 O1:O85">
    <cfRule type="duplicateValues" dxfId="26" priority="11"/>
  </conditionalFormatting>
  <conditionalFormatting sqref="C1:C1048576">
    <cfRule type="duplicateValues" dxfId="25" priority="10"/>
  </conditionalFormatting>
  <conditionalFormatting sqref="J10">
    <cfRule type="cellIs" dxfId="24" priority="6" stopIfTrue="1" operator="greaterThan">
      <formula>10</formula>
    </cfRule>
    <cfRule type="cellIs" dxfId="23" priority="7" stopIfTrue="1" operator="greaterThan">
      <formula>10</formula>
    </cfRule>
    <cfRule type="cellIs" dxfId="22" priority="8" stopIfTrue="1" operator="greaterThan">
      <formula>10</formula>
    </cfRule>
    <cfRule type="cellIs" dxfId="21" priority="9" stopIfTrue="1" operator="greaterThan">
      <formula>10</formula>
    </cfRule>
  </conditionalFormatting>
  <conditionalFormatting sqref="J11:J65">
    <cfRule type="cellIs" dxfId="20" priority="2" stopIfTrue="1" operator="greaterThan">
      <formula>10</formula>
    </cfRule>
    <cfRule type="cellIs" dxfId="19" priority="3" stopIfTrue="1" operator="greaterThan">
      <formula>10</formula>
    </cfRule>
    <cfRule type="cellIs" dxfId="18" priority="4" stopIfTrue="1" operator="greaterThan">
      <formula>10</formula>
    </cfRule>
    <cfRule type="cellIs" dxfId="17" priority="5" stopIfTrue="1" operator="greaterThan">
      <formula>10</formula>
    </cfRule>
  </conditionalFormatting>
  <conditionalFormatting sqref="O1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70 Y2:AM8 X10:X6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5"/>
  <sheetViews>
    <sheetView topLeftCell="B1" workbookViewId="0">
      <pane ySplit="3" topLeftCell="A64" activePane="bottomLeft" state="frozen"/>
      <selection activeCell="A6" sqref="A6:XFD6"/>
      <selection pane="bottomLeft" activeCell="B77" sqref="A77:XFD102"/>
    </sheetView>
  </sheetViews>
  <sheetFormatPr defaultColWidth="9" defaultRowHeight="15.75"/>
  <cols>
    <col min="1" max="1" width="0.625" style="1" hidden="1" customWidth="1"/>
    <col min="2" max="2" width="6.125" style="1" customWidth="1"/>
    <col min="3" max="3" width="11.75" style="1" customWidth="1"/>
    <col min="4" max="4" width="13.75" style="1" customWidth="1"/>
    <col min="5" max="5" width="7.25" style="1" customWidth="1"/>
    <col min="6" max="6" width="9.375" style="1" hidden="1" customWidth="1"/>
    <col min="7" max="7" width="12.5" style="1" customWidth="1"/>
    <col min="8" max="8" width="7" style="1" customWidth="1"/>
    <col min="9" max="9" width="7.125" style="1" customWidth="1"/>
    <col min="10" max="10" width="6.75" style="1" customWidth="1"/>
    <col min="11" max="12" width="4.375" style="1" hidden="1" customWidth="1"/>
    <col min="13" max="13" width="4.75" style="1" hidden="1" customWidth="1"/>
    <col min="14" max="14" width="9" style="1" hidden="1" customWidth="1"/>
    <col min="15" max="15" width="15.25" style="1" hidden="1" customWidth="1"/>
    <col min="16" max="16" width="7.12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6.7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204" t="s">
        <v>0</v>
      </c>
      <c r="C1" s="204"/>
      <c r="D1" s="204"/>
      <c r="E1" s="204"/>
      <c r="F1" s="204"/>
      <c r="G1" s="204"/>
      <c r="H1" s="205" t="s">
        <v>1604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"/>
    </row>
    <row r="2" spans="2:39" ht="25.5" customHeight="1">
      <c r="B2" s="206" t="s">
        <v>1</v>
      </c>
      <c r="C2" s="206"/>
      <c r="D2" s="206"/>
      <c r="E2" s="206"/>
      <c r="F2" s="206"/>
      <c r="G2" s="206"/>
      <c r="H2" s="207" t="s">
        <v>47</v>
      </c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05"/>
      <c r="V3" s="4"/>
      <c r="W3" s="5"/>
      <c r="AF3" s="65"/>
      <c r="AJ3" s="65"/>
    </row>
    <row r="4" spans="2:39" ht="23.25" customHeight="1">
      <c r="B4" s="195" t="s">
        <v>2</v>
      </c>
      <c r="C4" s="195"/>
      <c r="D4" s="208" t="s">
        <v>48</v>
      </c>
      <c r="E4" s="208"/>
      <c r="F4" s="208"/>
      <c r="G4" s="208"/>
      <c r="H4" s="208"/>
      <c r="I4" s="208"/>
      <c r="J4" s="208"/>
      <c r="K4" s="208"/>
      <c r="L4" s="84"/>
      <c r="M4" s="84"/>
      <c r="N4" s="84"/>
      <c r="O4" s="84"/>
      <c r="P4" s="209" t="s">
        <v>49</v>
      </c>
      <c r="Q4" s="209"/>
      <c r="R4" s="209"/>
      <c r="S4" s="209" t="s">
        <v>60</v>
      </c>
      <c r="T4" s="209"/>
      <c r="U4" s="209"/>
      <c r="X4" s="63"/>
      <c r="Y4" s="181" t="s">
        <v>42</v>
      </c>
      <c r="Z4" s="181" t="s">
        <v>8</v>
      </c>
      <c r="AA4" s="181" t="s">
        <v>41</v>
      </c>
      <c r="AB4" s="181" t="s">
        <v>40</v>
      </c>
      <c r="AC4" s="181"/>
      <c r="AD4" s="181"/>
      <c r="AE4" s="181"/>
      <c r="AF4" s="181" t="s">
        <v>39</v>
      </c>
      <c r="AG4" s="181"/>
      <c r="AH4" s="181" t="s">
        <v>37</v>
      </c>
      <c r="AI4" s="181"/>
      <c r="AJ4" s="181" t="s">
        <v>38</v>
      </c>
      <c r="AK4" s="181"/>
      <c r="AL4" s="181" t="s">
        <v>36</v>
      </c>
      <c r="AM4" s="181"/>
    </row>
    <row r="5" spans="2:39" ht="17.25" customHeight="1">
      <c r="B5" s="194" t="s">
        <v>3</v>
      </c>
      <c r="C5" s="194"/>
      <c r="D5" s="9">
        <v>3</v>
      </c>
      <c r="G5" s="210" t="s">
        <v>51</v>
      </c>
      <c r="H5" s="210"/>
      <c r="I5" s="210"/>
      <c r="J5" s="210"/>
      <c r="K5" s="210"/>
      <c r="L5" s="210"/>
      <c r="M5" s="210"/>
      <c r="N5" s="210"/>
      <c r="O5" s="210"/>
      <c r="P5" s="212" t="s">
        <v>53</v>
      </c>
      <c r="Q5" s="212"/>
      <c r="R5" s="212"/>
      <c r="S5" s="212"/>
      <c r="T5" s="212"/>
      <c r="U5" s="212"/>
      <c r="X5" s="63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2:39" ht="44.25" customHeight="1">
      <c r="B7" s="182" t="s">
        <v>4</v>
      </c>
      <c r="C7" s="196" t="s">
        <v>5</v>
      </c>
      <c r="D7" s="198" t="s">
        <v>6</v>
      </c>
      <c r="E7" s="199"/>
      <c r="F7" s="182" t="s">
        <v>7</v>
      </c>
      <c r="G7" s="182" t="s">
        <v>8</v>
      </c>
      <c r="H7" s="202" t="s">
        <v>9</v>
      </c>
      <c r="I7" s="202" t="s">
        <v>10</v>
      </c>
      <c r="J7" s="202" t="s">
        <v>11</v>
      </c>
      <c r="K7" s="202" t="s">
        <v>12</v>
      </c>
      <c r="L7" s="192" t="s">
        <v>13</v>
      </c>
      <c r="M7" s="192" t="s">
        <v>14</v>
      </c>
      <c r="N7" s="192" t="s">
        <v>15</v>
      </c>
      <c r="O7" s="213"/>
      <c r="P7" s="192" t="s">
        <v>17</v>
      </c>
      <c r="Q7" s="182" t="s">
        <v>18</v>
      </c>
      <c r="R7" s="192" t="s">
        <v>19</v>
      </c>
      <c r="S7" s="182" t="s">
        <v>20</v>
      </c>
      <c r="T7" s="182" t="s">
        <v>21</v>
      </c>
      <c r="U7" s="185" t="s">
        <v>22</v>
      </c>
      <c r="X7" s="63"/>
      <c r="Y7" s="181"/>
      <c r="Z7" s="181"/>
      <c r="AA7" s="181"/>
      <c r="AB7" s="66" t="s">
        <v>23</v>
      </c>
      <c r="AC7" s="66" t="s">
        <v>24</v>
      </c>
      <c r="AD7" s="66" t="s">
        <v>25</v>
      </c>
      <c r="AE7" s="66" t="s">
        <v>26</v>
      </c>
      <c r="AF7" s="66" t="s">
        <v>27</v>
      </c>
      <c r="AG7" s="66" t="s">
        <v>26</v>
      </c>
      <c r="AH7" s="66" t="s">
        <v>27</v>
      </c>
      <c r="AI7" s="66" t="s">
        <v>26</v>
      </c>
      <c r="AJ7" s="66" t="s">
        <v>27</v>
      </c>
      <c r="AK7" s="66" t="s">
        <v>26</v>
      </c>
      <c r="AL7" s="66" t="s">
        <v>27</v>
      </c>
      <c r="AM7" s="67" t="s">
        <v>26</v>
      </c>
    </row>
    <row r="8" spans="2:39" ht="44.25" customHeight="1">
      <c r="B8" s="183"/>
      <c r="C8" s="197"/>
      <c r="D8" s="200"/>
      <c r="E8" s="201"/>
      <c r="F8" s="183"/>
      <c r="G8" s="183"/>
      <c r="H8" s="202"/>
      <c r="I8" s="202"/>
      <c r="J8" s="202"/>
      <c r="K8" s="202"/>
      <c r="L8" s="192"/>
      <c r="M8" s="192"/>
      <c r="N8" s="192"/>
      <c r="O8" s="213"/>
      <c r="P8" s="192"/>
      <c r="Q8" s="184"/>
      <c r="R8" s="192"/>
      <c r="S8" s="183"/>
      <c r="T8" s="184"/>
      <c r="U8" s="186"/>
      <c r="W8" s="12"/>
      <c r="X8" s="63"/>
      <c r="Y8" s="68" t="str">
        <f>+D4</f>
        <v>Lý thuyết trường điện từ và siêu cao tần</v>
      </c>
      <c r="Z8" s="69" t="str">
        <f>+P4</f>
        <v>Nhóm: ELE1320-03</v>
      </c>
      <c r="AA8" s="70">
        <f>+$AJ$8+$AL$8+$AH$8</f>
        <v>59</v>
      </c>
      <c r="AB8" s="64">
        <f>COUNTIF($T$9:$T$128,"Khiển trách")</f>
        <v>0</v>
      </c>
      <c r="AC8" s="64">
        <f>COUNTIF($T$9:$T$128,"Cảnh cáo")</f>
        <v>0</v>
      </c>
      <c r="AD8" s="64">
        <f>COUNTIF($T$9:$T$128,"Đình chỉ thi")</f>
        <v>0</v>
      </c>
      <c r="AE8" s="71">
        <f>+($AB$8+$AC$8+$AD$8)/$AA$8*100%</f>
        <v>0</v>
      </c>
      <c r="AF8" s="64">
        <f>SUM(COUNTIF($T$9:$T$126,"Vắng"),COUNTIF($T$9:$T$126,"Vắng có phép"))</f>
        <v>1</v>
      </c>
      <c r="AG8" s="72">
        <f>+$AF$8/$AA$8</f>
        <v>1.6949152542372881E-2</v>
      </c>
      <c r="AH8" s="73">
        <f>COUNTIF($X$9:$X$126,"Thi lại")</f>
        <v>0</v>
      </c>
      <c r="AI8" s="72">
        <f>+$AH$8/$AA$8</f>
        <v>0</v>
      </c>
      <c r="AJ8" s="73">
        <f>COUNTIF($X$9:$X$127,"Học lại")</f>
        <v>6</v>
      </c>
      <c r="AK8" s="72">
        <f>+$AJ$8/$AA$8</f>
        <v>0.10169491525423729</v>
      </c>
      <c r="AL8" s="64">
        <f>COUNTIF($X$10:$X$127,"Đạt")</f>
        <v>53</v>
      </c>
      <c r="AM8" s="71">
        <f>+$AL$8/$AA$8</f>
        <v>0.89830508474576276</v>
      </c>
    </row>
    <row r="9" spans="2:39" ht="27" customHeight="1">
      <c r="B9" s="188" t="s">
        <v>28</v>
      </c>
      <c r="C9" s="189"/>
      <c r="D9" s="189"/>
      <c r="E9" s="189"/>
      <c r="F9" s="189"/>
      <c r="G9" s="19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155"/>
      <c r="P9" s="60">
        <f>100-(H9+I9+J9+K9)</f>
        <v>70</v>
      </c>
      <c r="Q9" s="183"/>
      <c r="R9" s="16"/>
      <c r="S9" s="16"/>
      <c r="T9" s="183"/>
      <c r="U9" s="18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520</v>
      </c>
      <c r="D10" s="19" t="s">
        <v>126</v>
      </c>
      <c r="E10" s="20" t="s">
        <v>69</v>
      </c>
      <c r="F10" s="21" t="s">
        <v>521</v>
      </c>
      <c r="G10" s="18" t="s">
        <v>99</v>
      </c>
      <c r="H10" s="22">
        <v>8</v>
      </c>
      <c r="I10" s="22">
        <v>8</v>
      </c>
      <c r="J10" s="96">
        <v>8.5</v>
      </c>
      <c r="K10" s="22" t="s">
        <v>29</v>
      </c>
      <c r="L10" s="170"/>
      <c r="M10" s="170"/>
      <c r="N10" s="170"/>
      <c r="O10" s="156"/>
      <c r="P10" s="171">
        <v>5.5</v>
      </c>
      <c r="Q10" s="23">
        <f t="shared" ref="Q10:Q41" si="0">ROUND(SUMPRODUCT(H10:P10,$H$9:$P$9)/100,1)</f>
        <v>6.3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3" t="str">
        <f t="shared" ref="T10:T41" si="3">+IF(OR($H10=0,$I10=0,$J10=0,$K10=0),"Không đủ ĐKDT","")</f>
        <v/>
      </c>
      <c r="U10" s="106" t="s">
        <v>1600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522</v>
      </c>
      <c r="D11" s="28" t="s">
        <v>523</v>
      </c>
      <c r="E11" s="29" t="s">
        <v>1608</v>
      </c>
      <c r="F11" s="30" t="s">
        <v>524</v>
      </c>
      <c r="G11" s="27" t="s">
        <v>86</v>
      </c>
      <c r="H11" s="31">
        <v>8</v>
      </c>
      <c r="I11" s="31">
        <v>7.5</v>
      </c>
      <c r="J11" s="92">
        <v>9</v>
      </c>
      <c r="K11" s="31" t="s">
        <v>29</v>
      </c>
      <c r="L11" s="32"/>
      <c r="M11" s="32"/>
      <c r="N11" s="32"/>
      <c r="O11" s="157"/>
      <c r="P11" s="33">
        <v>3.5</v>
      </c>
      <c r="Q11" s="34">
        <f t="shared" si="0"/>
        <v>4.9000000000000004</v>
      </c>
      <c r="R11" s="35" t="str">
        <f t="shared" si="1"/>
        <v>D</v>
      </c>
      <c r="S11" s="36" t="str">
        <f t="shared" si="2"/>
        <v>Trung bình yếu</v>
      </c>
      <c r="T11" s="37" t="str">
        <f t="shared" si="3"/>
        <v/>
      </c>
      <c r="U11" s="107" t="s">
        <v>1600</v>
      </c>
      <c r="V11" s="3"/>
      <c r="W11" s="25"/>
      <c r="X11" s="75" t="str">
        <f t="shared" si="4"/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525</v>
      </c>
      <c r="D12" s="28" t="s">
        <v>526</v>
      </c>
      <c r="E12" s="29" t="s">
        <v>527</v>
      </c>
      <c r="F12" s="30" t="s">
        <v>70</v>
      </c>
      <c r="G12" s="27" t="s">
        <v>167</v>
      </c>
      <c r="H12" s="31">
        <v>9</v>
      </c>
      <c r="I12" s="31">
        <v>8</v>
      </c>
      <c r="J12" s="92">
        <v>8</v>
      </c>
      <c r="K12" s="31" t="s">
        <v>29</v>
      </c>
      <c r="L12" s="38"/>
      <c r="M12" s="38"/>
      <c r="N12" s="38"/>
      <c r="O12" s="157"/>
      <c r="P12" s="33">
        <v>2</v>
      </c>
      <c r="Q12" s="34">
        <f t="shared" si="0"/>
        <v>3.9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107" t="s">
        <v>1600</v>
      </c>
      <c r="V12" s="3"/>
      <c r="W12" s="25"/>
      <c r="X12" s="75" t="str">
        <f t="shared" si="4"/>
        <v>Học lại</v>
      </c>
      <c r="Y12" s="76"/>
      <c r="Z12" s="76"/>
      <c r="AA12" s="169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528</v>
      </c>
      <c r="D13" s="28" t="s">
        <v>222</v>
      </c>
      <c r="E13" s="29" t="s">
        <v>89</v>
      </c>
      <c r="F13" s="30" t="s">
        <v>529</v>
      </c>
      <c r="G13" s="27" t="s">
        <v>86</v>
      </c>
      <c r="H13" s="31">
        <v>9</v>
      </c>
      <c r="I13" s="31">
        <v>7</v>
      </c>
      <c r="J13" s="92">
        <v>8.5</v>
      </c>
      <c r="K13" s="31" t="s">
        <v>29</v>
      </c>
      <c r="L13" s="38"/>
      <c r="M13" s="38"/>
      <c r="N13" s="38"/>
      <c r="O13" s="157"/>
      <c r="P13" s="33">
        <v>0.5</v>
      </c>
      <c r="Q13" s="34">
        <f t="shared" si="0"/>
        <v>2.8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107" t="s">
        <v>1600</v>
      </c>
      <c r="V13" s="3"/>
      <c r="W13" s="25"/>
      <c r="X13" s="75" t="str">
        <f t="shared" si="4"/>
        <v>Học lại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530</v>
      </c>
      <c r="D14" s="28" t="s">
        <v>531</v>
      </c>
      <c r="E14" s="29" t="s">
        <v>89</v>
      </c>
      <c r="F14" s="30" t="s">
        <v>532</v>
      </c>
      <c r="G14" s="27" t="s">
        <v>78</v>
      </c>
      <c r="H14" s="31">
        <v>9</v>
      </c>
      <c r="I14" s="31">
        <v>7</v>
      </c>
      <c r="J14" s="92">
        <v>7</v>
      </c>
      <c r="K14" s="31" t="s">
        <v>29</v>
      </c>
      <c r="L14" s="38"/>
      <c r="M14" s="38"/>
      <c r="N14" s="38"/>
      <c r="O14" s="157"/>
      <c r="P14" s="33">
        <v>5</v>
      </c>
      <c r="Q14" s="34">
        <f t="shared" si="0"/>
        <v>5.8</v>
      </c>
      <c r="R14" s="35" t="str">
        <f t="shared" si="1"/>
        <v>C</v>
      </c>
      <c r="S14" s="36" t="str">
        <f t="shared" si="2"/>
        <v>Trung bình</v>
      </c>
      <c r="T14" s="37" t="str">
        <f t="shared" si="3"/>
        <v/>
      </c>
      <c r="U14" s="107" t="s">
        <v>1600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533</v>
      </c>
      <c r="D15" s="28" t="s">
        <v>534</v>
      </c>
      <c r="E15" s="29" t="s">
        <v>115</v>
      </c>
      <c r="F15" s="30" t="s">
        <v>535</v>
      </c>
      <c r="G15" s="27" t="s">
        <v>74</v>
      </c>
      <c r="H15" s="31">
        <v>9</v>
      </c>
      <c r="I15" s="31">
        <v>7.5</v>
      </c>
      <c r="J15" s="92">
        <v>7.5</v>
      </c>
      <c r="K15" s="31" t="s">
        <v>29</v>
      </c>
      <c r="L15" s="38"/>
      <c r="M15" s="38"/>
      <c r="N15" s="38"/>
      <c r="O15" s="157"/>
      <c r="P15" s="33">
        <v>4.5</v>
      </c>
      <c r="Q15" s="34">
        <f t="shared" si="0"/>
        <v>5.6</v>
      </c>
      <c r="R15" s="35" t="str">
        <f t="shared" si="1"/>
        <v>C</v>
      </c>
      <c r="S15" s="36" t="str">
        <f t="shared" si="2"/>
        <v>Trung bình</v>
      </c>
      <c r="T15" s="37" t="str">
        <f t="shared" si="3"/>
        <v/>
      </c>
      <c r="U15" s="107" t="s">
        <v>1600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536</v>
      </c>
      <c r="D16" s="28" t="s">
        <v>126</v>
      </c>
      <c r="E16" s="29" t="s">
        <v>115</v>
      </c>
      <c r="F16" s="30" t="s">
        <v>537</v>
      </c>
      <c r="G16" s="27" t="s">
        <v>78</v>
      </c>
      <c r="H16" s="31">
        <v>9</v>
      </c>
      <c r="I16" s="31">
        <v>7.5</v>
      </c>
      <c r="J16" s="92">
        <v>7.5</v>
      </c>
      <c r="K16" s="31" t="s">
        <v>29</v>
      </c>
      <c r="L16" s="38"/>
      <c r="M16" s="38"/>
      <c r="N16" s="38"/>
      <c r="O16" s="157"/>
      <c r="P16" s="33">
        <v>9</v>
      </c>
      <c r="Q16" s="34">
        <f t="shared" si="0"/>
        <v>8.6999999999999993</v>
      </c>
      <c r="R16" s="35" t="str">
        <f t="shared" si="1"/>
        <v>A</v>
      </c>
      <c r="S16" s="36" t="str">
        <f t="shared" si="2"/>
        <v>Giỏi</v>
      </c>
      <c r="T16" s="37" t="str">
        <f t="shared" si="3"/>
        <v/>
      </c>
      <c r="U16" s="107" t="s">
        <v>1600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538</v>
      </c>
      <c r="D17" s="28" t="s">
        <v>539</v>
      </c>
      <c r="E17" s="29" t="s">
        <v>540</v>
      </c>
      <c r="F17" s="30" t="s">
        <v>541</v>
      </c>
      <c r="G17" s="27" t="s">
        <v>108</v>
      </c>
      <c r="H17" s="31">
        <v>9</v>
      </c>
      <c r="I17" s="31">
        <v>7.5</v>
      </c>
      <c r="J17" s="92">
        <v>7</v>
      </c>
      <c r="K17" s="31" t="s">
        <v>29</v>
      </c>
      <c r="L17" s="38"/>
      <c r="M17" s="38"/>
      <c r="N17" s="38"/>
      <c r="O17" s="157"/>
      <c r="P17" s="33">
        <v>4</v>
      </c>
      <c r="Q17" s="34">
        <f t="shared" si="0"/>
        <v>5.2</v>
      </c>
      <c r="R17" s="35" t="str">
        <f t="shared" si="1"/>
        <v>D+</v>
      </c>
      <c r="S17" s="36" t="str">
        <f t="shared" si="2"/>
        <v>Trung bình yếu</v>
      </c>
      <c r="T17" s="37" t="str">
        <f t="shared" si="3"/>
        <v/>
      </c>
      <c r="U17" s="107" t="s">
        <v>1600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542</v>
      </c>
      <c r="D18" s="28" t="s">
        <v>106</v>
      </c>
      <c r="E18" s="29" t="s">
        <v>123</v>
      </c>
      <c r="F18" s="30" t="s">
        <v>543</v>
      </c>
      <c r="G18" s="27" t="s">
        <v>66</v>
      </c>
      <c r="H18" s="31">
        <v>9</v>
      </c>
      <c r="I18" s="31">
        <v>7</v>
      </c>
      <c r="J18" s="92">
        <v>9</v>
      </c>
      <c r="K18" s="31" t="s">
        <v>29</v>
      </c>
      <c r="L18" s="38"/>
      <c r="M18" s="38"/>
      <c r="N18" s="38"/>
      <c r="O18" s="157"/>
      <c r="P18" s="33">
        <v>7</v>
      </c>
      <c r="Q18" s="34">
        <f t="shared" si="0"/>
        <v>7.4</v>
      </c>
      <c r="R18" s="35" t="str">
        <f t="shared" si="1"/>
        <v>B</v>
      </c>
      <c r="S18" s="36" t="str">
        <f t="shared" si="2"/>
        <v>Khá</v>
      </c>
      <c r="T18" s="37" t="str">
        <f t="shared" si="3"/>
        <v/>
      </c>
      <c r="U18" s="107" t="s">
        <v>1600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544</v>
      </c>
      <c r="D19" s="28" t="s">
        <v>545</v>
      </c>
      <c r="E19" s="29" t="s">
        <v>123</v>
      </c>
      <c r="F19" s="30" t="s">
        <v>546</v>
      </c>
      <c r="G19" s="27" t="s">
        <v>86</v>
      </c>
      <c r="H19" s="31">
        <v>9</v>
      </c>
      <c r="I19" s="31">
        <v>8</v>
      </c>
      <c r="J19" s="92">
        <v>9</v>
      </c>
      <c r="K19" s="31" t="s">
        <v>29</v>
      </c>
      <c r="L19" s="38"/>
      <c r="M19" s="38"/>
      <c r="N19" s="38"/>
      <c r="O19" s="157"/>
      <c r="P19" s="33">
        <v>2.5</v>
      </c>
      <c r="Q19" s="34">
        <f t="shared" si="0"/>
        <v>4.4000000000000004</v>
      </c>
      <c r="R19" s="35" t="str">
        <f t="shared" si="1"/>
        <v>D</v>
      </c>
      <c r="S19" s="36" t="str">
        <f t="shared" si="2"/>
        <v>Trung bình yếu</v>
      </c>
      <c r="T19" s="37" t="str">
        <f t="shared" si="3"/>
        <v/>
      </c>
      <c r="U19" s="107" t="s">
        <v>1600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547</v>
      </c>
      <c r="D20" s="28" t="s">
        <v>361</v>
      </c>
      <c r="E20" s="29" t="s">
        <v>548</v>
      </c>
      <c r="F20" s="30" t="s">
        <v>549</v>
      </c>
      <c r="G20" s="27" t="s">
        <v>86</v>
      </c>
      <c r="H20" s="31">
        <v>6</v>
      </c>
      <c r="I20" s="31">
        <v>8</v>
      </c>
      <c r="J20" s="92">
        <v>8</v>
      </c>
      <c r="K20" s="31" t="s">
        <v>29</v>
      </c>
      <c r="L20" s="38"/>
      <c r="M20" s="38"/>
      <c r="N20" s="38"/>
      <c r="O20" s="157"/>
      <c r="P20" s="33">
        <v>0.5</v>
      </c>
      <c r="Q20" s="34">
        <f t="shared" si="0"/>
        <v>2.6</v>
      </c>
      <c r="R20" s="35" t="str">
        <f t="shared" si="1"/>
        <v>F</v>
      </c>
      <c r="S20" s="36" t="str">
        <f t="shared" si="2"/>
        <v>Kém</v>
      </c>
      <c r="T20" s="37" t="str">
        <f t="shared" si="3"/>
        <v/>
      </c>
      <c r="U20" s="107" t="s">
        <v>1600</v>
      </c>
      <c r="V20" s="3"/>
      <c r="W20" s="25"/>
      <c r="X20" s="75" t="str">
        <f t="shared" si="4"/>
        <v>Học lại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550</v>
      </c>
      <c r="D21" s="28" t="s">
        <v>551</v>
      </c>
      <c r="E21" s="29" t="s">
        <v>552</v>
      </c>
      <c r="F21" s="30" t="s">
        <v>553</v>
      </c>
      <c r="G21" s="27" t="s">
        <v>104</v>
      </c>
      <c r="H21" s="31">
        <v>0</v>
      </c>
      <c r="I21" s="31">
        <v>0</v>
      </c>
      <c r="J21" s="92">
        <v>1</v>
      </c>
      <c r="K21" s="31" t="s">
        <v>29</v>
      </c>
      <c r="L21" s="38"/>
      <c r="M21" s="38"/>
      <c r="N21" s="38"/>
      <c r="O21" s="157"/>
      <c r="P21" s="33" t="s">
        <v>1605</v>
      </c>
      <c r="Q21" s="34">
        <f t="shared" si="0"/>
        <v>0.1</v>
      </c>
      <c r="R21" s="35" t="str">
        <f t="shared" si="1"/>
        <v>F</v>
      </c>
      <c r="S21" s="36" t="str">
        <f t="shared" si="2"/>
        <v>Kém</v>
      </c>
      <c r="T21" s="37" t="str">
        <f t="shared" si="3"/>
        <v>Không đủ ĐKDT</v>
      </c>
      <c r="U21" s="107" t="s">
        <v>1600</v>
      </c>
      <c r="V21" s="3"/>
      <c r="W21" s="25"/>
      <c r="X21" s="75" t="str">
        <f t="shared" si="4"/>
        <v>Học lại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554</v>
      </c>
      <c r="D22" s="28" t="s">
        <v>555</v>
      </c>
      <c r="E22" s="29" t="s">
        <v>552</v>
      </c>
      <c r="F22" s="30" t="s">
        <v>556</v>
      </c>
      <c r="G22" s="27" t="s">
        <v>167</v>
      </c>
      <c r="H22" s="31">
        <v>9</v>
      </c>
      <c r="I22" s="31">
        <v>8</v>
      </c>
      <c r="J22" s="92">
        <v>7</v>
      </c>
      <c r="K22" s="31" t="s">
        <v>29</v>
      </c>
      <c r="L22" s="38"/>
      <c r="M22" s="38"/>
      <c r="N22" s="38"/>
      <c r="O22" s="157"/>
      <c r="P22" s="33">
        <v>4</v>
      </c>
      <c r="Q22" s="34">
        <f t="shared" si="0"/>
        <v>5.2</v>
      </c>
      <c r="R22" s="35" t="str">
        <f t="shared" si="1"/>
        <v>D+</v>
      </c>
      <c r="S22" s="36" t="str">
        <f t="shared" si="2"/>
        <v>Trung bình yếu</v>
      </c>
      <c r="T22" s="37" t="str">
        <f t="shared" si="3"/>
        <v/>
      </c>
      <c r="U22" s="107" t="s">
        <v>1600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557</v>
      </c>
      <c r="D23" s="28" t="s">
        <v>558</v>
      </c>
      <c r="E23" s="29" t="s">
        <v>552</v>
      </c>
      <c r="F23" s="30" t="s">
        <v>559</v>
      </c>
      <c r="G23" s="27" t="s">
        <v>74</v>
      </c>
      <c r="H23" s="31">
        <v>9</v>
      </c>
      <c r="I23" s="31">
        <v>7</v>
      </c>
      <c r="J23" s="92">
        <v>7.5</v>
      </c>
      <c r="K23" s="31" t="s">
        <v>29</v>
      </c>
      <c r="L23" s="38"/>
      <c r="M23" s="38"/>
      <c r="N23" s="38"/>
      <c r="O23" s="157"/>
      <c r="P23" s="33">
        <v>5</v>
      </c>
      <c r="Q23" s="34">
        <f t="shared" si="0"/>
        <v>5.9</v>
      </c>
      <c r="R23" s="35" t="str">
        <f t="shared" si="1"/>
        <v>C</v>
      </c>
      <c r="S23" s="36" t="str">
        <f t="shared" si="2"/>
        <v>Trung bình</v>
      </c>
      <c r="T23" s="37" t="str">
        <f t="shared" si="3"/>
        <v/>
      </c>
      <c r="U23" s="107" t="s">
        <v>1600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560</v>
      </c>
      <c r="D24" s="28" t="s">
        <v>561</v>
      </c>
      <c r="E24" s="29" t="s">
        <v>552</v>
      </c>
      <c r="F24" s="30" t="s">
        <v>562</v>
      </c>
      <c r="G24" s="27" t="s">
        <v>78</v>
      </c>
      <c r="H24" s="31">
        <v>8</v>
      </c>
      <c r="I24" s="31">
        <v>7.5</v>
      </c>
      <c r="J24" s="92">
        <v>7</v>
      </c>
      <c r="K24" s="31" t="s">
        <v>29</v>
      </c>
      <c r="L24" s="38"/>
      <c r="M24" s="38"/>
      <c r="N24" s="38"/>
      <c r="O24" s="157"/>
      <c r="P24" s="33">
        <v>7</v>
      </c>
      <c r="Q24" s="34">
        <f t="shared" si="0"/>
        <v>7.2</v>
      </c>
      <c r="R24" s="35" t="str">
        <f t="shared" si="1"/>
        <v>B</v>
      </c>
      <c r="S24" s="36" t="str">
        <f t="shared" si="2"/>
        <v>Khá</v>
      </c>
      <c r="T24" s="37" t="str">
        <f t="shared" si="3"/>
        <v/>
      </c>
      <c r="U24" s="107" t="s">
        <v>1600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563</v>
      </c>
      <c r="D25" s="28" t="s">
        <v>224</v>
      </c>
      <c r="E25" s="29" t="s">
        <v>552</v>
      </c>
      <c r="F25" s="30" t="s">
        <v>564</v>
      </c>
      <c r="G25" s="27" t="s">
        <v>108</v>
      </c>
      <c r="H25" s="31">
        <v>9</v>
      </c>
      <c r="I25" s="31">
        <v>7.5</v>
      </c>
      <c r="J25" s="92">
        <v>7.5</v>
      </c>
      <c r="K25" s="31" t="s">
        <v>29</v>
      </c>
      <c r="L25" s="38"/>
      <c r="M25" s="38"/>
      <c r="N25" s="38"/>
      <c r="O25" s="157"/>
      <c r="P25" s="33">
        <v>8.5</v>
      </c>
      <c r="Q25" s="34">
        <f t="shared" si="0"/>
        <v>8.4</v>
      </c>
      <c r="R25" s="35" t="str">
        <f t="shared" si="1"/>
        <v>B+</v>
      </c>
      <c r="S25" s="36" t="str">
        <f t="shared" si="2"/>
        <v>Khá</v>
      </c>
      <c r="T25" s="37" t="str">
        <f t="shared" si="3"/>
        <v/>
      </c>
      <c r="U25" s="107" t="s">
        <v>1600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565</v>
      </c>
      <c r="D26" s="28" t="s">
        <v>566</v>
      </c>
      <c r="E26" s="29" t="s">
        <v>132</v>
      </c>
      <c r="F26" s="30" t="s">
        <v>567</v>
      </c>
      <c r="G26" s="27" t="s">
        <v>159</v>
      </c>
      <c r="H26" s="31">
        <v>9</v>
      </c>
      <c r="I26" s="31">
        <v>7.5</v>
      </c>
      <c r="J26" s="92">
        <v>9</v>
      </c>
      <c r="K26" s="31" t="s">
        <v>29</v>
      </c>
      <c r="L26" s="38"/>
      <c r="M26" s="38"/>
      <c r="N26" s="38"/>
      <c r="O26" s="157"/>
      <c r="P26" s="33">
        <v>9</v>
      </c>
      <c r="Q26" s="34">
        <f t="shared" si="0"/>
        <v>8.9</v>
      </c>
      <c r="R26" s="35" t="str">
        <f t="shared" si="1"/>
        <v>A</v>
      </c>
      <c r="S26" s="36" t="str">
        <f t="shared" si="2"/>
        <v>Giỏi</v>
      </c>
      <c r="T26" s="37" t="str">
        <f t="shared" si="3"/>
        <v/>
      </c>
      <c r="U26" s="107" t="s">
        <v>1600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568</v>
      </c>
      <c r="D27" s="28" t="s">
        <v>425</v>
      </c>
      <c r="E27" s="29" t="s">
        <v>569</v>
      </c>
      <c r="F27" s="30" t="s">
        <v>570</v>
      </c>
      <c r="G27" s="27" t="s">
        <v>99</v>
      </c>
      <c r="H27" s="31">
        <v>9</v>
      </c>
      <c r="I27" s="31">
        <v>8</v>
      </c>
      <c r="J27" s="92">
        <v>8</v>
      </c>
      <c r="K27" s="31" t="s">
        <v>29</v>
      </c>
      <c r="L27" s="38"/>
      <c r="M27" s="38"/>
      <c r="N27" s="38"/>
      <c r="O27" s="157"/>
      <c r="P27" s="33">
        <v>6</v>
      </c>
      <c r="Q27" s="34">
        <f t="shared" si="0"/>
        <v>6.7</v>
      </c>
      <c r="R27" s="35" t="str">
        <f t="shared" si="1"/>
        <v>C+</v>
      </c>
      <c r="S27" s="36" t="str">
        <f t="shared" si="2"/>
        <v>Trung bình</v>
      </c>
      <c r="T27" s="37" t="str">
        <f t="shared" si="3"/>
        <v/>
      </c>
      <c r="U27" s="107" t="s">
        <v>1600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571</v>
      </c>
      <c r="D28" s="28" t="s">
        <v>320</v>
      </c>
      <c r="E28" s="29" t="s">
        <v>362</v>
      </c>
      <c r="F28" s="30" t="s">
        <v>572</v>
      </c>
      <c r="G28" s="27" t="s">
        <v>159</v>
      </c>
      <c r="H28" s="31">
        <v>9</v>
      </c>
      <c r="I28" s="31">
        <v>8</v>
      </c>
      <c r="J28" s="92">
        <v>6.5</v>
      </c>
      <c r="K28" s="31" t="s">
        <v>29</v>
      </c>
      <c r="L28" s="38"/>
      <c r="M28" s="38"/>
      <c r="N28" s="38"/>
      <c r="O28" s="157"/>
      <c r="P28" s="33">
        <v>9</v>
      </c>
      <c r="Q28" s="34">
        <f t="shared" si="0"/>
        <v>8.6999999999999993</v>
      </c>
      <c r="R28" s="35" t="str">
        <f t="shared" si="1"/>
        <v>A</v>
      </c>
      <c r="S28" s="36" t="str">
        <f t="shared" si="2"/>
        <v>Giỏi</v>
      </c>
      <c r="T28" s="37" t="str">
        <f t="shared" si="3"/>
        <v/>
      </c>
      <c r="U28" s="107" t="s">
        <v>1600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573</v>
      </c>
      <c r="D29" s="28" t="s">
        <v>574</v>
      </c>
      <c r="E29" s="29" t="s">
        <v>147</v>
      </c>
      <c r="F29" s="30" t="s">
        <v>575</v>
      </c>
      <c r="G29" s="27" t="s">
        <v>108</v>
      </c>
      <c r="H29" s="31">
        <v>9</v>
      </c>
      <c r="I29" s="31">
        <v>8</v>
      </c>
      <c r="J29" s="92">
        <v>6.5</v>
      </c>
      <c r="K29" s="31" t="s">
        <v>29</v>
      </c>
      <c r="L29" s="38"/>
      <c r="M29" s="38"/>
      <c r="N29" s="38"/>
      <c r="O29" s="157"/>
      <c r="P29" s="33">
        <v>7</v>
      </c>
      <c r="Q29" s="34">
        <f t="shared" si="0"/>
        <v>7.3</v>
      </c>
      <c r="R29" s="35" t="str">
        <f t="shared" si="1"/>
        <v>B</v>
      </c>
      <c r="S29" s="36" t="str">
        <f t="shared" si="2"/>
        <v>Khá</v>
      </c>
      <c r="T29" s="37" t="str">
        <f t="shared" si="3"/>
        <v/>
      </c>
      <c r="U29" s="107" t="s">
        <v>1600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576</v>
      </c>
      <c r="D30" s="28" t="s">
        <v>212</v>
      </c>
      <c r="E30" s="29" t="s">
        <v>157</v>
      </c>
      <c r="F30" s="30" t="s">
        <v>577</v>
      </c>
      <c r="G30" s="27" t="s">
        <v>108</v>
      </c>
      <c r="H30" s="31">
        <v>9</v>
      </c>
      <c r="I30" s="31">
        <v>8</v>
      </c>
      <c r="J30" s="92">
        <v>6.5</v>
      </c>
      <c r="K30" s="31" t="s">
        <v>29</v>
      </c>
      <c r="L30" s="38"/>
      <c r="M30" s="38"/>
      <c r="N30" s="38"/>
      <c r="O30" s="157"/>
      <c r="P30" s="33">
        <v>4.5</v>
      </c>
      <c r="Q30" s="34">
        <f t="shared" si="0"/>
        <v>5.5</v>
      </c>
      <c r="R30" s="35" t="str">
        <f t="shared" si="1"/>
        <v>C</v>
      </c>
      <c r="S30" s="36" t="str">
        <f t="shared" si="2"/>
        <v>Trung bình</v>
      </c>
      <c r="T30" s="37" t="str">
        <f t="shared" si="3"/>
        <v/>
      </c>
      <c r="U30" s="107" t="s">
        <v>1600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578</v>
      </c>
      <c r="D31" s="28" t="s">
        <v>579</v>
      </c>
      <c r="E31" s="29" t="s">
        <v>157</v>
      </c>
      <c r="F31" s="30" t="s">
        <v>580</v>
      </c>
      <c r="G31" s="27" t="s">
        <v>86</v>
      </c>
      <c r="H31" s="31">
        <v>9</v>
      </c>
      <c r="I31" s="31">
        <v>8</v>
      </c>
      <c r="J31" s="92">
        <v>8</v>
      </c>
      <c r="K31" s="31" t="s">
        <v>29</v>
      </c>
      <c r="L31" s="38"/>
      <c r="M31" s="38"/>
      <c r="N31" s="38"/>
      <c r="O31" s="157"/>
      <c r="P31" s="33">
        <v>6.5</v>
      </c>
      <c r="Q31" s="34">
        <f t="shared" si="0"/>
        <v>7.1</v>
      </c>
      <c r="R31" s="35" t="str">
        <f t="shared" si="1"/>
        <v>B</v>
      </c>
      <c r="S31" s="36" t="str">
        <f t="shared" si="2"/>
        <v>Khá</v>
      </c>
      <c r="T31" s="37" t="str">
        <f t="shared" si="3"/>
        <v/>
      </c>
      <c r="U31" s="107" t="s">
        <v>1600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581</v>
      </c>
      <c r="D32" s="28" t="s">
        <v>582</v>
      </c>
      <c r="E32" s="29" t="s">
        <v>157</v>
      </c>
      <c r="F32" s="30" t="s">
        <v>350</v>
      </c>
      <c r="G32" s="27" t="s">
        <v>159</v>
      </c>
      <c r="H32" s="31">
        <v>9</v>
      </c>
      <c r="I32" s="31">
        <v>8</v>
      </c>
      <c r="J32" s="92">
        <v>8</v>
      </c>
      <c r="K32" s="31" t="s">
        <v>29</v>
      </c>
      <c r="L32" s="38"/>
      <c r="M32" s="38"/>
      <c r="N32" s="38"/>
      <c r="O32" s="157"/>
      <c r="P32" s="33">
        <v>6</v>
      </c>
      <c r="Q32" s="34">
        <f t="shared" si="0"/>
        <v>6.7</v>
      </c>
      <c r="R32" s="35" t="str">
        <f t="shared" si="1"/>
        <v>C+</v>
      </c>
      <c r="S32" s="36" t="str">
        <f t="shared" si="2"/>
        <v>Trung bình</v>
      </c>
      <c r="T32" s="37" t="str">
        <f t="shared" si="3"/>
        <v/>
      </c>
      <c r="U32" s="107" t="s">
        <v>1600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583</v>
      </c>
      <c r="D33" s="28" t="s">
        <v>584</v>
      </c>
      <c r="E33" s="29" t="s">
        <v>394</v>
      </c>
      <c r="F33" s="30" t="s">
        <v>585</v>
      </c>
      <c r="G33" s="27" t="s">
        <v>78</v>
      </c>
      <c r="H33" s="31">
        <v>8</v>
      </c>
      <c r="I33" s="31">
        <v>7.5</v>
      </c>
      <c r="J33" s="92">
        <v>8</v>
      </c>
      <c r="K33" s="31" t="s">
        <v>29</v>
      </c>
      <c r="L33" s="38"/>
      <c r="M33" s="38"/>
      <c r="N33" s="38"/>
      <c r="O33" s="157"/>
      <c r="P33" s="33">
        <v>5.5</v>
      </c>
      <c r="Q33" s="34">
        <f t="shared" si="0"/>
        <v>6.2</v>
      </c>
      <c r="R33" s="35" t="str">
        <f t="shared" si="1"/>
        <v>C</v>
      </c>
      <c r="S33" s="36" t="str">
        <f t="shared" si="2"/>
        <v>Trung bình</v>
      </c>
      <c r="T33" s="37" t="str">
        <f t="shared" si="3"/>
        <v/>
      </c>
      <c r="U33" s="107" t="s">
        <v>1600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586</v>
      </c>
      <c r="D34" s="28" t="s">
        <v>295</v>
      </c>
      <c r="E34" s="29" t="s">
        <v>162</v>
      </c>
      <c r="F34" s="30" t="s">
        <v>587</v>
      </c>
      <c r="G34" s="27" t="s">
        <v>108</v>
      </c>
      <c r="H34" s="31">
        <v>6</v>
      </c>
      <c r="I34" s="31">
        <v>7</v>
      </c>
      <c r="J34" s="92">
        <v>8.5</v>
      </c>
      <c r="K34" s="31" t="s">
        <v>29</v>
      </c>
      <c r="L34" s="38"/>
      <c r="M34" s="38"/>
      <c r="N34" s="38"/>
      <c r="O34" s="157"/>
      <c r="P34" s="33">
        <v>2</v>
      </c>
      <c r="Q34" s="34">
        <f t="shared" si="0"/>
        <v>3.6</v>
      </c>
      <c r="R34" s="35" t="str">
        <f t="shared" si="1"/>
        <v>F</v>
      </c>
      <c r="S34" s="36" t="str">
        <f t="shared" si="2"/>
        <v>Kém</v>
      </c>
      <c r="T34" s="37" t="str">
        <f t="shared" si="3"/>
        <v/>
      </c>
      <c r="U34" s="107" t="s">
        <v>1600</v>
      </c>
      <c r="V34" s="3"/>
      <c r="W34" s="25"/>
      <c r="X34" s="75" t="str">
        <f t="shared" si="4"/>
        <v>Học lại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588</v>
      </c>
      <c r="D35" s="28" t="s">
        <v>589</v>
      </c>
      <c r="E35" s="29" t="s">
        <v>162</v>
      </c>
      <c r="F35" s="30" t="s">
        <v>590</v>
      </c>
      <c r="G35" s="27" t="s">
        <v>66</v>
      </c>
      <c r="H35" s="31">
        <v>10</v>
      </c>
      <c r="I35" s="31">
        <v>9</v>
      </c>
      <c r="J35" s="92">
        <v>8</v>
      </c>
      <c r="K35" s="31" t="s">
        <v>29</v>
      </c>
      <c r="L35" s="38"/>
      <c r="M35" s="38"/>
      <c r="N35" s="38"/>
      <c r="O35" s="157"/>
      <c r="P35" s="33">
        <v>8</v>
      </c>
      <c r="Q35" s="34">
        <f t="shared" si="0"/>
        <v>8.3000000000000007</v>
      </c>
      <c r="R35" s="35" t="str">
        <f t="shared" si="1"/>
        <v>B+</v>
      </c>
      <c r="S35" s="36" t="str">
        <f t="shared" si="2"/>
        <v>Khá</v>
      </c>
      <c r="T35" s="37" t="str">
        <f t="shared" si="3"/>
        <v/>
      </c>
      <c r="U35" s="107" t="s">
        <v>1600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591</v>
      </c>
      <c r="D36" s="28" t="s">
        <v>592</v>
      </c>
      <c r="E36" s="29" t="s">
        <v>162</v>
      </c>
      <c r="F36" s="30" t="s">
        <v>593</v>
      </c>
      <c r="G36" s="27" t="s">
        <v>86</v>
      </c>
      <c r="H36" s="31">
        <v>9</v>
      </c>
      <c r="I36" s="31">
        <v>7.5</v>
      </c>
      <c r="J36" s="92">
        <v>7.5</v>
      </c>
      <c r="K36" s="31" t="s">
        <v>29</v>
      </c>
      <c r="L36" s="38"/>
      <c r="M36" s="38"/>
      <c r="N36" s="38"/>
      <c r="O36" s="157"/>
      <c r="P36" s="33">
        <v>7</v>
      </c>
      <c r="Q36" s="34">
        <f t="shared" si="0"/>
        <v>7.3</v>
      </c>
      <c r="R36" s="35" t="str">
        <f t="shared" si="1"/>
        <v>B</v>
      </c>
      <c r="S36" s="36" t="str">
        <f t="shared" si="2"/>
        <v>Khá</v>
      </c>
      <c r="T36" s="37" t="str">
        <f t="shared" si="3"/>
        <v/>
      </c>
      <c r="U36" s="107" t="s">
        <v>1600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594</v>
      </c>
      <c r="D37" s="28" t="s">
        <v>595</v>
      </c>
      <c r="E37" s="29" t="s">
        <v>596</v>
      </c>
      <c r="F37" s="30" t="s">
        <v>597</v>
      </c>
      <c r="G37" s="27" t="s">
        <v>78</v>
      </c>
      <c r="H37" s="31">
        <v>10</v>
      </c>
      <c r="I37" s="31">
        <v>9</v>
      </c>
      <c r="J37" s="92">
        <v>7.5</v>
      </c>
      <c r="K37" s="31" t="s">
        <v>29</v>
      </c>
      <c r="L37" s="38"/>
      <c r="M37" s="38"/>
      <c r="N37" s="38"/>
      <c r="O37" s="157"/>
      <c r="P37" s="33">
        <v>9</v>
      </c>
      <c r="Q37" s="34">
        <f t="shared" si="0"/>
        <v>9</v>
      </c>
      <c r="R37" s="35" t="str">
        <f t="shared" si="1"/>
        <v>A+</v>
      </c>
      <c r="S37" s="36" t="str">
        <f t="shared" si="2"/>
        <v>Giỏi</v>
      </c>
      <c r="T37" s="37" t="str">
        <f t="shared" si="3"/>
        <v/>
      </c>
      <c r="U37" s="107" t="s">
        <v>1600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598</v>
      </c>
      <c r="D38" s="28" t="s">
        <v>209</v>
      </c>
      <c r="E38" s="29" t="s">
        <v>177</v>
      </c>
      <c r="F38" s="30" t="s">
        <v>599</v>
      </c>
      <c r="G38" s="27" t="s">
        <v>99</v>
      </c>
      <c r="H38" s="31">
        <v>9</v>
      </c>
      <c r="I38" s="31">
        <v>8</v>
      </c>
      <c r="J38" s="92">
        <v>7.5</v>
      </c>
      <c r="K38" s="31" t="s">
        <v>29</v>
      </c>
      <c r="L38" s="38"/>
      <c r="M38" s="38"/>
      <c r="N38" s="38"/>
      <c r="O38" s="157"/>
      <c r="P38" s="33">
        <v>8.5</v>
      </c>
      <c r="Q38" s="34">
        <f t="shared" si="0"/>
        <v>8.4</v>
      </c>
      <c r="R38" s="35" t="str">
        <f t="shared" si="1"/>
        <v>B+</v>
      </c>
      <c r="S38" s="36" t="str">
        <f t="shared" si="2"/>
        <v>Khá</v>
      </c>
      <c r="T38" s="37" t="str">
        <f t="shared" si="3"/>
        <v/>
      </c>
      <c r="U38" s="107" t="s">
        <v>1600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600</v>
      </c>
      <c r="D39" s="28" t="s">
        <v>601</v>
      </c>
      <c r="E39" s="29" t="s">
        <v>192</v>
      </c>
      <c r="F39" s="30" t="s">
        <v>602</v>
      </c>
      <c r="G39" s="27" t="s">
        <v>108</v>
      </c>
      <c r="H39" s="31">
        <v>9</v>
      </c>
      <c r="I39" s="31">
        <v>8</v>
      </c>
      <c r="J39" s="92">
        <v>7</v>
      </c>
      <c r="K39" s="31" t="s">
        <v>29</v>
      </c>
      <c r="L39" s="38"/>
      <c r="M39" s="38"/>
      <c r="N39" s="38"/>
      <c r="O39" s="157"/>
      <c r="P39" s="33">
        <v>9</v>
      </c>
      <c r="Q39" s="34">
        <f t="shared" si="0"/>
        <v>8.6999999999999993</v>
      </c>
      <c r="R39" s="35" t="str">
        <f t="shared" si="1"/>
        <v>A</v>
      </c>
      <c r="S39" s="36" t="str">
        <f t="shared" si="2"/>
        <v>Giỏi</v>
      </c>
      <c r="T39" s="37" t="str">
        <f t="shared" si="3"/>
        <v/>
      </c>
      <c r="U39" s="107" t="s">
        <v>1600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603</v>
      </c>
      <c r="D40" s="28" t="s">
        <v>604</v>
      </c>
      <c r="E40" s="29" t="s">
        <v>605</v>
      </c>
      <c r="F40" s="30" t="s">
        <v>606</v>
      </c>
      <c r="G40" s="27" t="s">
        <v>86</v>
      </c>
      <c r="H40" s="31">
        <v>8</v>
      </c>
      <c r="I40" s="31">
        <v>7</v>
      </c>
      <c r="J40" s="92">
        <v>8</v>
      </c>
      <c r="K40" s="31" t="s">
        <v>29</v>
      </c>
      <c r="L40" s="38"/>
      <c r="M40" s="38"/>
      <c r="N40" s="38"/>
      <c r="O40" s="157"/>
      <c r="P40" s="33">
        <v>4</v>
      </c>
      <c r="Q40" s="34">
        <f t="shared" si="0"/>
        <v>5.0999999999999996</v>
      </c>
      <c r="R40" s="35" t="str">
        <f t="shared" si="1"/>
        <v>D+</v>
      </c>
      <c r="S40" s="36" t="str">
        <f t="shared" si="2"/>
        <v>Trung bình yếu</v>
      </c>
      <c r="T40" s="37" t="str">
        <f t="shared" si="3"/>
        <v/>
      </c>
      <c r="U40" s="107" t="s">
        <v>1601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607</v>
      </c>
      <c r="D41" s="28" t="s">
        <v>184</v>
      </c>
      <c r="E41" s="29" t="s">
        <v>445</v>
      </c>
      <c r="F41" s="30" t="s">
        <v>567</v>
      </c>
      <c r="G41" s="27" t="s">
        <v>78</v>
      </c>
      <c r="H41" s="31">
        <v>8</v>
      </c>
      <c r="I41" s="31">
        <v>7</v>
      </c>
      <c r="J41" s="92">
        <v>7.5</v>
      </c>
      <c r="K41" s="31" t="s">
        <v>29</v>
      </c>
      <c r="L41" s="38"/>
      <c r="M41" s="38"/>
      <c r="N41" s="38"/>
      <c r="O41" s="157"/>
      <c r="P41" s="33">
        <v>3.5</v>
      </c>
      <c r="Q41" s="34">
        <f t="shared" si="0"/>
        <v>4.7</v>
      </c>
      <c r="R41" s="35" t="str">
        <f t="shared" si="1"/>
        <v>D</v>
      </c>
      <c r="S41" s="36" t="str">
        <f t="shared" si="2"/>
        <v>Trung bình yếu</v>
      </c>
      <c r="T41" s="37" t="str">
        <f t="shared" si="3"/>
        <v/>
      </c>
      <c r="U41" s="107" t="s">
        <v>1601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608</v>
      </c>
      <c r="D42" s="28" t="s">
        <v>361</v>
      </c>
      <c r="E42" s="29" t="s">
        <v>609</v>
      </c>
      <c r="F42" s="30" t="s">
        <v>610</v>
      </c>
      <c r="G42" s="27" t="s">
        <v>66</v>
      </c>
      <c r="H42" s="31">
        <v>10</v>
      </c>
      <c r="I42" s="31">
        <v>9</v>
      </c>
      <c r="J42" s="92">
        <v>7</v>
      </c>
      <c r="K42" s="31" t="s">
        <v>29</v>
      </c>
      <c r="L42" s="38"/>
      <c r="M42" s="38"/>
      <c r="N42" s="38"/>
      <c r="O42" s="157"/>
      <c r="P42" s="33">
        <v>9</v>
      </c>
      <c r="Q42" s="34">
        <f t="shared" ref="Q42:Q68" si="5">ROUND(SUMPRODUCT(H42:P42,$H$9:$P$9)/100,1)</f>
        <v>8.9</v>
      </c>
      <c r="R42" s="35" t="str">
        <f t="shared" ref="R42:R6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6" t="str">
        <f t="shared" ref="S42:S68" si="7">IF($Q42&lt;4,"Kém",IF(AND($Q42&gt;=4,$Q42&lt;=5.4),"Trung bình yếu",IF(AND($Q42&gt;=5.5,$Q42&lt;=6.9),"Trung bình",IF(AND($Q42&gt;=7,$Q42&lt;=8.4),"Khá",IF(AND($Q42&gt;=8.5,$Q42&lt;=10),"Giỏi","")))))</f>
        <v>Giỏi</v>
      </c>
      <c r="T42" s="37" t="str">
        <f t="shared" ref="T42:T64" si="8">+IF(OR($H42=0,$I42=0,$J42=0,$K42=0),"Không đủ ĐKDT","")</f>
        <v/>
      </c>
      <c r="U42" s="107" t="s">
        <v>1601</v>
      </c>
      <c r="V42" s="3"/>
      <c r="W42" s="25"/>
      <c r="X42" s="75" t="str">
        <f t="shared" ref="X42:X6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611</v>
      </c>
      <c r="D43" s="28" t="s">
        <v>153</v>
      </c>
      <c r="E43" s="29" t="s">
        <v>213</v>
      </c>
      <c r="F43" s="30" t="s">
        <v>612</v>
      </c>
      <c r="G43" s="27" t="s">
        <v>78</v>
      </c>
      <c r="H43" s="31">
        <v>9</v>
      </c>
      <c r="I43" s="31">
        <v>7</v>
      </c>
      <c r="J43" s="92">
        <v>7</v>
      </c>
      <c r="K43" s="31" t="s">
        <v>29</v>
      </c>
      <c r="L43" s="38"/>
      <c r="M43" s="38"/>
      <c r="N43" s="38"/>
      <c r="O43" s="157"/>
      <c r="P43" s="33">
        <v>7.5</v>
      </c>
      <c r="Q43" s="34">
        <f t="shared" si="5"/>
        <v>7.6</v>
      </c>
      <c r="R43" s="35" t="str">
        <f t="shared" si="6"/>
        <v>B</v>
      </c>
      <c r="S43" s="36" t="str">
        <f t="shared" si="7"/>
        <v>Khá</v>
      </c>
      <c r="T43" s="37" t="str">
        <f t="shared" si="8"/>
        <v/>
      </c>
      <c r="U43" s="107" t="s">
        <v>1601</v>
      </c>
      <c r="V43" s="3"/>
      <c r="W43" s="25"/>
      <c r="X43" s="75" t="str">
        <f t="shared" si="9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613</v>
      </c>
      <c r="D44" s="28" t="s">
        <v>614</v>
      </c>
      <c r="E44" s="29" t="s">
        <v>213</v>
      </c>
      <c r="F44" s="30" t="s">
        <v>615</v>
      </c>
      <c r="G44" s="27" t="s">
        <v>78</v>
      </c>
      <c r="H44" s="31">
        <v>10</v>
      </c>
      <c r="I44" s="31">
        <v>9</v>
      </c>
      <c r="J44" s="92">
        <v>7</v>
      </c>
      <c r="K44" s="31" t="s">
        <v>29</v>
      </c>
      <c r="L44" s="38"/>
      <c r="M44" s="38"/>
      <c r="N44" s="38"/>
      <c r="O44" s="157"/>
      <c r="P44" s="33">
        <v>8</v>
      </c>
      <c r="Q44" s="34">
        <f t="shared" si="5"/>
        <v>8.1999999999999993</v>
      </c>
      <c r="R44" s="35" t="str">
        <f t="shared" si="6"/>
        <v>B+</v>
      </c>
      <c r="S44" s="36" t="str">
        <f t="shared" si="7"/>
        <v>Khá</v>
      </c>
      <c r="T44" s="37" t="str">
        <f t="shared" si="8"/>
        <v/>
      </c>
      <c r="U44" s="107" t="s">
        <v>1601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616</v>
      </c>
      <c r="D45" s="28" t="s">
        <v>617</v>
      </c>
      <c r="E45" s="29" t="s">
        <v>213</v>
      </c>
      <c r="F45" s="30" t="s">
        <v>618</v>
      </c>
      <c r="G45" s="27" t="s">
        <v>74</v>
      </c>
      <c r="H45" s="31">
        <v>9</v>
      </c>
      <c r="I45" s="31">
        <v>7.5</v>
      </c>
      <c r="J45" s="92">
        <v>7.5</v>
      </c>
      <c r="K45" s="31" t="s">
        <v>29</v>
      </c>
      <c r="L45" s="38"/>
      <c r="M45" s="38"/>
      <c r="N45" s="38"/>
      <c r="O45" s="157"/>
      <c r="P45" s="33">
        <v>7</v>
      </c>
      <c r="Q45" s="34">
        <f t="shared" si="5"/>
        <v>7.3</v>
      </c>
      <c r="R45" s="35" t="str">
        <f t="shared" si="6"/>
        <v>B</v>
      </c>
      <c r="S45" s="36" t="str">
        <f t="shared" si="7"/>
        <v>Khá</v>
      </c>
      <c r="T45" s="37" t="str">
        <f t="shared" si="8"/>
        <v/>
      </c>
      <c r="U45" s="107" t="s">
        <v>1601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619</v>
      </c>
      <c r="D46" s="28" t="s">
        <v>620</v>
      </c>
      <c r="E46" s="29" t="s">
        <v>225</v>
      </c>
      <c r="F46" s="30" t="s">
        <v>621</v>
      </c>
      <c r="G46" s="27" t="s">
        <v>167</v>
      </c>
      <c r="H46" s="31">
        <v>9</v>
      </c>
      <c r="I46" s="31">
        <v>8</v>
      </c>
      <c r="J46" s="92">
        <v>7.5</v>
      </c>
      <c r="K46" s="31" t="s">
        <v>29</v>
      </c>
      <c r="L46" s="38"/>
      <c r="M46" s="38"/>
      <c r="N46" s="38"/>
      <c r="O46" s="157"/>
      <c r="P46" s="33">
        <v>8</v>
      </c>
      <c r="Q46" s="34">
        <f t="shared" si="5"/>
        <v>8.1</v>
      </c>
      <c r="R46" s="35" t="str">
        <f t="shared" si="6"/>
        <v>B+</v>
      </c>
      <c r="S46" s="36" t="str">
        <f t="shared" si="7"/>
        <v>Khá</v>
      </c>
      <c r="T46" s="37" t="str">
        <f t="shared" si="8"/>
        <v/>
      </c>
      <c r="U46" s="107" t="s">
        <v>1601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622</v>
      </c>
      <c r="D47" s="28" t="s">
        <v>623</v>
      </c>
      <c r="E47" s="29" t="s">
        <v>624</v>
      </c>
      <c r="F47" s="30" t="s">
        <v>625</v>
      </c>
      <c r="G47" s="27" t="s">
        <v>167</v>
      </c>
      <c r="H47" s="31">
        <v>10</v>
      </c>
      <c r="I47" s="31">
        <v>9</v>
      </c>
      <c r="J47" s="92">
        <v>7.5</v>
      </c>
      <c r="K47" s="31" t="s">
        <v>29</v>
      </c>
      <c r="L47" s="38"/>
      <c r="M47" s="38"/>
      <c r="N47" s="38"/>
      <c r="O47" s="157"/>
      <c r="P47" s="33">
        <v>9.5</v>
      </c>
      <c r="Q47" s="34">
        <f t="shared" si="5"/>
        <v>9.3000000000000007</v>
      </c>
      <c r="R47" s="35" t="str">
        <f t="shared" si="6"/>
        <v>A+</v>
      </c>
      <c r="S47" s="36" t="str">
        <f t="shared" si="7"/>
        <v>Giỏi</v>
      </c>
      <c r="T47" s="37" t="str">
        <f t="shared" si="8"/>
        <v/>
      </c>
      <c r="U47" s="107" t="s">
        <v>1601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626</v>
      </c>
      <c r="D48" s="28" t="s">
        <v>627</v>
      </c>
      <c r="E48" s="29" t="s">
        <v>237</v>
      </c>
      <c r="F48" s="30" t="s">
        <v>628</v>
      </c>
      <c r="G48" s="27" t="s">
        <v>108</v>
      </c>
      <c r="H48" s="31">
        <v>9</v>
      </c>
      <c r="I48" s="31">
        <v>7.5</v>
      </c>
      <c r="J48" s="92">
        <v>7.5</v>
      </c>
      <c r="K48" s="31" t="s">
        <v>29</v>
      </c>
      <c r="L48" s="38"/>
      <c r="M48" s="38"/>
      <c r="N48" s="38"/>
      <c r="O48" s="157"/>
      <c r="P48" s="33">
        <v>8.5</v>
      </c>
      <c r="Q48" s="34">
        <f t="shared" si="5"/>
        <v>8.4</v>
      </c>
      <c r="R48" s="35" t="str">
        <f t="shared" si="6"/>
        <v>B+</v>
      </c>
      <c r="S48" s="36" t="str">
        <f t="shared" si="7"/>
        <v>Khá</v>
      </c>
      <c r="T48" s="37" t="str">
        <f t="shared" si="8"/>
        <v/>
      </c>
      <c r="U48" s="107" t="s">
        <v>1601</v>
      </c>
      <c r="V48" s="3"/>
      <c r="W48" s="25"/>
      <c r="X48" s="75" t="str">
        <f t="shared" si="9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26">
        <v>40</v>
      </c>
      <c r="C49" s="27" t="s">
        <v>629</v>
      </c>
      <c r="D49" s="28" t="s">
        <v>153</v>
      </c>
      <c r="E49" s="29" t="s">
        <v>237</v>
      </c>
      <c r="F49" s="30" t="s">
        <v>630</v>
      </c>
      <c r="G49" s="27" t="s">
        <v>74</v>
      </c>
      <c r="H49" s="31">
        <v>9</v>
      </c>
      <c r="I49" s="31">
        <v>7</v>
      </c>
      <c r="J49" s="92">
        <v>7.5</v>
      </c>
      <c r="K49" s="31" t="s">
        <v>29</v>
      </c>
      <c r="L49" s="38"/>
      <c r="M49" s="38"/>
      <c r="N49" s="38"/>
      <c r="O49" s="157"/>
      <c r="P49" s="33">
        <v>7.5</v>
      </c>
      <c r="Q49" s="34">
        <f t="shared" si="5"/>
        <v>7.6</v>
      </c>
      <c r="R49" s="35" t="str">
        <f t="shared" si="6"/>
        <v>B</v>
      </c>
      <c r="S49" s="36" t="str">
        <f t="shared" si="7"/>
        <v>Khá</v>
      </c>
      <c r="T49" s="37" t="str">
        <f t="shared" si="8"/>
        <v/>
      </c>
      <c r="U49" s="107" t="s">
        <v>1601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26">
        <v>41</v>
      </c>
      <c r="C50" s="27" t="s">
        <v>631</v>
      </c>
      <c r="D50" s="28" t="s">
        <v>632</v>
      </c>
      <c r="E50" s="29" t="s">
        <v>237</v>
      </c>
      <c r="F50" s="30" t="s">
        <v>633</v>
      </c>
      <c r="G50" s="27" t="s">
        <v>86</v>
      </c>
      <c r="H50" s="31">
        <v>9</v>
      </c>
      <c r="I50" s="31">
        <v>8</v>
      </c>
      <c r="J50" s="92">
        <v>8</v>
      </c>
      <c r="K50" s="31" t="s">
        <v>29</v>
      </c>
      <c r="L50" s="38"/>
      <c r="M50" s="38"/>
      <c r="N50" s="38"/>
      <c r="O50" s="157"/>
      <c r="P50" s="33">
        <v>8</v>
      </c>
      <c r="Q50" s="34">
        <f t="shared" si="5"/>
        <v>8.1</v>
      </c>
      <c r="R50" s="35" t="str">
        <f t="shared" si="6"/>
        <v>B+</v>
      </c>
      <c r="S50" s="36" t="str">
        <f t="shared" si="7"/>
        <v>Khá</v>
      </c>
      <c r="T50" s="37" t="str">
        <f t="shared" si="8"/>
        <v/>
      </c>
      <c r="U50" s="107" t="s">
        <v>1601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26">
        <v>42</v>
      </c>
      <c r="C51" s="27" t="s">
        <v>634</v>
      </c>
      <c r="D51" s="28" t="s">
        <v>209</v>
      </c>
      <c r="E51" s="29" t="s">
        <v>476</v>
      </c>
      <c r="F51" s="30" t="s">
        <v>635</v>
      </c>
      <c r="G51" s="27" t="s">
        <v>78</v>
      </c>
      <c r="H51" s="31">
        <v>9</v>
      </c>
      <c r="I51" s="31">
        <v>7</v>
      </c>
      <c r="J51" s="92">
        <v>7.5</v>
      </c>
      <c r="K51" s="31" t="s">
        <v>29</v>
      </c>
      <c r="L51" s="38"/>
      <c r="M51" s="38"/>
      <c r="N51" s="38"/>
      <c r="O51" s="157"/>
      <c r="P51" s="33">
        <v>7.5</v>
      </c>
      <c r="Q51" s="34">
        <f t="shared" si="5"/>
        <v>7.6</v>
      </c>
      <c r="R51" s="35" t="str">
        <f t="shared" si="6"/>
        <v>B</v>
      </c>
      <c r="S51" s="36" t="str">
        <f t="shared" si="7"/>
        <v>Khá</v>
      </c>
      <c r="T51" s="37" t="str">
        <f t="shared" si="8"/>
        <v/>
      </c>
      <c r="U51" s="107" t="s">
        <v>1601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26">
        <v>43</v>
      </c>
      <c r="C52" s="27" t="s">
        <v>636</v>
      </c>
      <c r="D52" s="28" t="s">
        <v>637</v>
      </c>
      <c r="E52" s="29" t="s">
        <v>638</v>
      </c>
      <c r="F52" s="30" t="s">
        <v>639</v>
      </c>
      <c r="G52" s="27" t="s">
        <v>159</v>
      </c>
      <c r="H52" s="31">
        <v>9</v>
      </c>
      <c r="I52" s="31">
        <v>7.5</v>
      </c>
      <c r="J52" s="92">
        <v>8.5</v>
      </c>
      <c r="K52" s="31" t="s">
        <v>29</v>
      </c>
      <c r="L52" s="38"/>
      <c r="M52" s="38"/>
      <c r="N52" s="38"/>
      <c r="O52" s="157"/>
      <c r="P52" s="33">
        <v>4.5</v>
      </c>
      <c r="Q52" s="34">
        <f t="shared" si="5"/>
        <v>5.7</v>
      </c>
      <c r="R52" s="35" t="str">
        <f t="shared" si="6"/>
        <v>C</v>
      </c>
      <c r="S52" s="36" t="str">
        <f t="shared" si="7"/>
        <v>Trung bình</v>
      </c>
      <c r="T52" s="37" t="str">
        <f t="shared" si="8"/>
        <v/>
      </c>
      <c r="U52" s="107" t="s">
        <v>1601</v>
      </c>
      <c r="V52" s="3"/>
      <c r="W52" s="25"/>
      <c r="X52" s="75" t="str">
        <f t="shared" si="9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26">
        <v>44</v>
      </c>
      <c r="C53" s="27" t="s">
        <v>640</v>
      </c>
      <c r="D53" s="28" t="s">
        <v>641</v>
      </c>
      <c r="E53" s="29" t="s">
        <v>255</v>
      </c>
      <c r="F53" s="30" t="s">
        <v>642</v>
      </c>
      <c r="G53" s="27" t="s">
        <v>99</v>
      </c>
      <c r="H53" s="31">
        <v>8</v>
      </c>
      <c r="I53" s="31">
        <v>6.5</v>
      </c>
      <c r="J53" s="92">
        <v>8.5</v>
      </c>
      <c r="K53" s="31" t="s">
        <v>29</v>
      </c>
      <c r="L53" s="38"/>
      <c r="M53" s="38"/>
      <c r="N53" s="38"/>
      <c r="O53" s="157"/>
      <c r="P53" s="33">
        <v>3.5</v>
      </c>
      <c r="Q53" s="34">
        <f t="shared" si="5"/>
        <v>4.8</v>
      </c>
      <c r="R53" s="35" t="str">
        <f t="shared" si="6"/>
        <v>D</v>
      </c>
      <c r="S53" s="36" t="str">
        <f t="shared" si="7"/>
        <v>Trung bình yếu</v>
      </c>
      <c r="T53" s="37" t="str">
        <f t="shared" si="8"/>
        <v/>
      </c>
      <c r="U53" s="107" t="s">
        <v>1601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26">
        <v>45</v>
      </c>
      <c r="C54" s="27" t="s">
        <v>643</v>
      </c>
      <c r="D54" s="28" t="s">
        <v>644</v>
      </c>
      <c r="E54" s="29" t="s">
        <v>645</v>
      </c>
      <c r="F54" s="30" t="s">
        <v>646</v>
      </c>
      <c r="G54" s="27" t="s">
        <v>99</v>
      </c>
      <c r="H54" s="31">
        <v>9</v>
      </c>
      <c r="I54" s="31">
        <v>7.5</v>
      </c>
      <c r="J54" s="92">
        <v>7</v>
      </c>
      <c r="K54" s="31" t="s">
        <v>29</v>
      </c>
      <c r="L54" s="38"/>
      <c r="M54" s="38"/>
      <c r="N54" s="38"/>
      <c r="O54" s="157"/>
      <c r="P54" s="33">
        <v>9</v>
      </c>
      <c r="Q54" s="34">
        <f t="shared" si="5"/>
        <v>8.6999999999999993</v>
      </c>
      <c r="R54" s="35" t="str">
        <f t="shared" si="6"/>
        <v>A</v>
      </c>
      <c r="S54" s="36" t="str">
        <f t="shared" si="7"/>
        <v>Giỏi</v>
      </c>
      <c r="T54" s="37" t="str">
        <f t="shared" si="8"/>
        <v/>
      </c>
      <c r="U54" s="107" t="s">
        <v>1601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26">
        <v>46</v>
      </c>
      <c r="C55" s="27" t="s">
        <v>647</v>
      </c>
      <c r="D55" s="28" t="s">
        <v>202</v>
      </c>
      <c r="E55" s="29" t="s">
        <v>648</v>
      </c>
      <c r="F55" s="30" t="s">
        <v>649</v>
      </c>
      <c r="G55" s="27" t="s">
        <v>74</v>
      </c>
      <c r="H55" s="31">
        <v>7</v>
      </c>
      <c r="I55" s="31">
        <v>6.5</v>
      </c>
      <c r="J55" s="92">
        <v>7.5</v>
      </c>
      <c r="K55" s="31" t="s">
        <v>29</v>
      </c>
      <c r="L55" s="38"/>
      <c r="M55" s="38"/>
      <c r="N55" s="38"/>
      <c r="O55" s="157"/>
      <c r="P55" s="33">
        <v>4.5</v>
      </c>
      <c r="Q55" s="34">
        <f t="shared" si="5"/>
        <v>5.3</v>
      </c>
      <c r="R55" s="35" t="str">
        <f t="shared" si="6"/>
        <v>D+</v>
      </c>
      <c r="S55" s="36" t="str">
        <f t="shared" si="7"/>
        <v>Trung bình yếu</v>
      </c>
      <c r="T55" s="37" t="str">
        <f t="shared" si="8"/>
        <v/>
      </c>
      <c r="U55" s="107" t="s">
        <v>1601</v>
      </c>
      <c r="V55" s="3"/>
      <c r="W55" s="25"/>
      <c r="X55" s="75" t="str">
        <f t="shared" si="9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26">
        <v>47</v>
      </c>
      <c r="C56" s="27" t="s">
        <v>650</v>
      </c>
      <c r="D56" s="28" t="s">
        <v>651</v>
      </c>
      <c r="E56" s="29" t="s">
        <v>273</v>
      </c>
      <c r="F56" s="30" t="s">
        <v>652</v>
      </c>
      <c r="G56" s="27" t="s">
        <v>74</v>
      </c>
      <c r="H56" s="31">
        <v>9</v>
      </c>
      <c r="I56" s="31">
        <v>8</v>
      </c>
      <c r="J56" s="92">
        <v>7.5</v>
      </c>
      <c r="K56" s="31" t="s">
        <v>29</v>
      </c>
      <c r="L56" s="38"/>
      <c r="M56" s="38"/>
      <c r="N56" s="38"/>
      <c r="O56" s="157"/>
      <c r="P56" s="33">
        <v>9</v>
      </c>
      <c r="Q56" s="34">
        <f t="shared" si="5"/>
        <v>8.8000000000000007</v>
      </c>
      <c r="R56" s="35" t="str">
        <f t="shared" si="6"/>
        <v>A</v>
      </c>
      <c r="S56" s="36" t="str">
        <f t="shared" si="7"/>
        <v>Giỏi</v>
      </c>
      <c r="T56" s="37" t="str">
        <f t="shared" si="8"/>
        <v/>
      </c>
      <c r="U56" s="107" t="s">
        <v>1601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26">
        <v>48</v>
      </c>
      <c r="C57" s="27" t="s">
        <v>653</v>
      </c>
      <c r="D57" s="28" t="s">
        <v>654</v>
      </c>
      <c r="E57" s="29" t="s">
        <v>490</v>
      </c>
      <c r="F57" s="30" t="s">
        <v>655</v>
      </c>
      <c r="G57" s="27" t="s">
        <v>99</v>
      </c>
      <c r="H57" s="31">
        <v>9</v>
      </c>
      <c r="I57" s="31">
        <v>7</v>
      </c>
      <c r="J57" s="92">
        <v>8.5</v>
      </c>
      <c r="K57" s="31" t="s">
        <v>29</v>
      </c>
      <c r="L57" s="38"/>
      <c r="M57" s="38"/>
      <c r="N57" s="38"/>
      <c r="O57" s="157"/>
      <c r="P57" s="33">
        <v>6</v>
      </c>
      <c r="Q57" s="34">
        <f t="shared" si="5"/>
        <v>6.7</v>
      </c>
      <c r="R57" s="35" t="str">
        <f t="shared" si="6"/>
        <v>C+</v>
      </c>
      <c r="S57" s="36" t="str">
        <f t="shared" si="7"/>
        <v>Trung bình</v>
      </c>
      <c r="T57" s="37" t="str">
        <f t="shared" si="8"/>
        <v/>
      </c>
      <c r="U57" s="107" t="s">
        <v>1601</v>
      </c>
      <c r="V57" s="3"/>
      <c r="W57" s="25"/>
      <c r="X57" s="75" t="str">
        <f t="shared" si="9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26">
        <v>49</v>
      </c>
      <c r="C58" s="27" t="s">
        <v>656</v>
      </c>
      <c r="D58" s="28" t="s">
        <v>657</v>
      </c>
      <c r="E58" s="29" t="s">
        <v>658</v>
      </c>
      <c r="F58" s="30" t="s">
        <v>300</v>
      </c>
      <c r="G58" s="27" t="s">
        <v>66</v>
      </c>
      <c r="H58" s="31">
        <v>9</v>
      </c>
      <c r="I58" s="31">
        <v>8.5</v>
      </c>
      <c r="J58" s="92">
        <v>7.5</v>
      </c>
      <c r="K58" s="31" t="s">
        <v>29</v>
      </c>
      <c r="L58" s="38"/>
      <c r="M58" s="38"/>
      <c r="N58" s="38"/>
      <c r="O58" s="157"/>
      <c r="P58" s="33">
        <v>9</v>
      </c>
      <c r="Q58" s="34">
        <f t="shared" si="5"/>
        <v>8.8000000000000007</v>
      </c>
      <c r="R58" s="35" t="str">
        <f t="shared" si="6"/>
        <v>A</v>
      </c>
      <c r="S58" s="36" t="str">
        <f t="shared" si="7"/>
        <v>Giỏi</v>
      </c>
      <c r="T58" s="37" t="str">
        <f t="shared" si="8"/>
        <v/>
      </c>
      <c r="U58" s="107" t="s">
        <v>1601</v>
      </c>
      <c r="V58" s="3"/>
      <c r="W58" s="25"/>
      <c r="X58" s="75" t="str">
        <f t="shared" si="9"/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26">
        <v>50</v>
      </c>
      <c r="C59" s="27" t="s">
        <v>659</v>
      </c>
      <c r="D59" s="28" t="s">
        <v>106</v>
      </c>
      <c r="E59" s="29" t="s">
        <v>660</v>
      </c>
      <c r="F59" s="30" t="s">
        <v>661</v>
      </c>
      <c r="G59" s="27" t="s">
        <v>662</v>
      </c>
      <c r="H59" s="31">
        <v>7</v>
      </c>
      <c r="I59" s="31">
        <v>6.5</v>
      </c>
      <c r="J59" s="92">
        <v>7.5</v>
      </c>
      <c r="K59" s="31" t="s">
        <v>29</v>
      </c>
      <c r="L59" s="38"/>
      <c r="M59" s="38"/>
      <c r="N59" s="38"/>
      <c r="O59" s="157"/>
      <c r="P59" s="33">
        <v>5.5</v>
      </c>
      <c r="Q59" s="34">
        <f t="shared" si="5"/>
        <v>6</v>
      </c>
      <c r="R59" s="35" t="str">
        <f t="shared" si="6"/>
        <v>C</v>
      </c>
      <c r="S59" s="36" t="str">
        <f t="shared" si="7"/>
        <v>Trung bình</v>
      </c>
      <c r="T59" s="37" t="str">
        <f t="shared" si="8"/>
        <v/>
      </c>
      <c r="U59" s="107" t="s">
        <v>1601</v>
      </c>
      <c r="V59" s="3"/>
      <c r="W59" s="25"/>
      <c r="X59" s="75" t="str">
        <f t="shared" si="9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26">
        <v>51</v>
      </c>
      <c r="C60" s="27" t="s">
        <v>663</v>
      </c>
      <c r="D60" s="28" t="s">
        <v>664</v>
      </c>
      <c r="E60" s="29" t="s">
        <v>286</v>
      </c>
      <c r="F60" s="30" t="s">
        <v>442</v>
      </c>
      <c r="G60" s="27" t="s">
        <v>108</v>
      </c>
      <c r="H60" s="31">
        <v>9</v>
      </c>
      <c r="I60" s="31">
        <v>7</v>
      </c>
      <c r="J60" s="92">
        <v>8.5</v>
      </c>
      <c r="K60" s="31" t="s">
        <v>29</v>
      </c>
      <c r="L60" s="38"/>
      <c r="M60" s="38"/>
      <c r="N60" s="38"/>
      <c r="O60" s="157"/>
      <c r="P60" s="33">
        <v>4.5</v>
      </c>
      <c r="Q60" s="34">
        <f t="shared" si="5"/>
        <v>5.6</v>
      </c>
      <c r="R60" s="35" t="str">
        <f t="shared" si="6"/>
        <v>C</v>
      </c>
      <c r="S60" s="36" t="str">
        <f t="shared" si="7"/>
        <v>Trung bình</v>
      </c>
      <c r="T60" s="37" t="str">
        <f t="shared" si="8"/>
        <v/>
      </c>
      <c r="U60" s="107" t="s">
        <v>1601</v>
      </c>
      <c r="V60" s="3"/>
      <c r="W60" s="25"/>
      <c r="X60" s="75" t="str">
        <f t="shared" si="9"/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26">
        <v>52</v>
      </c>
      <c r="C61" s="27" t="s">
        <v>665</v>
      </c>
      <c r="D61" s="28" t="s">
        <v>666</v>
      </c>
      <c r="E61" s="29" t="s">
        <v>667</v>
      </c>
      <c r="F61" s="30" t="s">
        <v>543</v>
      </c>
      <c r="G61" s="27" t="s">
        <v>78</v>
      </c>
      <c r="H61" s="31">
        <v>9</v>
      </c>
      <c r="I61" s="31">
        <v>8</v>
      </c>
      <c r="J61" s="92">
        <v>7</v>
      </c>
      <c r="K61" s="31" t="s">
        <v>29</v>
      </c>
      <c r="L61" s="38"/>
      <c r="M61" s="38"/>
      <c r="N61" s="38"/>
      <c r="O61" s="157"/>
      <c r="P61" s="33">
        <v>7.5</v>
      </c>
      <c r="Q61" s="34">
        <f t="shared" si="5"/>
        <v>7.7</v>
      </c>
      <c r="R61" s="35" t="str">
        <f t="shared" si="6"/>
        <v>B</v>
      </c>
      <c r="S61" s="36" t="str">
        <f t="shared" si="7"/>
        <v>Khá</v>
      </c>
      <c r="T61" s="37" t="str">
        <f t="shared" si="8"/>
        <v/>
      </c>
      <c r="U61" s="107" t="s">
        <v>1601</v>
      </c>
      <c r="V61" s="3"/>
      <c r="W61" s="25"/>
      <c r="X61" s="75" t="str">
        <f t="shared" si="9"/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26">
        <v>53</v>
      </c>
      <c r="C62" s="27" t="s">
        <v>668</v>
      </c>
      <c r="D62" s="28" t="s">
        <v>184</v>
      </c>
      <c r="E62" s="29" t="s">
        <v>296</v>
      </c>
      <c r="F62" s="30" t="s">
        <v>669</v>
      </c>
      <c r="G62" s="27" t="s">
        <v>99</v>
      </c>
      <c r="H62" s="31">
        <v>7</v>
      </c>
      <c r="I62" s="31">
        <v>6</v>
      </c>
      <c r="J62" s="92">
        <v>7.5</v>
      </c>
      <c r="K62" s="31" t="s">
        <v>29</v>
      </c>
      <c r="L62" s="38"/>
      <c r="M62" s="38"/>
      <c r="N62" s="38"/>
      <c r="O62" s="157"/>
      <c r="P62" s="33">
        <v>7.5</v>
      </c>
      <c r="Q62" s="34">
        <f t="shared" si="5"/>
        <v>7.3</v>
      </c>
      <c r="R62" s="35" t="str">
        <f t="shared" si="6"/>
        <v>B</v>
      </c>
      <c r="S62" s="36" t="str">
        <f t="shared" si="7"/>
        <v>Khá</v>
      </c>
      <c r="T62" s="37" t="str">
        <f t="shared" si="8"/>
        <v/>
      </c>
      <c r="U62" s="107" t="s">
        <v>1601</v>
      </c>
      <c r="V62" s="3"/>
      <c r="W62" s="25"/>
      <c r="X62" s="75" t="str">
        <f t="shared" si="9"/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26">
        <v>54</v>
      </c>
      <c r="C63" s="27" t="s">
        <v>670</v>
      </c>
      <c r="D63" s="28" t="s">
        <v>531</v>
      </c>
      <c r="E63" s="29" t="s">
        <v>303</v>
      </c>
      <c r="F63" s="30" t="s">
        <v>671</v>
      </c>
      <c r="G63" s="27" t="s">
        <v>74</v>
      </c>
      <c r="H63" s="31">
        <v>10</v>
      </c>
      <c r="I63" s="31">
        <v>9</v>
      </c>
      <c r="J63" s="92">
        <v>7.5</v>
      </c>
      <c r="K63" s="31" t="s">
        <v>29</v>
      </c>
      <c r="L63" s="38"/>
      <c r="M63" s="38"/>
      <c r="N63" s="38"/>
      <c r="O63" s="157"/>
      <c r="P63" s="33">
        <v>8.5</v>
      </c>
      <c r="Q63" s="34">
        <f t="shared" si="5"/>
        <v>8.6</v>
      </c>
      <c r="R63" s="35" t="str">
        <f t="shared" si="6"/>
        <v>A</v>
      </c>
      <c r="S63" s="36" t="str">
        <f t="shared" si="7"/>
        <v>Giỏi</v>
      </c>
      <c r="T63" s="37" t="str">
        <f t="shared" si="8"/>
        <v/>
      </c>
      <c r="U63" s="107" t="s">
        <v>1601</v>
      </c>
      <c r="V63" s="3"/>
      <c r="W63" s="25"/>
      <c r="X63" s="75" t="str">
        <f t="shared" si="9"/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26">
        <v>55</v>
      </c>
      <c r="C64" s="27" t="s">
        <v>672</v>
      </c>
      <c r="D64" s="28" t="s">
        <v>673</v>
      </c>
      <c r="E64" s="29" t="s">
        <v>306</v>
      </c>
      <c r="F64" s="30" t="s">
        <v>602</v>
      </c>
      <c r="G64" s="27" t="s">
        <v>159</v>
      </c>
      <c r="H64" s="31">
        <v>9</v>
      </c>
      <c r="I64" s="31">
        <v>7</v>
      </c>
      <c r="J64" s="92">
        <v>8.5</v>
      </c>
      <c r="K64" s="31" t="s">
        <v>29</v>
      </c>
      <c r="L64" s="38"/>
      <c r="M64" s="38"/>
      <c r="N64" s="38"/>
      <c r="O64" s="157"/>
      <c r="P64" s="33">
        <v>6.5</v>
      </c>
      <c r="Q64" s="34">
        <f t="shared" si="5"/>
        <v>7</v>
      </c>
      <c r="R64" s="35" t="str">
        <f t="shared" si="6"/>
        <v>B</v>
      </c>
      <c r="S64" s="36" t="str">
        <f t="shared" si="7"/>
        <v>Khá</v>
      </c>
      <c r="T64" s="37" t="str">
        <f t="shared" si="8"/>
        <v/>
      </c>
      <c r="U64" s="107" t="s">
        <v>1601</v>
      </c>
      <c r="V64" s="3"/>
      <c r="W64" s="25"/>
      <c r="X64" s="75" t="str">
        <f t="shared" si="9"/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26">
        <v>56</v>
      </c>
      <c r="C65" s="27" t="s">
        <v>674</v>
      </c>
      <c r="D65" s="28" t="s">
        <v>675</v>
      </c>
      <c r="E65" s="29" t="s">
        <v>314</v>
      </c>
      <c r="F65" s="30" t="s">
        <v>403</v>
      </c>
      <c r="G65" s="27" t="s">
        <v>66</v>
      </c>
      <c r="H65" s="31">
        <v>7</v>
      </c>
      <c r="I65" s="31">
        <v>7</v>
      </c>
      <c r="J65" s="97">
        <v>8.5</v>
      </c>
      <c r="K65" s="31" t="s">
        <v>29</v>
      </c>
      <c r="L65" s="38"/>
      <c r="M65" s="38"/>
      <c r="N65" s="38"/>
      <c r="O65" s="157"/>
      <c r="P65" s="33" t="s">
        <v>1606</v>
      </c>
      <c r="Q65" s="34">
        <f t="shared" si="5"/>
        <v>2.2999999999999998</v>
      </c>
      <c r="R65" s="35" t="str">
        <f t="shared" si="6"/>
        <v>F</v>
      </c>
      <c r="S65" s="36" t="str">
        <f t="shared" si="7"/>
        <v>Kém</v>
      </c>
      <c r="T65" s="37" t="s">
        <v>1607</v>
      </c>
      <c r="U65" s="107" t="s">
        <v>1601</v>
      </c>
      <c r="V65" s="3"/>
      <c r="W65" s="25"/>
      <c r="X65" s="75" t="str">
        <f t="shared" si="9"/>
        <v>Học lại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30" customHeight="1">
      <c r="B66" s="26">
        <v>57</v>
      </c>
      <c r="C66" s="27" t="s">
        <v>676</v>
      </c>
      <c r="D66" s="28" t="s">
        <v>677</v>
      </c>
      <c r="E66" s="29" t="s">
        <v>314</v>
      </c>
      <c r="F66" s="30" t="s">
        <v>678</v>
      </c>
      <c r="G66" s="27" t="s">
        <v>159</v>
      </c>
      <c r="H66" s="31">
        <v>9</v>
      </c>
      <c r="I66" s="31">
        <v>7</v>
      </c>
      <c r="J66" s="104">
        <v>8.5</v>
      </c>
      <c r="K66" s="31" t="s">
        <v>29</v>
      </c>
      <c r="L66" s="38"/>
      <c r="M66" s="38"/>
      <c r="N66" s="38"/>
      <c r="O66" s="157"/>
      <c r="P66" s="33">
        <v>5.5</v>
      </c>
      <c r="Q66" s="34">
        <f t="shared" si="5"/>
        <v>6.3</v>
      </c>
      <c r="R66" s="35" t="str">
        <f t="shared" si="6"/>
        <v>C</v>
      </c>
      <c r="S66" s="36" t="str">
        <f t="shared" si="7"/>
        <v>Trung bình</v>
      </c>
      <c r="T66" s="37" t="str">
        <f>+IF(OR($H66=0,$I66=0,$J66=0,$K66=0),"Không đủ ĐKDT","")</f>
        <v/>
      </c>
      <c r="U66" s="107" t="s">
        <v>1601</v>
      </c>
      <c r="V66" s="3"/>
      <c r="W66" s="25"/>
      <c r="X66" s="75" t="str">
        <f t="shared" si="9"/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ht="30" customHeight="1">
      <c r="B67" s="26">
        <v>58</v>
      </c>
      <c r="C67" s="27" t="s">
        <v>679</v>
      </c>
      <c r="D67" s="28" t="s">
        <v>320</v>
      </c>
      <c r="E67" s="29" t="s">
        <v>680</v>
      </c>
      <c r="F67" s="30" t="s">
        <v>681</v>
      </c>
      <c r="G67" s="27" t="s">
        <v>167</v>
      </c>
      <c r="H67" s="31">
        <v>10</v>
      </c>
      <c r="I67" s="31">
        <v>9</v>
      </c>
      <c r="J67" s="103">
        <v>7.5</v>
      </c>
      <c r="K67" s="31" t="s">
        <v>29</v>
      </c>
      <c r="L67" s="38"/>
      <c r="M67" s="38"/>
      <c r="N67" s="38"/>
      <c r="O67" s="157"/>
      <c r="P67" s="33">
        <v>9</v>
      </c>
      <c r="Q67" s="34">
        <f t="shared" si="5"/>
        <v>9</v>
      </c>
      <c r="R67" s="35" t="str">
        <f t="shared" si="6"/>
        <v>A+</v>
      </c>
      <c r="S67" s="36" t="str">
        <f t="shared" si="7"/>
        <v>Giỏi</v>
      </c>
      <c r="T67" s="37" t="str">
        <f>+IF(OR($H67=0,$I67=0,$J67=0,$K67=0),"Không đủ ĐKDT","")</f>
        <v/>
      </c>
      <c r="U67" s="107" t="s">
        <v>1601</v>
      </c>
      <c r="V67" s="3"/>
      <c r="W67" s="25"/>
      <c r="X67" s="75" t="str">
        <f t="shared" si="9"/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ht="30" customHeight="1">
      <c r="B68" s="26">
        <v>59</v>
      </c>
      <c r="C68" s="27" t="s">
        <v>682</v>
      </c>
      <c r="D68" s="28" t="s">
        <v>683</v>
      </c>
      <c r="E68" s="29" t="s">
        <v>684</v>
      </c>
      <c r="F68" s="30" t="s">
        <v>85</v>
      </c>
      <c r="G68" s="27" t="s">
        <v>86</v>
      </c>
      <c r="H68" s="31">
        <v>9</v>
      </c>
      <c r="I68" s="31">
        <v>7.5</v>
      </c>
      <c r="J68" s="103">
        <v>7</v>
      </c>
      <c r="K68" s="31" t="s">
        <v>29</v>
      </c>
      <c r="L68" s="38"/>
      <c r="M68" s="38"/>
      <c r="N68" s="38"/>
      <c r="O68" s="157"/>
      <c r="P68" s="33">
        <v>7.5</v>
      </c>
      <c r="Q68" s="34">
        <f t="shared" si="5"/>
        <v>7.6</v>
      </c>
      <c r="R68" s="35" t="str">
        <f t="shared" si="6"/>
        <v>B</v>
      </c>
      <c r="S68" s="36" t="str">
        <f t="shared" si="7"/>
        <v>Khá</v>
      </c>
      <c r="T68" s="37" t="str">
        <f>+IF(OR($H68=0,$I68=0,$J68=0,$K68=0),"Không đủ ĐKDT","")</f>
        <v/>
      </c>
      <c r="U68" s="107" t="s">
        <v>1601</v>
      </c>
      <c r="V68" s="3"/>
      <c r="W68" s="25"/>
      <c r="X68" s="75" t="str">
        <f t="shared" si="9"/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ht="9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"/>
      <c r="V69" s="3"/>
    </row>
    <row r="70" spans="1:39" ht="16.5">
      <c r="A70" s="2"/>
      <c r="B70" s="191" t="s">
        <v>30</v>
      </c>
      <c r="C70" s="191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"/>
      <c r="V70" s="3"/>
    </row>
    <row r="71" spans="1:39" ht="16.5" customHeight="1">
      <c r="A71" s="2"/>
      <c r="B71" s="45" t="s">
        <v>31</v>
      </c>
      <c r="C71" s="45"/>
      <c r="D71" s="46">
        <f>+$AA$8</f>
        <v>59</v>
      </c>
      <c r="E71" s="47" t="s">
        <v>32</v>
      </c>
      <c r="F71" s="176" t="s">
        <v>33</v>
      </c>
      <c r="G71" s="176"/>
      <c r="H71" s="176"/>
      <c r="I71" s="176"/>
      <c r="J71" s="176"/>
      <c r="K71" s="176"/>
      <c r="L71" s="176"/>
      <c r="M71" s="176"/>
      <c r="N71" s="176"/>
      <c r="O71" s="176"/>
      <c r="P71" s="48">
        <f>$AA$8 -COUNTIF($T$9:$T$258,"Vắng") -COUNTIF($T$9:$T$258,"Vắng có phép") - COUNTIF($T$9:$T$258,"Đình chỉ thi") - COUNTIF($T$9:$T$258,"Không đủ ĐKDT")</f>
        <v>57</v>
      </c>
      <c r="Q71" s="48"/>
      <c r="R71" s="48"/>
      <c r="S71" s="49"/>
      <c r="T71" s="50" t="s">
        <v>32</v>
      </c>
      <c r="U71" s="108"/>
      <c r="V71" s="3"/>
    </row>
    <row r="72" spans="1:39" ht="16.5" customHeight="1">
      <c r="A72" s="2"/>
      <c r="B72" s="45" t="s">
        <v>34</v>
      </c>
      <c r="C72" s="45"/>
      <c r="D72" s="46">
        <f>+$AL$8</f>
        <v>53</v>
      </c>
      <c r="E72" s="47" t="s">
        <v>32</v>
      </c>
      <c r="F72" s="176" t="s">
        <v>35</v>
      </c>
      <c r="G72" s="176"/>
      <c r="H72" s="176"/>
      <c r="I72" s="176"/>
      <c r="J72" s="176"/>
      <c r="K72" s="176"/>
      <c r="L72" s="176"/>
      <c r="M72" s="176"/>
      <c r="N72" s="176"/>
      <c r="O72" s="176"/>
      <c r="P72" s="51">
        <f>COUNTIF($T$9:$T$134,"Vắng")</f>
        <v>1</v>
      </c>
      <c r="Q72" s="51"/>
      <c r="R72" s="51"/>
      <c r="S72" s="52"/>
      <c r="T72" s="50" t="s">
        <v>32</v>
      </c>
      <c r="U72" s="109"/>
      <c r="V72" s="3"/>
    </row>
    <row r="73" spans="1:39" ht="16.5" customHeight="1">
      <c r="A73" s="2"/>
      <c r="B73" s="45" t="s">
        <v>43</v>
      </c>
      <c r="C73" s="45"/>
      <c r="D73" s="61">
        <f>COUNTIF(X10:X68,"Học lại")</f>
        <v>6</v>
      </c>
      <c r="E73" s="47" t="s">
        <v>32</v>
      </c>
      <c r="F73" s="176" t="s">
        <v>44</v>
      </c>
      <c r="G73" s="176"/>
      <c r="H73" s="176"/>
      <c r="I73" s="176"/>
      <c r="J73" s="176"/>
      <c r="K73" s="176"/>
      <c r="L73" s="176"/>
      <c r="M73" s="176"/>
      <c r="N73" s="176"/>
      <c r="O73" s="176"/>
      <c r="P73" s="48">
        <f>COUNTIF($T$9:$T$134,"Vắng có phép")</f>
        <v>0</v>
      </c>
      <c r="Q73" s="48"/>
      <c r="R73" s="48"/>
      <c r="S73" s="49"/>
      <c r="T73" s="50" t="s">
        <v>32</v>
      </c>
      <c r="U73" s="108"/>
      <c r="V73" s="3"/>
    </row>
    <row r="74" spans="1:39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2"/>
      <c r="V74" s="3"/>
    </row>
    <row r="75" spans="1:39">
      <c r="B75" s="80" t="s">
        <v>45</v>
      </c>
      <c r="C75" s="80"/>
      <c r="D75" s="81">
        <f>COUNTIF(X10:X68,"Thi lại")</f>
        <v>0</v>
      </c>
      <c r="E75" s="82" t="s">
        <v>32</v>
      </c>
      <c r="F75" s="3"/>
      <c r="G75" s="3"/>
      <c r="H75" s="3"/>
      <c r="I75" s="3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0"/>
      <c r="U75" s="180"/>
      <c r="V75" s="3"/>
    </row>
    <row r="76" spans="1:39" ht="24.75" customHeight="1">
      <c r="B76" s="80"/>
      <c r="C76" s="80"/>
      <c r="D76" s="81"/>
      <c r="E76" s="82"/>
      <c r="F76" s="3"/>
      <c r="G76" s="3"/>
      <c r="H76" s="3"/>
      <c r="I76" s="3"/>
      <c r="J76" s="180" t="s">
        <v>46</v>
      </c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3"/>
    </row>
    <row r="77" spans="1:39">
      <c r="A77" s="53"/>
      <c r="B77" s="174"/>
      <c r="C77" s="174"/>
      <c r="D77" s="174"/>
      <c r="E77" s="174"/>
      <c r="F77" s="174"/>
      <c r="G77" s="174"/>
      <c r="H77" s="174"/>
      <c r="I77" s="54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3"/>
    </row>
    <row r="78" spans="1:39" ht="4.5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V78" s="3"/>
    </row>
    <row r="79" spans="1:39" s="2" customFormat="1">
      <c r="B79" s="174"/>
      <c r="C79" s="174"/>
      <c r="D79" s="179"/>
      <c r="E79" s="179"/>
      <c r="F79" s="179"/>
      <c r="G79" s="179"/>
      <c r="H79" s="179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3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"/>
      <c r="V81" s="3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"/>
      <c r="V82" s="3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V84" s="3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s="2" customFormat="1" ht="18" customHeight="1">
      <c r="A85" s="1"/>
      <c r="B85" s="178"/>
      <c r="C85" s="178"/>
      <c r="D85" s="178"/>
      <c r="E85" s="178"/>
      <c r="F85" s="178"/>
      <c r="G85" s="178"/>
      <c r="H85" s="178"/>
      <c r="I85" s="178"/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3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V86" s="3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V87" s="3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 ht="21.75" customHeight="1">
      <c r="A88" s="1"/>
      <c r="B88" s="174"/>
      <c r="C88" s="174"/>
      <c r="D88" s="174"/>
      <c r="E88" s="174"/>
      <c r="F88" s="174"/>
      <c r="G88" s="174"/>
      <c r="H88" s="174"/>
      <c r="I88" s="54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3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s="2" customFormat="1">
      <c r="A89" s="1"/>
      <c r="B89" s="39"/>
      <c r="C89" s="55"/>
      <c r="D89" s="55"/>
      <c r="E89" s="56"/>
      <c r="F89" s="56"/>
      <c r="G89" s="56"/>
      <c r="H89" s="57"/>
      <c r="I89" s="58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0" spans="1:39" s="2" customFormat="1">
      <c r="A90" s="1"/>
      <c r="B90" s="174"/>
      <c r="C90" s="174"/>
      <c r="D90" s="179"/>
      <c r="E90" s="179"/>
      <c r="F90" s="179"/>
      <c r="G90" s="179"/>
      <c r="H90" s="179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  <c r="V90" s="1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1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</row>
    <row r="95" spans="1:39">
      <c r="B95" s="177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F72:O72"/>
    <mergeCell ref="O7:O8"/>
    <mergeCell ref="C7:C8"/>
    <mergeCell ref="D7:E8"/>
    <mergeCell ref="AJ4:AK6"/>
    <mergeCell ref="F7:F8"/>
    <mergeCell ref="G7:G8"/>
    <mergeCell ref="B9:G9"/>
    <mergeCell ref="B70:C70"/>
    <mergeCell ref="F71:O71"/>
    <mergeCell ref="P7:P8"/>
    <mergeCell ref="Q7:Q9"/>
    <mergeCell ref="H7:H8"/>
    <mergeCell ref="I7:I8"/>
    <mergeCell ref="J7:J8"/>
    <mergeCell ref="K7:K8"/>
    <mergeCell ref="L7:L8"/>
    <mergeCell ref="M7:M8"/>
    <mergeCell ref="B90:C90"/>
    <mergeCell ref="D90:H90"/>
    <mergeCell ref="B95:C95"/>
    <mergeCell ref="D95:I95"/>
    <mergeCell ref="J95:U95"/>
    <mergeCell ref="J89:U89"/>
    <mergeCell ref="F73:O73"/>
    <mergeCell ref="J75:U75"/>
    <mergeCell ref="J76:U76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</mergeCells>
  <conditionalFormatting sqref="H10:N68 P10:P68">
    <cfRule type="cellIs" dxfId="15" priority="12" operator="greaterThan">
      <formula>10</formula>
    </cfRule>
  </conditionalFormatting>
  <conditionalFormatting sqref="O90:O1048576 O1:O88">
    <cfRule type="duplicateValues" dxfId="14" priority="11"/>
  </conditionalFormatting>
  <conditionalFormatting sqref="C1:C1048576">
    <cfRule type="duplicateValues" dxfId="13" priority="10"/>
  </conditionalFormatting>
  <conditionalFormatting sqref="J10:J68">
    <cfRule type="cellIs" dxfId="12" priority="6" stopIfTrue="1" operator="greaterThan">
      <formula>10</formula>
    </cfRule>
    <cfRule type="cellIs" dxfId="11" priority="7" stopIfTrue="1" operator="greaterThan">
      <formula>10</formula>
    </cfRule>
    <cfRule type="cellIs" dxfId="10" priority="8" stopIfTrue="1" operator="greaterThan">
      <formula>10</formula>
    </cfRule>
    <cfRule type="cellIs" dxfId="9" priority="9" stopIfTrue="1" operator="greaterThan">
      <formula>10</formula>
    </cfRule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3 Y2:AM8 X10:X6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Nhóm(9)</vt:lpstr>
      <vt:lpstr>Nhóm(10)</vt:lpstr>
      <vt:lpstr>'Nhóm(1)'!Print_Titles</vt:lpstr>
      <vt:lpstr>'Nhóm(10)'!Print_Titles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2019-06-28T08:41:14Z</cp:lastPrinted>
  <dcterms:created xsi:type="dcterms:W3CDTF">2015-04-17T02:48:53Z</dcterms:created>
  <dcterms:modified xsi:type="dcterms:W3CDTF">2019-07-15T03:39:10Z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