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360" windowWidth="14940" windowHeight="7365" activeTab="6"/>
  </bookViews>
  <sheets>
    <sheet name="Nhóm(1)" sheetId="1" r:id="rId1"/>
    <sheet name="Nhóm(2)" sheetId="2" r:id="rId2"/>
    <sheet name="Nhóm(3)" sheetId="3" r:id="rId3"/>
    <sheet name="Nhóm(4)" sheetId="4" r:id="rId4"/>
    <sheet name="Nhóm(5)" sheetId="5" r:id="rId5"/>
    <sheet name="Nhóm(6)" sheetId="6" r:id="rId6"/>
    <sheet name="Nhóm(7)" sheetId="7" r:id="rId7"/>
  </sheets>
  <definedNames>
    <definedName name="_xlnm._FilterDatabase" localSheetId="0" hidden="1">'Nhóm(1)'!$A$8:$AM$79</definedName>
    <definedName name="_xlnm._FilterDatabase" localSheetId="1" hidden="1">'Nhóm(2)'!$A$8:$AM$70</definedName>
    <definedName name="_xlnm._FilterDatabase" localSheetId="2" hidden="1">'Nhóm(3)'!$A$8:$AM$69</definedName>
    <definedName name="_xlnm._FilterDatabase" localSheetId="3" hidden="1">'Nhóm(4)'!$A$8:$AM$78</definedName>
    <definedName name="_xlnm._FilterDatabase" localSheetId="4" hidden="1">'Nhóm(5)'!$A$8:$AM$68</definedName>
    <definedName name="_xlnm._FilterDatabase" localSheetId="5" hidden="1">'Nhóm(6)'!$A$8:$AM$68</definedName>
    <definedName name="_xlnm._FilterDatabase" localSheetId="6" hidden="1">'Nhóm(7)'!$A$8:$AM$79</definedName>
    <definedName name="_xlnm.Print_Titles" localSheetId="0">'Nhóm(1)'!$4:$9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  <definedName name="_xlnm.Print_Titles" localSheetId="4">'Nhóm(5)'!$4:$9</definedName>
    <definedName name="_xlnm.Print_Titles" localSheetId="5">'Nhóm(6)'!$4:$9</definedName>
    <definedName name="_xlnm.Print_Titles" localSheetId="6">'Nhóm(7)'!$4:$9</definedName>
  </definedNames>
  <calcPr calcId="124519"/>
</workbook>
</file>

<file path=xl/calcChain.xml><?xml version="1.0" encoding="utf-8"?>
<calcChain xmlns="http://schemas.openxmlformats.org/spreadsheetml/2006/main">
  <c r="T79" i="7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3"/>
  <c r="T52"/>
  <c r="T51"/>
  <c r="T50"/>
  <c r="T49"/>
  <c r="T48"/>
  <c r="T47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D8"/>
  <c r="Z8"/>
  <c r="Y8"/>
  <c r="T68" i="6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D8"/>
  <c r="Z8"/>
  <c r="Y8"/>
  <c r="T68" i="5"/>
  <c r="T67"/>
  <c r="AF8" s="1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D8"/>
  <c r="Z8"/>
  <c r="Y8"/>
  <c r="T78" i="4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B8"/>
  <c r="Z8"/>
  <c r="Y8"/>
  <c r="T69" i="3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7"/>
  <c r="T16"/>
  <c r="T15"/>
  <c r="T14"/>
  <c r="T13"/>
  <c r="T12"/>
  <c r="T11"/>
  <c r="T10"/>
  <c r="P9"/>
  <c r="Z8"/>
  <c r="Y8"/>
  <c r="T70" i="2"/>
  <c r="T69"/>
  <c r="AD8" s="1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Z8"/>
  <c r="Y8"/>
  <c r="AB8" i="5" l="1"/>
  <c r="AF8" i="7"/>
  <c r="AF8" i="6"/>
  <c r="P83" i="4"/>
  <c r="AD8"/>
  <c r="AB8" i="6"/>
  <c r="P72"/>
  <c r="AB8" i="7"/>
  <c r="AD8" i="3"/>
  <c r="AF8"/>
  <c r="AB8"/>
  <c r="AB8" i="2"/>
  <c r="Q78" i="7"/>
  <c r="X78" s="1"/>
  <c r="Q76"/>
  <c r="Q74"/>
  <c r="X74" s="1"/>
  <c r="Q72"/>
  <c r="Q70"/>
  <c r="X70" s="1"/>
  <c r="Q68"/>
  <c r="Q66"/>
  <c r="X66" s="1"/>
  <c r="Q64"/>
  <c r="Q62"/>
  <c r="Q60"/>
  <c r="Q58"/>
  <c r="Q56"/>
  <c r="Q54"/>
  <c r="Q52"/>
  <c r="Q50"/>
  <c r="X50" s="1"/>
  <c r="Q48"/>
  <c r="X48" s="1"/>
  <c r="Q46"/>
  <c r="Q44"/>
  <c r="X44" s="1"/>
  <c r="Q42"/>
  <c r="X42" s="1"/>
  <c r="Q40"/>
  <c r="Q38"/>
  <c r="X38" s="1"/>
  <c r="Q36"/>
  <c r="X36" s="1"/>
  <c r="Q34"/>
  <c r="X34" s="1"/>
  <c r="Q11"/>
  <c r="Q15"/>
  <c r="Q17"/>
  <c r="Q21"/>
  <c r="Q25"/>
  <c r="Q29"/>
  <c r="X46"/>
  <c r="AC8"/>
  <c r="Q10"/>
  <c r="X10" s="1"/>
  <c r="Q12"/>
  <c r="Q14"/>
  <c r="Q16"/>
  <c r="Q18"/>
  <c r="X18" s="1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P84"/>
  <c r="P83"/>
  <c r="Q13"/>
  <c r="Q19"/>
  <c r="Q23"/>
  <c r="Q27"/>
  <c r="Q31"/>
  <c r="Q33"/>
  <c r="X40"/>
  <c r="X52"/>
  <c r="X54"/>
  <c r="X56"/>
  <c r="X58"/>
  <c r="X60"/>
  <c r="X62"/>
  <c r="X64"/>
  <c r="X68"/>
  <c r="X72"/>
  <c r="X76"/>
  <c r="Q68" i="6"/>
  <c r="X68" s="1"/>
  <c r="Q66"/>
  <c r="X66" s="1"/>
  <c r="Q64"/>
  <c r="Q62"/>
  <c r="X62" s="1"/>
  <c r="Q60"/>
  <c r="Q58"/>
  <c r="X58" s="1"/>
  <c r="Q56"/>
  <c r="X56" s="1"/>
  <c r="Q54"/>
  <c r="Q52"/>
  <c r="Q50"/>
  <c r="X50" s="1"/>
  <c r="Q48"/>
  <c r="X48" s="1"/>
  <c r="Q46"/>
  <c r="Q44"/>
  <c r="Q42"/>
  <c r="Q40"/>
  <c r="X40" s="1"/>
  <c r="Q38"/>
  <c r="X38" s="1"/>
  <c r="Q36"/>
  <c r="X36" s="1"/>
  <c r="Q34"/>
  <c r="Q11"/>
  <c r="Q15"/>
  <c r="Q17"/>
  <c r="Q21"/>
  <c r="Q25"/>
  <c r="Q27"/>
  <c r="Q33"/>
  <c r="AC8"/>
  <c r="Q10"/>
  <c r="X10" s="1"/>
  <c r="Q12"/>
  <c r="Q14"/>
  <c r="Q16"/>
  <c r="Q18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P73"/>
  <c r="Q13"/>
  <c r="Q19"/>
  <c r="Q23"/>
  <c r="Q29"/>
  <c r="Q31"/>
  <c r="X34"/>
  <c r="X42"/>
  <c r="X44"/>
  <c r="X46"/>
  <c r="X52"/>
  <c r="X54"/>
  <c r="X60"/>
  <c r="X64"/>
  <c r="P73" i="5"/>
  <c r="P72"/>
  <c r="Q11"/>
  <c r="Q15"/>
  <c r="Q19"/>
  <c r="Q21"/>
  <c r="Q25"/>
  <c r="Q31"/>
  <c r="Q33"/>
  <c r="AC8"/>
  <c r="Q10"/>
  <c r="X10" s="1"/>
  <c r="Q12"/>
  <c r="X12" s="1"/>
  <c r="Q14"/>
  <c r="X14" s="1"/>
  <c r="Q16"/>
  <c r="X16" s="1"/>
  <c r="Q18"/>
  <c r="X18" s="1"/>
  <c r="Q20"/>
  <c r="X20" s="1"/>
  <c r="Q22"/>
  <c r="X22" s="1"/>
  <c r="Q24"/>
  <c r="X24" s="1"/>
  <c r="Q26"/>
  <c r="X26" s="1"/>
  <c r="Q28"/>
  <c r="X28" s="1"/>
  <c r="Q30"/>
  <c r="X30" s="1"/>
  <c r="Q32"/>
  <c r="X32" s="1"/>
  <c r="Q35"/>
  <c r="Q37"/>
  <c r="Q39"/>
  <c r="Q41"/>
  <c r="Q43"/>
  <c r="Q45"/>
  <c r="Q47"/>
  <c r="Q49"/>
  <c r="Q51"/>
  <c r="Q53"/>
  <c r="Q55"/>
  <c r="Q57"/>
  <c r="Q59"/>
  <c r="Q61"/>
  <c r="Q63"/>
  <c r="Q65"/>
  <c r="Q67"/>
  <c r="Q68"/>
  <c r="X68" s="1"/>
  <c r="Q66"/>
  <c r="Q64"/>
  <c r="X64" s="1"/>
  <c r="Q62"/>
  <c r="Q60"/>
  <c r="Q58"/>
  <c r="Q56"/>
  <c r="Q54"/>
  <c r="X54" s="1"/>
  <c r="Q52"/>
  <c r="Q50"/>
  <c r="Q48"/>
  <c r="Q46"/>
  <c r="X46" s="1"/>
  <c r="Q44"/>
  <c r="Q42"/>
  <c r="X42" s="1"/>
  <c r="Q40"/>
  <c r="Q38"/>
  <c r="X38" s="1"/>
  <c r="Q36"/>
  <c r="Q34"/>
  <c r="Q13"/>
  <c r="Q17"/>
  <c r="Q23"/>
  <c r="Q27"/>
  <c r="Q29"/>
  <c r="X34"/>
  <c r="X50"/>
  <c r="X58"/>
  <c r="X60"/>
  <c r="X62"/>
  <c r="X66"/>
  <c r="Q11" i="4"/>
  <c r="Q13"/>
  <c r="Q15"/>
  <c r="Q19"/>
  <c r="Q27"/>
  <c r="Q29"/>
  <c r="Q31"/>
  <c r="P82"/>
  <c r="AC8"/>
  <c r="Q10"/>
  <c r="X10" s="1"/>
  <c r="Q12"/>
  <c r="Q14"/>
  <c r="Q16"/>
  <c r="Q18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8"/>
  <c r="Q76"/>
  <c r="X76" s="1"/>
  <c r="Q74"/>
  <c r="X74" s="1"/>
  <c r="Q72"/>
  <c r="Q70"/>
  <c r="Q68"/>
  <c r="Q66"/>
  <c r="Q64"/>
  <c r="X64" s="1"/>
  <c r="Q62"/>
  <c r="Q60"/>
  <c r="X60" s="1"/>
  <c r="Q58"/>
  <c r="Q56"/>
  <c r="X56" s="1"/>
  <c r="Q54"/>
  <c r="Q52"/>
  <c r="Q50"/>
  <c r="Q48"/>
  <c r="X48" s="1"/>
  <c r="Q46"/>
  <c r="Q44"/>
  <c r="X44" s="1"/>
  <c r="Q42"/>
  <c r="Q40"/>
  <c r="X40" s="1"/>
  <c r="Q38"/>
  <c r="Q36"/>
  <c r="X36" s="1"/>
  <c r="Q34"/>
  <c r="Q17"/>
  <c r="Q21"/>
  <c r="Q23"/>
  <c r="Q25"/>
  <c r="Q33"/>
  <c r="X66"/>
  <c r="Q68" i="3"/>
  <c r="Q66"/>
  <c r="Q64"/>
  <c r="X64" s="1"/>
  <c r="Q62"/>
  <c r="Q60"/>
  <c r="X60" s="1"/>
  <c r="Q58"/>
  <c r="Q56"/>
  <c r="X56" s="1"/>
  <c r="Q54"/>
  <c r="Q52"/>
  <c r="Q50"/>
  <c r="Q48"/>
  <c r="Q46"/>
  <c r="Q44"/>
  <c r="Q42"/>
  <c r="Q40"/>
  <c r="Q38"/>
  <c r="Q36"/>
  <c r="Q34"/>
  <c r="P74"/>
  <c r="P73"/>
  <c r="Q11"/>
  <c r="Q13"/>
  <c r="Q15"/>
  <c r="Q17"/>
  <c r="Q19"/>
  <c r="Q21"/>
  <c r="Q23"/>
  <c r="Q25"/>
  <c r="Q27"/>
  <c r="Q29"/>
  <c r="Q31"/>
  <c r="Q33"/>
  <c r="X36"/>
  <c r="X40"/>
  <c r="X44"/>
  <c r="X48"/>
  <c r="X52"/>
  <c r="X68"/>
  <c r="AC8"/>
  <c r="Q10"/>
  <c r="X10" s="1"/>
  <c r="Q12"/>
  <c r="Q14"/>
  <c r="Q16"/>
  <c r="Q18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1" i="2"/>
  <c r="Q15"/>
  <c r="Q17"/>
  <c r="Q19"/>
  <c r="Q21"/>
  <c r="Q23"/>
  <c r="Q25"/>
  <c r="Q27"/>
  <c r="Q29"/>
  <c r="Q31"/>
  <c r="Q33"/>
  <c r="AC8"/>
  <c r="Q10"/>
  <c r="X10" s="1"/>
  <c r="Q12"/>
  <c r="Q14"/>
  <c r="Q16"/>
  <c r="Q18"/>
  <c r="Q20"/>
  <c r="Q22"/>
  <c r="Q24"/>
  <c r="Q26"/>
  <c r="Q28"/>
  <c r="Q30"/>
  <c r="X30" s="1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0"/>
  <c r="X70" s="1"/>
  <c r="Q68"/>
  <c r="X68" s="1"/>
  <c r="Q66"/>
  <c r="Q64"/>
  <c r="Q62"/>
  <c r="Q60"/>
  <c r="Q58"/>
  <c r="Q56"/>
  <c r="Q54"/>
  <c r="Q52"/>
  <c r="Q50"/>
  <c r="X50" s="1"/>
  <c r="Q48"/>
  <c r="Q46"/>
  <c r="X46" s="1"/>
  <c r="Q44"/>
  <c r="Q42"/>
  <c r="Q40"/>
  <c r="Q38"/>
  <c r="Q36"/>
  <c r="Q34"/>
  <c r="P75"/>
  <c r="P74"/>
  <c r="Q13"/>
  <c r="X34"/>
  <c r="X38"/>
  <c r="X42"/>
  <c r="X48"/>
  <c r="X54"/>
  <c r="X56"/>
  <c r="X58"/>
  <c r="X60"/>
  <c r="X62"/>
  <c r="X64"/>
  <c r="X66"/>
  <c r="X33" i="7" l="1"/>
  <c r="S33"/>
  <c r="R33"/>
  <c r="S27"/>
  <c r="R27"/>
  <c r="X27"/>
  <c r="S19"/>
  <c r="R19"/>
  <c r="X19"/>
  <c r="R77"/>
  <c r="X77"/>
  <c r="S77"/>
  <c r="R73"/>
  <c r="X73"/>
  <c r="S73"/>
  <c r="R69"/>
  <c r="X69"/>
  <c r="S69"/>
  <c r="R65"/>
  <c r="X65"/>
  <c r="S65"/>
  <c r="R61"/>
  <c r="S61"/>
  <c r="X61"/>
  <c r="R57"/>
  <c r="X57"/>
  <c r="S57"/>
  <c r="R53"/>
  <c r="X53"/>
  <c r="S53"/>
  <c r="R49"/>
  <c r="S49"/>
  <c r="X49"/>
  <c r="R45"/>
  <c r="X45"/>
  <c r="S45"/>
  <c r="R41"/>
  <c r="X41"/>
  <c r="S41"/>
  <c r="R37"/>
  <c r="X37"/>
  <c r="S37"/>
  <c r="S32"/>
  <c r="R32"/>
  <c r="S28"/>
  <c r="R28"/>
  <c r="S24"/>
  <c r="R24"/>
  <c r="S20"/>
  <c r="R20"/>
  <c r="R16"/>
  <c r="S16"/>
  <c r="R12"/>
  <c r="S12"/>
  <c r="X25"/>
  <c r="R25"/>
  <c r="S25"/>
  <c r="X17"/>
  <c r="R17"/>
  <c r="S17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X28"/>
  <c r="X24"/>
  <c r="X20"/>
  <c r="X12"/>
  <c r="S31"/>
  <c r="R31"/>
  <c r="X31"/>
  <c r="S23"/>
  <c r="R23"/>
  <c r="X23"/>
  <c r="S13"/>
  <c r="R13"/>
  <c r="X13"/>
  <c r="R79"/>
  <c r="X79"/>
  <c r="S79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S51"/>
  <c r="X51"/>
  <c r="R47"/>
  <c r="X47"/>
  <c r="S47"/>
  <c r="R43"/>
  <c r="X43"/>
  <c r="S43"/>
  <c r="R39"/>
  <c r="X39"/>
  <c r="S39"/>
  <c r="R35"/>
  <c r="X35"/>
  <c r="S35"/>
  <c r="S30"/>
  <c r="R30"/>
  <c r="R26"/>
  <c r="S26"/>
  <c r="R22"/>
  <c r="S22"/>
  <c r="R18"/>
  <c r="S18"/>
  <c r="S14"/>
  <c r="R14"/>
  <c r="S10"/>
  <c r="R10"/>
  <c r="X29"/>
  <c r="R29"/>
  <c r="S29"/>
  <c r="X21"/>
  <c r="R21"/>
  <c r="S21"/>
  <c r="X15"/>
  <c r="R15"/>
  <c r="S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X32"/>
  <c r="X26"/>
  <c r="X22"/>
  <c r="X16"/>
  <c r="X30"/>
  <c r="X14"/>
  <c r="S29" i="6"/>
  <c r="R29"/>
  <c r="X29"/>
  <c r="S19"/>
  <c r="R19"/>
  <c r="X1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S24"/>
  <c r="R24"/>
  <c r="S20"/>
  <c r="R20"/>
  <c r="R16"/>
  <c r="S16"/>
  <c r="R12"/>
  <c r="S12"/>
  <c r="S10"/>
  <c r="R10"/>
  <c r="X33"/>
  <c r="R33"/>
  <c r="S33"/>
  <c r="X25"/>
  <c r="R25"/>
  <c r="S25"/>
  <c r="X17"/>
  <c r="R17"/>
  <c r="S17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X32"/>
  <c r="X28"/>
  <c r="X24"/>
  <c r="X20"/>
  <c r="X16"/>
  <c r="X12"/>
  <c r="S31"/>
  <c r="R31"/>
  <c r="X31"/>
  <c r="S23"/>
  <c r="R23"/>
  <c r="X23"/>
  <c r="S13"/>
  <c r="R13"/>
  <c r="X13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R26"/>
  <c r="S26"/>
  <c r="R22"/>
  <c r="S22"/>
  <c r="R18"/>
  <c r="S18"/>
  <c r="S14"/>
  <c r="R14"/>
  <c r="X27"/>
  <c r="R27"/>
  <c r="S27"/>
  <c r="X21"/>
  <c r="R21"/>
  <c r="S21"/>
  <c r="X15"/>
  <c r="R15"/>
  <c r="S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X30"/>
  <c r="X26"/>
  <c r="X22"/>
  <c r="X18"/>
  <c r="X14"/>
  <c r="S29" i="5"/>
  <c r="R29"/>
  <c r="X29"/>
  <c r="S23"/>
  <c r="R23"/>
  <c r="X23"/>
  <c r="S13"/>
  <c r="R13"/>
  <c r="X13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65"/>
  <c r="S65"/>
  <c r="X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S28"/>
  <c r="R28"/>
  <c r="S24"/>
  <c r="R24"/>
  <c r="R20"/>
  <c r="S20"/>
  <c r="R16"/>
  <c r="S16"/>
  <c r="R12"/>
  <c r="S12"/>
  <c r="R10"/>
  <c r="S10"/>
  <c r="R33"/>
  <c r="X33"/>
  <c r="S33"/>
  <c r="X25"/>
  <c r="R25"/>
  <c r="S25"/>
  <c r="X19"/>
  <c r="R19"/>
  <c r="S19"/>
  <c r="X11"/>
  <c r="R11"/>
  <c r="S11"/>
  <c r="X56"/>
  <c r="X48"/>
  <c r="X40"/>
  <c r="S27"/>
  <c r="R27"/>
  <c r="X27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R26"/>
  <c r="S26"/>
  <c r="R22"/>
  <c r="S22"/>
  <c r="S18"/>
  <c r="R18"/>
  <c r="S14"/>
  <c r="R14"/>
  <c r="X31"/>
  <c r="R31"/>
  <c r="S31"/>
  <c r="X21"/>
  <c r="R21"/>
  <c r="S21"/>
  <c r="X15"/>
  <c r="R15"/>
  <c r="S15"/>
  <c r="X52"/>
  <c r="X44"/>
  <c r="X36"/>
  <c r="S25" i="4"/>
  <c r="R25"/>
  <c r="X25"/>
  <c r="S21"/>
  <c r="R21"/>
  <c r="X21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S47"/>
  <c r="X47"/>
  <c r="R43"/>
  <c r="X43"/>
  <c r="S43"/>
  <c r="R39"/>
  <c r="X39"/>
  <c r="S39"/>
  <c r="R35"/>
  <c r="X35"/>
  <c r="S35"/>
  <c r="R30"/>
  <c r="S30"/>
  <c r="S26"/>
  <c r="R26"/>
  <c r="S22"/>
  <c r="R22"/>
  <c r="S18"/>
  <c r="R18"/>
  <c r="R14"/>
  <c r="S14"/>
  <c r="R31"/>
  <c r="X31"/>
  <c r="S31"/>
  <c r="X27"/>
  <c r="R27"/>
  <c r="S27"/>
  <c r="X15"/>
  <c r="R15"/>
  <c r="S15"/>
  <c r="X11"/>
  <c r="R11"/>
  <c r="S11"/>
  <c r="X70"/>
  <c r="X54"/>
  <c r="X50"/>
  <c r="X38"/>
  <c r="X30"/>
  <c r="X26"/>
  <c r="X22"/>
  <c r="X18"/>
  <c r="X14"/>
  <c r="X33"/>
  <c r="S33"/>
  <c r="R33"/>
  <c r="S23"/>
  <c r="R23"/>
  <c r="X23"/>
  <c r="S17"/>
  <c r="R17"/>
  <c r="X17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R77"/>
  <c r="X77"/>
  <c r="S77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S24"/>
  <c r="R24"/>
  <c r="R20"/>
  <c r="S20"/>
  <c r="R16"/>
  <c r="S16"/>
  <c r="R12"/>
  <c r="S12"/>
  <c r="R10"/>
  <c r="S10"/>
  <c r="X29"/>
  <c r="R29"/>
  <c r="S29"/>
  <c r="X19"/>
  <c r="R19"/>
  <c r="S19"/>
  <c r="X13"/>
  <c r="R13"/>
  <c r="S13"/>
  <c r="X78"/>
  <c r="X72"/>
  <c r="X68"/>
  <c r="X62"/>
  <c r="X58"/>
  <c r="X52"/>
  <c r="X46"/>
  <c r="X42"/>
  <c r="X34"/>
  <c r="X32"/>
  <c r="X28"/>
  <c r="X24"/>
  <c r="X20"/>
  <c r="X16"/>
  <c r="X12"/>
  <c r="R67" i="3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S22"/>
  <c r="R22"/>
  <c r="S18"/>
  <c r="R18"/>
  <c r="S14"/>
  <c r="R14"/>
  <c r="R33"/>
  <c r="X33"/>
  <c r="S33"/>
  <c r="R29"/>
  <c r="X29"/>
  <c r="S29"/>
  <c r="R25"/>
  <c r="X25"/>
  <c r="S25"/>
  <c r="R21"/>
  <c r="X21"/>
  <c r="S21"/>
  <c r="R17"/>
  <c r="X17"/>
  <c r="S17"/>
  <c r="R13"/>
  <c r="X13"/>
  <c r="S1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S28"/>
  <c r="R28"/>
  <c r="S24"/>
  <c r="R24"/>
  <c r="S20"/>
  <c r="R20"/>
  <c r="S16"/>
  <c r="R16"/>
  <c r="S12"/>
  <c r="R12"/>
  <c r="S10"/>
  <c r="R10"/>
  <c r="R31"/>
  <c r="X31"/>
  <c r="S31"/>
  <c r="R27"/>
  <c r="X27"/>
  <c r="S27"/>
  <c r="R23"/>
  <c r="X23"/>
  <c r="S23"/>
  <c r="R19"/>
  <c r="X19"/>
  <c r="S19"/>
  <c r="R15"/>
  <c r="X15"/>
  <c r="S15"/>
  <c r="R11"/>
  <c r="X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X30"/>
  <c r="X26"/>
  <c r="X22"/>
  <c r="X18"/>
  <c r="X14"/>
  <c r="X66"/>
  <c r="X62"/>
  <c r="X58"/>
  <c r="X54"/>
  <c r="X50"/>
  <c r="X46"/>
  <c r="X42"/>
  <c r="X38"/>
  <c r="X34"/>
  <c r="X32"/>
  <c r="X28"/>
  <c r="X24"/>
  <c r="X20"/>
  <c r="X16"/>
  <c r="X12"/>
  <c r="S13" i="2"/>
  <c r="R13"/>
  <c r="X13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69"/>
  <c r="X69"/>
  <c r="S69"/>
  <c r="R65"/>
  <c r="X65"/>
  <c r="S65"/>
  <c r="R61"/>
  <c r="X61"/>
  <c r="S61"/>
  <c r="R57"/>
  <c r="X57"/>
  <c r="S57"/>
  <c r="R53"/>
  <c r="X53"/>
  <c r="S53"/>
  <c r="R49"/>
  <c r="S49"/>
  <c r="X49"/>
  <c r="R45"/>
  <c r="X45"/>
  <c r="S45"/>
  <c r="R41"/>
  <c r="X41"/>
  <c r="S41"/>
  <c r="R37"/>
  <c r="X37"/>
  <c r="S37"/>
  <c r="R32"/>
  <c r="S32"/>
  <c r="R28"/>
  <c r="S28"/>
  <c r="R24"/>
  <c r="S24"/>
  <c r="R20"/>
  <c r="S20"/>
  <c r="R16"/>
  <c r="S16"/>
  <c r="S12"/>
  <c r="R12"/>
  <c r="X31"/>
  <c r="R31"/>
  <c r="S31"/>
  <c r="X27"/>
  <c r="R27"/>
  <c r="S27"/>
  <c r="X23"/>
  <c r="R23"/>
  <c r="S23"/>
  <c r="X19"/>
  <c r="R19"/>
  <c r="S19"/>
  <c r="X15"/>
  <c r="R15"/>
  <c r="S15"/>
  <c r="X44"/>
  <c r="X36"/>
  <c r="X28"/>
  <c r="X24"/>
  <c r="X20"/>
  <c r="X16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R67"/>
  <c r="X67"/>
  <c r="S67"/>
  <c r="R63"/>
  <c r="X63"/>
  <c r="S63"/>
  <c r="R59"/>
  <c r="X59"/>
  <c r="S59"/>
  <c r="R55"/>
  <c r="X55"/>
  <c r="S55"/>
  <c r="R51"/>
  <c r="X51"/>
  <c r="S51"/>
  <c r="R47"/>
  <c r="S47"/>
  <c r="X47"/>
  <c r="R43"/>
  <c r="X43"/>
  <c r="S43"/>
  <c r="R39"/>
  <c r="X39"/>
  <c r="S39"/>
  <c r="R35"/>
  <c r="X35"/>
  <c r="S35"/>
  <c r="R30"/>
  <c r="S30"/>
  <c r="R26"/>
  <c r="S26"/>
  <c r="R22"/>
  <c r="S22"/>
  <c r="R18"/>
  <c r="S18"/>
  <c r="R14"/>
  <c r="S14"/>
  <c r="R10"/>
  <c r="S10"/>
  <c r="R33"/>
  <c r="X33"/>
  <c r="S33"/>
  <c r="X29"/>
  <c r="R29"/>
  <c r="S29"/>
  <c r="X25"/>
  <c r="R25"/>
  <c r="S25"/>
  <c r="X21"/>
  <c r="R21"/>
  <c r="S21"/>
  <c r="X17"/>
  <c r="R17"/>
  <c r="S17"/>
  <c r="R11"/>
  <c r="X11"/>
  <c r="S11"/>
  <c r="X52"/>
  <c r="X40"/>
  <c r="X12"/>
  <c r="X32"/>
  <c r="X26"/>
  <c r="X22"/>
  <c r="X18"/>
  <c r="X14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7"/>
  <c r="T68"/>
  <c r="T69"/>
  <c r="T70"/>
  <c r="T71"/>
  <c r="T72"/>
  <c r="T73"/>
  <c r="T74"/>
  <c r="T75"/>
  <c r="T76"/>
  <c r="T77"/>
  <c r="T78"/>
  <c r="X78" s="1"/>
  <c r="T79"/>
  <c r="T11"/>
  <c r="T10"/>
  <c r="D75" i="6" l="1"/>
  <c r="D84" i="7"/>
  <c r="D75" i="2"/>
  <c r="D75" i="5"/>
  <c r="D83" i="4"/>
  <c r="D76" i="3"/>
  <c r="AH8" i="7"/>
  <c r="AL8"/>
  <c r="D86"/>
  <c r="AJ8"/>
  <c r="AH8" i="6"/>
  <c r="AL8"/>
  <c r="AJ8"/>
  <c r="D73"/>
  <c r="AL8" i="5"/>
  <c r="D73"/>
  <c r="AH8"/>
  <c r="AJ8"/>
  <c r="AH8" i="4"/>
  <c r="AJ8"/>
  <c r="D85"/>
  <c r="AL8"/>
  <c r="AJ8" i="3"/>
  <c r="D74"/>
  <c r="AH8"/>
  <c r="AL8"/>
  <c r="AH8" i="2"/>
  <c r="AJ8"/>
  <c r="D77"/>
  <c r="AL8"/>
  <c r="P9" i="1"/>
  <c r="AA8" i="7" l="1"/>
  <c r="AK8" s="1"/>
  <c r="D83"/>
  <c r="AA8" i="6"/>
  <c r="AM8" s="1"/>
  <c r="D72"/>
  <c r="D72" i="5"/>
  <c r="AA8"/>
  <c r="AM8" s="1"/>
  <c r="D82" i="4"/>
  <c r="AA8"/>
  <c r="AA8" i="3"/>
  <c r="D73"/>
  <c r="D74" i="2"/>
  <c r="AA8"/>
  <c r="AK8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X77" s="1"/>
  <c r="Q79"/>
  <c r="X79" s="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11"/>
  <c r="Z8"/>
  <c r="Y8"/>
  <c r="AM8" i="7" l="1"/>
  <c r="AK8" i="5"/>
  <c r="P82" i="7"/>
  <c r="D82"/>
  <c r="AG8"/>
  <c r="AE8"/>
  <c r="AI8"/>
  <c r="D71" i="6"/>
  <c r="P71"/>
  <c r="AG8"/>
  <c r="AE8"/>
  <c r="AI8"/>
  <c r="AK8"/>
  <c r="P71" i="5"/>
  <c r="D71"/>
  <c r="AG8"/>
  <c r="AE8"/>
  <c r="AI8"/>
  <c r="D81" i="4"/>
  <c r="P81"/>
  <c r="AG8"/>
  <c r="AE8"/>
  <c r="AM8"/>
  <c r="AI8"/>
  <c r="AK8"/>
  <c r="P72" i="3"/>
  <c r="D72"/>
  <c r="AG8"/>
  <c r="AE8"/>
  <c r="AM8"/>
  <c r="AI8"/>
  <c r="AK8"/>
  <c r="P73" i="2"/>
  <c r="D73"/>
  <c r="AG8"/>
  <c r="AE8"/>
  <c r="AM8"/>
  <c r="AI8"/>
  <c r="S78" i="1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7"/>
  <c r="R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9"/>
  <c r="R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83"/>
  <c r="P84"/>
  <c r="AD8"/>
  <c r="AB8"/>
  <c r="AC8"/>
  <c r="AL8" l="1"/>
  <c r="D83" s="1"/>
  <c r="D86"/>
  <c r="D84"/>
  <c r="AJ8"/>
  <c r="AH8"/>
  <c r="AA8" l="1"/>
  <c r="AK8" l="1"/>
  <c r="P82"/>
  <c r="D82"/>
  <c r="AG8"/>
  <c r="AM8"/>
  <c r="AE8"/>
  <c r="AI8"/>
</calcChain>
</file>

<file path=xl/sharedStrings.xml><?xml version="1.0" encoding="utf-8"?>
<sst xmlns="http://schemas.openxmlformats.org/spreadsheetml/2006/main" count="3301" uniqueCount="1114">
  <si>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</si>
  <si>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</si>
  <si>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</si>
  <si>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</si>
  <si>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</si>
  <si>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</si>
  <si>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</si>
  <si>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</si>
  <si>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</si>
  <si>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</si>
  <si>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</si>
  <si>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</si>
  <si>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</si>
  <si>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</si>
  <si>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</si>
  <si>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</si>
  <si>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</si>
  <si>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</si>
  <si>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</si>
  <si>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</si>
  <si>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</si>
  <si>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</si>
  <si>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</si>
  <si>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</si>
  <si>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</si>
  <si>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</si>
  <si>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</si>
  <si>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</si>
  <si>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</si>
  <si>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</si>
  <si>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</si>
  <si>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</si>
  <si>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</si>
  <si>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</si>
  <si>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</si>
  <si>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</si>
  <si>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</si>
  <si>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</si>
  <si>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</si>
  <si>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</si>
  <si>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</si>
  <si>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</si>
  <si>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</si>
  <si>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</si>
  <si>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</si>
  <si>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</si>
  <si>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Xử lý ảnh</t>
  </si>
  <si>
    <t>Ngày thi: 10/06/2019</t>
  </si>
  <si>
    <t>Nhóm: INT1362-01</t>
  </si>
  <si>
    <t>Giờ thi: 15h30</t>
  </si>
  <si>
    <t>Nhóm: INT1362-02</t>
  </si>
  <si>
    <t>Nhóm: INT1362-03</t>
  </si>
  <si>
    <t>Nhóm: INT1362-04</t>
  </si>
  <si>
    <t>Nhóm: INT1362-05</t>
  </si>
  <si>
    <t>Nhóm: INT1362-06</t>
  </si>
  <si>
    <t>Nhóm: INT1362-07</t>
  </si>
  <si>
    <t>B15DCDT001</t>
  </si>
  <si>
    <t>Nguyễn Thắng Hải</t>
  </si>
  <si>
    <t>An</t>
  </si>
  <si>
    <t>D15DTMT1</t>
  </si>
  <si>
    <t>B15DCCN038</t>
  </si>
  <si>
    <t>Bùi Lan</t>
  </si>
  <si>
    <t>Anh</t>
  </si>
  <si>
    <t>D15HTTT3</t>
  </si>
  <si>
    <t>B16DCCN006</t>
  </si>
  <si>
    <t>Đặng Quế</t>
  </si>
  <si>
    <t>D16CQCN06-B</t>
  </si>
  <si>
    <t>B16DCCN016</t>
  </si>
  <si>
    <t>Võ Hoàng</t>
  </si>
  <si>
    <t>D16CQCN08-B</t>
  </si>
  <si>
    <t>B16DCCN526</t>
  </si>
  <si>
    <t>Vũ Huy</t>
  </si>
  <si>
    <t>D16CQCN09-B</t>
  </si>
  <si>
    <t>B16DCCN024</t>
  </si>
  <si>
    <t>Trịnh Ngọc</t>
  </si>
  <si>
    <t>Bách</t>
  </si>
  <si>
    <t>B15DCCN071</t>
  </si>
  <si>
    <t>Lê Công</t>
  </si>
  <si>
    <t>Chính</t>
  </si>
  <si>
    <t>B15DCCN076</t>
  </si>
  <si>
    <t>Mai Thành</t>
  </si>
  <si>
    <t>Công</t>
  </si>
  <si>
    <t>D15HTTT5</t>
  </si>
  <si>
    <t>B16DCCN036</t>
  </si>
  <si>
    <t>Nguyễn Tiến</t>
  </si>
  <si>
    <t>D16CQCN04-B</t>
  </si>
  <si>
    <t>B16DCCN040</t>
  </si>
  <si>
    <t>Chử Mạnh</t>
  </si>
  <si>
    <t>Cường</t>
  </si>
  <si>
    <t>B16DCCN042</t>
  </si>
  <si>
    <t>Dương Quốc</t>
  </si>
  <si>
    <t>D16CQCN02-B</t>
  </si>
  <si>
    <t>B16DCCN056</t>
  </si>
  <si>
    <t>Nguyễn Minh</t>
  </si>
  <si>
    <t>Danh</t>
  </si>
  <si>
    <t>B16DCCN051</t>
  </si>
  <si>
    <t>Bùi Xuân</t>
  </si>
  <si>
    <t>Dân</t>
  </si>
  <si>
    <t>D16CQCN03-B</t>
  </si>
  <si>
    <t>B16DCCN093</t>
  </si>
  <si>
    <t>Mai Anh</t>
  </si>
  <si>
    <t>Dũng</t>
  </si>
  <si>
    <t>D16CQCN05-B</t>
  </si>
  <si>
    <t>B16DCCN112</t>
  </si>
  <si>
    <t>Vũ Anh</t>
  </si>
  <si>
    <t>Duy</t>
  </si>
  <si>
    <t>B16DCCN104</t>
  </si>
  <si>
    <t>Nguyễn Nam</t>
  </si>
  <si>
    <t>Dương</t>
  </si>
  <si>
    <t>B15DCCN108</t>
  </si>
  <si>
    <t>Nguyễn Tài</t>
  </si>
  <si>
    <t>Đạt</t>
  </si>
  <si>
    <t>D15HTTT4</t>
  </si>
  <si>
    <t>B16DCCN068</t>
  </si>
  <si>
    <t>Trần Quốc</t>
  </si>
  <si>
    <t>B15DCCN111</t>
  </si>
  <si>
    <t>Vũ Tiến</t>
  </si>
  <si>
    <t>D15HTTT1</t>
  </si>
  <si>
    <t>B15DCCN099</t>
  </si>
  <si>
    <t>Cao Hải</t>
  </si>
  <si>
    <t>Đăng</t>
  </si>
  <si>
    <t>B16DCCN055</t>
  </si>
  <si>
    <t>Vũ Hải</t>
  </si>
  <si>
    <t>D16CQCN07-B</t>
  </si>
  <si>
    <t>B16DCCN072</t>
  </si>
  <si>
    <t>Nguyễn Hữu</t>
  </si>
  <si>
    <t>Điệp</t>
  </si>
  <si>
    <t>B16DCCN080</t>
  </si>
  <si>
    <t>Nguyễn Mạnh</t>
  </si>
  <si>
    <t>Đức</t>
  </si>
  <si>
    <t>B16DCCN088</t>
  </si>
  <si>
    <t>Vũ Trung</t>
  </si>
  <si>
    <t>B15DCCN178</t>
  </si>
  <si>
    <t>Trịnh Quốc</t>
  </si>
  <si>
    <t>Hai</t>
  </si>
  <si>
    <t>B15DCCN187</t>
  </si>
  <si>
    <t>Lê Quang</t>
  </si>
  <si>
    <t>Hải</t>
  </si>
  <si>
    <t>B16DCCN135</t>
  </si>
  <si>
    <t>Đoàn Trọng</t>
  </si>
  <si>
    <t>Hiệp</t>
  </si>
  <si>
    <t>B16DCCN136</t>
  </si>
  <si>
    <t>Nguyễn Danh</t>
  </si>
  <si>
    <t>B16DCCN138</t>
  </si>
  <si>
    <t>Nguyễn Sỹ</t>
  </si>
  <si>
    <t>B16DCCN176</t>
  </si>
  <si>
    <t>Lê Quốc</t>
  </si>
  <si>
    <t>Huy</t>
  </si>
  <si>
    <t>B16DCCN177</t>
  </si>
  <si>
    <t>Lê Văn</t>
  </si>
  <si>
    <t>D16CQCN01-B</t>
  </si>
  <si>
    <t>B15DCCN292</t>
  </si>
  <si>
    <t>Trần Sách</t>
  </si>
  <si>
    <t>Kiên</t>
  </si>
  <si>
    <t>B16DCCN201</t>
  </si>
  <si>
    <t>Hà Duyên</t>
  </si>
  <si>
    <t>Lâm</t>
  </si>
  <si>
    <t>B16DCCN212</t>
  </si>
  <si>
    <t>Nguyễn Quang</t>
  </si>
  <si>
    <t>Linh</t>
  </si>
  <si>
    <t>B16DCCN216</t>
  </si>
  <si>
    <t>Nguyễn Thành</t>
  </si>
  <si>
    <t>Long</t>
  </si>
  <si>
    <t>B16DCCN217</t>
  </si>
  <si>
    <t>B16DCCN219</t>
  </si>
  <si>
    <t>Lực</t>
  </si>
  <si>
    <t>B16DCCN230</t>
  </si>
  <si>
    <t>Minh</t>
  </si>
  <si>
    <t>B16DCCN232</t>
  </si>
  <si>
    <t>Trần Quang</t>
  </si>
  <si>
    <t>B16DCCN240</t>
  </si>
  <si>
    <t>Phạm Duy</t>
  </si>
  <si>
    <t>Nam</t>
  </si>
  <si>
    <t>B16DCCN249</t>
  </si>
  <si>
    <t>Châu Văn</t>
  </si>
  <si>
    <t>Nghị</t>
  </si>
  <si>
    <t>B16DCCN252</t>
  </si>
  <si>
    <t>Tào Trọng</t>
  </si>
  <si>
    <t>Nghĩa</t>
  </si>
  <si>
    <t>B16DCCN253</t>
  </si>
  <si>
    <t>Trần Đại</t>
  </si>
  <si>
    <t>B16DCCN256</t>
  </si>
  <si>
    <t>Đỗ Bảo</t>
  </si>
  <si>
    <t>Nguyên</t>
  </si>
  <si>
    <t>B16DCCN264</t>
  </si>
  <si>
    <t>Đồng Văn</t>
  </si>
  <si>
    <t>Phong</t>
  </si>
  <si>
    <t>B16DCCN268</t>
  </si>
  <si>
    <t>Trần Văn</t>
  </si>
  <si>
    <t>Phú</t>
  </si>
  <si>
    <t>B16DCCN271</t>
  </si>
  <si>
    <t>Trần Ngọc</t>
  </si>
  <si>
    <t>Phúc</t>
  </si>
  <si>
    <t>B16DCCN284</t>
  </si>
  <si>
    <t>Đỗ Thanh</t>
  </si>
  <si>
    <t>Quang</t>
  </si>
  <si>
    <t>B16DCCN288</t>
  </si>
  <si>
    <t>Nguyễn Văn</t>
  </si>
  <si>
    <t>B16DCCN507</t>
  </si>
  <si>
    <t>Tống Nguyên</t>
  </si>
  <si>
    <t>B16DCCN280</t>
  </si>
  <si>
    <t>Nguyễn Hồng</t>
  </si>
  <si>
    <t>Quân</t>
  </si>
  <si>
    <t>B16DCCN292</t>
  </si>
  <si>
    <t>Vũ Ngọc</t>
  </si>
  <si>
    <t>Quý</t>
  </si>
  <si>
    <t>B16DCCN500</t>
  </si>
  <si>
    <t>Sompadthana</t>
  </si>
  <si>
    <t>Sonevixianh</t>
  </si>
  <si>
    <t>B16DCCN296</t>
  </si>
  <si>
    <t>Bùi Quang</t>
  </si>
  <si>
    <t>Sơn</t>
  </si>
  <si>
    <t>B16DCCN304</t>
  </si>
  <si>
    <t>Tạ Ngọc</t>
  </si>
  <si>
    <t>B16DCCN309</t>
  </si>
  <si>
    <t>Trịnh Thị</t>
  </si>
  <si>
    <t>Tâm</t>
  </si>
  <si>
    <t>B15DCDT178</t>
  </si>
  <si>
    <t>Phạm Hồng</t>
  </si>
  <si>
    <t>Thái</t>
  </si>
  <si>
    <t>D15DTMT2</t>
  </si>
  <si>
    <t>B16DCCN334</t>
  </si>
  <si>
    <t>Nguyễn Phương</t>
  </si>
  <si>
    <t>Thảo</t>
  </si>
  <si>
    <t>B16DCCN320</t>
  </si>
  <si>
    <t>Nguyễn Đức</t>
  </si>
  <si>
    <t>Thắng</t>
  </si>
  <si>
    <t>B16DCCN348</t>
  </si>
  <si>
    <t>Thuật</t>
  </si>
  <si>
    <t>B15DCDT194</t>
  </si>
  <si>
    <t>Nguyễn Khánh</t>
  </si>
  <si>
    <t>Toàn</t>
  </si>
  <si>
    <t>B16DCCN368</t>
  </si>
  <si>
    <t>Trọng</t>
  </si>
  <si>
    <t>B16DCCN369</t>
  </si>
  <si>
    <t>Hà Mạnh</t>
  </si>
  <si>
    <t>Trung</t>
  </si>
  <si>
    <t>B16DCCN375</t>
  </si>
  <si>
    <t>Trần Đình</t>
  </si>
  <si>
    <t>Trưởng</t>
  </si>
  <si>
    <t>B16DCCN376</t>
  </si>
  <si>
    <t>Hà Ngọc</t>
  </si>
  <si>
    <t>Tú</t>
  </si>
  <si>
    <t>B16DCCN393</t>
  </si>
  <si>
    <t>Đoàn Duy</t>
  </si>
  <si>
    <t>Tùng</t>
  </si>
  <si>
    <t>B15DCCN638</t>
  </si>
  <si>
    <t>Ước</t>
  </si>
  <si>
    <t>D15CNPM5</t>
  </si>
  <si>
    <t>B16DCCN408</t>
  </si>
  <si>
    <t>Trần Công</t>
  </si>
  <si>
    <t>Viên</t>
  </si>
  <si>
    <t>B16DCCN409</t>
  </si>
  <si>
    <t>Hoàng Quốc</t>
  </si>
  <si>
    <t>Việt</t>
  </si>
  <si>
    <t>B15DCDT226</t>
  </si>
  <si>
    <t>Nguyễn Xuân</t>
  </si>
  <si>
    <t>Vinh</t>
  </si>
  <si>
    <t>B16DCCN003</t>
  </si>
  <si>
    <t>Nguyễn Trọng</t>
  </si>
  <si>
    <t>B15DCCN039</t>
  </si>
  <si>
    <t>Lê Đức</t>
  </si>
  <si>
    <t>D15CNPM3</t>
  </si>
  <si>
    <t>B16DCCN020</t>
  </si>
  <si>
    <t>Phạm Ngọc</t>
  </si>
  <si>
    <t>B16DCCN529</t>
  </si>
  <si>
    <t>Nguyễn Ngọc</t>
  </si>
  <si>
    <t>Ba</t>
  </si>
  <si>
    <t>B16DCCN022</t>
  </si>
  <si>
    <t>Lê Duy</t>
  </si>
  <si>
    <t>B16DCCN031</t>
  </si>
  <si>
    <t>Phạm Quang</t>
  </si>
  <si>
    <t>Chiến</t>
  </si>
  <si>
    <t>B16DCCN034</t>
  </si>
  <si>
    <t>Trần Đức</t>
  </si>
  <si>
    <t>Chuyên</t>
  </si>
  <si>
    <t>B16DCCN091</t>
  </si>
  <si>
    <t>Giáp Mạnh</t>
  </si>
  <si>
    <t>B16DCCN094</t>
  </si>
  <si>
    <t>Mai Danh</t>
  </si>
  <si>
    <t>B16DCCN096</t>
  </si>
  <si>
    <t>B16DCCN521</t>
  </si>
  <si>
    <t>Phạm Gia Tuấn</t>
  </si>
  <si>
    <t>B16DCCN110</t>
  </si>
  <si>
    <t>B16DCCN532</t>
  </si>
  <si>
    <t>B16DCCN049</t>
  </si>
  <si>
    <t>Ngô Thành</t>
  </si>
  <si>
    <t>Đại</t>
  </si>
  <si>
    <t>B16DCCN062</t>
  </si>
  <si>
    <t>Lê Tiến</t>
  </si>
  <si>
    <t>B16DCCN067</t>
  </si>
  <si>
    <t>Tạ Khắc</t>
  </si>
  <si>
    <t>B16DCCN075</t>
  </si>
  <si>
    <t>Phạm Văn</t>
  </si>
  <si>
    <t>Độ</t>
  </si>
  <si>
    <t>B16DCCN083</t>
  </si>
  <si>
    <t>Phạm Minh</t>
  </si>
  <si>
    <t>B16DCCN108</t>
  </si>
  <si>
    <t>Thái Khắc</t>
  </si>
  <si>
    <t>Đường</t>
  </si>
  <si>
    <t>B16DCCN116</t>
  </si>
  <si>
    <t>Phùng Thị</t>
  </si>
  <si>
    <t>Giang</t>
  </si>
  <si>
    <t>B16DCCN124</t>
  </si>
  <si>
    <t>Lưu Văn</t>
  </si>
  <si>
    <t>B16DCCN524</t>
  </si>
  <si>
    <t>Lê Trung</t>
  </si>
  <si>
    <t>Hiếu</t>
  </si>
  <si>
    <t>B16DCCN145</t>
  </si>
  <si>
    <t>Nguyễn Trung</t>
  </si>
  <si>
    <t>B16DCCN164</t>
  </si>
  <si>
    <t>Ngô Quang</t>
  </si>
  <si>
    <t>Hưng</t>
  </si>
  <si>
    <t>B16DCCN509</t>
  </si>
  <si>
    <t>Đặng Thị Diệu</t>
  </si>
  <si>
    <t>Hương</t>
  </si>
  <si>
    <t>B16DCCN206</t>
  </si>
  <si>
    <t>Trần Thị</t>
  </si>
  <si>
    <t>Lanh</t>
  </si>
  <si>
    <t>B16DCCN205</t>
  </si>
  <si>
    <t>Phạm Tùng</t>
  </si>
  <si>
    <t>B16DCCN533</t>
  </si>
  <si>
    <t>Trịnh Thị Ngọc</t>
  </si>
  <si>
    <t>Lân</t>
  </si>
  <si>
    <t>B15DCCN317</t>
  </si>
  <si>
    <t>B16DCCN220</t>
  </si>
  <si>
    <t>Nguyễn Thị</t>
  </si>
  <si>
    <t>Luyến</t>
  </si>
  <si>
    <t>B16DCCN508</t>
  </si>
  <si>
    <t>B16DCCN515</t>
  </si>
  <si>
    <t>B15DCCN377</t>
  </si>
  <si>
    <t>D15CNPM2</t>
  </si>
  <si>
    <t>B16DCCN236</t>
  </si>
  <si>
    <t>B16DCCN245</t>
  </si>
  <si>
    <t>B16DCCN506</t>
  </si>
  <si>
    <t>Khamphien</t>
  </si>
  <si>
    <t>Oudomsin</t>
  </si>
  <si>
    <t>B16DCCN266</t>
  </si>
  <si>
    <t>B16DCCN274</t>
  </si>
  <si>
    <t>Phương</t>
  </si>
  <si>
    <t>B16DCCN520</t>
  </si>
  <si>
    <t>Đỗ Thị</t>
  </si>
  <si>
    <t>Phượng</t>
  </si>
  <si>
    <t>B12DCCN400</t>
  </si>
  <si>
    <t>Hà Hồng</t>
  </si>
  <si>
    <t>D12CNPM1</t>
  </si>
  <si>
    <t>B16DCCN291</t>
  </si>
  <si>
    <t>Đoàn Lê</t>
  </si>
  <si>
    <t>B16DCCN294</t>
  </si>
  <si>
    <t>Chu Minh</t>
  </si>
  <si>
    <t>Sang</t>
  </si>
  <si>
    <t>B16DCCN297</t>
  </si>
  <si>
    <t>Đặng Hoàng</t>
  </si>
  <si>
    <t>B16DCCN298</t>
  </si>
  <si>
    <t>Hàn Hồng</t>
  </si>
  <si>
    <t>B16DCCN301</t>
  </si>
  <si>
    <t>B16DCCN514</t>
  </si>
  <si>
    <t>B16DCCN523</t>
  </si>
  <si>
    <t>B16DCCN326</t>
  </si>
  <si>
    <t>Lê Tuấn</t>
  </si>
  <si>
    <t>Thanh</t>
  </si>
  <si>
    <t>B16DCCN333</t>
  </si>
  <si>
    <t>Đỗ Hoàng Phương</t>
  </si>
  <si>
    <t>B16DCCN317</t>
  </si>
  <si>
    <t>Đinh Đức</t>
  </si>
  <si>
    <t>B16DCCN321</t>
  </si>
  <si>
    <t>Nguyễn Như</t>
  </si>
  <si>
    <t>B16DCCN323</t>
  </si>
  <si>
    <t>B15DCCN531</t>
  </si>
  <si>
    <t>Thiệp</t>
  </si>
  <si>
    <t>B16DCCN350</t>
  </si>
  <si>
    <t>Trần Thanh</t>
  </si>
  <si>
    <t>Thủy</t>
  </si>
  <si>
    <t>B16DCCN354</t>
  </si>
  <si>
    <t>Trần Thế</t>
  </si>
  <si>
    <t>Tiến</t>
  </si>
  <si>
    <t>B16DCCN355</t>
  </si>
  <si>
    <t>Tiệp</t>
  </si>
  <si>
    <t>B16DCCN360</t>
  </si>
  <si>
    <t>Trang</t>
  </si>
  <si>
    <t>B15DCCN578</t>
  </si>
  <si>
    <t>Phạm Xuân</t>
  </si>
  <si>
    <t>B16DCCN396</t>
  </si>
  <si>
    <t>Hoàng Thế</t>
  </si>
  <si>
    <t>B16DCCN518</t>
  </si>
  <si>
    <t>Phạm Sơn</t>
  </si>
  <si>
    <t>B16DCCN400</t>
  </si>
  <si>
    <t>Vũ Thanh</t>
  </si>
  <si>
    <t>B16DCCN012</t>
  </si>
  <si>
    <t>Nguyễn Tuấn</t>
  </si>
  <si>
    <t>B16DCCN026</t>
  </si>
  <si>
    <t>Bằng</t>
  </si>
  <si>
    <t>B16DCCN033</t>
  </si>
  <si>
    <t>Cao Minh</t>
  </si>
  <si>
    <t>Chúng</t>
  </si>
  <si>
    <t>B16DCCN035</t>
  </si>
  <si>
    <t>Nguyễn Bá</t>
  </si>
  <si>
    <t>B16DCCN041</t>
  </si>
  <si>
    <t>Đinh Mạnh</t>
  </si>
  <si>
    <t>B16DCCN045</t>
  </si>
  <si>
    <t>B16DCCN099</t>
  </si>
  <si>
    <t>Trương Mạnh</t>
  </si>
  <si>
    <t>B16DCCN107</t>
  </si>
  <si>
    <t>Bùi Thọ</t>
  </si>
  <si>
    <t>Dưỡng</t>
  </si>
  <si>
    <t>B16DCCN065</t>
  </si>
  <si>
    <t>B16DCCN070</t>
  </si>
  <si>
    <t>Vũ Văn</t>
  </si>
  <si>
    <t>B16DCCN086</t>
  </si>
  <si>
    <t>Phạm Tiến</t>
  </si>
  <si>
    <t>B16DCCN115</t>
  </si>
  <si>
    <t>Phạm Đức</t>
  </si>
  <si>
    <t>B16DCCN126</t>
  </si>
  <si>
    <t>Nguyễn Thế</t>
  </si>
  <si>
    <t>B16DCCN129</t>
  </si>
  <si>
    <t>Nguyễn Thị Hồng</t>
  </si>
  <si>
    <t>Hạnh</t>
  </si>
  <si>
    <t>B16DCCN133</t>
  </si>
  <si>
    <t>Phạm Thị</t>
  </si>
  <si>
    <t>Hiên</t>
  </si>
  <si>
    <t>B16DCCN137</t>
  </si>
  <si>
    <t>Nguyễn Hoàng</t>
  </si>
  <si>
    <t>B16DCCN142</t>
  </si>
  <si>
    <t>Lê Minh</t>
  </si>
  <si>
    <t>B16DCCN152</t>
  </si>
  <si>
    <t>Hoa</t>
  </si>
  <si>
    <t>B16DCCN155</t>
  </si>
  <si>
    <t>Hà Duy</t>
  </si>
  <si>
    <t>Hoàng</t>
  </si>
  <si>
    <t>B16DCCN156</t>
  </si>
  <si>
    <t>Nguyễn Nhật</t>
  </si>
  <si>
    <t>B16DCCN162</t>
  </si>
  <si>
    <t>Phùng Văn</t>
  </si>
  <si>
    <t>Hùng</t>
  </si>
  <si>
    <t>B16DCCN179</t>
  </si>
  <si>
    <t>Nguyễn Quốc</t>
  </si>
  <si>
    <t>B16DCCN181</t>
  </si>
  <si>
    <t>B16DCCN183</t>
  </si>
  <si>
    <t>Nguyễn Thị Thanh</t>
  </si>
  <si>
    <t>Huyền</t>
  </si>
  <si>
    <t>B16DCCN185</t>
  </si>
  <si>
    <t>Nguyễn Thu</t>
  </si>
  <si>
    <t>B16DCCN169</t>
  </si>
  <si>
    <t>B16DCCN189</t>
  </si>
  <si>
    <t>Khanh</t>
  </si>
  <si>
    <t>B16DCCN191</t>
  </si>
  <si>
    <t>Trương Văn</t>
  </si>
  <si>
    <t>Khánh</t>
  </si>
  <si>
    <t>B16DCCN196</t>
  </si>
  <si>
    <t>B16DCCN198</t>
  </si>
  <si>
    <t>Phạm Hữu</t>
  </si>
  <si>
    <t>B16DCCN203</t>
  </si>
  <si>
    <t>B16DCCN211</t>
  </si>
  <si>
    <t>B16DCCN215</t>
  </si>
  <si>
    <t>Hà Hoàng</t>
  </si>
  <si>
    <t>B16DCCN223</t>
  </si>
  <si>
    <t>Vũ Thị Khánh</t>
  </si>
  <si>
    <t>Ly</t>
  </si>
  <si>
    <t>B16DCCN229</t>
  </si>
  <si>
    <t>Nguyễn Khắc</t>
  </si>
  <si>
    <t>B16DCCN234</t>
  </si>
  <si>
    <t>Dương Thị</t>
  </si>
  <si>
    <t>Mơ</t>
  </si>
  <si>
    <t>B16DCCN235</t>
  </si>
  <si>
    <t>Đỗ Hữu Hoàng</t>
  </si>
  <si>
    <t>B16DCCN241</t>
  </si>
  <si>
    <t>B16DCCN257</t>
  </si>
  <si>
    <t>Nguyễn Anh</t>
  </si>
  <si>
    <t>Nhân</t>
  </si>
  <si>
    <t>B16DCCN265</t>
  </si>
  <si>
    <t>Khổng Hoàng</t>
  </si>
  <si>
    <t>B16DCCN277</t>
  </si>
  <si>
    <t>B16DCCN279</t>
  </si>
  <si>
    <t>B16DCCN501</t>
  </si>
  <si>
    <t>Daophone</t>
  </si>
  <si>
    <t>Seangngam</t>
  </si>
  <si>
    <t>B16DCCN503</t>
  </si>
  <si>
    <t>Linda</t>
  </si>
  <si>
    <t>Sipaseuth</t>
  </si>
  <si>
    <t>B16DCCN335</t>
  </si>
  <si>
    <t>B16DCCN337</t>
  </si>
  <si>
    <t>Thiên</t>
  </si>
  <si>
    <t>B16DCCN338</t>
  </si>
  <si>
    <t>Thiện</t>
  </si>
  <si>
    <t>B16DCCN346</t>
  </si>
  <si>
    <t>Thư</t>
  </si>
  <si>
    <t>B14DCCN762</t>
  </si>
  <si>
    <t>Thường</t>
  </si>
  <si>
    <t>D15CNPM4</t>
  </si>
  <si>
    <t>B16DCCN357</t>
  </si>
  <si>
    <t>B16DCCN359</t>
  </si>
  <si>
    <t>B16DCCN363</t>
  </si>
  <si>
    <t>Nguyễn Công</t>
  </si>
  <si>
    <t>Trí</t>
  </si>
  <si>
    <t>B16DCCN371</t>
  </si>
  <si>
    <t>B16DCCN385</t>
  </si>
  <si>
    <t>Tuấn</t>
  </si>
  <si>
    <t>B16DCCN388</t>
  </si>
  <si>
    <t>Tạ Anh</t>
  </si>
  <si>
    <t>B16DCCN394</t>
  </si>
  <si>
    <t>Hồ Diên</t>
  </si>
  <si>
    <t>B16DCCN398</t>
  </si>
  <si>
    <t>B16DCCN505</t>
  </si>
  <si>
    <t>Khampasith</t>
  </si>
  <si>
    <t>Vannisay</t>
  </si>
  <si>
    <t>B16DCCN512</t>
  </si>
  <si>
    <t>B16DCCN414</t>
  </si>
  <si>
    <t>Nguyễn Thanh</t>
  </si>
  <si>
    <t>Xuyên</t>
  </si>
  <si>
    <t>B16DCCN001</t>
  </si>
  <si>
    <t>Chu Văn</t>
  </si>
  <si>
    <t>B16DCCN004</t>
  </si>
  <si>
    <t>Nhữ Đình</t>
  </si>
  <si>
    <t>B16DCCN005</t>
  </si>
  <si>
    <t>Bành Tuấn</t>
  </si>
  <si>
    <t>B15DCCN022</t>
  </si>
  <si>
    <t>B16DCCN011</t>
  </si>
  <si>
    <t>Nguyễn Trọng Đức</t>
  </si>
  <si>
    <t>B16DCCN019</t>
  </si>
  <si>
    <t>B15DCCN074</t>
  </si>
  <si>
    <t>Hà Văn</t>
  </si>
  <si>
    <t>Chuẩn</t>
  </si>
  <si>
    <t>B16DCCN032</t>
  </si>
  <si>
    <t>Nguyễn</t>
  </si>
  <si>
    <t>Chung</t>
  </si>
  <si>
    <t>B16DCCN038</t>
  </si>
  <si>
    <t>Cương</t>
  </si>
  <si>
    <t>B16DCCN089</t>
  </si>
  <si>
    <t>Dung</t>
  </si>
  <si>
    <t>B16DCCN090</t>
  </si>
  <si>
    <t>Đỗ Trọng</t>
  </si>
  <si>
    <t>B15DCCN169</t>
  </si>
  <si>
    <t>D15HTTT2</t>
  </si>
  <si>
    <t>B16DCCN111</t>
  </si>
  <si>
    <t>B16DCCN057</t>
  </si>
  <si>
    <t>Đào</t>
  </si>
  <si>
    <t>B16DCCN061</t>
  </si>
  <si>
    <t>Hoàng Văn</t>
  </si>
  <si>
    <t>B12DCCN475</t>
  </si>
  <si>
    <t>D12CNPM2</t>
  </si>
  <si>
    <t>B16DCCN074</t>
  </si>
  <si>
    <t>Định</t>
  </si>
  <si>
    <t>B16DCCN082</t>
  </si>
  <si>
    <t>Nguyễn Việt</t>
  </si>
  <si>
    <t>B16DCCN085</t>
  </si>
  <si>
    <t>B16DCCN113</t>
  </si>
  <si>
    <t>Kim Bằng</t>
  </si>
  <si>
    <t>B15DCCN184</t>
  </si>
  <si>
    <t>Ngô Mạnh</t>
  </si>
  <si>
    <t>B16DCCN130</t>
  </si>
  <si>
    <t>B16DCCN131</t>
  </si>
  <si>
    <t>Nguyễn Duy</t>
  </si>
  <si>
    <t>Hậu</t>
  </si>
  <si>
    <t>B16DCCN139</t>
  </si>
  <si>
    <t>Đặng Minh</t>
  </si>
  <si>
    <t>B16DCCN140</t>
  </si>
  <si>
    <t>Đào Minh</t>
  </si>
  <si>
    <t>B16DCCN144</t>
  </si>
  <si>
    <t>B16DCCN146</t>
  </si>
  <si>
    <t>B16DCCN154</t>
  </si>
  <si>
    <t>Đoàn Mạnh</t>
  </si>
  <si>
    <t>B14DCCN380</t>
  </si>
  <si>
    <t>D14CNPM4</t>
  </si>
  <si>
    <t>B16DCCN182</t>
  </si>
  <si>
    <t>B16DCCN171</t>
  </si>
  <si>
    <t>Nguyễn Thị Lan</t>
  </si>
  <si>
    <t>B16DCCN172</t>
  </si>
  <si>
    <t>Hường</t>
  </si>
  <si>
    <t>B16DCCN187</t>
  </si>
  <si>
    <t>Khải</t>
  </si>
  <si>
    <t>B16DCCN188</t>
  </si>
  <si>
    <t>Phan Văn</t>
  </si>
  <si>
    <t>B16DCCN193</t>
  </si>
  <si>
    <t>Khoa</t>
  </si>
  <si>
    <t>B16DCCN195</t>
  </si>
  <si>
    <t>Nguyễn Đình</t>
  </si>
  <si>
    <t>Khuê</t>
  </si>
  <si>
    <t>B15DCCN296</t>
  </si>
  <si>
    <t>B16DCCN207</t>
  </si>
  <si>
    <t>Ngô Thị</t>
  </si>
  <si>
    <t>Lệ</t>
  </si>
  <si>
    <t>B15DCDT115</t>
  </si>
  <si>
    <t>An Văn</t>
  </si>
  <si>
    <t>D15XLTH2</t>
  </si>
  <si>
    <t>B16DCCN210</t>
  </si>
  <si>
    <t>B16DCCN225</t>
  </si>
  <si>
    <t>Mai</t>
  </si>
  <si>
    <t>B16DCCN227</t>
  </si>
  <si>
    <t>Hoàng Thị</t>
  </si>
  <si>
    <t>Mến</t>
  </si>
  <si>
    <t>B16DCCN516</t>
  </si>
  <si>
    <t>Đào Phúc</t>
  </si>
  <si>
    <t>B16DCCN238</t>
  </si>
  <si>
    <t>B16DCCN244</t>
  </si>
  <si>
    <t>Trần Khắc</t>
  </si>
  <si>
    <t>B16DCCN255</t>
  </si>
  <si>
    <t>Ngôn</t>
  </si>
  <si>
    <t>B16DCCN258</t>
  </si>
  <si>
    <t>Đỗ Đình</t>
  </si>
  <si>
    <t>Nhất</t>
  </si>
  <si>
    <t>B16DCCN260</t>
  </si>
  <si>
    <t>Ninh</t>
  </si>
  <si>
    <t>B16DCCN263</t>
  </si>
  <si>
    <t>Phát</t>
  </si>
  <si>
    <t>B16DCCN267</t>
  </si>
  <si>
    <t>Trương Thanh</t>
  </si>
  <si>
    <t>B16DCCN269</t>
  </si>
  <si>
    <t>B16DCCN275</t>
  </si>
  <si>
    <t>Nguyễn Thị Minh</t>
  </si>
  <si>
    <t>B16DCCN286</t>
  </si>
  <si>
    <t>Lê Hồng</t>
  </si>
  <si>
    <t>B16DCCN283</t>
  </si>
  <si>
    <t>Vũ Đình</t>
  </si>
  <si>
    <t>B16DCCN300</t>
  </si>
  <si>
    <t>B16DCCN303</t>
  </si>
  <si>
    <t>B16DCCN307</t>
  </si>
  <si>
    <t>B15DCCN508</t>
  </si>
  <si>
    <t>Đoàn Văn</t>
  </si>
  <si>
    <t>Thành</t>
  </si>
  <si>
    <t>D15CNPM1</t>
  </si>
  <si>
    <t>B16DCCN527</t>
  </si>
  <si>
    <t>Lê Huy</t>
  </si>
  <si>
    <t>B16DCCN342</t>
  </si>
  <si>
    <t>Thịnh</t>
  </si>
  <si>
    <t>B16DCCN349</t>
  </si>
  <si>
    <t>Thụy</t>
  </si>
  <si>
    <t>B16DCCN353</t>
  </si>
  <si>
    <t>B16DCCN373</t>
  </si>
  <si>
    <t>Phùng Ngọc</t>
  </si>
  <si>
    <t>Trường</t>
  </si>
  <si>
    <t>B15DCCN593</t>
  </si>
  <si>
    <t>Cấn Anh</t>
  </si>
  <si>
    <t>B16DCCN378</t>
  </si>
  <si>
    <t>Phạm Viết</t>
  </si>
  <si>
    <t>B16DCCN390</t>
  </si>
  <si>
    <t>Trần Cao</t>
  </si>
  <si>
    <t>Tuệ</t>
  </si>
  <si>
    <t>B16DCCN395</t>
  </si>
  <si>
    <t>Hoàng Mạnh</t>
  </si>
  <si>
    <t>B15DCCN633</t>
  </si>
  <si>
    <t>Tuyến</t>
  </si>
  <si>
    <t>B15DCCN652</t>
  </si>
  <si>
    <t>Võ</t>
  </si>
  <si>
    <t>B16DCCN009</t>
  </si>
  <si>
    <t>Nguyễn Lan</t>
  </si>
  <si>
    <t>B16DCCN010</t>
  </si>
  <si>
    <t>B16DCCN014</t>
  </si>
  <si>
    <t>Phạm Việt</t>
  </si>
  <si>
    <t>B16DCCN017</t>
  </si>
  <si>
    <t>Đặng Thị Ngọc</t>
  </si>
  <si>
    <t>B16DCCN023</t>
  </si>
  <si>
    <t>B16DCCN025</t>
  </si>
  <si>
    <t>B16DCCN029</t>
  </si>
  <si>
    <t>B16DCCN528</t>
  </si>
  <si>
    <t>B16DCCN047</t>
  </si>
  <si>
    <t>B16DCCN535</t>
  </si>
  <si>
    <t>Lưu Tiến</t>
  </si>
  <si>
    <t>B16DCCN109</t>
  </si>
  <si>
    <t>B16DCCN058</t>
  </si>
  <si>
    <t>Đạo</t>
  </si>
  <si>
    <t>B16DCCN063</t>
  </si>
  <si>
    <t>Nguyễn Huy</t>
  </si>
  <si>
    <t>B16DCCN069</t>
  </si>
  <si>
    <t>B16DCCN053</t>
  </si>
  <si>
    <t>B16DCCN071</t>
  </si>
  <si>
    <t>Đỗ Khắc</t>
  </si>
  <si>
    <t>B16DCCN114</t>
  </si>
  <si>
    <t>Ngô Trường</t>
  </si>
  <si>
    <t>B16DCCN118</t>
  </si>
  <si>
    <t>Giáp</t>
  </si>
  <si>
    <t>B16DCCN119</t>
  </si>
  <si>
    <t>Cung Quang</t>
  </si>
  <si>
    <t>Hà</t>
  </si>
  <si>
    <t>B16DCCN122</t>
  </si>
  <si>
    <t>Hoàng Đức</t>
  </si>
  <si>
    <t>B16DCCN141</t>
  </si>
  <si>
    <t>B16DCCN147</t>
  </si>
  <si>
    <t>Phan Đức</t>
  </si>
  <si>
    <t>B16DCCN148</t>
  </si>
  <si>
    <t>Tạ Duy</t>
  </si>
  <si>
    <t>B16DCCN153</t>
  </si>
  <si>
    <t>Hòa</t>
  </si>
  <si>
    <t>B16DCCN157</t>
  </si>
  <si>
    <t>Phạm Huy</t>
  </si>
  <si>
    <t>B16DCCN175</t>
  </si>
  <si>
    <t>Lã Quang</t>
  </si>
  <si>
    <t>B16DCCN186</t>
  </si>
  <si>
    <t>Nhữ Thị</t>
  </si>
  <si>
    <t>B16DCCN163</t>
  </si>
  <si>
    <t>Hoàng Đỗ Việt</t>
  </si>
  <si>
    <t>B16DCCN167</t>
  </si>
  <si>
    <t>Phạm Quốc</t>
  </si>
  <si>
    <t>B16DCCN190</t>
  </si>
  <si>
    <t>Đỗ Duy</t>
  </si>
  <si>
    <t>B16DCCN194</t>
  </si>
  <si>
    <t>Trần Đăng</t>
  </si>
  <si>
    <t>B16DCCN197</t>
  </si>
  <si>
    <t>B16DCCN199</t>
  </si>
  <si>
    <t>Trần Minh Chính</t>
  </si>
  <si>
    <t>B16DCCN224</t>
  </si>
  <si>
    <t>Ngô Nhật</t>
  </si>
  <si>
    <t>B16DCCN542</t>
  </si>
  <si>
    <t>Anousit</t>
  </si>
  <si>
    <t>Malavong</t>
  </si>
  <si>
    <t>B16DCCN231</t>
  </si>
  <si>
    <t>B16DCCN233</t>
  </si>
  <si>
    <t>B16DCCN248</t>
  </si>
  <si>
    <t>Nông Thị Bích</t>
  </si>
  <si>
    <t>Ngà</t>
  </si>
  <si>
    <t>B16DCCN262</t>
  </si>
  <si>
    <t>Ngô Đức</t>
  </si>
  <si>
    <t>Phắc</t>
  </si>
  <si>
    <t>B16DCCN273</t>
  </si>
  <si>
    <t>Nguyễn Hà</t>
  </si>
  <si>
    <t>B16DCCN287</t>
  </si>
  <si>
    <t>B16DCCN293</t>
  </si>
  <si>
    <t>Nguyễn Gia</t>
  </si>
  <si>
    <t>Quyến</t>
  </si>
  <si>
    <t>B16DCCN312</t>
  </si>
  <si>
    <t>Lưu Quang</t>
  </si>
  <si>
    <t>Tân</t>
  </si>
  <si>
    <t>B16DCCN327</t>
  </si>
  <si>
    <t>B16DCCN331</t>
  </si>
  <si>
    <t>Phan Quang</t>
  </si>
  <si>
    <t>B16DCCN332</t>
  </si>
  <si>
    <t>Phan Tiến</t>
  </si>
  <si>
    <t>B16DCCN522</t>
  </si>
  <si>
    <t>Trần Tiến</t>
  </si>
  <si>
    <t>B16DCCN325</t>
  </si>
  <si>
    <t>Vũ Viết</t>
  </si>
  <si>
    <t>B16DCCN341</t>
  </si>
  <si>
    <t>B16DCCN343</t>
  </si>
  <si>
    <t>Đinh Tiến</t>
  </si>
  <si>
    <t>Thọ</t>
  </si>
  <si>
    <t>B16DCCN344</t>
  </si>
  <si>
    <t>Thu</t>
  </si>
  <si>
    <t>B16DCCN370</t>
  </si>
  <si>
    <t>Hoàng Mậu</t>
  </si>
  <si>
    <t>B16DCCN383</t>
  </si>
  <si>
    <t>Hoàng Minh</t>
  </si>
  <si>
    <t>B16DCCN384</t>
  </si>
  <si>
    <t>B16DCCN387</t>
  </si>
  <si>
    <t>Ngô Văn</t>
  </si>
  <si>
    <t>B16DCCN380</t>
  </si>
  <si>
    <t>Tư</t>
  </si>
  <si>
    <t>B16DCCN410</t>
  </si>
  <si>
    <t>Lê Nguyễn Ngọc</t>
  </si>
  <si>
    <t>B16DCCN411</t>
  </si>
  <si>
    <t>Thiều Văn</t>
  </si>
  <si>
    <t>Vĩnh</t>
  </si>
  <si>
    <t>B16DCCN530</t>
  </si>
  <si>
    <t>Yên Văn</t>
  </si>
  <si>
    <t>Vũ</t>
  </si>
  <si>
    <t>305-A2</t>
  </si>
  <si>
    <t>703-A2</t>
  </si>
  <si>
    <t>605-A2</t>
  </si>
  <si>
    <t>403-A2</t>
  </si>
  <si>
    <t>102-a2</t>
  </si>
  <si>
    <t>502-a2</t>
  </si>
  <si>
    <t>301-A2</t>
  </si>
  <si>
    <t>602-A2</t>
  </si>
  <si>
    <t>505-A2</t>
  </si>
  <si>
    <t>603-A2</t>
  </si>
  <si>
    <t>B16DCCN013</t>
  </si>
  <si>
    <t>19/01/1998</t>
  </si>
  <si>
    <t>B16DCCN018</t>
  </si>
  <si>
    <t>Hoàng Ngọc</t>
  </si>
  <si>
    <t>27/12/1997</t>
  </si>
  <si>
    <t>B16DCCN021</t>
  </si>
  <si>
    <t>19/09/1998</t>
  </si>
  <si>
    <t>B16DCCN027</t>
  </si>
  <si>
    <t>Trần Chí</t>
  </si>
  <si>
    <t>Bảo</t>
  </si>
  <si>
    <t>B16DCCN028</t>
  </si>
  <si>
    <t>Châu</t>
  </si>
  <si>
    <t>18/02/1998</t>
  </si>
  <si>
    <t>B16DCCN030</t>
  </si>
  <si>
    <t>20/07/1998</t>
  </si>
  <si>
    <t>B16DCCN037</t>
  </si>
  <si>
    <t>Trần Tiểu</t>
  </si>
  <si>
    <t>Cúc</t>
  </si>
  <si>
    <t>12/01/1998</t>
  </si>
  <si>
    <t>B15DCCN087</t>
  </si>
  <si>
    <t>08/02/1997</t>
  </si>
  <si>
    <t>B16DCCN092</t>
  </si>
  <si>
    <t>Lã Văn</t>
  </si>
  <si>
    <t>14/10/1998</t>
  </si>
  <si>
    <t>B16DCCN098</t>
  </si>
  <si>
    <t>25/11/1997</t>
  </si>
  <si>
    <t>B16DCCN100</t>
  </si>
  <si>
    <t>Bùi Thị</t>
  </si>
  <si>
    <t>09/05/1998</t>
  </si>
  <si>
    <t>B16DCCN101</t>
  </si>
  <si>
    <t>Cao Nam</t>
  </si>
  <si>
    <t>09/12/1998</t>
  </si>
  <si>
    <t>B16DCCN048</t>
  </si>
  <si>
    <t>Đinh Văn</t>
  </si>
  <si>
    <t>28/08/1998</t>
  </si>
  <si>
    <t>B16DCCN059</t>
  </si>
  <si>
    <t>Đào Quốc</t>
  </si>
  <si>
    <t>22/08/1998</t>
  </si>
  <si>
    <t>B16DCCN066</t>
  </si>
  <si>
    <t>Phạm Thành</t>
  </si>
  <si>
    <t>22/01/1998</t>
  </si>
  <si>
    <t>B16DCCN078</t>
  </si>
  <si>
    <t>18/05/1998</t>
  </si>
  <si>
    <t>B16DCCN416</t>
  </si>
  <si>
    <t>23/08/1996</t>
  </si>
  <si>
    <t>B16DCCN128</t>
  </si>
  <si>
    <t>Lê Thị</t>
  </si>
  <si>
    <t>11/04/1998</t>
  </si>
  <si>
    <t>B16DCCN134</t>
  </si>
  <si>
    <t>Đinh Thị</t>
  </si>
  <si>
    <t>Hiền</t>
  </si>
  <si>
    <t>21/08/1998</t>
  </si>
  <si>
    <t>B14DCCN007</t>
  </si>
  <si>
    <t>02/08/1996</t>
  </si>
  <si>
    <t>D14HTTT4</t>
  </si>
  <si>
    <t>B16DCCN151</t>
  </si>
  <si>
    <t>28/11/1998</t>
  </si>
  <si>
    <t>B16DCCN158</t>
  </si>
  <si>
    <t>20/03/1997</t>
  </si>
  <si>
    <t>B16DCCN159</t>
  </si>
  <si>
    <t>06/12/1998</t>
  </si>
  <si>
    <t>B16DCCN160</t>
  </si>
  <si>
    <t>Cao Thị</t>
  </si>
  <si>
    <t>Huệ</t>
  </si>
  <si>
    <t>10/11/1998</t>
  </si>
  <si>
    <t>B15DCCN253</t>
  </si>
  <si>
    <t>Hoàng Đình</t>
  </si>
  <si>
    <t>08/07/1997</t>
  </si>
  <si>
    <t>B15DCCN252</t>
  </si>
  <si>
    <t>03/02/1997</t>
  </si>
  <si>
    <t>B16DCCN178</t>
  </si>
  <si>
    <t>21/07/1998</t>
  </si>
  <si>
    <t>B16DCCN180</t>
  </si>
  <si>
    <t>03/08/1998</t>
  </si>
  <si>
    <t>B16DCCN166</t>
  </si>
  <si>
    <t>13/02/1998</t>
  </si>
  <si>
    <t>B16DCCN170</t>
  </si>
  <si>
    <t>19/02/1998</t>
  </si>
  <si>
    <t>B16DCCN173</t>
  </si>
  <si>
    <t>Tạ Thị</t>
  </si>
  <si>
    <t>17/05/1998</t>
  </si>
  <si>
    <t>B16DCCN202</t>
  </si>
  <si>
    <t>Hà Tùng</t>
  </si>
  <si>
    <t>21/09/1998</t>
  </si>
  <si>
    <t>B16DCCN218</t>
  </si>
  <si>
    <t>Lụa</t>
  </si>
  <si>
    <t>26/09/1998</t>
  </si>
  <si>
    <t>B16DCCN228</t>
  </si>
  <si>
    <t>Miền</t>
  </si>
  <si>
    <t>05/10/1998</t>
  </si>
  <si>
    <t>B15DCCN350</t>
  </si>
  <si>
    <t>24/03/1997</t>
  </si>
  <si>
    <t>B16DCCN519</t>
  </si>
  <si>
    <t>Trần Nhật</t>
  </si>
  <si>
    <t>23/10/1998</t>
  </si>
  <si>
    <t>B14DCCN461</t>
  </si>
  <si>
    <t>Lê Xuân</t>
  </si>
  <si>
    <t>09/03/1996</t>
  </si>
  <si>
    <t>D14CNPM2</t>
  </si>
  <si>
    <t>B16DCCN237</t>
  </si>
  <si>
    <t>02/10/1997</t>
  </si>
  <si>
    <t>B16DCCN239</t>
  </si>
  <si>
    <t>B16DCCN246</t>
  </si>
  <si>
    <t>Trịnh Hoài</t>
  </si>
  <si>
    <t>01/07/1998</t>
  </si>
  <si>
    <t>B13DCCN388</t>
  </si>
  <si>
    <t>Bùi Minh</t>
  </si>
  <si>
    <t>17/02/1995</t>
  </si>
  <si>
    <t>D13CNPM4</t>
  </si>
  <si>
    <t>B16DCCN251</t>
  </si>
  <si>
    <t>Lê Trọng</t>
  </si>
  <si>
    <t>18/11/1998</t>
  </si>
  <si>
    <t>B16DCCN254</t>
  </si>
  <si>
    <t>Bùi Viết</t>
  </si>
  <si>
    <t>Ngọc</t>
  </si>
  <si>
    <t>15/11/1998</t>
  </si>
  <si>
    <t>B15DCCN405</t>
  </si>
  <si>
    <t>Nực</t>
  </si>
  <si>
    <t>08/03/1997</t>
  </si>
  <si>
    <t>B14DCCN419</t>
  </si>
  <si>
    <t>Bùi Văn</t>
  </si>
  <si>
    <t>03/08/1996</t>
  </si>
  <si>
    <t>D14HTTT2</t>
  </si>
  <si>
    <t>B16DCCN270</t>
  </si>
  <si>
    <t>17/12/1998</t>
  </si>
  <si>
    <t>B16DCCN285</t>
  </si>
  <si>
    <t>Hà Thanh</t>
  </si>
  <si>
    <t>15/03/1997</t>
  </si>
  <si>
    <t>B16DCCN290</t>
  </si>
  <si>
    <t>Vũ Minh</t>
  </si>
  <si>
    <t>Quảng</t>
  </si>
  <si>
    <t>20/05/1998</t>
  </si>
  <si>
    <t>B16DCCN278</t>
  </si>
  <si>
    <t>Đỗ Hồng</t>
  </si>
  <si>
    <t>B16DCCN281</t>
  </si>
  <si>
    <t>21/12/1997</t>
  </si>
  <si>
    <t>B15DCCN453</t>
  </si>
  <si>
    <t>Nguyễn Lương</t>
  </si>
  <si>
    <t>11/06/1997</t>
  </si>
  <si>
    <t>B16DCCN299</t>
  </si>
  <si>
    <t>Hoàng Anh Vĩ</t>
  </si>
  <si>
    <t>25/07/1998</t>
  </si>
  <si>
    <t>B16DCCN308</t>
  </si>
  <si>
    <t>12/06/1998</t>
  </si>
  <si>
    <t>B16DCCN319</t>
  </si>
  <si>
    <t>20/10/1993</t>
  </si>
  <si>
    <t>B16DCCN314</t>
  </si>
  <si>
    <t>Thận</t>
  </si>
  <si>
    <t>15/10/1998</t>
  </si>
  <si>
    <t>B16DCCN340</t>
  </si>
  <si>
    <t>Nghiêm Phú</t>
  </si>
  <si>
    <t>Thiết</t>
  </si>
  <si>
    <t>14/12/1998</t>
  </si>
  <si>
    <t>B16DCCN358</t>
  </si>
  <si>
    <t>Đinh Thị Huyền</t>
  </si>
  <si>
    <t>29/10/1998</t>
  </si>
  <si>
    <t>B16DCCN362</t>
  </si>
  <si>
    <t>Tráng</t>
  </si>
  <si>
    <t>30/08/1998</t>
  </si>
  <si>
    <t>B16DCCN365</t>
  </si>
  <si>
    <t>Vũ Đức</t>
  </si>
  <si>
    <t>Triều</t>
  </si>
  <si>
    <t>31/01/1998</t>
  </si>
  <si>
    <t>B16DCCN372</t>
  </si>
  <si>
    <t>Lê Mạnh</t>
  </si>
  <si>
    <t>15/12/1998</t>
  </si>
  <si>
    <t>B16DCCN377</t>
  </si>
  <si>
    <t>07/04/1998</t>
  </si>
  <si>
    <t>B16DCCN379</t>
  </si>
  <si>
    <t>Thái Phúc</t>
  </si>
  <si>
    <t>01/03/1998</t>
  </si>
  <si>
    <t>B16DCCN382</t>
  </si>
  <si>
    <t>Hoàng Anh</t>
  </si>
  <si>
    <t>27/12/1998</t>
  </si>
  <si>
    <t>B16DCCN399</t>
  </si>
  <si>
    <t>Nguyễn Sơn</t>
  </si>
  <si>
    <t>12/09/1998</t>
  </si>
  <si>
    <t>B15DCCN629</t>
  </si>
  <si>
    <t>13/06/1997</t>
  </si>
  <si>
    <t>B16DCCN402</t>
  </si>
  <si>
    <t>Đào Văn</t>
  </si>
  <si>
    <t>Tuyên</t>
  </si>
  <si>
    <t>25/01/1998</t>
  </si>
  <si>
    <t>B16DCCN401</t>
  </si>
  <si>
    <t>Tường</t>
  </si>
  <si>
    <t>08/06/1998</t>
  </si>
  <si>
    <t>B16DCCN407</t>
  </si>
  <si>
    <t>Vĩ</t>
  </si>
  <si>
    <t>27/09/1998</t>
  </si>
  <si>
    <t>B15DCCN653</t>
  </si>
  <si>
    <t>23/07/1997</t>
  </si>
  <si>
    <t>B16DCCN415</t>
  </si>
  <si>
    <t>Đặng Thị Hoàng</t>
  </si>
  <si>
    <t>Yến</t>
  </si>
  <si>
    <t>12/05/1998</t>
  </si>
  <si>
    <t>B16DCCN007</t>
  </si>
  <si>
    <t>Hoàng Thị Lan</t>
  </si>
  <si>
    <t>17/03/1998</t>
  </si>
  <si>
    <t>B16DCCN540</t>
  </si>
  <si>
    <t>Nguyễn Thái</t>
  </si>
  <si>
    <t>Bình</t>
  </si>
  <si>
    <t>29/11/1998</t>
  </si>
  <si>
    <t>B16DCCN039</t>
  </si>
  <si>
    <t>04/07/1998</t>
  </si>
  <si>
    <t>B16DCCN046</t>
  </si>
  <si>
    <t>Ninh Hoàng</t>
  </si>
  <si>
    <t>07/07/1998</t>
  </si>
  <si>
    <t>B16DCCN095</t>
  </si>
  <si>
    <t>B16DCCN102</t>
  </si>
  <si>
    <t>Đỗ Tiến</t>
  </si>
  <si>
    <t>04/03/1998</t>
  </si>
  <si>
    <t>B16DCCN064</t>
  </si>
  <si>
    <t>22/09/1998</t>
  </si>
  <si>
    <t>B16DCCN531</t>
  </si>
  <si>
    <t>Trần Quang Tiến</t>
  </si>
  <si>
    <t>09/10/1998</t>
  </si>
  <si>
    <t>B16DCCN052</t>
  </si>
  <si>
    <t>10/03/1998</t>
  </si>
  <si>
    <t>B16DCCN073</t>
  </si>
  <si>
    <t>Đình</t>
  </si>
  <si>
    <t>30/03/1998</t>
  </si>
  <si>
    <t>B16DCCN084</t>
  </si>
  <si>
    <t>26/12/1997</t>
  </si>
  <si>
    <t>B16DCCN117</t>
  </si>
  <si>
    <t>Hoàng Nguyên</t>
  </si>
  <si>
    <t>16/08/1998</t>
  </si>
  <si>
    <t>B16DCCN120</t>
  </si>
  <si>
    <t>Nguyễn Bá Quang</t>
  </si>
  <si>
    <t>07/10/1998</t>
  </si>
  <si>
    <t>B16DCCN125</t>
  </si>
  <si>
    <t>30/09/1998</t>
  </si>
  <si>
    <t>B16DCCN127</t>
  </si>
  <si>
    <t>01/08/1997</t>
  </si>
  <si>
    <t>B16DCCN132</t>
  </si>
  <si>
    <t>09/11/1998</t>
  </si>
  <si>
    <t>B16DCCN537</t>
  </si>
  <si>
    <t>30/12/1998</t>
  </si>
  <si>
    <t>B16DCCN143</t>
  </si>
  <si>
    <t>29/07/1998</t>
  </si>
  <si>
    <t>B16DCCN149</t>
  </si>
  <si>
    <t>Trần Trung</t>
  </si>
  <si>
    <t>02/12/1998</t>
  </si>
  <si>
    <t>B16DCCN161</t>
  </si>
  <si>
    <t>B16DCCN174</t>
  </si>
  <si>
    <t>26/12/1998</t>
  </si>
  <si>
    <t>B16DCCN184</t>
  </si>
  <si>
    <t>25/10/1998</t>
  </si>
  <si>
    <t>B16DCCN513</t>
  </si>
  <si>
    <t>03/09/1998</t>
  </si>
  <si>
    <t>B16DCCN168</t>
  </si>
  <si>
    <t>Tạ Quang</t>
  </si>
  <si>
    <t>B16DCCN192</t>
  </si>
  <si>
    <t>Khiên</t>
  </si>
  <si>
    <t>09/01/1998</t>
  </si>
  <si>
    <t>B16DCCN200</t>
  </si>
  <si>
    <t>Đặng Đình Tùng</t>
  </si>
  <si>
    <t>14/07/1997</t>
  </si>
  <si>
    <t>B16DCCN208</t>
  </si>
  <si>
    <t>Bùi Phương</t>
  </si>
  <si>
    <t>Liên</t>
  </si>
  <si>
    <t>B16DCCN209</t>
  </si>
  <si>
    <t>Lường Quang</t>
  </si>
  <si>
    <t>16/09/1996</t>
  </si>
  <si>
    <t>B16DCCN213</t>
  </si>
  <si>
    <t>29/01/1998</t>
  </si>
  <si>
    <t>B16DCCN221</t>
  </si>
  <si>
    <t>20/04/1998</t>
  </si>
  <si>
    <t>B16DCCN517</t>
  </si>
  <si>
    <t>Đặng Đình</t>
  </si>
  <si>
    <t>Mạnh</t>
  </si>
  <si>
    <t>01/01/1998</t>
  </si>
  <si>
    <t>B16DCCN250</t>
  </si>
  <si>
    <t>Hồ Hiếu</t>
  </si>
  <si>
    <t>B16DCCN538</t>
  </si>
  <si>
    <t>13/10/1997</t>
  </si>
  <si>
    <t>B16DCCN259</t>
  </si>
  <si>
    <t>Đào Long</t>
  </si>
  <si>
    <t>Nhật</t>
  </si>
  <si>
    <t>10/01/1998</t>
  </si>
  <si>
    <t>B16DCCN261</t>
  </si>
  <si>
    <t>Hứa Ngọc</t>
  </si>
  <si>
    <t>Oanh</t>
  </si>
  <si>
    <t>15/05/1997</t>
  </si>
  <si>
    <t>B16DCCN504</t>
  </si>
  <si>
    <t>Vilasinh</t>
  </si>
  <si>
    <t>Phanakhone</t>
  </si>
  <si>
    <t>28/12/1997</t>
  </si>
  <si>
    <t>B15DCCN409</t>
  </si>
  <si>
    <t>20/10/1997</t>
  </si>
  <si>
    <t>B16DCCN272</t>
  </si>
  <si>
    <t>Cao Lương Trường</t>
  </si>
  <si>
    <t>Phước</t>
  </si>
  <si>
    <t>25/11/1998</t>
  </si>
  <si>
    <t>B16DCCN282</t>
  </si>
  <si>
    <t>27/03/1998</t>
  </si>
  <si>
    <t>B16DCCN306</t>
  </si>
  <si>
    <t>18/01/1998</t>
  </si>
  <si>
    <t>B16DCCN310</t>
  </si>
  <si>
    <t>01/04/1998</t>
  </si>
  <si>
    <t>B16DCCN311</t>
  </si>
  <si>
    <t>09/07/1996</t>
  </si>
  <si>
    <t>B16DCCN328</t>
  </si>
  <si>
    <t>B16DCCN329</t>
  </si>
  <si>
    <t>16/06/1997</t>
  </si>
  <si>
    <t>B16DCCN330</t>
  </si>
  <si>
    <t>B16DCCN336</t>
  </si>
  <si>
    <t>16/05/1998</t>
  </si>
  <si>
    <t>B16DCCN322</t>
  </si>
  <si>
    <t>18/12/1997</t>
  </si>
  <si>
    <t>B16DCCN351</t>
  </si>
  <si>
    <t>Đàm Đình</t>
  </si>
  <si>
    <t>01/11/1998</t>
  </si>
  <si>
    <t>B16DCCN356</t>
  </si>
  <si>
    <t>Ngô Tiến</t>
  </si>
  <si>
    <t>B16DCCN364</t>
  </si>
  <si>
    <t>11/05/1998</t>
  </si>
  <si>
    <t>B16DCCN366</t>
  </si>
  <si>
    <t>Cao Viết</t>
  </si>
  <si>
    <t>Trình</t>
  </si>
  <si>
    <t>04/02/1998</t>
  </si>
  <si>
    <t>B16DCCN374</t>
  </si>
  <si>
    <t>Vũ Xuân</t>
  </si>
  <si>
    <t>29/08/1998</t>
  </si>
  <si>
    <t>B16DCCN386</t>
  </si>
  <si>
    <t>13/01/1998</t>
  </si>
  <si>
    <t>B16DCCN389</t>
  </si>
  <si>
    <t>Vương Anh</t>
  </si>
  <si>
    <t>14/06/1998</t>
  </si>
  <si>
    <t>B16DCCN392</t>
  </si>
  <si>
    <t>Đinh Xuân</t>
  </si>
  <si>
    <t>B16DCCN404</t>
  </si>
  <si>
    <t>Hoàng Thị Thu</t>
  </si>
  <si>
    <t>Uyên</t>
  </si>
  <si>
    <t>24/01/1998</t>
  </si>
  <si>
    <t>B16DCCN405</t>
  </si>
  <si>
    <t>Đoàn Thu</t>
  </si>
  <si>
    <t>Vân</t>
  </si>
  <si>
    <t>B16DCCN406</t>
  </si>
  <si>
    <t>Ngô Thùy</t>
  </si>
  <si>
    <t>01/02/1998</t>
  </si>
  <si>
    <t>B16DCCN413</t>
  </si>
  <si>
    <t>Xuân</t>
  </si>
  <si>
    <t>304-A2</t>
  </si>
  <si>
    <t>503-A2</t>
  </si>
  <si>
    <t>201-A2</t>
  </si>
  <si>
    <t>402-A2</t>
  </si>
  <si>
    <t>BẢNG ĐIỂM HỌC PHẦN</t>
  </si>
  <si>
    <t>C</t>
  </si>
  <si>
    <t>V</t>
  </si>
  <si>
    <t>Vắng</t>
  </si>
  <si>
    <t>Ánh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</si>
</sst>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  <font>
      <b/>
      <sz val="22"/>
      <color rgb="FFFF0000"/>
      <name val="Times New Roman"/>
      <family val="1"/>
      <charset val="163"/>
    </font>
    <font>
      <b/>
      <sz val="24"/>
      <color rgb="FFFF0000"/>
      <name val="Times New Roman"/>
      <family val="1"/>
      <charset val="163"/>
    </font>
    <font>
      <b/>
      <sz val="22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4" fillId="0" borderId="0" xfId="1" applyFont="1" applyFill="1" applyAlignment="1" applyProtection="1">
      <protection locked="0"/>
    </xf>
    <xf numFmtId="0" fontId="25" fillId="0" borderId="0" xfId="1" applyFont="1" applyFill="1" applyAlignment="1" applyProtection="1">
      <alignment vertical="center"/>
      <protection locked="0"/>
    </xf>
    <xf numFmtId="0" fontId="24" fillId="0" borderId="0" xfId="1" applyFont="1" applyFill="1" applyProtection="1">
      <protection locked="0"/>
    </xf>
    <xf numFmtId="0" fontId="26" fillId="3" borderId="11" xfId="0" applyFont="1" applyFill="1" applyBorder="1" applyAlignment="1" applyProtection="1">
      <alignment vertical="center" textRotation="90" wrapText="1"/>
      <protection locked="0"/>
    </xf>
    <xf numFmtId="0" fontId="26" fillId="3" borderId="12" xfId="0" applyFont="1" applyFill="1" applyBorder="1" applyAlignment="1" applyProtection="1">
      <alignment horizontal="center" vertical="center"/>
      <protection locked="0"/>
    </xf>
    <xf numFmtId="0" fontId="26" fillId="3" borderId="15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Protection="1">
      <protection locked="0"/>
    </xf>
    <xf numFmtId="0" fontId="24" fillId="0" borderId="0" xfId="0" applyFont="1" applyFill="1" applyProtection="1">
      <protection locked="0"/>
    </xf>
    <xf numFmtId="0" fontId="25" fillId="0" borderId="0" xfId="0" applyFont="1" applyFill="1" applyProtection="1">
      <protection locked="0"/>
    </xf>
    <xf numFmtId="0" fontId="27" fillId="3" borderId="11" xfId="0" applyFont="1" applyFill="1" applyBorder="1" applyAlignment="1" applyProtection="1">
      <alignment vertical="center" textRotation="90" wrapText="1"/>
      <protection locked="0"/>
    </xf>
    <xf numFmtId="0" fontId="27" fillId="3" borderId="12" xfId="0" applyFont="1" applyFill="1" applyBorder="1" applyAlignment="1" applyProtection="1">
      <alignment horizontal="center" vertical="center"/>
      <protection locked="0"/>
    </xf>
    <xf numFmtId="0" fontId="27" fillId="3" borderId="15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1" applyFont="1" applyFill="1" applyAlignment="1" applyProtection="1">
      <protection locked="0"/>
    </xf>
    <xf numFmtId="0" fontId="28" fillId="0" borderId="0" xfId="1" applyFont="1" applyFill="1" applyAlignment="1" applyProtection="1">
      <alignment vertical="center"/>
      <protection locked="0"/>
    </xf>
    <xf numFmtId="0" fontId="28" fillId="0" borderId="0" xfId="1" applyFont="1" applyFill="1" applyProtection="1">
      <protection locked="0"/>
    </xf>
    <xf numFmtId="0" fontId="28" fillId="0" borderId="0" xfId="0" applyFont="1" applyFill="1" applyBorder="1" applyProtection="1">
      <protection locked="0"/>
    </xf>
    <xf numFmtId="0" fontId="28" fillId="0" borderId="0" xfId="0" applyFont="1" applyFill="1" applyProtection="1"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4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6" fillId="3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7" fillId="3" borderId="4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28"/>
      <tableStyleElement type="headerRow" dxfId="2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002060"/>
  </sheetPr>
  <dimension ref="A1:AM106"/>
  <sheetViews>
    <sheetView topLeftCell="B1" workbookViewId="0">
      <pane ySplit="3" topLeftCell="A62" activePane="bottomLeft" state="frozen"/>
      <selection activeCell="A6" sqref="A6:XFD6"/>
      <selection pane="bottomLeft" activeCell="R3" sqref="R1:S1048576"/>
    </sheetView>
  </sheetViews>
  <sheetFormatPr defaultColWidth="9" defaultRowHeight="15.75"/>
  <cols>
    <col min="1" max="1" width="0.625" style="1" hidden="1" customWidth="1"/>
    <col min="2" max="2" width="5.625" style="1" customWidth="1"/>
    <col min="3" max="3" width="12.875" style="1" customWidth="1"/>
    <col min="4" max="4" width="15.125" style="1" customWidth="1"/>
    <col min="5" max="5" width="9.625" style="1" customWidth="1"/>
    <col min="6" max="6" width="9.375" style="1" hidden="1" customWidth="1"/>
    <col min="7" max="7" width="11.625" style="1" customWidth="1"/>
    <col min="8" max="8" width="5.375" style="1" customWidth="1"/>
    <col min="9" max="9" width="5.75" style="1" customWidth="1"/>
    <col min="10" max="10" width="4.375" style="1" hidden="1" customWidth="1"/>
    <col min="11" max="11" width="6" style="1" customWidth="1"/>
    <col min="12" max="12" width="5" style="1" hidden="1" customWidth="1"/>
    <col min="13" max="13" width="5.125" style="1" hidden="1" customWidth="1"/>
    <col min="14" max="14" width="6.75" style="1" hidden="1" customWidth="1"/>
    <col min="15" max="15" width="15.875" style="10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" style="1" customWidth="1"/>
    <col min="21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16" t="s">
        <v>0</v>
      </c>
      <c r="C1" s="116"/>
      <c r="D1" s="116"/>
      <c r="E1" s="116"/>
      <c r="F1" s="116"/>
      <c r="G1" s="116"/>
      <c r="H1" s="117" t="s">
        <v>1109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3"/>
    </row>
    <row r="2" spans="2:39" ht="25.5" customHeight="1">
      <c r="B2" s="118" t="s">
        <v>1</v>
      </c>
      <c r="C2" s="118"/>
      <c r="D2" s="118"/>
      <c r="E2" s="118"/>
      <c r="F2" s="118"/>
      <c r="G2" s="118"/>
      <c r="H2" s="119" t="s">
        <v>45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3"/>
      <c r="P3" s="8"/>
      <c r="Q3" s="8"/>
      <c r="R3" s="8"/>
      <c r="S3" s="8"/>
      <c r="T3" s="8"/>
      <c r="U3" s="88"/>
      <c r="V3" s="4"/>
      <c r="W3" s="5"/>
      <c r="AF3" s="68"/>
      <c r="AJ3" s="68"/>
    </row>
    <row r="4" spans="2:39" ht="23.25" customHeight="1">
      <c r="B4" s="122" t="s">
        <v>2</v>
      </c>
      <c r="C4" s="122"/>
      <c r="D4" s="87" t="s">
        <v>46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94"/>
      <c r="P4" s="115" t="s">
        <v>48</v>
      </c>
      <c r="Q4" s="115"/>
      <c r="R4" s="115"/>
      <c r="S4" s="115" t="s">
        <v>48</v>
      </c>
      <c r="T4" s="115"/>
      <c r="U4" s="115"/>
      <c r="X4" s="66"/>
      <c r="Y4" s="120" t="s">
        <v>41</v>
      </c>
      <c r="Z4" s="120" t="s">
        <v>8</v>
      </c>
      <c r="AA4" s="120" t="s">
        <v>40</v>
      </c>
      <c r="AB4" s="120" t="s">
        <v>39</v>
      </c>
      <c r="AC4" s="120"/>
      <c r="AD4" s="120"/>
      <c r="AE4" s="120"/>
      <c r="AF4" s="120" t="s">
        <v>38</v>
      </c>
      <c r="AG4" s="120"/>
      <c r="AH4" s="120" t="s">
        <v>36</v>
      </c>
      <c r="AI4" s="120"/>
      <c r="AJ4" s="120" t="s">
        <v>37</v>
      </c>
      <c r="AK4" s="120"/>
      <c r="AL4" s="120" t="s">
        <v>35</v>
      </c>
      <c r="AM4" s="120"/>
    </row>
    <row r="5" spans="2:39" ht="17.25" customHeight="1">
      <c r="B5" s="121" t="s">
        <v>3</v>
      </c>
      <c r="C5" s="121"/>
      <c r="D5" s="9">
        <v>2</v>
      </c>
      <c r="G5" s="114" t="s">
        <v>47</v>
      </c>
      <c r="H5" s="114"/>
      <c r="I5" s="114"/>
      <c r="J5" s="114"/>
      <c r="K5" s="114"/>
      <c r="L5" s="114"/>
      <c r="M5" s="114"/>
      <c r="N5" s="114"/>
      <c r="O5" s="114"/>
      <c r="P5" s="115" t="s">
        <v>49</v>
      </c>
      <c r="Q5" s="115"/>
      <c r="R5" s="115"/>
      <c r="S5" s="115"/>
      <c r="T5" s="115"/>
      <c r="U5" s="115"/>
      <c r="X5" s="66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</row>
    <row r="6" spans="2:39" ht="11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5"/>
      <c r="P6" s="62"/>
      <c r="Q6" s="3"/>
      <c r="R6" s="3"/>
      <c r="S6" s="3"/>
      <c r="T6" s="3"/>
      <c r="X6" s="66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</row>
    <row r="7" spans="2:39" ht="44.25" customHeight="1">
      <c r="B7" s="123" t="s">
        <v>4</v>
      </c>
      <c r="C7" s="125" t="s">
        <v>5</v>
      </c>
      <c r="D7" s="127" t="s">
        <v>6</v>
      </c>
      <c r="E7" s="128"/>
      <c r="F7" s="123" t="s">
        <v>7</v>
      </c>
      <c r="G7" s="123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112" t="s">
        <v>13</v>
      </c>
      <c r="M7" s="112" t="s">
        <v>14</v>
      </c>
      <c r="N7" s="112" t="s">
        <v>15</v>
      </c>
      <c r="O7" s="141"/>
      <c r="P7" s="112" t="s">
        <v>16</v>
      </c>
      <c r="Q7" s="123" t="s">
        <v>17</v>
      </c>
      <c r="R7" s="112" t="s">
        <v>18</v>
      </c>
      <c r="S7" s="123" t="s">
        <v>19</v>
      </c>
      <c r="T7" s="123" t="s">
        <v>20</v>
      </c>
      <c r="U7" s="134" t="s">
        <v>21</v>
      </c>
      <c r="X7" s="66"/>
      <c r="Y7" s="120"/>
      <c r="Z7" s="120"/>
      <c r="AA7" s="120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24"/>
      <c r="C8" s="126"/>
      <c r="D8" s="129"/>
      <c r="E8" s="130"/>
      <c r="F8" s="124"/>
      <c r="G8" s="124"/>
      <c r="H8" s="113"/>
      <c r="I8" s="113"/>
      <c r="J8" s="113"/>
      <c r="K8" s="113"/>
      <c r="L8" s="112"/>
      <c r="M8" s="112"/>
      <c r="N8" s="112"/>
      <c r="O8" s="141"/>
      <c r="P8" s="112"/>
      <c r="Q8" s="133"/>
      <c r="R8" s="112"/>
      <c r="S8" s="124"/>
      <c r="T8" s="133"/>
      <c r="U8" s="135"/>
      <c r="W8" s="12"/>
      <c r="X8" s="66"/>
      <c r="Y8" s="71" t="str">
        <f>+D4</f>
        <v>Xử lý ảnh</v>
      </c>
      <c r="Z8" s="72" t="str">
        <f>+P4</f>
        <v>Nhóm: INT1362-01</v>
      </c>
      <c r="AA8" s="73">
        <f>+$AJ$8+$AL$8+$AH$8</f>
        <v>70</v>
      </c>
      <c r="AB8" s="67">
        <f>COUNTIF($T$9:$T$139,"Khiển trách")</f>
        <v>0</v>
      </c>
      <c r="AC8" s="67">
        <f>COUNTIF($T$9:$T$139,"Cảnh cáo")</f>
        <v>0</v>
      </c>
      <c r="AD8" s="67">
        <f>COUNTIF($T$9:$T$139,"Đình chỉ thi")</f>
        <v>0</v>
      </c>
      <c r="AE8" s="74">
        <f>+($AB$8+$AC$8+$AD$8)/$AA$8*100%</f>
        <v>0</v>
      </c>
      <c r="AF8" s="67">
        <f>SUM(COUNTIF($T$9:$T$137,"Vắng"),COUNTIF($T$9:$T$137,"Vắng có phép"))</f>
        <v>1</v>
      </c>
      <c r="AG8" s="75">
        <f>+$AF$8/$AA$8</f>
        <v>1.4285714285714285E-2</v>
      </c>
      <c r="AH8" s="76">
        <f>COUNTIF($X$9:$X$137,"Thi lại")</f>
        <v>0</v>
      </c>
      <c r="AI8" s="75">
        <f>+$AH$8/$AA$8</f>
        <v>0</v>
      </c>
      <c r="AJ8" s="76">
        <f>COUNTIF($X$9:$X$138,"Học lại")</f>
        <v>16</v>
      </c>
      <c r="AK8" s="75">
        <f>+$AJ$8/$AA$8</f>
        <v>0.22857142857142856</v>
      </c>
      <c r="AL8" s="67">
        <f>COUNTIF($X$10:$X$138,"Đạt")</f>
        <v>54</v>
      </c>
      <c r="AM8" s="74">
        <f>+$AL$8/$AA$8</f>
        <v>0.77142857142857146</v>
      </c>
    </row>
    <row r="9" spans="2:39" ht="30" customHeight="1">
      <c r="B9" s="137" t="s">
        <v>27</v>
      </c>
      <c r="C9" s="138"/>
      <c r="D9" s="138"/>
      <c r="E9" s="138"/>
      <c r="F9" s="138"/>
      <c r="G9" s="139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96"/>
      <c r="P9" s="63">
        <f>100-(H9+I9+J9+K9)</f>
        <v>70</v>
      </c>
      <c r="Q9" s="124"/>
      <c r="R9" s="17"/>
      <c r="S9" s="17"/>
      <c r="T9" s="124"/>
      <c r="U9" s="136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8">
        <v>1</v>
      </c>
      <c r="C10" s="19" t="s">
        <v>56</v>
      </c>
      <c r="D10" s="20" t="s">
        <v>57</v>
      </c>
      <c r="E10" s="21" t="s">
        <v>58</v>
      </c>
      <c r="F10" s="22"/>
      <c r="G10" s="19" t="s">
        <v>59</v>
      </c>
      <c r="H10" s="23">
        <v>8</v>
      </c>
      <c r="I10" s="23">
        <v>8.5</v>
      </c>
      <c r="J10" s="23" t="s">
        <v>28</v>
      </c>
      <c r="K10" s="23">
        <v>8.5</v>
      </c>
      <c r="L10" s="24"/>
      <c r="M10" s="24"/>
      <c r="N10" s="24"/>
      <c r="O10" s="97"/>
      <c r="P10" s="25">
        <v>7.5</v>
      </c>
      <c r="Q10" s="26">
        <f>ROUND(SUMPRODUCT(H10:P10,$H$9:$P$9)/100,1)</f>
        <v>7.8</v>
      </c>
      <c r="R10" s="2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7" t="str">
        <f>IF($Q10&lt;4,"Kém",IF(AND($Q10&gt;=4,$Q10&lt;=5.4),"Trung bình yếu",IF(AND($Q10&gt;=5.5,$Q10&lt;=6.9),"Trung bình",IF(AND($Q10&gt;=7,$Q10&lt;=8.4),"Khá",IF(AND($Q10&gt;=8.5,$Q10&lt;=10),"Giỏi","")))))</f>
        <v>Khá</v>
      </c>
      <c r="T10" s="86" t="str">
        <f>+IF(OR($H10=0,$I10=0,$J10=0,$K10=0),"Không đủ ĐKDT","")</f>
        <v/>
      </c>
      <c r="U10" s="89" t="s">
        <v>753</v>
      </c>
      <c r="V10" s="3"/>
      <c r="W10" s="28"/>
      <c r="X10" s="78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9">
        <v>2</v>
      </c>
      <c r="C11" s="30" t="s">
        <v>60</v>
      </c>
      <c r="D11" s="31" t="s">
        <v>61</v>
      </c>
      <c r="E11" s="32" t="s">
        <v>62</v>
      </c>
      <c r="F11" s="33"/>
      <c r="G11" s="30" t="s">
        <v>63</v>
      </c>
      <c r="H11" s="34">
        <v>8</v>
      </c>
      <c r="I11" s="34">
        <v>8</v>
      </c>
      <c r="J11" s="34" t="s">
        <v>28</v>
      </c>
      <c r="K11" s="34">
        <v>8</v>
      </c>
      <c r="L11" s="35"/>
      <c r="M11" s="35"/>
      <c r="N11" s="35"/>
      <c r="O11" s="98"/>
      <c r="P11" s="36">
        <v>5</v>
      </c>
      <c r="Q11" s="37">
        <f>ROUND(SUMPRODUCT(H11:P11,$H$9:$P$9)/100,1)</f>
        <v>5.9</v>
      </c>
      <c r="R11" s="38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9" t="str">
        <f>IF($Q11&lt;4,"Kém",IF(AND($Q11&gt;=4,$Q11&lt;=5.4),"Trung bình yếu",IF(AND($Q11&gt;=5.5,$Q11&lt;=6.9),"Trung bình",IF(AND($Q11&gt;=7,$Q11&lt;=8.4),"Khá",IF(AND($Q11&gt;=8.5,$Q11&lt;=10),"Giỏi","")))))</f>
        <v>Trung bình</v>
      </c>
      <c r="T11" s="40" t="str">
        <f>+IF(OR($H11=0,$I11=0,$J11=0,$K11=0),"Không đủ ĐKDT","")</f>
        <v/>
      </c>
      <c r="U11" s="90" t="s">
        <v>753</v>
      </c>
      <c r="V11" s="3"/>
      <c r="W11" s="28"/>
      <c r="X11" s="7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9">
        <v>3</v>
      </c>
      <c r="C12" s="30" t="s">
        <v>64</v>
      </c>
      <c r="D12" s="31" t="s">
        <v>65</v>
      </c>
      <c r="E12" s="32" t="s">
        <v>62</v>
      </c>
      <c r="F12" s="33"/>
      <c r="G12" s="30" t="s">
        <v>66</v>
      </c>
      <c r="H12" s="34">
        <v>8</v>
      </c>
      <c r="I12" s="34">
        <v>9</v>
      </c>
      <c r="J12" s="34" t="s">
        <v>28</v>
      </c>
      <c r="K12" s="34">
        <v>9</v>
      </c>
      <c r="L12" s="41"/>
      <c r="M12" s="41"/>
      <c r="N12" s="41"/>
      <c r="O12" s="98"/>
      <c r="P12" s="36">
        <v>7.5</v>
      </c>
      <c r="Q12" s="37">
        <f>ROUND(SUMPRODUCT(H12:P12,$H$9:$P$9)/100,1)</f>
        <v>7.9</v>
      </c>
      <c r="R12" s="3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9" t="str">
        <f>IF($Q12&lt;4,"Kém",IF(AND($Q12&gt;=4,$Q12&lt;=5.4),"Trung bình yếu",IF(AND($Q12&gt;=5.5,$Q12&lt;=6.9),"Trung bình",IF(AND($Q12&gt;=7,$Q12&lt;=8.4),"Khá",IF(AND($Q12&gt;=8.5,$Q12&lt;=10),"Giỏi","")))))</f>
        <v>Khá</v>
      </c>
      <c r="T12" s="40" t="str">
        <f>+IF(OR($H12=0,$I12=0,$J12=0,$K12=0),"Không đủ ĐKDT","")</f>
        <v/>
      </c>
      <c r="U12" s="90" t="s">
        <v>753</v>
      </c>
      <c r="V12" s="3"/>
      <c r="W12" s="28"/>
      <c r="X12" s="78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9"/>
      <c r="Z12" s="79"/>
      <c r="AA12" s="105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9">
        <v>4</v>
      </c>
      <c r="C13" s="30" t="s">
        <v>67</v>
      </c>
      <c r="D13" s="31" t="s">
        <v>68</v>
      </c>
      <c r="E13" s="32" t="s">
        <v>62</v>
      </c>
      <c r="F13" s="33"/>
      <c r="G13" s="30" t="s">
        <v>69</v>
      </c>
      <c r="H13" s="34">
        <v>8</v>
      </c>
      <c r="I13" s="34">
        <v>8</v>
      </c>
      <c r="J13" s="34" t="s">
        <v>28</v>
      </c>
      <c r="K13" s="34">
        <v>8</v>
      </c>
      <c r="L13" s="41"/>
      <c r="M13" s="41"/>
      <c r="N13" s="41"/>
      <c r="O13" s="98"/>
      <c r="P13" s="36">
        <v>2</v>
      </c>
      <c r="Q13" s="37">
        <f>ROUND(SUMPRODUCT(H13:P13,$H$9:$P$9)/100,1)</f>
        <v>3.8</v>
      </c>
      <c r="R13" s="38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9" t="str">
        <f>IF($Q13&lt;4,"Kém",IF(AND($Q13&gt;=4,$Q13&lt;=5.4),"Trung bình yếu",IF(AND($Q13&gt;=5.5,$Q13&lt;=6.9),"Trung bình",IF(AND($Q13&gt;=7,$Q13&lt;=8.4),"Khá",IF(AND($Q13&gt;=8.5,$Q13&lt;=10),"Giỏi","")))))</f>
        <v>Kém</v>
      </c>
      <c r="T13" s="40" t="str">
        <f>+IF(OR($H13=0,$I13=0,$J13=0,$K13=0),"Không đủ ĐKDT","")</f>
        <v/>
      </c>
      <c r="U13" s="90" t="s">
        <v>753</v>
      </c>
      <c r="V13" s="3"/>
      <c r="W13" s="28"/>
      <c r="X13" s="78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Học lại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9">
        <v>5</v>
      </c>
      <c r="C14" s="30" t="s">
        <v>70</v>
      </c>
      <c r="D14" s="31" t="s">
        <v>71</v>
      </c>
      <c r="E14" s="32" t="s">
        <v>62</v>
      </c>
      <c r="F14" s="33"/>
      <c r="G14" s="30" t="s">
        <v>72</v>
      </c>
      <c r="H14" s="34">
        <v>4</v>
      </c>
      <c r="I14" s="34">
        <v>6.5</v>
      </c>
      <c r="J14" s="34" t="s">
        <v>28</v>
      </c>
      <c r="K14" s="34">
        <v>6.5</v>
      </c>
      <c r="L14" s="41"/>
      <c r="M14" s="41"/>
      <c r="N14" s="41"/>
      <c r="O14" s="98"/>
      <c r="P14" s="36">
        <v>2</v>
      </c>
      <c r="Q14" s="37">
        <f>ROUND(SUMPRODUCT(H14:P14,$H$9:$P$9)/100,1)</f>
        <v>3.1</v>
      </c>
      <c r="R14" s="38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F</v>
      </c>
      <c r="S14" s="39" t="str">
        <f>IF($Q14&lt;4,"Kém",IF(AND($Q14&gt;=4,$Q14&lt;=5.4),"Trung bình yếu",IF(AND($Q14&gt;=5.5,$Q14&lt;=6.9),"Trung bình",IF(AND($Q14&gt;=7,$Q14&lt;=8.4),"Khá",IF(AND($Q14&gt;=8.5,$Q14&lt;=10),"Giỏi","")))))</f>
        <v>Kém</v>
      </c>
      <c r="T14" s="40" t="str">
        <f>+IF(OR($H14=0,$I14=0,$J14=0,$K14=0),"Không đủ ĐKDT","")</f>
        <v/>
      </c>
      <c r="U14" s="90" t="s">
        <v>753</v>
      </c>
      <c r="V14" s="3"/>
      <c r="W14" s="28"/>
      <c r="X14" s="78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Học lại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9">
        <v>6</v>
      </c>
      <c r="C15" s="30" t="s">
        <v>73</v>
      </c>
      <c r="D15" s="31" t="s">
        <v>74</v>
      </c>
      <c r="E15" s="32" t="s">
        <v>75</v>
      </c>
      <c r="F15" s="33"/>
      <c r="G15" s="30" t="s">
        <v>69</v>
      </c>
      <c r="H15" s="34">
        <v>8</v>
      </c>
      <c r="I15" s="34">
        <v>7</v>
      </c>
      <c r="J15" s="34" t="s">
        <v>28</v>
      </c>
      <c r="K15" s="34">
        <v>7</v>
      </c>
      <c r="L15" s="41"/>
      <c r="M15" s="41"/>
      <c r="N15" s="41"/>
      <c r="O15" s="98"/>
      <c r="P15" s="36">
        <v>2</v>
      </c>
      <c r="Q15" s="37">
        <f>ROUND(SUMPRODUCT(H15:P15,$H$9:$P$9)/100,1)</f>
        <v>3.6</v>
      </c>
      <c r="R15" s="38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F</v>
      </c>
      <c r="S15" s="39" t="str">
        <f>IF($Q15&lt;4,"Kém",IF(AND($Q15&gt;=4,$Q15&lt;=5.4),"Trung bình yếu",IF(AND($Q15&gt;=5.5,$Q15&lt;=6.9),"Trung bình",IF(AND($Q15&gt;=7,$Q15&lt;=8.4),"Khá",IF(AND($Q15&gt;=8.5,$Q15&lt;=10),"Giỏi","")))))</f>
        <v>Kém</v>
      </c>
      <c r="T15" s="40" t="str">
        <f>+IF(OR($H15=0,$I15=0,$J15=0,$K15=0),"Không đủ ĐKDT","")</f>
        <v/>
      </c>
      <c r="U15" s="90" t="s">
        <v>753</v>
      </c>
      <c r="V15" s="3"/>
      <c r="W15" s="28"/>
      <c r="X15" s="78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Học lại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9">
        <v>7</v>
      </c>
      <c r="C16" s="30" t="s">
        <v>76</v>
      </c>
      <c r="D16" s="31" t="s">
        <v>77</v>
      </c>
      <c r="E16" s="32" t="s">
        <v>78</v>
      </c>
      <c r="F16" s="33"/>
      <c r="G16" s="30" t="s">
        <v>63</v>
      </c>
      <c r="H16" s="34">
        <v>0</v>
      </c>
      <c r="I16" s="34">
        <v>0</v>
      </c>
      <c r="J16" s="34" t="s">
        <v>28</v>
      </c>
      <c r="K16" s="34">
        <v>0</v>
      </c>
      <c r="L16" s="41"/>
      <c r="M16" s="41"/>
      <c r="N16" s="41"/>
      <c r="O16" s="98"/>
      <c r="P16" s="36" t="s">
        <v>1110</v>
      </c>
      <c r="Q16" s="37">
        <f>ROUND(SUMPRODUCT(H16:P16,$H$9:$P$9)/100,1)</f>
        <v>0</v>
      </c>
      <c r="R16" s="38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F</v>
      </c>
      <c r="S16" s="39" t="str">
        <f>IF($Q16&lt;4,"Kém",IF(AND($Q16&gt;=4,$Q16&lt;=5.4),"Trung bình yếu",IF(AND($Q16&gt;=5.5,$Q16&lt;=6.9),"Trung bình",IF(AND($Q16&gt;=7,$Q16&lt;=8.4),"Khá",IF(AND($Q16&gt;=8.5,$Q16&lt;=10),"Giỏi","")))))</f>
        <v>Kém</v>
      </c>
      <c r="T16" s="40" t="str">
        <f>+IF(OR($H16=0,$I16=0,$J16=0,$K16=0),"Không đủ ĐKDT","")</f>
        <v>Không đủ ĐKDT</v>
      </c>
      <c r="U16" s="90" t="s">
        <v>753</v>
      </c>
      <c r="V16" s="3"/>
      <c r="W16" s="28"/>
      <c r="X16" s="78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Học lại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9">
        <v>8</v>
      </c>
      <c r="C17" s="30" t="s">
        <v>79</v>
      </c>
      <c r="D17" s="31" t="s">
        <v>80</v>
      </c>
      <c r="E17" s="32" t="s">
        <v>81</v>
      </c>
      <c r="F17" s="33"/>
      <c r="G17" s="30" t="s">
        <v>82</v>
      </c>
      <c r="H17" s="34">
        <v>8</v>
      </c>
      <c r="I17" s="34">
        <v>7</v>
      </c>
      <c r="J17" s="34" t="s">
        <v>28</v>
      </c>
      <c r="K17" s="34">
        <v>7</v>
      </c>
      <c r="L17" s="41"/>
      <c r="M17" s="41"/>
      <c r="N17" s="41"/>
      <c r="O17" s="98"/>
      <c r="P17" s="36">
        <v>7.5</v>
      </c>
      <c r="Q17" s="37">
        <f>ROUND(SUMPRODUCT(H17:P17,$H$9:$P$9)/100,1)</f>
        <v>7.5</v>
      </c>
      <c r="R17" s="38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B</v>
      </c>
      <c r="S17" s="39" t="str">
        <f>IF($Q17&lt;4,"Kém",IF(AND($Q17&gt;=4,$Q17&lt;=5.4),"Trung bình yếu",IF(AND($Q17&gt;=5.5,$Q17&lt;=6.9),"Trung bình",IF(AND($Q17&gt;=7,$Q17&lt;=8.4),"Khá",IF(AND($Q17&gt;=8.5,$Q17&lt;=10),"Giỏi","")))))</f>
        <v>Khá</v>
      </c>
      <c r="T17" s="40" t="str">
        <f>+IF(OR($H17=0,$I17=0,$J17=0,$K17=0),"Không đủ ĐKDT","")</f>
        <v/>
      </c>
      <c r="U17" s="90" t="s">
        <v>753</v>
      </c>
      <c r="V17" s="3"/>
      <c r="W17" s="28"/>
      <c r="X17" s="78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9">
        <v>9</v>
      </c>
      <c r="C18" s="30" t="s">
        <v>83</v>
      </c>
      <c r="D18" s="31" t="s">
        <v>84</v>
      </c>
      <c r="E18" s="32" t="s">
        <v>81</v>
      </c>
      <c r="F18" s="33"/>
      <c r="G18" s="30" t="s">
        <v>85</v>
      </c>
      <c r="H18" s="34">
        <v>8</v>
      </c>
      <c r="I18" s="34">
        <v>8</v>
      </c>
      <c r="J18" s="34" t="s">
        <v>28</v>
      </c>
      <c r="K18" s="34">
        <v>8</v>
      </c>
      <c r="L18" s="41"/>
      <c r="M18" s="41"/>
      <c r="N18" s="41"/>
      <c r="O18" s="98"/>
      <c r="P18" s="36">
        <v>1</v>
      </c>
      <c r="Q18" s="37">
        <f>ROUND(SUMPRODUCT(H18:P18,$H$9:$P$9)/100,1)</f>
        <v>3.1</v>
      </c>
      <c r="R18" s="38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F</v>
      </c>
      <c r="S18" s="39" t="str">
        <f>IF($Q18&lt;4,"Kém",IF(AND($Q18&gt;=4,$Q18&lt;=5.4),"Trung bình yếu",IF(AND($Q18&gt;=5.5,$Q18&lt;=6.9),"Trung bình",IF(AND($Q18&gt;=7,$Q18&lt;=8.4),"Khá",IF(AND($Q18&gt;=8.5,$Q18&lt;=10),"Giỏi","")))))</f>
        <v>Kém</v>
      </c>
      <c r="T18" s="40" t="str">
        <f>+IF(OR($H18=0,$I18=0,$J18=0,$K18=0),"Không đủ ĐKDT","")</f>
        <v/>
      </c>
      <c r="U18" s="90" t="s">
        <v>753</v>
      </c>
      <c r="V18" s="3"/>
      <c r="W18" s="28"/>
      <c r="X18" s="78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Học lại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9">
        <v>10</v>
      </c>
      <c r="C19" s="30" t="s">
        <v>86</v>
      </c>
      <c r="D19" s="31" t="s">
        <v>87</v>
      </c>
      <c r="E19" s="32" t="s">
        <v>88</v>
      </c>
      <c r="F19" s="33"/>
      <c r="G19" s="30" t="s">
        <v>69</v>
      </c>
      <c r="H19" s="34">
        <v>6</v>
      </c>
      <c r="I19" s="34">
        <v>7.5</v>
      </c>
      <c r="J19" s="34" t="s">
        <v>28</v>
      </c>
      <c r="K19" s="34">
        <v>7.5</v>
      </c>
      <c r="L19" s="41"/>
      <c r="M19" s="41"/>
      <c r="N19" s="41"/>
      <c r="O19" s="98"/>
      <c r="P19" s="36">
        <v>7</v>
      </c>
      <c r="Q19" s="37">
        <f>ROUND(SUMPRODUCT(H19:P19,$H$9:$P$9)/100,1)</f>
        <v>7</v>
      </c>
      <c r="R19" s="38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B</v>
      </c>
      <c r="S19" s="39" t="str">
        <f>IF($Q19&lt;4,"Kém",IF(AND($Q19&gt;=4,$Q19&lt;=5.4),"Trung bình yếu",IF(AND($Q19&gt;=5.5,$Q19&lt;=6.9),"Trung bình",IF(AND($Q19&gt;=7,$Q19&lt;=8.4),"Khá",IF(AND($Q19&gt;=8.5,$Q19&lt;=10),"Giỏi","")))))</f>
        <v>Khá</v>
      </c>
      <c r="T19" s="40" t="str">
        <f>+IF(OR($H19=0,$I19=0,$J19=0,$K19=0),"Không đủ ĐKDT","")</f>
        <v/>
      </c>
      <c r="U19" s="90" t="s">
        <v>753</v>
      </c>
      <c r="V19" s="3"/>
      <c r="W19" s="28"/>
      <c r="X19" s="78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9">
        <v>11</v>
      </c>
      <c r="C20" s="30" t="s">
        <v>89</v>
      </c>
      <c r="D20" s="31" t="s">
        <v>90</v>
      </c>
      <c r="E20" s="32" t="s">
        <v>88</v>
      </c>
      <c r="F20" s="33"/>
      <c r="G20" s="30" t="s">
        <v>91</v>
      </c>
      <c r="H20" s="34">
        <v>6</v>
      </c>
      <c r="I20" s="34">
        <v>6</v>
      </c>
      <c r="J20" s="34" t="s">
        <v>28</v>
      </c>
      <c r="K20" s="34">
        <v>6</v>
      </c>
      <c r="L20" s="41"/>
      <c r="M20" s="41"/>
      <c r="N20" s="41"/>
      <c r="O20" s="98"/>
      <c r="P20" s="36">
        <v>2</v>
      </c>
      <c r="Q20" s="37">
        <f>ROUND(SUMPRODUCT(H20:P20,$H$9:$P$9)/100,1)</f>
        <v>3.2</v>
      </c>
      <c r="R20" s="38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F</v>
      </c>
      <c r="S20" s="39" t="str">
        <f>IF($Q20&lt;4,"Kém",IF(AND($Q20&gt;=4,$Q20&lt;=5.4),"Trung bình yếu",IF(AND($Q20&gt;=5.5,$Q20&lt;=6.9),"Trung bình",IF(AND($Q20&gt;=7,$Q20&lt;=8.4),"Khá",IF(AND($Q20&gt;=8.5,$Q20&lt;=10),"Giỏi","")))))</f>
        <v>Kém</v>
      </c>
      <c r="T20" s="40" t="str">
        <f>+IF(OR($H20=0,$I20=0,$J20=0,$K20=0),"Không đủ ĐKDT","")</f>
        <v/>
      </c>
      <c r="U20" s="90" t="s">
        <v>753</v>
      </c>
      <c r="V20" s="3"/>
      <c r="W20" s="28"/>
      <c r="X20" s="78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Học lại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9">
        <v>12</v>
      </c>
      <c r="C21" s="30" t="s">
        <v>92</v>
      </c>
      <c r="D21" s="31" t="s">
        <v>93</v>
      </c>
      <c r="E21" s="32" t="s">
        <v>94</v>
      </c>
      <c r="F21" s="33"/>
      <c r="G21" s="30" t="s">
        <v>69</v>
      </c>
      <c r="H21" s="34">
        <v>6</v>
      </c>
      <c r="I21" s="34">
        <v>8</v>
      </c>
      <c r="J21" s="34" t="s">
        <v>28</v>
      </c>
      <c r="K21" s="34">
        <v>8</v>
      </c>
      <c r="L21" s="41"/>
      <c r="M21" s="41"/>
      <c r="N21" s="41"/>
      <c r="O21" s="98"/>
      <c r="P21" s="36">
        <v>6</v>
      </c>
      <c r="Q21" s="37">
        <f>ROUND(SUMPRODUCT(H21:P21,$H$9:$P$9)/100,1)</f>
        <v>6.4</v>
      </c>
      <c r="R21" s="38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C</v>
      </c>
      <c r="S21" s="39" t="str">
        <f>IF($Q21&lt;4,"Kém",IF(AND($Q21&gt;=4,$Q21&lt;=5.4),"Trung bình yếu",IF(AND($Q21&gt;=5.5,$Q21&lt;=6.9),"Trung bình",IF(AND($Q21&gt;=7,$Q21&lt;=8.4),"Khá",IF(AND($Q21&gt;=8.5,$Q21&lt;=10),"Giỏi","")))))</f>
        <v>Trung bình</v>
      </c>
      <c r="T21" s="40" t="str">
        <f>+IF(OR($H21=0,$I21=0,$J21=0,$K21=0),"Không đủ ĐKDT","")</f>
        <v/>
      </c>
      <c r="U21" s="90" t="s">
        <v>753</v>
      </c>
      <c r="V21" s="3"/>
      <c r="W21" s="28"/>
      <c r="X21" s="78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9">
        <v>13</v>
      </c>
      <c r="C22" s="30" t="s">
        <v>95</v>
      </c>
      <c r="D22" s="31" t="s">
        <v>96</v>
      </c>
      <c r="E22" s="32" t="s">
        <v>97</v>
      </c>
      <c r="F22" s="33"/>
      <c r="G22" s="30" t="s">
        <v>98</v>
      </c>
      <c r="H22" s="34">
        <v>0</v>
      </c>
      <c r="I22" s="34">
        <v>0</v>
      </c>
      <c r="J22" s="34" t="s">
        <v>28</v>
      </c>
      <c r="K22" s="34">
        <v>0</v>
      </c>
      <c r="L22" s="41"/>
      <c r="M22" s="41"/>
      <c r="N22" s="41"/>
      <c r="O22" s="98"/>
      <c r="P22" s="36" t="s">
        <v>1110</v>
      </c>
      <c r="Q22" s="37">
        <f>ROUND(SUMPRODUCT(H22:P22,$H$9:$P$9)/100,1)</f>
        <v>0</v>
      </c>
      <c r="R22" s="38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F</v>
      </c>
      <c r="S22" s="39" t="str">
        <f>IF($Q22&lt;4,"Kém",IF(AND($Q22&gt;=4,$Q22&lt;=5.4),"Trung bình yếu",IF(AND($Q22&gt;=5.5,$Q22&lt;=6.9),"Trung bình",IF(AND($Q22&gt;=7,$Q22&lt;=8.4),"Khá",IF(AND($Q22&gt;=8.5,$Q22&lt;=10),"Giỏi","")))))</f>
        <v>Kém</v>
      </c>
      <c r="T22" s="40" t="str">
        <f>+IF(OR($H22=0,$I22=0,$J22=0,$K22=0),"Không đủ ĐKDT","")</f>
        <v>Không đủ ĐKDT</v>
      </c>
      <c r="U22" s="90" t="s">
        <v>753</v>
      </c>
      <c r="V22" s="3"/>
      <c r="W22" s="28"/>
      <c r="X22" s="78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Học lại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9">
        <v>14</v>
      </c>
      <c r="C23" s="30" t="s">
        <v>99</v>
      </c>
      <c r="D23" s="31" t="s">
        <v>100</v>
      </c>
      <c r="E23" s="32" t="s">
        <v>101</v>
      </c>
      <c r="F23" s="33"/>
      <c r="G23" s="30" t="s">
        <v>102</v>
      </c>
      <c r="H23" s="34">
        <v>8</v>
      </c>
      <c r="I23" s="34">
        <v>8</v>
      </c>
      <c r="J23" s="34" t="s">
        <v>28</v>
      </c>
      <c r="K23" s="34">
        <v>8</v>
      </c>
      <c r="L23" s="41"/>
      <c r="M23" s="41"/>
      <c r="N23" s="41"/>
      <c r="O23" s="98"/>
      <c r="P23" s="36">
        <v>7.5</v>
      </c>
      <c r="Q23" s="37">
        <f>ROUND(SUMPRODUCT(H23:P23,$H$9:$P$9)/100,1)</f>
        <v>7.7</v>
      </c>
      <c r="R23" s="38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B</v>
      </c>
      <c r="S23" s="39" t="str">
        <f>IF($Q23&lt;4,"Kém",IF(AND($Q23&gt;=4,$Q23&lt;=5.4),"Trung bình yếu",IF(AND($Q23&gt;=5.5,$Q23&lt;=6.9),"Trung bình",IF(AND($Q23&gt;=7,$Q23&lt;=8.4),"Khá",IF(AND($Q23&gt;=8.5,$Q23&lt;=10),"Giỏi","")))))</f>
        <v>Khá</v>
      </c>
      <c r="T23" s="40" t="str">
        <f>+IF(OR($H23=0,$I23=0,$J23=0,$K23=0),"Không đủ ĐKDT","")</f>
        <v/>
      </c>
      <c r="U23" s="90" t="s">
        <v>753</v>
      </c>
      <c r="V23" s="3"/>
      <c r="W23" s="28"/>
      <c r="X23" s="78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9">
        <v>15</v>
      </c>
      <c r="C24" s="30" t="s">
        <v>103</v>
      </c>
      <c r="D24" s="31" t="s">
        <v>104</v>
      </c>
      <c r="E24" s="32" t="s">
        <v>105</v>
      </c>
      <c r="F24" s="33"/>
      <c r="G24" s="30" t="s">
        <v>69</v>
      </c>
      <c r="H24" s="34">
        <v>8</v>
      </c>
      <c r="I24" s="34">
        <v>7.5</v>
      </c>
      <c r="J24" s="34" t="s">
        <v>28</v>
      </c>
      <c r="K24" s="34">
        <v>7.5</v>
      </c>
      <c r="L24" s="41"/>
      <c r="M24" s="41"/>
      <c r="N24" s="41"/>
      <c r="O24" s="98"/>
      <c r="P24" s="36">
        <v>6.5</v>
      </c>
      <c r="Q24" s="37">
        <f>ROUND(SUMPRODUCT(H24:P24,$H$9:$P$9)/100,1)</f>
        <v>6.9</v>
      </c>
      <c r="R24" s="38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C+</v>
      </c>
      <c r="S24" s="39" t="str">
        <f>IF($Q24&lt;4,"Kém",IF(AND($Q24&gt;=4,$Q24&lt;=5.4),"Trung bình yếu",IF(AND($Q24&gt;=5.5,$Q24&lt;=6.9),"Trung bình",IF(AND($Q24&gt;=7,$Q24&lt;=8.4),"Khá",IF(AND($Q24&gt;=8.5,$Q24&lt;=10),"Giỏi","")))))</f>
        <v>Trung bình</v>
      </c>
      <c r="T24" s="40" t="str">
        <f>+IF(OR($H24=0,$I24=0,$J24=0,$K24=0),"Không đủ ĐKDT","")</f>
        <v/>
      </c>
      <c r="U24" s="90" t="s">
        <v>753</v>
      </c>
      <c r="V24" s="3"/>
      <c r="W24" s="28"/>
      <c r="X24" s="78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9">
        <v>16</v>
      </c>
      <c r="C25" s="30" t="s">
        <v>106</v>
      </c>
      <c r="D25" s="31" t="s">
        <v>107</v>
      </c>
      <c r="E25" s="32" t="s">
        <v>108</v>
      </c>
      <c r="F25" s="33"/>
      <c r="G25" s="30" t="s">
        <v>69</v>
      </c>
      <c r="H25" s="34">
        <v>8</v>
      </c>
      <c r="I25" s="34">
        <v>9.5</v>
      </c>
      <c r="J25" s="34" t="s">
        <v>28</v>
      </c>
      <c r="K25" s="34">
        <v>9.5</v>
      </c>
      <c r="L25" s="41"/>
      <c r="M25" s="41"/>
      <c r="N25" s="41"/>
      <c r="O25" s="98"/>
      <c r="P25" s="36">
        <v>6.5</v>
      </c>
      <c r="Q25" s="37">
        <f>ROUND(SUMPRODUCT(H25:P25,$H$9:$P$9)/100,1)</f>
        <v>7.3</v>
      </c>
      <c r="R25" s="38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B</v>
      </c>
      <c r="S25" s="39" t="str">
        <f>IF($Q25&lt;4,"Kém",IF(AND($Q25&gt;=4,$Q25&lt;=5.4),"Trung bình yếu",IF(AND($Q25&gt;=5.5,$Q25&lt;=6.9),"Trung bình",IF(AND($Q25&gt;=7,$Q25&lt;=8.4),"Khá",IF(AND($Q25&gt;=8.5,$Q25&lt;=10),"Giỏi","")))))</f>
        <v>Khá</v>
      </c>
      <c r="T25" s="40" t="str">
        <f>+IF(OR($H25=0,$I25=0,$J25=0,$K25=0),"Không đủ ĐKDT","")</f>
        <v/>
      </c>
      <c r="U25" s="90" t="s">
        <v>753</v>
      </c>
      <c r="V25" s="3"/>
      <c r="W25" s="28"/>
      <c r="X25" s="78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9">
        <v>17</v>
      </c>
      <c r="C26" s="30" t="s">
        <v>109</v>
      </c>
      <c r="D26" s="31" t="s">
        <v>110</v>
      </c>
      <c r="E26" s="32" t="s">
        <v>111</v>
      </c>
      <c r="F26" s="33"/>
      <c r="G26" s="30" t="s">
        <v>112</v>
      </c>
      <c r="H26" s="34">
        <v>4</v>
      </c>
      <c r="I26" s="34">
        <v>7</v>
      </c>
      <c r="J26" s="34" t="s">
        <v>28</v>
      </c>
      <c r="K26" s="34">
        <v>7</v>
      </c>
      <c r="L26" s="41"/>
      <c r="M26" s="41"/>
      <c r="N26" s="41"/>
      <c r="O26" s="98"/>
      <c r="P26" s="36">
        <v>4.5</v>
      </c>
      <c r="Q26" s="37">
        <f>ROUND(SUMPRODUCT(H26:P26,$H$9:$P$9)/100,1)</f>
        <v>5</v>
      </c>
      <c r="R26" s="38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D+</v>
      </c>
      <c r="S26" s="39" t="str">
        <f>IF($Q26&lt;4,"Kém",IF(AND($Q26&gt;=4,$Q26&lt;=5.4),"Trung bình yếu",IF(AND($Q26&gt;=5.5,$Q26&lt;=6.9),"Trung bình",IF(AND($Q26&gt;=7,$Q26&lt;=8.4),"Khá",IF(AND($Q26&gt;=8.5,$Q26&lt;=10),"Giỏi","")))))</f>
        <v>Trung bình yếu</v>
      </c>
      <c r="T26" s="40" t="str">
        <f>+IF(OR($H26=0,$I26=0,$J26=0,$K26=0),"Không đủ ĐKDT","")</f>
        <v/>
      </c>
      <c r="U26" s="90" t="s">
        <v>753</v>
      </c>
      <c r="V26" s="3"/>
      <c r="W26" s="28"/>
      <c r="X26" s="78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9">
        <v>18</v>
      </c>
      <c r="C27" s="30" t="s">
        <v>113</v>
      </c>
      <c r="D27" s="31" t="s">
        <v>114</v>
      </c>
      <c r="E27" s="32" t="s">
        <v>111</v>
      </c>
      <c r="F27" s="33"/>
      <c r="G27" s="30" t="s">
        <v>85</v>
      </c>
      <c r="H27" s="34">
        <v>8</v>
      </c>
      <c r="I27" s="34">
        <v>8.5</v>
      </c>
      <c r="J27" s="34" t="s">
        <v>28</v>
      </c>
      <c r="K27" s="34">
        <v>8.5</v>
      </c>
      <c r="L27" s="41"/>
      <c r="M27" s="41"/>
      <c r="N27" s="41"/>
      <c r="O27" s="98"/>
      <c r="P27" s="36">
        <v>4.5</v>
      </c>
      <c r="Q27" s="37">
        <f>ROUND(SUMPRODUCT(H27:P27,$H$9:$P$9)/100,1)</f>
        <v>5.7</v>
      </c>
      <c r="R27" s="38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C</v>
      </c>
      <c r="S27" s="39" t="str">
        <f>IF($Q27&lt;4,"Kém",IF(AND($Q27&gt;=4,$Q27&lt;=5.4),"Trung bình yếu",IF(AND($Q27&gt;=5.5,$Q27&lt;=6.9),"Trung bình",IF(AND($Q27&gt;=7,$Q27&lt;=8.4),"Khá",IF(AND($Q27&gt;=8.5,$Q27&lt;=10),"Giỏi","")))))</f>
        <v>Trung bình</v>
      </c>
      <c r="T27" s="40" t="str">
        <f>+IF(OR($H27=0,$I27=0,$J27=0,$K27=0),"Không đủ ĐKDT","")</f>
        <v/>
      </c>
      <c r="U27" s="90" t="s">
        <v>753</v>
      </c>
      <c r="V27" s="3"/>
      <c r="W27" s="28"/>
      <c r="X27" s="78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9">
        <v>19</v>
      </c>
      <c r="C28" s="30" t="s">
        <v>115</v>
      </c>
      <c r="D28" s="31" t="s">
        <v>116</v>
      </c>
      <c r="E28" s="32" t="s">
        <v>111</v>
      </c>
      <c r="F28" s="33"/>
      <c r="G28" s="30" t="s">
        <v>117</v>
      </c>
      <c r="H28" s="34">
        <v>8</v>
      </c>
      <c r="I28" s="34">
        <v>8</v>
      </c>
      <c r="J28" s="34" t="s">
        <v>28</v>
      </c>
      <c r="K28" s="34">
        <v>8</v>
      </c>
      <c r="L28" s="41"/>
      <c r="M28" s="41"/>
      <c r="N28" s="41"/>
      <c r="O28" s="98"/>
      <c r="P28" s="36">
        <v>7.5</v>
      </c>
      <c r="Q28" s="37">
        <f>ROUND(SUMPRODUCT(H28:P28,$H$9:$P$9)/100,1)</f>
        <v>7.7</v>
      </c>
      <c r="R28" s="38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B</v>
      </c>
      <c r="S28" s="39" t="str">
        <f>IF($Q28&lt;4,"Kém",IF(AND($Q28&gt;=4,$Q28&lt;=5.4),"Trung bình yếu",IF(AND($Q28&gt;=5.5,$Q28&lt;=6.9),"Trung bình",IF(AND($Q28&gt;=7,$Q28&lt;=8.4),"Khá",IF(AND($Q28&gt;=8.5,$Q28&lt;=10),"Giỏi","")))))</f>
        <v>Khá</v>
      </c>
      <c r="T28" s="40" t="str">
        <f>+IF(OR($H28=0,$I28=0,$J28=0,$K28=0),"Không đủ ĐKDT","")</f>
        <v/>
      </c>
      <c r="U28" s="90" t="s">
        <v>753</v>
      </c>
      <c r="V28" s="3"/>
      <c r="W28" s="28"/>
      <c r="X28" s="78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9">
        <v>20</v>
      </c>
      <c r="C29" s="30" t="s">
        <v>118</v>
      </c>
      <c r="D29" s="31" t="s">
        <v>119</v>
      </c>
      <c r="E29" s="32" t="s">
        <v>120</v>
      </c>
      <c r="F29" s="33"/>
      <c r="G29" s="30" t="s">
        <v>82</v>
      </c>
      <c r="H29" s="34">
        <v>10</v>
      </c>
      <c r="I29" s="34">
        <v>8.5</v>
      </c>
      <c r="J29" s="34" t="s">
        <v>28</v>
      </c>
      <c r="K29" s="34">
        <v>8.5</v>
      </c>
      <c r="L29" s="41"/>
      <c r="M29" s="41"/>
      <c r="N29" s="41"/>
      <c r="O29" s="98"/>
      <c r="P29" s="36">
        <v>7.5</v>
      </c>
      <c r="Q29" s="37">
        <f>ROUND(SUMPRODUCT(H29:P29,$H$9:$P$9)/100,1)</f>
        <v>8</v>
      </c>
      <c r="R29" s="38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B+</v>
      </c>
      <c r="S29" s="39" t="str">
        <f>IF($Q29&lt;4,"Kém",IF(AND($Q29&gt;=4,$Q29&lt;=5.4),"Trung bình yếu",IF(AND($Q29&gt;=5.5,$Q29&lt;=6.9),"Trung bình",IF(AND($Q29&gt;=7,$Q29&lt;=8.4),"Khá",IF(AND($Q29&gt;=8.5,$Q29&lt;=10),"Giỏi","")))))</f>
        <v>Khá</v>
      </c>
      <c r="T29" s="40" t="str">
        <f>+IF(OR($H29=0,$I29=0,$J29=0,$K29=0),"Không đủ ĐKDT","")</f>
        <v/>
      </c>
      <c r="U29" s="90" t="s">
        <v>753</v>
      </c>
      <c r="V29" s="3"/>
      <c r="W29" s="28"/>
      <c r="X29" s="78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9">
        <v>21</v>
      </c>
      <c r="C30" s="30" t="s">
        <v>121</v>
      </c>
      <c r="D30" s="31" t="s">
        <v>122</v>
      </c>
      <c r="E30" s="32" t="s">
        <v>120</v>
      </c>
      <c r="F30" s="33"/>
      <c r="G30" s="30" t="s">
        <v>123</v>
      </c>
      <c r="H30" s="34">
        <v>8</v>
      </c>
      <c r="I30" s="34">
        <v>7.5</v>
      </c>
      <c r="J30" s="34" t="s">
        <v>28</v>
      </c>
      <c r="K30" s="34">
        <v>7.5</v>
      </c>
      <c r="L30" s="41"/>
      <c r="M30" s="41"/>
      <c r="N30" s="41"/>
      <c r="O30" s="98"/>
      <c r="P30" s="36">
        <v>4</v>
      </c>
      <c r="Q30" s="37">
        <f>ROUND(SUMPRODUCT(H30:P30,$H$9:$P$9)/100,1)</f>
        <v>5.0999999999999996</v>
      </c>
      <c r="R30" s="38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D+</v>
      </c>
      <c r="S30" s="39" t="str">
        <f>IF($Q30&lt;4,"Kém",IF(AND($Q30&gt;=4,$Q30&lt;=5.4),"Trung bình yếu",IF(AND($Q30&gt;=5.5,$Q30&lt;=6.9),"Trung bình",IF(AND($Q30&gt;=7,$Q30&lt;=8.4),"Khá",IF(AND($Q30&gt;=8.5,$Q30&lt;=10),"Giỏi","")))))</f>
        <v>Trung bình yếu</v>
      </c>
      <c r="T30" s="40" t="str">
        <f>+IF(OR($H30=0,$I30=0,$J30=0,$K30=0),"Không đủ ĐKDT","")</f>
        <v/>
      </c>
      <c r="U30" s="90" t="s">
        <v>753</v>
      </c>
      <c r="V30" s="3"/>
      <c r="W30" s="28"/>
      <c r="X30" s="78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9">
        <v>22</v>
      </c>
      <c r="C31" s="30" t="s">
        <v>124</v>
      </c>
      <c r="D31" s="31" t="s">
        <v>125</v>
      </c>
      <c r="E31" s="32" t="s">
        <v>126</v>
      </c>
      <c r="F31" s="33"/>
      <c r="G31" s="30" t="s">
        <v>69</v>
      </c>
      <c r="H31" s="34">
        <v>6</v>
      </c>
      <c r="I31" s="34">
        <v>7</v>
      </c>
      <c r="J31" s="34" t="s">
        <v>28</v>
      </c>
      <c r="K31" s="34">
        <v>7</v>
      </c>
      <c r="L31" s="41"/>
      <c r="M31" s="41"/>
      <c r="N31" s="41"/>
      <c r="O31" s="98"/>
      <c r="P31" s="36">
        <v>2</v>
      </c>
      <c r="Q31" s="37">
        <f>ROUND(SUMPRODUCT(H31:P31,$H$9:$P$9)/100,1)</f>
        <v>3.4</v>
      </c>
      <c r="R31" s="38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F</v>
      </c>
      <c r="S31" s="39" t="str">
        <f>IF($Q31&lt;4,"Kém",IF(AND($Q31&gt;=4,$Q31&lt;=5.4),"Trung bình yếu",IF(AND($Q31&gt;=5.5,$Q31&lt;=6.9),"Trung bình",IF(AND($Q31&gt;=7,$Q31&lt;=8.4),"Khá",IF(AND($Q31&gt;=8.5,$Q31&lt;=10),"Giỏi","")))))</f>
        <v>Kém</v>
      </c>
      <c r="T31" s="40" t="str">
        <f>+IF(OR($H31=0,$I31=0,$J31=0,$K31=0),"Không đủ ĐKDT","")</f>
        <v/>
      </c>
      <c r="U31" s="90" t="s">
        <v>753</v>
      </c>
      <c r="V31" s="3"/>
      <c r="W31" s="28"/>
      <c r="X31" s="78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Học lại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9">
        <v>23</v>
      </c>
      <c r="C32" s="30" t="s">
        <v>127</v>
      </c>
      <c r="D32" s="31" t="s">
        <v>128</v>
      </c>
      <c r="E32" s="32" t="s">
        <v>129</v>
      </c>
      <c r="F32" s="33"/>
      <c r="G32" s="30" t="s">
        <v>69</v>
      </c>
      <c r="H32" s="34">
        <v>8</v>
      </c>
      <c r="I32" s="34">
        <v>8</v>
      </c>
      <c r="J32" s="34" t="s">
        <v>28</v>
      </c>
      <c r="K32" s="34">
        <v>8</v>
      </c>
      <c r="L32" s="41"/>
      <c r="M32" s="41"/>
      <c r="N32" s="41"/>
      <c r="O32" s="98"/>
      <c r="P32" s="36">
        <v>7.5</v>
      </c>
      <c r="Q32" s="37">
        <f>ROUND(SUMPRODUCT(H32:P32,$H$9:$P$9)/100,1)</f>
        <v>7.7</v>
      </c>
      <c r="R32" s="38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B</v>
      </c>
      <c r="S32" s="39" t="str">
        <f>IF($Q32&lt;4,"Kém",IF(AND($Q32&gt;=4,$Q32&lt;=5.4),"Trung bình yếu",IF(AND($Q32&gt;=5.5,$Q32&lt;=6.9),"Trung bình",IF(AND($Q32&gt;=7,$Q32&lt;=8.4),"Khá",IF(AND($Q32&gt;=8.5,$Q32&lt;=10),"Giỏi","")))))</f>
        <v>Khá</v>
      </c>
      <c r="T32" s="40" t="str">
        <f>+IF(OR($H32=0,$I32=0,$J32=0,$K32=0),"Không đủ ĐKDT","")</f>
        <v/>
      </c>
      <c r="U32" s="90" t="s">
        <v>753</v>
      </c>
      <c r="V32" s="3"/>
      <c r="W32" s="28"/>
      <c r="X32" s="78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9">
        <v>24</v>
      </c>
      <c r="C33" s="30" t="s">
        <v>130</v>
      </c>
      <c r="D33" s="31" t="s">
        <v>131</v>
      </c>
      <c r="E33" s="32" t="s">
        <v>129</v>
      </c>
      <c r="F33" s="33"/>
      <c r="G33" s="30" t="s">
        <v>69</v>
      </c>
      <c r="H33" s="34">
        <v>8</v>
      </c>
      <c r="I33" s="34">
        <v>8</v>
      </c>
      <c r="J33" s="34" t="s">
        <v>28</v>
      </c>
      <c r="K33" s="34">
        <v>8</v>
      </c>
      <c r="L33" s="41"/>
      <c r="M33" s="41"/>
      <c r="N33" s="41"/>
      <c r="O33" s="98"/>
      <c r="P33" s="36">
        <v>5.5</v>
      </c>
      <c r="Q33" s="37">
        <f>ROUND(SUMPRODUCT(H33:P33,$H$9:$P$9)/100,1)</f>
        <v>6.3</v>
      </c>
      <c r="R33" s="38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C</v>
      </c>
      <c r="S33" s="39" t="str">
        <f>IF($Q33&lt;4,"Kém",IF(AND($Q33&gt;=4,$Q33&lt;=5.4),"Trung bình yếu",IF(AND($Q33&gt;=5.5,$Q33&lt;=6.9),"Trung bình",IF(AND($Q33&gt;=7,$Q33&lt;=8.4),"Khá",IF(AND($Q33&gt;=8.5,$Q33&lt;=10),"Giỏi","")))))</f>
        <v>Trung bình</v>
      </c>
      <c r="T33" s="40" t="str">
        <f>+IF(OR($H33=0,$I33=0,$J33=0,$K33=0),"Không đủ ĐKDT","")</f>
        <v/>
      </c>
      <c r="U33" s="90" t="s">
        <v>753</v>
      </c>
      <c r="V33" s="3"/>
      <c r="W33" s="28"/>
      <c r="X33" s="78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9">
        <v>25</v>
      </c>
      <c r="C34" s="30" t="s">
        <v>132</v>
      </c>
      <c r="D34" s="31" t="s">
        <v>133</v>
      </c>
      <c r="E34" s="32" t="s">
        <v>134</v>
      </c>
      <c r="F34" s="33"/>
      <c r="G34" s="30" t="s">
        <v>117</v>
      </c>
      <c r="H34" s="34">
        <v>8.5</v>
      </c>
      <c r="I34" s="34">
        <v>7</v>
      </c>
      <c r="J34" s="34" t="s">
        <v>28</v>
      </c>
      <c r="K34" s="34">
        <v>7</v>
      </c>
      <c r="L34" s="41"/>
      <c r="M34" s="41"/>
      <c r="N34" s="41"/>
      <c r="O34" s="98"/>
      <c r="P34" s="36">
        <v>5.5</v>
      </c>
      <c r="Q34" s="37">
        <f>ROUND(SUMPRODUCT(H34:P34,$H$9:$P$9)/100,1)</f>
        <v>6.1</v>
      </c>
      <c r="R34" s="38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C</v>
      </c>
      <c r="S34" s="39" t="str">
        <f>IF($Q34&lt;4,"Kém",IF(AND($Q34&gt;=4,$Q34&lt;=5.4),"Trung bình yếu",IF(AND($Q34&gt;=5.5,$Q34&lt;=6.9),"Trung bình",IF(AND($Q34&gt;=7,$Q34&lt;=8.4),"Khá",IF(AND($Q34&gt;=8.5,$Q34&lt;=10),"Giỏi","")))))</f>
        <v>Trung bình</v>
      </c>
      <c r="T34" s="40" t="str">
        <f>+IF(OR($H34=0,$I34=0,$J34=0,$K34=0),"Không đủ ĐKDT","")</f>
        <v/>
      </c>
      <c r="U34" s="90" t="s">
        <v>753</v>
      </c>
      <c r="V34" s="3"/>
      <c r="W34" s="28"/>
      <c r="X34" s="78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9">
        <v>26</v>
      </c>
      <c r="C35" s="30" t="s">
        <v>135</v>
      </c>
      <c r="D35" s="31" t="s">
        <v>136</v>
      </c>
      <c r="E35" s="32" t="s">
        <v>137</v>
      </c>
      <c r="F35" s="33"/>
      <c r="G35" s="30" t="s">
        <v>82</v>
      </c>
      <c r="H35" s="34">
        <v>8</v>
      </c>
      <c r="I35" s="34">
        <v>8.5</v>
      </c>
      <c r="J35" s="34" t="s">
        <v>28</v>
      </c>
      <c r="K35" s="34">
        <v>8.5</v>
      </c>
      <c r="L35" s="41"/>
      <c r="M35" s="41"/>
      <c r="N35" s="41"/>
      <c r="O35" s="98"/>
      <c r="P35" s="36">
        <v>3.5</v>
      </c>
      <c r="Q35" s="37">
        <f>ROUND(SUMPRODUCT(H35:P35,$H$9:$P$9)/100,1)</f>
        <v>5</v>
      </c>
      <c r="R35" s="38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D+</v>
      </c>
      <c r="S35" s="39" t="str">
        <f>IF($Q35&lt;4,"Kém",IF(AND($Q35&gt;=4,$Q35&lt;=5.4),"Trung bình yếu",IF(AND($Q35&gt;=5.5,$Q35&lt;=6.9),"Trung bình",IF(AND($Q35&gt;=7,$Q35&lt;=8.4),"Khá",IF(AND($Q35&gt;=8.5,$Q35&lt;=10),"Giỏi","")))))</f>
        <v>Trung bình yếu</v>
      </c>
      <c r="T35" s="40" t="str">
        <f>+IF(OR($H35=0,$I35=0,$J35=0,$K35=0),"Không đủ ĐKDT","")</f>
        <v/>
      </c>
      <c r="U35" s="90" t="s">
        <v>753</v>
      </c>
      <c r="V35" s="3"/>
      <c r="W35" s="28"/>
      <c r="X35" s="78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9">
        <v>27</v>
      </c>
      <c r="C36" s="30" t="s">
        <v>138</v>
      </c>
      <c r="D36" s="31" t="s">
        <v>139</v>
      </c>
      <c r="E36" s="32" t="s">
        <v>140</v>
      </c>
      <c r="F36" s="33"/>
      <c r="G36" s="30" t="s">
        <v>123</v>
      </c>
      <c r="H36" s="34">
        <v>8</v>
      </c>
      <c r="I36" s="34">
        <v>8</v>
      </c>
      <c r="J36" s="34" t="s">
        <v>28</v>
      </c>
      <c r="K36" s="34">
        <v>8</v>
      </c>
      <c r="L36" s="41"/>
      <c r="M36" s="41"/>
      <c r="N36" s="41"/>
      <c r="O36" s="98"/>
      <c r="P36" s="36">
        <v>4.5</v>
      </c>
      <c r="Q36" s="37">
        <f>ROUND(SUMPRODUCT(H36:P36,$H$9:$P$9)/100,1)</f>
        <v>5.6</v>
      </c>
      <c r="R36" s="38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C</v>
      </c>
      <c r="S36" s="39" t="str">
        <f>IF($Q36&lt;4,"Kém",IF(AND($Q36&gt;=4,$Q36&lt;=5.4),"Trung bình yếu",IF(AND($Q36&gt;=5.5,$Q36&lt;=6.9),"Trung bình",IF(AND($Q36&gt;=7,$Q36&lt;=8.4),"Khá",IF(AND($Q36&gt;=8.5,$Q36&lt;=10),"Giỏi","")))))</f>
        <v>Trung bình</v>
      </c>
      <c r="T36" s="40" t="str">
        <f>+IF(OR($H36=0,$I36=0,$J36=0,$K36=0),"Không đủ ĐKDT","")</f>
        <v/>
      </c>
      <c r="U36" s="90" t="s">
        <v>753</v>
      </c>
      <c r="V36" s="3"/>
      <c r="W36" s="28"/>
      <c r="X36" s="78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9">
        <v>28</v>
      </c>
      <c r="C37" s="30" t="s">
        <v>141</v>
      </c>
      <c r="D37" s="31" t="s">
        <v>142</v>
      </c>
      <c r="E37" s="32" t="s">
        <v>140</v>
      </c>
      <c r="F37" s="33"/>
      <c r="G37" s="30" t="s">
        <v>69</v>
      </c>
      <c r="H37" s="34">
        <v>7</v>
      </c>
      <c r="I37" s="34">
        <v>6.5</v>
      </c>
      <c r="J37" s="34" t="s">
        <v>28</v>
      </c>
      <c r="K37" s="34">
        <v>6.5</v>
      </c>
      <c r="L37" s="41"/>
      <c r="M37" s="41"/>
      <c r="N37" s="41"/>
      <c r="O37" s="98"/>
      <c r="P37" s="36">
        <v>7.5</v>
      </c>
      <c r="Q37" s="37">
        <f>ROUND(SUMPRODUCT(H37:P37,$H$9:$P$9)/100,1)</f>
        <v>7.3</v>
      </c>
      <c r="R37" s="38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B</v>
      </c>
      <c r="S37" s="39" t="str">
        <f>IF($Q37&lt;4,"Kém",IF(AND($Q37&gt;=4,$Q37&lt;=5.4),"Trung bình yếu",IF(AND($Q37&gt;=5.5,$Q37&lt;=6.9),"Trung bình",IF(AND($Q37&gt;=7,$Q37&lt;=8.4),"Khá",IF(AND($Q37&gt;=8.5,$Q37&lt;=10),"Giỏi","")))))</f>
        <v>Khá</v>
      </c>
      <c r="T37" s="40" t="str">
        <f>+IF(OR($H37=0,$I37=0,$J37=0,$K37=0),"Không đủ ĐKDT","")</f>
        <v/>
      </c>
      <c r="U37" s="90" t="s">
        <v>753</v>
      </c>
      <c r="V37" s="3"/>
      <c r="W37" s="28"/>
      <c r="X37" s="78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9">
        <v>29</v>
      </c>
      <c r="C38" s="30" t="s">
        <v>143</v>
      </c>
      <c r="D38" s="31" t="s">
        <v>144</v>
      </c>
      <c r="E38" s="32" t="s">
        <v>140</v>
      </c>
      <c r="F38" s="33"/>
      <c r="G38" s="30" t="s">
        <v>91</v>
      </c>
      <c r="H38" s="34">
        <v>8</v>
      </c>
      <c r="I38" s="34">
        <v>8</v>
      </c>
      <c r="J38" s="34" t="s">
        <v>28</v>
      </c>
      <c r="K38" s="34">
        <v>8</v>
      </c>
      <c r="L38" s="41"/>
      <c r="M38" s="41"/>
      <c r="N38" s="41"/>
      <c r="O38" s="98"/>
      <c r="P38" s="36">
        <v>6.5</v>
      </c>
      <c r="Q38" s="37">
        <f>ROUND(SUMPRODUCT(H38:P38,$H$9:$P$9)/100,1)</f>
        <v>7</v>
      </c>
      <c r="R38" s="38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B</v>
      </c>
      <c r="S38" s="39" t="str">
        <f>IF($Q38&lt;4,"Kém",IF(AND($Q38&gt;=4,$Q38&lt;=5.4),"Trung bình yếu",IF(AND($Q38&gt;=5.5,$Q38&lt;=6.9),"Trung bình",IF(AND($Q38&gt;=7,$Q38&lt;=8.4),"Khá",IF(AND($Q38&gt;=8.5,$Q38&lt;=10),"Giỏi","")))))</f>
        <v>Khá</v>
      </c>
      <c r="T38" s="40" t="str">
        <f>+IF(OR($H38=0,$I38=0,$J38=0,$K38=0),"Không đủ ĐKDT","")</f>
        <v/>
      </c>
      <c r="U38" s="90" t="s">
        <v>753</v>
      </c>
      <c r="V38" s="3"/>
      <c r="W38" s="28"/>
      <c r="X38" s="78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9">
        <v>30</v>
      </c>
      <c r="C39" s="30" t="s">
        <v>145</v>
      </c>
      <c r="D39" s="31" t="s">
        <v>146</v>
      </c>
      <c r="E39" s="32" t="s">
        <v>147</v>
      </c>
      <c r="F39" s="33"/>
      <c r="G39" s="30" t="s">
        <v>69</v>
      </c>
      <c r="H39" s="34">
        <v>8</v>
      </c>
      <c r="I39" s="34">
        <v>8</v>
      </c>
      <c r="J39" s="34" t="s">
        <v>28</v>
      </c>
      <c r="K39" s="34">
        <v>8</v>
      </c>
      <c r="L39" s="41"/>
      <c r="M39" s="41"/>
      <c r="N39" s="41"/>
      <c r="O39" s="98"/>
      <c r="P39" s="36">
        <v>6.5</v>
      </c>
      <c r="Q39" s="37">
        <f>ROUND(SUMPRODUCT(H39:P39,$H$9:$P$9)/100,1)</f>
        <v>7</v>
      </c>
      <c r="R39" s="38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B</v>
      </c>
      <c r="S39" s="39" t="str">
        <f>IF($Q39&lt;4,"Kém",IF(AND($Q39&gt;=4,$Q39&lt;=5.4),"Trung bình yếu",IF(AND($Q39&gt;=5.5,$Q39&lt;=6.9),"Trung bình",IF(AND($Q39&gt;=7,$Q39&lt;=8.4),"Khá",IF(AND($Q39&gt;=8.5,$Q39&lt;=10),"Giỏi","")))))</f>
        <v>Khá</v>
      </c>
      <c r="T39" s="40" t="str">
        <f>+IF(OR($H39=0,$I39=0,$J39=0,$K39=0),"Không đủ ĐKDT","")</f>
        <v/>
      </c>
      <c r="U39" s="90" t="s">
        <v>753</v>
      </c>
      <c r="V39" s="3"/>
      <c r="W39" s="28"/>
      <c r="X39" s="78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9">
        <v>31</v>
      </c>
      <c r="C40" s="30" t="s">
        <v>148</v>
      </c>
      <c r="D40" s="31" t="s">
        <v>149</v>
      </c>
      <c r="E40" s="32" t="s">
        <v>147</v>
      </c>
      <c r="F40" s="33"/>
      <c r="G40" s="30" t="s">
        <v>150</v>
      </c>
      <c r="H40" s="34">
        <v>10</v>
      </c>
      <c r="I40" s="34">
        <v>9</v>
      </c>
      <c r="J40" s="34" t="s">
        <v>28</v>
      </c>
      <c r="K40" s="34">
        <v>9</v>
      </c>
      <c r="L40" s="41"/>
      <c r="M40" s="41"/>
      <c r="N40" s="41"/>
      <c r="O40" s="98"/>
      <c r="P40" s="36">
        <v>8</v>
      </c>
      <c r="Q40" s="37">
        <f>ROUND(SUMPRODUCT(H40:P40,$H$9:$P$9)/100,1)</f>
        <v>8.4</v>
      </c>
      <c r="R40" s="38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B+</v>
      </c>
      <c r="S40" s="39" t="str">
        <f>IF($Q40&lt;4,"Kém",IF(AND($Q40&gt;=4,$Q40&lt;=5.4),"Trung bình yếu",IF(AND($Q40&gt;=5.5,$Q40&lt;=6.9),"Trung bình",IF(AND($Q40&gt;=7,$Q40&lt;=8.4),"Khá",IF(AND($Q40&gt;=8.5,$Q40&lt;=10),"Giỏi","")))))</f>
        <v>Khá</v>
      </c>
      <c r="T40" s="40" t="str">
        <f>+IF(OR($H40=0,$I40=0,$J40=0,$K40=0),"Không đủ ĐKDT","")</f>
        <v/>
      </c>
      <c r="U40" s="90" t="s">
        <v>753</v>
      </c>
      <c r="V40" s="3"/>
      <c r="W40" s="28"/>
      <c r="X40" s="78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9">
        <v>32</v>
      </c>
      <c r="C41" s="30" t="s">
        <v>151</v>
      </c>
      <c r="D41" s="31" t="s">
        <v>152</v>
      </c>
      <c r="E41" s="32" t="s">
        <v>153</v>
      </c>
      <c r="F41" s="33"/>
      <c r="G41" s="30" t="s">
        <v>63</v>
      </c>
      <c r="H41" s="34">
        <v>8</v>
      </c>
      <c r="I41" s="34">
        <v>8</v>
      </c>
      <c r="J41" s="34" t="s">
        <v>28</v>
      </c>
      <c r="K41" s="34">
        <v>8</v>
      </c>
      <c r="L41" s="41"/>
      <c r="M41" s="41"/>
      <c r="N41" s="41"/>
      <c r="O41" s="98"/>
      <c r="P41" s="36">
        <v>7</v>
      </c>
      <c r="Q41" s="37">
        <f>ROUND(SUMPRODUCT(H41:P41,$H$9:$P$9)/100,1)</f>
        <v>7.3</v>
      </c>
      <c r="R41" s="38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B</v>
      </c>
      <c r="S41" s="39" t="str">
        <f>IF($Q41&lt;4,"Kém",IF(AND($Q41&gt;=4,$Q41&lt;=5.4),"Trung bình yếu",IF(AND($Q41&gt;=5.5,$Q41&lt;=6.9),"Trung bình",IF(AND($Q41&gt;=7,$Q41&lt;=8.4),"Khá",IF(AND($Q41&gt;=8.5,$Q41&lt;=10),"Giỏi","")))))</f>
        <v>Khá</v>
      </c>
      <c r="T41" s="40" t="str">
        <f>+IF(OR($H41=0,$I41=0,$J41=0,$K41=0),"Không đủ ĐKDT","")</f>
        <v/>
      </c>
      <c r="U41" s="90" t="s">
        <v>753</v>
      </c>
      <c r="V41" s="3"/>
      <c r="W41" s="28"/>
      <c r="X41" s="78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9">
        <v>33</v>
      </c>
      <c r="C42" s="30" t="s">
        <v>154</v>
      </c>
      <c r="D42" s="31" t="s">
        <v>155</v>
      </c>
      <c r="E42" s="32" t="s">
        <v>156</v>
      </c>
      <c r="F42" s="33"/>
      <c r="G42" s="30" t="s">
        <v>150</v>
      </c>
      <c r="H42" s="34">
        <v>6</v>
      </c>
      <c r="I42" s="34">
        <v>4</v>
      </c>
      <c r="J42" s="34" t="s">
        <v>28</v>
      </c>
      <c r="K42" s="34">
        <v>4</v>
      </c>
      <c r="L42" s="41"/>
      <c r="M42" s="41"/>
      <c r="N42" s="41"/>
      <c r="O42" s="98"/>
      <c r="P42" s="36">
        <v>2</v>
      </c>
      <c r="Q42" s="37">
        <f>ROUND(SUMPRODUCT(H42:P42,$H$9:$P$9)/100,1)</f>
        <v>2.8</v>
      </c>
      <c r="R42" s="38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9" t="str">
        <f>IF($Q42&lt;4,"Kém",IF(AND($Q42&gt;=4,$Q42&lt;=5.4),"Trung bình yếu",IF(AND($Q42&gt;=5.5,$Q42&lt;=6.9),"Trung bình",IF(AND($Q42&gt;=7,$Q42&lt;=8.4),"Khá",IF(AND($Q42&gt;=8.5,$Q42&lt;=10),"Giỏi","")))))</f>
        <v>Kém</v>
      </c>
      <c r="T42" s="40" t="str">
        <f>+IF(OR($H42=0,$I42=0,$J42=0,$K42=0),"Không đủ ĐKDT","")</f>
        <v/>
      </c>
      <c r="U42" s="90" t="s">
        <v>753</v>
      </c>
      <c r="V42" s="3"/>
      <c r="W42" s="28"/>
      <c r="X42" s="78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9">
        <v>34</v>
      </c>
      <c r="C43" s="30" t="s">
        <v>157</v>
      </c>
      <c r="D43" s="31" t="s">
        <v>158</v>
      </c>
      <c r="E43" s="32" t="s">
        <v>159</v>
      </c>
      <c r="F43" s="33"/>
      <c r="G43" s="30" t="s">
        <v>85</v>
      </c>
      <c r="H43" s="34">
        <v>0</v>
      </c>
      <c r="I43" s="34">
        <v>0</v>
      </c>
      <c r="J43" s="34" t="s">
        <v>28</v>
      </c>
      <c r="K43" s="34">
        <v>0</v>
      </c>
      <c r="L43" s="41"/>
      <c r="M43" s="41"/>
      <c r="N43" s="41"/>
      <c r="O43" s="98"/>
      <c r="P43" s="36" t="s">
        <v>1110</v>
      </c>
      <c r="Q43" s="37">
        <f>ROUND(SUMPRODUCT(H43:P43,$H$9:$P$9)/100,1)</f>
        <v>0</v>
      </c>
      <c r="R43" s="38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F</v>
      </c>
      <c r="S43" s="39" t="str">
        <f>IF($Q43&lt;4,"Kém",IF(AND($Q43&gt;=4,$Q43&lt;=5.4),"Trung bình yếu",IF(AND($Q43&gt;=5.5,$Q43&lt;=6.9),"Trung bình",IF(AND($Q43&gt;=7,$Q43&lt;=8.4),"Khá",IF(AND($Q43&gt;=8.5,$Q43&lt;=10),"Giỏi","")))))</f>
        <v>Kém</v>
      </c>
      <c r="T43" s="40" t="str">
        <f>+IF(OR($H43=0,$I43=0,$J43=0,$K43=0),"Không đủ ĐKDT","")</f>
        <v>Không đủ ĐKDT</v>
      </c>
      <c r="U43" s="90" t="s">
        <v>753</v>
      </c>
      <c r="V43" s="3"/>
      <c r="W43" s="28"/>
      <c r="X43" s="78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9">
        <v>35</v>
      </c>
      <c r="C44" s="30" t="s">
        <v>160</v>
      </c>
      <c r="D44" s="31" t="s">
        <v>161</v>
      </c>
      <c r="E44" s="32" t="s">
        <v>162</v>
      </c>
      <c r="F44" s="33"/>
      <c r="G44" s="30" t="s">
        <v>69</v>
      </c>
      <c r="H44" s="34">
        <v>8</v>
      </c>
      <c r="I44" s="34">
        <v>7.5</v>
      </c>
      <c r="J44" s="34" t="s">
        <v>28</v>
      </c>
      <c r="K44" s="34">
        <v>7.5</v>
      </c>
      <c r="L44" s="41"/>
      <c r="M44" s="41"/>
      <c r="N44" s="41"/>
      <c r="O44" s="98"/>
      <c r="P44" s="36">
        <v>6.5</v>
      </c>
      <c r="Q44" s="37">
        <f>ROUND(SUMPRODUCT(H44:P44,$H$9:$P$9)/100,1)</f>
        <v>6.9</v>
      </c>
      <c r="R44" s="38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C+</v>
      </c>
      <c r="S44" s="39" t="str">
        <f>IF($Q44&lt;4,"Kém",IF(AND($Q44&gt;=4,$Q44&lt;=5.4),"Trung bình yếu",IF(AND($Q44&gt;=5.5,$Q44&lt;=6.9),"Trung bình",IF(AND($Q44&gt;=7,$Q44&lt;=8.4),"Khá",IF(AND($Q44&gt;=8.5,$Q44&lt;=10),"Giỏi","")))))</f>
        <v>Trung bình</v>
      </c>
      <c r="T44" s="40" t="str">
        <f>+IF(OR($H44=0,$I44=0,$J44=0,$K44=0),"Không đủ ĐKDT","")</f>
        <v/>
      </c>
      <c r="U44" s="90" t="s">
        <v>753</v>
      </c>
      <c r="V44" s="3"/>
      <c r="W44" s="28"/>
      <c r="X44" s="78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9">
        <v>36</v>
      </c>
      <c r="C45" s="30" t="s">
        <v>163</v>
      </c>
      <c r="D45" s="31" t="s">
        <v>161</v>
      </c>
      <c r="E45" s="32" t="s">
        <v>162</v>
      </c>
      <c r="F45" s="33"/>
      <c r="G45" s="30" t="s">
        <v>150</v>
      </c>
      <c r="H45" s="34">
        <v>8.5</v>
      </c>
      <c r="I45" s="34">
        <v>7.5</v>
      </c>
      <c r="J45" s="34" t="s">
        <v>28</v>
      </c>
      <c r="K45" s="34">
        <v>7.5</v>
      </c>
      <c r="L45" s="41"/>
      <c r="M45" s="41"/>
      <c r="N45" s="41"/>
      <c r="O45" s="98"/>
      <c r="P45" s="36">
        <v>9</v>
      </c>
      <c r="Q45" s="37">
        <f>ROUND(SUMPRODUCT(H45:P45,$H$9:$P$9)/100,1)</f>
        <v>8.6999999999999993</v>
      </c>
      <c r="R45" s="38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A</v>
      </c>
      <c r="S45" s="39" t="str">
        <f>IF($Q45&lt;4,"Kém",IF(AND($Q45&gt;=4,$Q45&lt;=5.4),"Trung bình yếu",IF(AND($Q45&gt;=5.5,$Q45&lt;=6.9),"Trung bình",IF(AND($Q45&gt;=7,$Q45&lt;=8.4),"Khá",IF(AND($Q45&gt;=8.5,$Q45&lt;=10),"Giỏi","")))))</f>
        <v>Giỏi</v>
      </c>
      <c r="T45" s="40" t="str">
        <f>+IF(OR($H45=0,$I45=0,$J45=0,$K45=0),"Không đủ ĐKDT","")</f>
        <v/>
      </c>
      <c r="U45" s="90" t="s">
        <v>754</v>
      </c>
      <c r="V45" s="3"/>
      <c r="W45" s="28"/>
      <c r="X45" s="78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9">
        <v>37</v>
      </c>
      <c r="C46" s="30" t="s">
        <v>164</v>
      </c>
      <c r="D46" s="31" t="s">
        <v>84</v>
      </c>
      <c r="E46" s="32" t="s">
        <v>165</v>
      </c>
      <c r="F46" s="33"/>
      <c r="G46" s="30" t="s">
        <v>98</v>
      </c>
      <c r="H46" s="34">
        <v>7</v>
      </c>
      <c r="I46" s="34">
        <v>6.5</v>
      </c>
      <c r="J46" s="34" t="s">
        <v>28</v>
      </c>
      <c r="K46" s="34">
        <v>6.5</v>
      </c>
      <c r="L46" s="41"/>
      <c r="M46" s="41"/>
      <c r="N46" s="41"/>
      <c r="O46" s="98"/>
      <c r="P46" s="36">
        <v>3</v>
      </c>
      <c r="Q46" s="37">
        <f>ROUND(SUMPRODUCT(H46:P46,$H$9:$P$9)/100,1)</f>
        <v>4.0999999999999996</v>
      </c>
      <c r="R46" s="38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D</v>
      </c>
      <c r="S46" s="39" t="str">
        <f>IF($Q46&lt;4,"Kém",IF(AND($Q46&gt;=4,$Q46&lt;=5.4),"Trung bình yếu",IF(AND($Q46&gt;=5.5,$Q46&lt;=6.9),"Trung bình",IF(AND($Q46&gt;=7,$Q46&lt;=8.4),"Khá",IF(AND($Q46&gt;=8.5,$Q46&lt;=10),"Giỏi","")))))</f>
        <v>Trung bình yếu</v>
      </c>
      <c r="T46" s="40" t="str">
        <f>+IF(OR($H46=0,$I46=0,$J46=0,$K46=0),"Không đủ ĐKDT","")</f>
        <v/>
      </c>
      <c r="U46" s="90" t="s">
        <v>754</v>
      </c>
      <c r="V46" s="3"/>
      <c r="W46" s="28"/>
      <c r="X46" s="78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9">
        <v>38</v>
      </c>
      <c r="C47" s="30" t="s">
        <v>166</v>
      </c>
      <c r="D47" s="31" t="s">
        <v>158</v>
      </c>
      <c r="E47" s="32" t="s">
        <v>167</v>
      </c>
      <c r="F47" s="33"/>
      <c r="G47" s="30" t="s">
        <v>66</v>
      </c>
      <c r="H47" s="34">
        <v>0</v>
      </c>
      <c r="I47" s="34">
        <v>0</v>
      </c>
      <c r="J47" s="34" t="s">
        <v>28</v>
      </c>
      <c r="K47" s="34">
        <v>0</v>
      </c>
      <c r="L47" s="41"/>
      <c r="M47" s="41"/>
      <c r="N47" s="41"/>
      <c r="O47" s="98"/>
      <c r="P47" s="36" t="s">
        <v>1110</v>
      </c>
      <c r="Q47" s="37">
        <f>ROUND(SUMPRODUCT(H47:P47,$H$9:$P$9)/100,1)</f>
        <v>0</v>
      </c>
      <c r="R47" s="38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F</v>
      </c>
      <c r="S47" s="39" t="str">
        <f>IF($Q47&lt;4,"Kém",IF(AND($Q47&gt;=4,$Q47&lt;=5.4),"Trung bình yếu",IF(AND($Q47&gt;=5.5,$Q47&lt;=6.9),"Trung bình",IF(AND($Q47&gt;=7,$Q47&lt;=8.4),"Khá",IF(AND($Q47&gt;=8.5,$Q47&lt;=10),"Giỏi","")))))</f>
        <v>Kém</v>
      </c>
      <c r="T47" s="40" t="str">
        <f>+IF(OR($H47=0,$I47=0,$J47=0,$K47=0),"Không đủ ĐKDT","")</f>
        <v>Không đủ ĐKDT</v>
      </c>
      <c r="U47" s="90" t="s">
        <v>754</v>
      </c>
      <c r="V47" s="3"/>
      <c r="W47" s="28"/>
      <c r="X47" s="78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Học lại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9">
        <v>39</v>
      </c>
      <c r="C48" s="30" t="s">
        <v>168</v>
      </c>
      <c r="D48" s="31" t="s">
        <v>169</v>
      </c>
      <c r="E48" s="32" t="s">
        <v>167</v>
      </c>
      <c r="F48" s="33"/>
      <c r="G48" s="30" t="s">
        <v>69</v>
      </c>
      <c r="H48" s="34">
        <v>8</v>
      </c>
      <c r="I48" s="34">
        <v>8.5</v>
      </c>
      <c r="J48" s="34" t="s">
        <v>28</v>
      </c>
      <c r="K48" s="34">
        <v>8.5</v>
      </c>
      <c r="L48" s="41"/>
      <c r="M48" s="41"/>
      <c r="N48" s="41"/>
      <c r="O48" s="98"/>
      <c r="P48" s="36">
        <v>5</v>
      </c>
      <c r="Q48" s="37">
        <f>ROUND(SUMPRODUCT(H48:P48,$H$9:$P$9)/100,1)</f>
        <v>6</v>
      </c>
      <c r="R48" s="38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C</v>
      </c>
      <c r="S48" s="39" t="str">
        <f>IF($Q48&lt;4,"Kém",IF(AND($Q48&gt;=4,$Q48&lt;=5.4),"Trung bình yếu",IF(AND($Q48&gt;=5.5,$Q48&lt;=6.9),"Trung bình",IF(AND($Q48&gt;=7,$Q48&lt;=8.4),"Khá",IF(AND($Q48&gt;=8.5,$Q48&lt;=10),"Giỏi","")))))</f>
        <v>Trung bình</v>
      </c>
      <c r="T48" s="40" t="str">
        <f>+IF(OR($H48=0,$I48=0,$J48=0,$K48=0),"Không đủ ĐKDT","")</f>
        <v/>
      </c>
      <c r="U48" s="90" t="s">
        <v>754</v>
      </c>
      <c r="V48" s="3"/>
      <c r="W48" s="28"/>
      <c r="X48" s="78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9">
        <v>40</v>
      </c>
      <c r="C49" s="30" t="s">
        <v>170</v>
      </c>
      <c r="D49" s="31" t="s">
        <v>171</v>
      </c>
      <c r="E49" s="32" t="s">
        <v>172</v>
      </c>
      <c r="F49" s="33"/>
      <c r="G49" s="30" t="s">
        <v>69</v>
      </c>
      <c r="H49" s="34">
        <v>8.5</v>
      </c>
      <c r="I49" s="34">
        <v>7.5</v>
      </c>
      <c r="J49" s="34" t="s">
        <v>28</v>
      </c>
      <c r="K49" s="34">
        <v>7.5</v>
      </c>
      <c r="L49" s="41"/>
      <c r="M49" s="41"/>
      <c r="N49" s="41"/>
      <c r="O49" s="98"/>
      <c r="P49" s="36">
        <v>5</v>
      </c>
      <c r="Q49" s="37">
        <f>ROUND(SUMPRODUCT(H49:P49,$H$9:$P$9)/100,1)</f>
        <v>5.9</v>
      </c>
      <c r="R49" s="38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C</v>
      </c>
      <c r="S49" s="39" t="str">
        <f>IF($Q49&lt;4,"Kém",IF(AND($Q49&gt;=4,$Q49&lt;=5.4),"Trung bình yếu",IF(AND($Q49&gt;=5.5,$Q49&lt;=6.9),"Trung bình",IF(AND($Q49&gt;=7,$Q49&lt;=8.4),"Khá",IF(AND($Q49&gt;=8.5,$Q49&lt;=10),"Giỏi","")))))</f>
        <v>Trung bình</v>
      </c>
      <c r="T49" s="40" t="str">
        <f>+IF(OR($H49=0,$I49=0,$J49=0,$K49=0),"Không đủ ĐKDT","")</f>
        <v/>
      </c>
      <c r="U49" s="90" t="s">
        <v>754</v>
      </c>
      <c r="V49" s="3"/>
      <c r="W49" s="28"/>
      <c r="X49" s="78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9">
        <v>41</v>
      </c>
      <c r="C50" s="30" t="s">
        <v>173</v>
      </c>
      <c r="D50" s="31" t="s">
        <v>174</v>
      </c>
      <c r="E50" s="32" t="s">
        <v>175</v>
      </c>
      <c r="F50" s="33"/>
      <c r="G50" s="30" t="s">
        <v>150</v>
      </c>
      <c r="H50" s="34">
        <v>8.5</v>
      </c>
      <c r="I50" s="34">
        <v>7</v>
      </c>
      <c r="J50" s="34" t="s">
        <v>28</v>
      </c>
      <c r="K50" s="34">
        <v>7</v>
      </c>
      <c r="L50" s="41"/>
      <c r="M50" s="41"/>
      <c r="N50" s="41"/>
      <c r="O50" s="98"/>
      <c r="P50" s="36">
        <v>7.5</v>
      </c>
      <c r="Q50" s="37">
        <f>ROUND(SUMPRODUCT(H50:P50,$H$9:$P$9)/100,1)</f>
        <v>7.5</v>
      </c>
      <c r="R50" s="38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B</v>
      </c>
      <c r="S50" s="39" t="str">
        <f>IF($Q50&lt;4,"Kém",IF(AND($Q50&gt;=4,$Q50&lt;=5.4),"Trung bình yếu",IF(AND($Q50&gt;=5.5,$Q50&lt;=6.9),"Trung bình",IF(AND($Q50&gt;=7,$Q50&lt;=8.4),"Khá",IF(AND($Q50&gt;=8.5,$Q50&lt;=10),"Giỏi","")))))</f>
        <v>Khá</v>
      </c>
      <c r="T50" s="40" t="str">
        <f>+IF(OR($H50=0,$I50=0,$J50=0,$K50=0),"Không đủ ĐKDT","")</f>
        <v/>
      </c>
      <c r="U50" s="90" t="s">
        <v>754</v>
      </c>
      <c r="V50" s="3"/>
      <c r="W50" s="28"/>
      <c r="X50" s="78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9">
        <v>42</v>
      </c>
      <c r="C51" s="30" t="s">
        <v>176</v>
      </c>
      <c r="D51" s="31" t="s">
        <v>177</v>
      </c>
      <c r="E51" s="32" t="s">
        <v>178</v>
      </c>
      <c r="F51" s="33"/>
      <c r="G51" s="30" t="s">
        <v>85</v>
      </c>
      <c r="H51" s="34">
        <v>7</v>
      </c>
      <c r="I51" s="34">
        <v>7.5</v>
      </c>
      <c r="J51" s="34" t="s">
        <v>28</v>
      </c>
      <c r="K51" s="34">
        <v>7.5</v>
      </c>
      <c r="L51" s="41"/>
      <c r="M51" s="41"/>
      <c r="N51" s="41"/>
      <c r="O51" s="98"/>
      <c r="P51" s="36">
        <v>6</v>
      </c>
      <c r="Q51" s="37">
        <f>ROUND(SUMPRODUCT(H51:P51,$H$9:$P$9)/100,1)</f>
        <v>6.4</v>
      </c>
      <c r="R51" s="38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C</v>
      </c>
      <c r="S51" s="39" t="str">
        <f>IF($Q51&lt;4,"Kém",IF(AND($Q51&gt;=4,$Q51&lt;=5.4),"Trung bình yếu",IF(AND($Q51&gt;=5.5,$Q51&lt;=6.9),"Trung bình",IF(AND($Q51&gt;=7,$Q51&lt;=8.4),"Khá",IF(AND($Q51&gt;=8.5,$Q51&lt;=10),"Giỏi","")))))</f>
        <v>Trung bình</v>
      </c>
      <c r="T51" s="40" t="str">
        <f>+IF(OR($H51=0,$I51=0,$J51=0,$K51=0),"Không đủ ĐKDT","")</f>
        <v/>
      </c>
      <c r="U51" s="90" t="s">
        <v>754</v>
      </c>
      <c r="V51" s="3"/>
      <c r="W51" s="28"/>
      <c r="X51" s="78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9">
        <v>43</v>
      </c>
      <c r="C52" s="30" t="s">
        <v>179</v>
      </c>
      <c r="D52" s="31" t="s">
        <v>180</v>
      </c>
      <c r="E52" s="32" t="s">
        <v>178</v>
      </c>
      <c r="F52" s="33"/>
      <c r="G52" s="30" t="s">
        <v>102</v>
      </c>
      <c r="H52" s="34">
        <v>6</v>
      </c>
      <c r="I52" s="34">
        <v>7.5</v>
      </c>
      <c r="J52" s="34" t="s">
        <v>28</v>
      </c>
      <c r="K52" s="34">
        <v>7.5</v>
      </c>
      <c r="L52" s="41"/>
      <c r="M52" s="41"/>
      <c r="N52" s="41"/>
      <c r="O52" s="98"/>
      <c r="P52" s="36">
        <v>7.5</v>
      </c>
      <c r="Q52" s="37">
        <f>ROUND(SUMPRODUCT(H52:P52,$H$9:$P$9)/100,1)</f>
        <v>7.4</v>
      </c>
      <c r="R52" s="38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B</v>
      </c>
      <c r="S52" s="39" t="str">
        <f>IF($Q52&lt;4,"Kém",IF(AND($Q52&gt;=4,$Q52&lt;=5.4),"Trung bình yếu",IF(AND($Q52&gt;=5.5,$Q52&lt;=6.9),"Trung bình",IF(AND($Q52&gt;=7,$Q52&lt;=8.4),"Khá",IF(AND($Q52&gt;=8.5,$Q52&lt;=10),"Giỏi","")))))</f>
        <v>Khá</v>
      </c>
      <c r="T52" s="40" t="str">
        <f>+IF(OR($H52=0,$I52=0,$J52=0,$K52=0),"Không đủ ĐKDT","")</f>
        <v/>
      </c>
      <c r="U52" s="90" t="s">
        <v>754</v>
      </c>
      <c r="V52" s="3"/>
      <c r="W52" s="28"/>
      <c r="X52" s="78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9">
        <v>44</v>
      </c>
      <c r="C53" s="30" t="s">
        <v>181</v>
      </c>
      <c r="D53" s="31" t="s">
        <v>182</v>
      </c>
      <c r="E53" s="32" t="s">
        <v>183</v>
      </c>
      <c r="F53" s="33"/>
      <c r="G53" s="30" t="s">
        <v>69</v>
      </c>
      <c r="H53" s="34">
        <v>6</v>
      </c>
      <c r="I53" s="34">
        <v>7</v>
      </c>
      <c r="J53" s="34" t="s">
        <v>28</v>
      </c>
      <c r="K53" s="34">
        <v>7</v>
      </c>
      <c r="L53" s="41"/>
      <c r="M53" s="41"/>
      <c r="N53" s="41"/>
      <c r="O53" s="98"/>
      <c r="P53" s="36">
        <v>5</v>
      </c>
      <c r="Q53" s="37">
        <f>ROUND(SUMPRODUCT(H53:P53,$H$9:$P$9)/100,1)</f>
        <v>5.5</v>
      </c>
      <c r="R53" s="38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C</v>
      </c>
      <c r="S53" s="39" t="str">
        <f>IF($Q53&lt;4,"Kém",IF(AND($Q53&gt;=4,$Q53&lt;=5.4),"Trung bình yếu",IF(AND($Q53&gt;=5.5,$Q53&lt;=6.9),"Trung bình",IF(AND($Q53&gt;=7,$Q53&lt;=8.4),"Khá",IF(AND($Q53&gt;=8.5,$Q53&lt;=10),"Giỏi","")))))</f>
        <v>Trung bình</v>
      </c>
      <c r="T53" s="40" t="str">
        <f>+IF(OR($H53=0,$I53=0,$J53=0,$K53=0),"Không đủ ĐKDT","")</f>
        <v/>
      </c>
      <c r="U53" s="90" t="s">
        <v>754</v>
      </c>
      <c r="V53" s="3"/>
      <c r="W53" s="28"/>
      <c r="X53" s="78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9">
        <v>45</v>
      </c>
      <c r="C54" s="30" t="s">
        <v>184</v>
      </c>
      <c r="D54" s="31" t="s">
        <v>185</v>
      </c>
      <c r="E54" s="32" t="s">
        <v>186</v>
      </c>
      <c r="F54" s="33"/>
      <c r="G54" s="30" t="s">
        <v>69</v>
      </c>
      <c r="H54" s="34">
        <v>8</v>
      </c>
      <c r="I54" s="34">
        <v>8</v>
      </c>
      <c r="J54" s="34" t="s">
        <v>28</v>
      </c>
      <c r="K54" s="34">
        <v>8</v>
      </c>
      <c r="L54" s="41"/>
      <c r="M54" s="41"/>
      <c r="N54" s="41"/>
      <c r="O54" s="98"/>
      <c r="P54" s="36">
        <v>6.5</v>
      </c>
      <c r="Q54" s="37">
        <f>ROUND(SUMPRODUCT(H54:P54,$H$9:$P$9)/100,1)</f>
        <v>7</v>
      </c>
      <c r="R54" s="38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B</v>
      </c>
      <c r="S54" s="39" t="str">
        <f>IF($Q54&lt;4,"Kém",IF(AND($Q54&gt;=4,$Q54&lt;=5.4),"Trung bình yếu",IF(AND($Q54&gt;=5.5,$Q54&lt;=6.9),"Trung bình",IF(AND($Q54&gt;=7,$Q54&lt;=8.4),"Khá",IF(AND($Q54&gt;=8.5,$Q54&lt;=10),"Giỏi","")))))</f>
        <v>Khá</v>
      </c>
      <c r="T54" s="40" t="str">
        <f>+IF(OR($H54=0,$I54=0,$J54=0,$K54=0),"Không đủ ĐKDT","")</f>
        <v/>
      </c>
      <c r="U54" s="90" t="s">
        <v>754</v>
      </c>
      <c r="V54" s="3"/>
      <c r="W54" s="28"/>
      <c r="X54" s="78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9">
        <v>46</v>
      </c>
      <c r="C55" s="30" t="s">
        <v>187</v>
      </c>
      <c r="D55" s="31" t="s">
        <v>188</v>
      </c>
      <c r="E55" s="32" t="s">
        <v>189</v>
      </c>
      <c r="F55" s="33"/>
      <c r="G55" s="30" t="s">
        <v>85</v>
      </c>
      <c r="H55" s="34">
        <v>0</v>
      </c>
      <c r="I55" s="34">
        <v>0</v>
      </c>
      <c r="J55" s="34" t="s">
        <v>28</v>
      </c>
      <c r="K55" s="34">
        <v>0</v>
      </c>
      <c r="L55" s="41"/>
      <c r="M55" s="41"/>
      <c r="N55" s="41"/>
      <c r="O55" s="98"/>
      <c r="P55" s="36" t="s">
        <v>1110</v>
      </c>
      <c r="Q55" s="37">
        <f>ROUND(SUMPRODUCT(H55:P55,$H$9:$P$9)/100,1)</f>
        <v>0</v>
      </c>
      <c r="R55" s="38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F</v>
      </c>
      <c r="S55" s="39" t="str">
        <f>IF($Q55&lt;4,"Kém",IF(AND($Q55&gt;=4,$Q55&lt;=5.4),"Trung bình yếu",IF(AND($Q55&gt;=5.5,$Q55&lt;=6.9),"Trung bình",IF(AND($Q55&gt;=7,$Q55&lt;=8.4),"Khá",IF(AND($Q55&gt;=8.5,$Q55&lt;=10),"Giỏi","")))))</f>
        <v>Kém</v>
      </c>
      <c r="T55" s="40" t="str">
        <f>+IF(OR($H55=0,$I55=0,$J55=0,$K55=0),"Không đủ ĐKDT","")</f>
        <v>Không đủ ĐKDT</v>
      </c>
      <c r="U55" s="90" t="s">
        <v>754</v>
      </c>
      <c r="V55" s="3"/>
      <c r="W55" s="28"/>
      <c r="X55" s="78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Học lại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9">
        <v>47</v>
      </c>
      <c r="C56" s="30" t="s">
        <v>190</v>
      </c>
      <c r="D56" s="31" t="s">
        <v>191</v>
      </c>
      <c r="E56" s="32" t="s">
        <v>192</v>
      </c>
      <c r="F56" s="33"/>
      <c r="G56" s="30" t="s">
        <v>123</v>
      </c>
      <c r="H56" s="34">
        <v>7</v>
      </c>
      <c r="I56" s="34">
        <v>7.5</v>
      </c>
      <c r="J56" s="34" t="s">
        <v>28</v>
      </c>
      <c r="K56" s="34">
        <v>7.5</v>
      </c>
      <c r="L56" s="41"/>
      <c r="M56" s="41"/>
      <c r="N56" s="41"/>
      <c r="O56" s="98"/>
      <c r="P56" s="36">
        <v>6</v>
      </c>
      <c r="Q56" s="37">
        <f>ROUND(SUMPRODUCT(H56:P56,$H$9:$P$9)/100,1)</f>
        <v>6.4</v>
      </c>
      <c r="R56" s="38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C</v>
      </c>
      <c r="S56" s="39" t="str">
        <f>IF($Q56&lt;4,"Kém",IF(AND($Q56&gt;=4,$Q56&lt;=5.4),"Trung bình yếu",IF(AND($Q56&gt;=5.5,$Q56&lt;=6.9),"Trung bình",IF(AND($Q56&gt;=7,$Q56&lt;=8.4),"Khá",IF(AND($Q56&gt;=8.5,$Q56&lt;=10),"Giỏi","")))))</f>
        <v>Trung bình</v>
      </c>
      <c r="T56" s="40" t="str">
        <f>+IF(OR($H56=0,$I56=0,$J56=0,$K56=0),"Không đủ ĐKDT","")</f>
        <v/>
      </c>
      <c r="U56" s="90" t="s">
        <v>754</v>
      </c>
      <c r="V56" s="3"/>
      <c r="W56" s="28"/>
      <c r="X56" s="78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9">
        <v>48</v>
      </c>
      <c r="C57" s="30" t="s">
        <v>193</v>
      </c>
      <c r="D57" s="31" t="s">
        <v>194</v>
      </c>
      <c r="E57" s="32" t="s">
        <v>195</v>
      </c>
      <c r="F57" s="33"/>
      <c r="G57" s="30" t="s">
        <v>85</v>
      </c>
      <c r="H57" s="34">
        <v>10</v>
      </c>
      <c r="I57" s="34">
        <v>9.5</v>
      </c>
      <c r="J57" s="34" t="s">
        <v>28</v>
      </c>
      <c r="K57" s="34">
        <v>9.5</v>
      </c>
      <c r="L57" s="41"/>
      <c r="M57" s="41"/>
      <c r="N57" s="41"/>
      <c r="O57" s="98"/>
      <c r="P57" s="36">
        <v>5.5</v>
      </c>
      <c r="Q57" s="37">
        <f>ROUND(SUMPRODUCT(H57:P57,$H$9:$P$9)/100,1)</f>
        <v>6.8</v>
      </c>
      <c r="R57" s="38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C+</v>
      </c>
      <c r="S57" s="39" t="str">
        <f>IF($Q57&lt;4,"Kém",IF(AND($Q57&gt;=4,$Q57&lt;=5.4),"Trung bình yếu",IF(AND($Q57&gt;=5.5,$Q57&lt;=6.9),"Trung bình",IF(AND($Q57&gt;=7,$Q57&lt;=8.4),"Khá",IF(AND($Q57&gt;=8.5,$Q57&lt;=10),"Giỏi","")))))</f>
        <v>Trung bình</v>
      </c>
      <c r="T57" s="40" t="str">
        <f>+IF(OR($H57=0,$I57=0,$J57=0,$K57=0),"Không đủ ĐKDT","")</f>
        <v/>
      </c>
      <c r="U57" s="90" t="s">
        <v>754</v>
      </c>
      <c r="V57" s="3"/>
      <c r="W57" s="28"/>
      <c r="X57" s="78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9">
        <v>49</v>
      </c>
      <c r="C58" s="30" t="s">
        <v>196</v>
      </c>
      <c r="D58" s="31" t="s">
        <v>197</v>
      </c>
      <c r="E58" s="32" t="s">
        <v>195</v>
      </c>
      <c r="F58" s="33"/>
      <c r="G58" s="30" t="s">
        <v>69</v>
      </c>
      <c r="H58" s="34">
        <v>8</v>
      </c>
      <c r="I58" s="34">
        <v>8</v>
      </c>
      <c r="J58" s="34" t="s">
        <v>28</v>
      </c>
      <c r="K58" s="34">
        <v>8</v>
      </c>
      <c r="L58" s="41"/>
      <c r="M58" s="41"/>
      <c r="N58" s="41"/>
      <c r="O58" s="98"/>
      <c r="P58" s="36">
        <v>7</v>
      </c>
      <c r="Q58" s="37">
        <f>ROUND(SUMPRODUCT(H58:P58,$H$9:$P$9)/100,1)</f>
        <v>7.3</v>
      </c>
      <c r="R58" s="38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B</v>
      </c>
      <c r="S58" s="39" t="str">
        <f>IF($Q58&lt;4,"Kém",IF(AND($Q58&gt;=4,$Q58&lt;=5.4),"Trung bình yếu",IF(AND($Q58&gt;=5.5,$Q58&lt;=6.9),"Trung bình",IF(AND($Q58&gt;=7,$Q58&lt;=8.4),"Khá",IF(AND($Q58&gt;=8.5,$Q58&lt;=10),"Giỏi","")))))</f>
        <v>Khá</v>
      </c>
      <c r="T58" s="40" t="str">
        <f>+IF(OR($H58=0,$I58=0,$J58=0,$K58=0),"Không đủ ĐKDT","")</f>
        <v/>
      </c>
      <c r="U58" s="90" t="s">
        <v>754</v>
      </c>
      <c r="V58" s="3"/>
      <c r="W58" s="28"/>
      <c r="X58" s="78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9">
        <v>50</v>
      </c>
      <c r="C59" s="30" t="s">
        <v>198</v>
      </c>
      <c r="D59" s="31" t="s">
        <v>199</v>
      </c>
      <c r="E59" s="32" t="s">
        <v>195</v>
      </c>
      <c r="F59" s="33"/>
      <c r="G59" s="30" t="s">
        <v>72</v>
      </c>
      <c r="H59" s="34">
        <v>0</v>
      </c>
      <c r="I59" s="34">
        <v>0</v>
      </c>
      <c r="J59" s="34" t="s">
        <v>28</v>
      </c>
      <c r="K59" s="34">
        <v>0</v>
      </c>
      <c r="L59" s="41"/>
      <c r="M59" s="41"/>
      <c r="N59" s="41"/>
      <c r="O59" s="98"/>
      <c r="P59" s="36" t="s">
        <v>1110</v>
      </c>
      <c r="Q59" s="37">
        <f>ROUND(SUMPRODUCT(H59:P59,$H$9:$P$9)/100,1)</f>
        <v>0</v>
      </c>
      <c r="R59" s="38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F</v>
      </c>
      <c r="S59" s="39" t="str">
        <f>IF($Q59&lt;4,"Kém",IF(AND($Q59&gt;=4,$Q59&lt;=5.4),"Trung bình yếu",IF(AND($Q59&gt;=5.5,$Q59&lt;=6.9),"Trung bình",IF(AND($Q59&gt;=7,$Q59&lt;=8.4),"Khá",IF(AND($Q59&gt;=8.5,$Q59&lt;=10),"Giỏi","")))))</f>
        <v>Kém</v>
      </c>
      <c r="T59" s="40" t="str">
        <f>+IF(OR($H59=0,$I59=0,$J59=0,$K59=0),"Không đủ ĐKDT","")</f>
        <v>Không đủ ĐKDT</v>
      </c>
      <c r="U59" s="90" t="s">
        <v>754</v>
      </c>
      <c r="V59" s="3"/>
      <c r="W59" s="28"/>
      <c r="X59" s="78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Học lại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9">
        <v>51</v>
      </c>
      <c r="C60" s="30" t="s">
        <v>200</v>
      </c>
      <c r="D60" s="31" t="s">
        <v>201</v>
      </c>
      <c r="E60" s="32" t="s">
        <v>202</v>
      </c>
      <c r="F60" s="33"/>
      <c r="G60" s="30" t="s">
        <v>69</v>
      </c>
      <c r="H60" s="34">
        <v>7</v>
      </c>
      <c r="I60" s="34">
        <v>8</v>
      </c>
      <c r="J60" s="34" t="s">
        <v>28</v>
      </c>
      <c r="K60" s="34">
        <v>8</v>
      </c>
      <c r="L60" s="41"/>
      <c r="M60" s="41"/>
      <c r="N60" s="41"/>
      <c r="O60" s="98"/>
      <c r="P60" s="36">
        <v>5</v>
      </c>
      <c r="Q60" s="37">
        <f>ROUND(SUMPRODUCT(H60:P60,$H$9:$P$9)/100,1)</f>
        <v>5.8</v>
      </c>
      <c r="R60" s="38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C</v>
      </c>
      <c r="S60" s="39" t="str">
        <f>IF($Q60&lt;4,"Kém",IF(AND($Q60&gt;=4,$Q60&lt;=5.4),"Trung bình yếu",IF(AND($Q60&gt;=5.5,$Q60&lt;=6.9),"Trung bình",IF(AND($Q60&gt;=7,$Q60&lt;=8.4),"Khá",IF(AND($Q60&gt;=8.5,$Q60&lt;=10),"Giỏi","")))))</f>
        <v>Trung bình</v>
      </c>
      <c r="T60" s="40" t="str">
        <f>+IF(OR($H60=0,$I60=0,$J60=0,$K60=0),"Không đủ ĐKDT","")</f>
        <v/>
      </c>
      <c r="U60" s="90" t="s">
        <v>754</v>
      </c>
      <c r="V60" s="3"/>
      <c r="W60" s="28"/>
      <c r="X60" s="78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9">
        <v>52</v>
      </c>
      <c r="C61" s="30" t="s">
        <v>203</v>
      </c>
      <c r="D61" s="31" t="s">
        <v>204</v>
      </c>
      <c r="E61" s="32" t="s">
        <v>205</v>
      </c>
      <c r="F61" s="33"/>
      <c r="G61" s="30" t="s">
        <v>85</v>
      </c>
      <c r="H61" s="34">
        <v>8.5</v>
      </c>
      <c r="I61" s="34">
        <v>7</v>
      </c>
      <c r="J61" s="34" t="s">
        <v>28</v>
      </c>
      <c r="K61" s="34">
        <v>7</v>
      </c>
      <c r="L61" s="41"/>
      <c r="M61" s="41"/>
      <c r="N61" s="41"/>
      <c r="O61" s="98"/>
      <c r="P61" s="36">
        <v>5.5</v>
      </c>
      <c r="Q61" s="37">
        <f>ROUND(SUMPRODUCT(H61:P61,$H$9:$P$9)/100,1)</f>
        <v>6.1</v>
      </c>
      <c r="R61" s="38" t="str">
        <f>IF(AND($Q61&gt;=9,$Q61&lt;=10),"A+","")&amp;IF(AND($Q61&gt;=8.5,$Q61&lt;=8.9),"A","")&amp;IF(AND($Q61&gt;=8,$Q61&lt;=8.4),"B+","")&amp;IF(AND($Q61&gt;=7,$Q61&lt;=7.9),"B","")&amp;IF(AND($Q61&gt;=6.5,$Q61&lt;=6.9),"C+","")&amp;IF(AND($Q61&gt;=5.5,$Q61&lt;=6.4),"C","")&amp;IF(AND($Q61&gt;=5,$Q61&lt;=5.4),"D+","")&amp;IF(AND($Q61&gt;=4,$Q61&lt;=4.9),"D","")&amp;IF(AND($Q61&lt;4),"F","")</f>
        <v>C</v>
      </c>
      <c r="S61" s="39" t="str">
        <f>IF($Q61&lt;4,"Kém",IF(AND($Q61&gt;=4,$Q61&lt;=5.4),"Trung bình yếu",IF(AND($Q61&gt;=5.5,$Q61&lt;=6.9),"Trung bình",IF(AND($Q61&gt;=7,$Q61&lt;=8.4),"Khá",IF(AND($Q61&gt;=8.5,$Q61&lt;=10),"Giỏi","")))))</f>
        <v>Trung bình</v>
      </c>
      <c r="T61" s="40" t="str">
        <f>+IF(OR($H61=0,$I61=0,$J61=0,$K61=0),"Không đủ ĐKDT","")</f>
        <v/>
      </c>
      <c r="U61" s="90" t="s">
        <v>754</v>
      </c>
      <c r="V61" s="3"/>
      <c r="W61" s="28"/>
      <c r="X61" s="78" t="str">
        <f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9">
        <v>53</v>
      </c>
      <c r="C62" s="30" t="s">
        <v>206</v>
      </c>
      <c r="D62" s="31" t="s">
        <v>207</v>
      </c>
      <c r="E62" s="32" t="s">
        <v>208</v>
      </c>
      <c r="F62" s="33"/>
      <c r="G62" s="30" t="s">
        <v>69</v>
      </c>
      <c r="H62" s="34">
        <v>7.5</v>
      </c>
      <c r="I62" s="34">
        <v>8</v>
      </c>
      <c r="J62" s="34" t="s">
        <v>28</v>
      </c>
      <c r="K62" s="34">
        <v>8</v>
      </c>
      <c r="L62" s="41"/>
      <c r="M62" s="41"/>
      <c r="N62" s="41"/>
      <c r="O62" s="98"/>
      <c r="P62" s="36">
        <v>7</v>
      </c>
      <c r="Q62" s="37">
        <f>ROUND(SUMPRODUCT(H62:P62,$H$9:$P$9)/100,1)</f>
        <v>7.3</v>
      </c>
      <c r="R62" s="38" t="str">
        <f>IF(AND($Q62&gt;=9,$Q62&lt;=10),"A+","")&amp;IF(AND($Q62&gt;=8.5,$Q62&lt;=8.9),"A","")&amp;IF(AND($Q62&gt;=8,$Q62&lt;=8.4),"B+","")&amp;IF(AND($Q62&gt;=7,$Q62&lt;=7.9),"B","")&amp;IF(AND($Q62&gt;=6.5,$Q62&lt;=6.9),"C+","")&amp;IF(AND($Q62&gt;=5.5,$Q62&lt;=6.4),"C","")&amp;IF(AND($Q62&gt;=5,$Q62&lt;=5.4),"D+","")&amp;IF(AND($Q62&gt;=4,$Q62&lt;=4.9),"D","")&amp;IF(AND($Q62&lt;4),"F","")</f>
        <v>B</v>
      </c>
      <c r="S62" s="39" t="str">
        <f>IF($Q62&lt;4,"Kém",IF(AND($Q62&gt;=4,$Q62&lt;=5.4),"Trung bình yếu",IF(AND($Q62&gt;=5.5,$Q62&lt;=6.9),"Trung bình",IF(AND($Q62&gt;=7,$Q62&lt;=8.4),"Khá",IF(AND($Q62&gt;=8.5,$Q62&lt;=10),"Giỏi","")))))</f>
        <v>Khá</v>
      </c>
      <c r="T62" s="40" t="str">
        <f>+IF(OR($H62=0,$I62=0,$J62=0,$K62=0),"Không đủ ĐKDT","")</f>
        <v/>
      </c>
      <c r="U62" s="90" t="s">
        <v>754</v>
      </c>
      <c r="V62" s="3"/>
      <c r="W62" s="28"/>
      <c r="X62" s="78" t="str">
        <f>IF(T62="Không đủ ĐKDT","Học lại",IF(T62="Đình chỉ thi","Học lại",IF(AND(MID(G62,2,2)&gt;="12",T62="Vắng"),"Học lại",IF(T62="Vắng có phép", "Thi lại",IF(T62="Nợ học phí", "Thi lại",IF(AND((MID(G62,2,2)&lt;"12"),Q62&lt;4.5),"Thi lại",IF(Q62&lt;4,"Học lại","Đạt")))))))</f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9">
        <v>54</v>
      </c>
      <c r="C63" s="30" t="s">
        <v>209</v>
      </c>
      <c r="D63" s="31" t="s">
        <v>210</v>
      </c>
      <c r="E63" s="32" t="s">
        <v>211</v>
      </c>
      <c r="F63" s="33"/>
      <c r="G63" s="30" t="s">
        <v>69</v>
      </c>
      <c r="H63" s="34">
        <v>7</v>
      </c>
      <c r="I63" s="34">
        <v>8.5</v>
      </c>
      <c r="J63" s="34" t="s">
        <v>28</v>
      </c>
      <c r="K63" s="34">
        <v>8.5</v>
      </c>
      <c r="L63" s="41"/>
      <c r="M63" s="41"/>
      <c r="N63" s="41"/>
      <c r="O63" s="98"/>
      <c r="P63" s="36">
        <v>6</v>
      </c>
      <c r="Q63" s="37">
        <f>ROUND(SUMPRODUCT(H63:P63,$H$9:$P$9)/100,1)</f>
        <v>6.6</v>
      </c>
      <c r="R63" s="38" t="str">
        <f>IF(AND($Q63&gt;=9,$Q63&lt;=10),"A+","")&amp;IF(AND($Q63&gt;=8.5,$Q63&lt;=8.9),"A","")&amp;IF(AND($Q63&gt;=8,$Q63&lt;=8.4),"B+","")&amp;IF(AND($Q63&gt;=7,$Q63&lt;=7.9),"B","")&amp;IF(AND($Q63&gt;=6.5,$Q63&lt;=6.9),"C+","")&amp;IF(AND($Q63&gt;=5.5,$Q63&lt;=6.4),"C","")&amp;IF(AND($Q63&gt;=5,$Q63&lt;=5.4),"D+","")&amp;IF(AND($Q63&gt;=4,$Q63&lt;=4.9),"D","")&amp;IF(AND($Q63&lt;4),"F","")</f>
        <v>C+</v>
      </c>
      <c r="S63" s="39" t="str">
        <f>IF($Q63&lt;4,"Kém",IF(AND($Q63&gt;=4,$Q63&lt;=5.4),"Trung bình yếu",IF(AND($Q63&gt;=5.5,$Q63&lt;=6.9),"Trung bình",IF(AND($Q63&gt;=7,$Q63&lt;=8.4),"Khá",IF(AND($Q63&gt;=8.5,$Q63&lt;=10),"Giỏi","")))))</f>
        <v>Trung bình</v>
      </c>
      <c r="T63" s="40" t="str">
        <f>+IF(OR($H63=0,$I63=0,$J63=0,$K63=0),"Không đủ ĐKDT","")</f>
        <v/>
      </c>
      <c r="U63" s="90" t="s">
        <v>754</v>
      </c>
      <c r="V63" s="3"/>
      <c r="W63" s="28"/>
      <c r="X63" s="78" t="str">
        <f>IF(T63="Không đủ ĐKDT","Học lại",IF(T63="Đình chỉ thi","Học lại",IF(AND(MID(G63,2,2)&gt;="12",T63="Vắng"),"Học lại",IF(T63="Vắng có phép", "Thi lại",IF(T63="Nợ học phí", "Thi lại",IF(AND((MID(G63,2,2)&lt;"12"),Q63&lt;4.5),"Thi lại",IF(Q63&lt;4,"Học lại","Đạt")))))))</f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9">
        <v>55</v>
      </c>
      <c r="C64" s="30" t="s">
        <v>212</v>
      </c>
      <c r="D64" s="31" t="s">
        <v>213</v>
      </c>
      <c r="E64" s="32" t="s">
        <v>211</v>
      </c>
      <c r="F64" s="33"/>
      <c r="G64" s="30" t="s">
        <v>69</v>
      </c>
      <c r="H64" s="34">
        <v>7</v>
      </c>
      <c r="I64" s="34">
        <v>7</v>
      </c>
      <c r="J64" s="34" t="s">
        <v>28</v>
      </c>
      <c r="K64" s="34">
        <v>7</v>
      </c>
      <c r="L64" s="41"/>
      <c r="M64" s="41"/>
      <c r="N64" s="41"/>
      <c r="O64" s="98"/>
      <c r="P64" s="36">
        <v>8</v>
      </c>
      <c r="Q64" s="37">
        <f>ROUND(SUMPRODUCT(H64:P64,$H$9:$P$9)/100,1)</f>
        <v>7.7</v>
      </c>
      <c r="R64" s="38" t="str">
        <f>IF(AND($Q64&gt;=9,$Q64&lt;=10),"A+","")&amp;IF(AND($Q64&gt;=8.5,$Q64&lt;=8.9),"A","")&amp;IF(AND($Q64&gt;=8,$Q64&lt;=8.4),"B+","")&amp;IF(AND($Q64&gt;=7,$Q64&lt;=7.9),"B","")&amp;IF(AND($Q64&gt;=6.5,$Q64&lt;=6.9),"C+","")&amp;IF(AND($Q64&gt;=5.5,$Q64&lt;=6.4),"C","")&amp;IF(AND($Q64&gt;=5,$Q64&lt;=5.4),"D+","")&amp;IF(AND($Q64&gt;=4,$Q64&lt;=4.9),"D","")&amp;IF(AND($Q64&lt;4),"F","")</f>
        <v>B</v>
      </c>
      <c r="S64" s="39" t="str">
        <f>IF($Q64&lt;4,"Kém",IF(AND($Q64&gt;=4,$Q64&lt;=5.4),"Trung bình yếu",IF(AND($Q64&gt;=5.5,$Q64&lt;=6.9),"Trung bình",IF(AND($Q64&gt;=7,$Q64&lt;=8.4),"Khá",IF(AND($Q64&gt;=8.5,$Q64&lt;=10),"Giỏi","")))))</f>
        <v>Khá</v>
      </c>
      <c r="T64" s="40" t="str">
        <f>+IF(OR($H64=0,$I64=0,$J64=0,$K64=0),"Không đủ ĐKDT","")</f>
        <v/>
      </c>
      <c r="U64" s="90" t="s">
        <v>754</v>
      </c>
      <c r="V64" s="3"/>
      <c r="W64" s="28"/>
      <c r="X64" s="78" t="str">
        <f>IF(T64="Không đủ ĐKDT","Học lại",IF(T64="Đình chỉ thi","Học lại",IF(AND(MID(G64,2,2)&gt;="12",T64="Vắng"),"Học lại",IF(T64="Vắng có phép", "Thi lại",IF(T64="Nợ học phí", "Thi lại",IF(AND((MID(G64,2,2)&lt;"12"),Q64&lt;4.5),"Thi lại",IF(Q64&lt;4,"Học lại","Đạt")))))))</f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9">
        <v>56</v>
      </c>
      <c r="C65" s="30" t="s">
        <v>214</v>
      </c>
      <c r="D65" s="31" t="s">
        <v>215</v>
      </c>
      <c r="E65" s="32" t="s">
        <v>216</v>
      </c>
      <c r="F65" s="33"/>
      <c r="G65" s="30" t="s">
        <v>102</v>
      </c>
      <c r="H65" s="34">
        <v>8</v>
      </c>
      <c r="I65" s="34">
        <v>9</v>
      </c>
      <c r="J65" s="34" t="s">
        <v>28</v>
      </c>
      <c r="K65" s="34">
        <v>9</v>
      </c>
      <c r="L65" s="41"/>
      <c r="M65" s="41"/>
      <c r="N65" s="41"/>
      <c r="O65" s="98"/>
      <c r="P65" s="36">
        <v>8.5</v>
      </c>
      <c r="Q65" s="37">
        <f>ROUND(SUMPRODUCT(H65:P65,$H$9:$P$9)/100,1)</f>
        <v>8.6</v>
      </c>
      <c r="R65" s="38" t="str">
        <f>IF(AND($Q65&gt;=9,$Q65&lt;=10),"A+","")&amp;IF(AND($Q65&gt;=8.5,$Q65&lt;=8.9),"A","")&amp;IF(AND($Q65&gt;=8,$Q65&lt;=8.4),"B+","")&amp;IF(AND($Q65&gt;=7,$Q65&lt;=7.9),"B","")&amp;IF(AND($Q65&gt;=6.5,$Q65&lt;=6.9),"C+","")&amp;IF(AND($Q65&gt;=5.5,$Q65&lt;=6.4),"C","")&amp;IF(AND($Q65&gt;=5,$Q65&lt;=5.4),"D+","")&amp;IF(AND($Q65&gt;=4,$Q65&lt;=4.9),"D","")&amp;IF(AND($Q65&lt;4),"F","")</f>
        <v>A</v>
      </c>
      <c r="S65" s="39" t="str">
        <f>IF($Q65&lt;4,"Kém",IF(AND($Q65&gt;=4,$Q65&lt;=5.4),"Trung bình yếu",IF(AND($Q65&gt;=5.5,$Q65&lt;=6.9),"Trung bình",IF(AND($Q65&gt;=7,$Q65&lt;=8.4),"Khá",IF(AND($Q65&gt;=8.5,$Q65&lt;=10),"Giỏi","")))))</f>
        <v>Giỏi</v>
      </c>
      <c r="T65" s="40" t="str">
        <f>+IF(OR($H65=0,$I65=0,$J65=0,$K65=0),"Không đủ ĐKDT","")</f>
        <v/>
      </c>
      <c r="U65" s="90" t="s">
        <v>754</v>
      </c>
      <c r="V65" s="3"/>
      <c r="W65" s="28"/>
      <c r="X65" s="78" t="str">
        <f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9">
        <v>57</v>
      </c>
      <c r="C66" s="30" t="s">
        <v>217</v>
      </c>
      <c r="D66" s="31" t="s">
        <v>218</v>
      </c>
      <c r="E66" s="32" t="s">
        <v>219</v>
      </c>
      <c r="F66" s="33"/>
      <c r="G66" s="30" t="s">
        <v>220</v>
      </c>
      <c r="H66" s="34">
        <v>4</v>
      </c>
      <c r="I66" s="34">
        <v>6</v>
      </c>
      <c r="J66" s="34" t="s">
        <v>28</v>
      </c>
      <c r="K66" s="34">
        <v>6</v>
      </c>
      <c r="L66" s="41"/>
      <c r="M66" s="41"/>
      <c r="N66" s="41"/>
      <c r="O66" s="98"/>
      <c r="P66" s="36" t="s">
        <v>1111</v>
      </c>
      <c r="Q66" s="37">
        <f>ROUND(SUMPRODUCT(H66:P66,$H$9:$P$9)/100,1)</f>
        <v>1.6</v>
      </c>
      <c r="R66" s="38" t="str">
        <f>IF(AND($Q66&gt;=9,$Q66&lt;=10),"A+","")&amp;IF(AND($Q66&gt;=8.5,$Q66&lt;=8.9),"A","")&amp;IF(AND($Q66&gt;=8,$Q66&lt;=8.4),"B+","")&amp;IF(AND($Q66&gt;=7,$Q66&lt;=7.9),"B","")&amp;IF(AND($Q66&gt;=6.5,$Q66&lt;=6.9),"C+","")&amp;IF(AND($Q66&gt;=5.5,$Q66&lt;=6.4),"C","")&amp;IF(AND($Q66&gt;=5,$Q66&lt;=5.4),"D+","")&amp;IF(AND($Q66&gt;=4,$Q66&lt;=4.9),"D","")&amp;IF(AND($Q66&lt;4),"F","")</f>
        <v>F</v>
      </c>
      <c r="S66" s="39" t="str">
        <f>IF($Q66&lt;4,"Kém",IF(AND($Q66&gt;=4,$Q66&lt;=5.4),"Trung bình yếu",IF(AND($Q66&gt;=5.5,$Q66&lt;=6.9),"Trung bình",IF(AND($Q66&gt;=7,$Q66&lt;=8.4),"Khá",IF(AND($Q66&gt;=8.5,$Q66&lt;=10),"Giỏi","")))))</f>
        <v>Kém</v>
      </c>
      <c r="T66" s="40" t="s">
        <v>1112</v>
      </c>
      <c r="U66" s="90" t="s">
        <v>754</v>
      </c>
      <c r="V66" s="3"/>
      <c r="W66" s="28"/>
      <c r="X66" s="78" t="str">
        <f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Học lại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9">
        <v>58</v>
      </c>
      <c r="C67" s="30" t="s">
        <v>221</v>
      </c>
      <c r="D67" s="31" t="s">
        <v>222</v>
      </c>
      <c r="E67" s="32" t="s">
        <v>223</v>
      </c>
      <c r="F67" s="33"/>
      <c r="G67" s="30" t="s">
        <v>66</v>
      </c>
      <c r="H67" s="34">
        <v>10</v>
      </c>
      <c r="I67" s="34">
        <v>8.5</v>
      </c>
      <c r="J67" s="34" t="s">
        <v>28</v>
      </c>
      <c r="K67" s="34">
        <v>8.5</v>
      </c>
      <c r="L67" s="41"/>
      <c r="M67" s="41"/>
      <c r="N67" s="41"/>
      <c r="O67" s="98"/>
      <c r="P67" s="36">
        <v>8.5</v>
      </c>
      <c r="Q67" s="37">
        <f>ROUND(SUMPRODUCT(H67:P67,$H$9:$P$9)/100,1)</f>
        <v>8.6999999999999993</v>
      </c>
      <c r="R67" s="38" t="str">
        <f>IF(AND($Q67&gt;=9,$Q67&lt;=10),"A+","")&amp;IF(AND($Q67&gt;=8.5,$Q67&lt;=8.9),"A","")&amp;IF(AND($Q67&gt;=8,$Q67&lt;=8.4),"B+","")&amp;IF(AND($Q67&gt;=7,$Q67&lt;=7.9),"B","")&amp;IF(AND($Q67&gt;=6.5,$Q67&lt;=6.9),"C+","")&amp;IF(AND($Q67&gt;=5.5,$Q67&lt;=6.4),"C","")&amp;IF(AND($Q67&gt;=5,$Q67&lt;=5.4),"D+","")&amp;IF(AND($Q67&gt;=4,$Q67&lt;=4.9),"D","")&amp;IF(AND($Q67&lt;4),"F","")</f>
        <v>A</v>
      </c>
      <c r="S67" s="39" t="str">
        <f>IF($Q67&lt;4,"Kém",IF(AND($Q67&gt;=4,$Q67&lt;=5.4),"Trung bình yếu",IF(AND($Q67&gt;=5.5,$Q67&lt;=6.9),"Trung bình",IF(AND($Q67&gt;=7,$Q67&lt;=8.4),"Khá",IF(AND($Q67&gt;=8.5,$Q67&lt;=10),"Giỏi","")))))</f>
        <v>Giỏi</v>
      </c>
      <c r="T67" s="40" t="str">
        <f>+IF(OR($H67=0,$I67=0,$J67=0,$K67=0),"Không đủ ĐKDT","")</f>
        <v/>
      </c>
      <c r="U67" s="90" t="s">
        <v>754</v>
      </c>
      <c r="V67" s="3"/>
      <c r="W67" s="28"/>
      <c r="X67" s="78" t="str">
        <f>IF(T67="Không đủ ĐKDT","Học lại",IF(T67="Đình chỉ thi","Học lại",IF(AND(MID(G67,2,2)&gt;="12",T67="Vắng"),"Học lại",IF(T67="Vắng có phép", "Thi lại",IF(T67="Nợ học phí", "Thi lại",IF(AND((MID(G67,2,2)&lt;"12"),Q67&lt;4.5),"Thi lại",IF(Q67&lt;4,"Học lại","Đạt")))))))</f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9">
        <v>59</v>
      </c>
      <c r="C68" s="30" t="s">
        <v>224</v>
      </c>
      <c r="D68" s="31" t="s">
        <v>225</v>
      </c>
      <c r="E68" s="32" t="s">
        <v>226</v>
      </c>
      <c r="F68" s="33"/>
      <c r="G68" s="30" t="s">
        <v>69</v>
      </c>
      <c r="H68" s="34">
        <v>8</v>
      </c>
      <c r="I68" s="34">
        <v>8</v>
      </c>
      <c r="J68" s="34" t="s">
        <v>28</v>
      </c>
      <c r="K68" s="34">
        <v>8</v>
      </c>
      <c r="L68" s="41"/>
      <c r="M68" s="41"/>
      <c r="N68" s="41"/>
      <c r="O68" s="98"/>
      <c r="P68" s="36">
        <v>4</v>
      </c>
      <c r="Q68" s="37">
        <f>ROUND(SUMPRODUCT(H68:P68,$H$9:$P$9)/100,1)</f>
        <v>5.2</v>
      </c>
      <c r="R68" s="38" t="str">
        <f>IF(AND($Q68&gt;=9,$Q68&lt;=10),"A+","")&amp;IF(AND($Q68&gt;=8.5,$Q68&lt;=8.9),"A","")&amp;IF(AND($Q68&gt;=8,$Q68&lt;=8.4),"B+","")&amp;IF(AND($Q68&gt;=7,$Q68&lt;=7.9),"B","")&amp;IF(AND($Q68&gt;=6.5,$Q68&lt;=6.9),"C+","")&amp;IF(AND($Q68&gt;=5.5,$Q68&lt;=6.4),"C","")&amp;IF(AND($Q68&gt;=5,$Q68&lt;=5.4),"D+","")&amp;IF(AND($Q68&gt;=4,$Q68&lt;=4.9),"D","")&amp;IF(AND($Q68&lt;4),"F","")</f>
        <v>D+</v>
      </c>
      <c r="S68" s="39" t="str">
        <f>IF($Q68&lt;4,"Kém",IF(AND($Q68&gt;=4,$Q68&lt;=5.4),"Trung bình yếu",IF(AND($Q68&gt;=5.5,$Q68&lt;=6.9),"Trung bình",IF(AND($Q68&gt;=7,$Q68&lt;=8.4),"Khá",IF(AND($Q68&gt;=8.5,$Q68&lt;=10),"Giỏi","")))))</f>
        <v>Trung bình yếu</v>
      </c>
      <c r="T68" s="40" t="str">
        <f>+IF(OR($H68=0,$I68=0,$J68=0,$K68=0),"Không đủ ĐKDT","")</f>
        <v/>
      </c>
      <c r="U68" s="90" t="s">
        <v>754</v>
      </c>
      <c r="V68" s="3"/>
      <c r="W68" s="28"/>
      <c r="X68" s="78" t="str">
        <f>IF(T68="Không đủ ĐKDT","Học lại",IF(T68="Đình chỉ thi","Học lại",IF(AND(MID(G68,2,2)&gt;="12",T68="Vắng"),"Học lại",IF(T68="Vắng có phép", "Thi lại",IF(T68="Nợ học phí", "Thi lại",IF(AND((MID(G68,2,2)&lt;"12"),Q68&lt;4.5),"Thi lại",IF(Q68&lt;4,"Học lại","Đạt")))))))</f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9">
        <v>60</v>
      </c>
      <c r="C69" s="30" t="s">
        <v>227</v>
      </c>
      <c r="D69" s="31" t="s">
        <v>84</v>
      </c>
      <c r="E69" s="32" t="s">
        <v>228</v>
      </c>
      <c r="F69" s="33"/>
      <c r="G69" s="30" t="s">
        <v>85</v>
      </c>
      <c r="H69" s="34">
        <v>7</v>
      </c>
      <c r="I69" s="34">
        <v>7</v>
      </c>
      <c r="J69" s="34" t="s">
        <v>28</v>
      </c>
      <c r="K69" s="34">
        <v>7</v>
      </c>
      <c r="L69" s="41"/>
      <c r="M69" s="41"/>
      <c r="N69" s="41"/>
      <c r="O69" s="98"/>
      <c r="P69" s="36">
        <v>6</v>
      </c>
      <c r="Q69" s="37">
        <f>ROUND(SUMPRODUCT(H69:P69,$H$9:$P$9)/100,1)</f>
        <v>6.3</v>
      </c>
      <c r="R69" s="38" t="str">
        <f>IF(AND($Q69&gt;=9,$Q69&lt;=10),"A+","")&amp;IF(AND($Q69&gt;=8.5,$Q69&lt;=8.9),"A","")&amp;IF(AND($Q69&gt;=8,$Q69&lt;=8.4),"B+","")&amp;IF(AND($Q69&gt;=7,$Q69&lt;=7.9),"B","")&amp;IF(AND($Q69&gt;=6.5,$Q69&lt;=6.9),"C+","")&amp;IF(AND($Q69&gt;=5.5,$Q69&lt;=6.4),"C","")&amp;IF(AND($Q69&gt;=5,$Q69&lt;=5.4),"D+","")&amp;IF(AND($Q69&gt;=4,$Q69&lt;=4.9),"D","")&amp;IF(AND($Q69&lt;4),"F","")</f>
        <v>C</v>
      </c>
      <c r="S69" s="39" t="str">
        <f>IF($Q69&lt;4,"Kém",IF(AND($Q69&gt;=4,$Q69&lt;=5.4),"Trung bình yếu",IF(AND($Q69&gt;=5.5,$Q69&lt;=6.9),"Trung bình",IF(AND($Q69&gt;=7,$Q69&lt;=8.4),"Khá",IF(AND($Q69&gt;=8.5,$Q69&lt;=10),"Giỏi","")))))</f>
        <v>Trung bình</v>
      </c>
      <c r="T69" s="40" t="str">
        <f>+IF(OR($H69=0,$I69=0,$J69=0,$K69=0),"Không đủ ĐKDT","")</f>
        <v/>
      </c>
      <c r="U69" s="90" t="s">
        <v>754</v>
      </c>
      <c r="V69" s="3"/>
      <c r="W69" s="28"/>
      <c r="X69" s="78" t="str">
        <f>IF(T69="Không đủ ĐKDT","Học lại",IF(T69="Đình chỉ thi","Học lại",IF(AND(MID(G69,2,2)&gt;="12",T69="Vắng"),"Học lại",IF(T69="Vắng có phép", "Thi lại",IF(T69="Nợ học phí", "Thi lại",IF(AND((MID(G69,2,2)&lt;"12"),Q69&lt;4.5),"Thi lại",IF(Q69&lt;4,"Học lại","Đạt")))))))</f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9">
        <v>61</v>
      </c>
      <c r="C70" s="30" t="s">
        <v>229</v>
      </c>
      <c r="D70" s="31" t="s">
        <v>230</v>
      </c>
      <c r="E70" s="32" t="s">
        <v>231</v>
      </c>
      <c r="F70" s="33"/>
      <c r="G70" s="30" t="s">
        <v>59</v>
      </c>
      <c r="H70" s="34">
        <v>4</v>
      </c>
      <c r="I70" s="34">
        <v>6.5</v>
      </c>
      <c r="J70" s="34" t="s">
        <v>28</v>
      </c>
      <c r="K70" s="34">
        <v>6.5</v>
      </c>
      <c r="L70" s="41"/>
      <c r="M70" s="41"/>
      <c r="N70" s="41"/>
      <c r="O70" s="98"/>
      <c r="P70" s="36">
        <v>2</v>
      </c>
      <c r="Q70" s="37">
        <f>ROUND(SUMPRODUCT(H70:P70,$H$9:$P$9)/100,1)</f>
        <v>3.1</v>
      </c>
      <c r="R70" s="38" t="str">
        <f>IF(AND($Q70&gt;=9,$Q70&lt;=10),"A+","")&amp;IF(AND($Q70&gt;=8.5,$Q70&lt;=8.9),"A","")&amp;IF(AND($Q70&gt;=8,$Q70&lt;=8.4),"B+","")&amp;IF(AND($Q70&gt;=7,$Q70&lt;=7.9),"B","")&amp;IF(AND($Q70&gt;=6.5,$Q70&lt;=6.9),"C+","")&amp;IF(AND($Q70&gt;=5.5,$Q70&lt;=6.4),"C","")&amp;IF(AND($Q70&gt;=5,$Q70&lt;=5.4),"D+","")&amp;IF(AND($Q70&gt;=4,$Q70&lt;=4.9),"D","")&amp;IF(AND($Q70&lt;4),"F","")</f>
        <v>F</v>
      </c>
      <c r="S70" s="39" t="str">
        <f>IF($Q70&lt;4,"Kém",IF(AND($Q70&gt;=4,$Q70&lt;=5.4),"Trung bình yếu",IF(AND($Q70&gt;=5.5,$Q70&lt;=6.9),"Trung bình",IF(AND($Q70&gt;=7,$Q70&lt;=8.4),"Khá",IF(AND($Q70&gt;=8.5,$Q70&lt;=10),"Giỏi","")))))</f>
        <v>Kém</v>
      </c>
      <c r="T70" s="40" t="str">
        <f>+IF(OR($H70=0,$I70=0,$J70=0,$K70=0),"Không đủ ĐKDT","")</f>
        <v/>
      </c>
      <c r="U70" s="90" t="s">
        <v>754</v>
      </c>
      <c r="V70" s="3"/>
      <c r="W70" s="28"/>
      <c r="X70" s="78" t="str">
        <f>IF(T70="Không đủ ĐKDT","Học lại",IF(T70="Đình chỉ thi","Học lại",IF(AND(MID(G70,2,2)&gt;="12",T70="Vắng"),"Học lại",IF(T70="Vắng có phép", "Thi lại",IF(T70="Nợ học phí", "Thi lại",IF(AND((MID(G70,2,2)&lt;"12"),Q70&lt;4.5),"Thi lại",IF(Q70&lt;4,"Học lại","Đạt")))))))</f>
        <v>Học lại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9">
        <v>62</v>
      </c>
      <c r="C71" s="30" t="s">
        <v>232</v>
      </c>
      <c r="D71" s="31" t="s">
        <v>197</v>
      </c>
      <c r="E71" s="32" t="s">
        <v>233</v>
      </c>
      <c r="F71" s="33"/>
      <c r="G71" s="30" t="s">
        <v>69</v>
      </c>
      <c r="H71" s="34">
        <v>6</v>
      </c>
      <c r="I71" s="34">
        <v>7</v>
      </c>
      <c r="J71" s="34" t="s">
        <v>28</v>
      </c>
      <c r="K71" s="34">
        <v>7</v>
      </c>
      <c r="L71" s="41"/>
      <c r="M71" s="41"/>
      <c r="N71" s="41"/>
      <c r="O71" s="98"/>
      <c r="P71" s="36">
        <v>3.5</v>
      </c>
      <c r="Q71" s="37">
        <f>ROUND(SUMPRODUCT(H71:P71,$H$9:$P$9)/100,1)</f>
        <v>4.5</v>
      </c>
      <c r="R71" s="38" t="str">
        <f>IF(AND($Q71&gt;=9,$Q71&lt;=10),"A+","")&amp;IF(AND($Q71&gt;=8.5,$Q71&lt;=8.9),"A","")&amp;IF(AND($Q71&gt;=8,$Q71&lt;=8.4),"B+","")&amp;IF(AND($Q71&gt;=7,$Q71&lt;=7.9),"B","")&amp;IF(AND($Q71&gt;=6.5,$Q71&lt;=6.9),"C+","")&amp;IF(AND($Q71&gt;=5.5,$Q71&lt;=6.4),"C","")&amp;IF(AND($Q71&gt;=5,$Q71&lt;=5.4),"D+","")&amp;IF(AND($Q71&gt;=4,$Q71&lt;=4.9),"D","")&amp;IF(AND($Q71&lt;4),"F","")</f>
        <v>D</v>
      </c>
      <c r="S71" s="39" t="str">
        <f>IF($Q71&lt;4,"Kém",IF(AND($Q71&gt;=4,$Q71&lt;=5.4),"Trung bình yếu",IF(AND($Q71&gt;=5.5,$Q71&lt;=6.9),"Trung bình",IF(AND($Q71&gt;=7,$Q71&lt;=8.4),"Khá",IF(AND($Q71&gt;=8.5,$Q71&lt;=10),"Giỏi","")))))</f>
        <v>Trung bình yếu</v>
      </c>
      <c r="T71" s="40" t="str">
        <f>+IF(OR($H71=0,$I71=0,$J71=0,$K71=0),"Không đủ ĐKDT","")</f>
        <v/>
      </c>
      <c r="U71" s="90" t="s">
        <v>754</v>
      </c>
      <c r="V71" s="3"/>
      <c r="W71" s="28"/>
      <c r="X71" s="78" t="str">
        <f>IF(T71="Không đủ ĐKDT","Học lại",IF(T71="Đình chỉ thi","Học lại",IF(AND(MID(G71,2,2)&gt;="12",T71="Vắng"),"Học lại",IF(T71="Vắng có phép", "Thi lại",IF(T71="Nợ học phí", "Thi lại",IF(AND((MID(G71,2,2)&lt;"12"),Q71&lt;4.5),"Thi lại",IF(Q71&lt;4,"Học lại","Đạt")))))))</f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9">
        <v>63</v>
      </c>
      <c r="C72" s="30" t="s">
        <v>234</v>
      </c>
      <c r="D72" s="31" t="s">
        <v>235</v>
      </c>
      <c r="E72" s="32" t="s">
        <v>236</v>
      </c>
      <c r="F72" s="33"/>
      <c r="G72" s="30" t="s">
        <v>150</v>
      </c>
      <c r="H72" s="34">
        <v>8</v>
      </c>
      <c r="I72" s="34">
        <v>7</v>
      </c>
      <c r="J72" s="34" t="s">
        <v>28</v>
      </c>
      <c r="K72" s="34">
        <v>7</v>
      </c>
      <c r="L72" s="41"/>
      <c r="M72" s="41"/>
      <c r="N72" s="41"/>
      <c r="O72" s="98"/>
      <c r="P72" s="36">
        <v>6.5</v>
      </c>
      <c r="Q72" s="37">
        <f>ROUND(SUMPRODUCT(H72:P72,$H$9:$P$9)/100,1)</f>
        <v>6.8</v>
      </c>
      <c r="R72" s="38" t="str">
        <f>IF(AND($Q72&gt;=9,$Q72&lt;=10),"A+","")&amp;IF(AND($Q72&gt;=8.5,$Q72&lt;=8.9),"A","")&amp;IF(AND($Q72&gt;=8,$Q72&lt;=8.4),"B+","")&amp;IF(AND($Q72&gt;=7,$Q72&lt;=7.9),"B","")&amp;IF(AND($Q72&gt;=6.5,$Q72&lt;=6.9),"C+","")&amp;IF(AND($Q72&gt;=5.5,$Q72&lt;=6.4),"C","")&amp;IF(AND($Q72&gt;=5,$Q72&lt;=5.4),"D+","")&amp;IF(AND($Q72&gt;=4,$Q72&lt;=4.9),"D","")&amp;IF(AND($Q72&lt;4),"F","")</f>
        <v>C+</v>
      </c>
      <c r="S72" s="39" t="str">
        <f>IF($Q72&lt;4,"Kém",IF(AND($Q72&gt;=4,$Q72&lt;=5.4),"Trung bình yếu",IF(AND($Q72&gt;=5.5,$Q72&lt;=6.9),"Trung bình",IF(AND($Q72&gt;=7,$Q72&lt;=8.4),"Khá",IF(AND($Q72&gt;=8.5,$Q72&lt;=10),"Giỏi","")))))</f>
        <v>Trung bình</v>
      </c>
      <c r="T72" s="40" t="str">
        <f>+IF(OR($H72=0,$I72=0,$J72=0,$K72=0),"Không đủ ĐKDT","")</f>
        <v/>
      </c>
      <c r="U72" s="90" t="s">
        <v>754</v>
      </c>
      <c r="V72" s="3"/>
      <c r="W72" s="28"/>
      <c r="X72" s="78" t="str">
        <f>IF(T72="Không đủ ĐKDT","Học lại",IF(T72="Đình chỉ thi","Học lại",IF(AND(MID(G72,2,2)&gt;="12",T72="Vắng"),"Học lại",IF(T72="Vắng có phép", "Thi lại",IF(T72="Nợ học phí", "Thi lại",IF(AND((MID(G72,2,2)&lt;"12"),Q72&lt;4.5),"Thi lại",IF(Q72&lt;4,"Học lại","Đạt")))))))</f>
        <v>Đạt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0" customHeight="1">
      <c r="B73" s="29">
        <v>64</v>
      </c>
      <c r="C73" s="30" t="s">
        <v>237</v>
      </c>
      <c r="D73" s="31" t="s">
        <v>238</v>
      </c>
      <c r="E73" s="32" t="s">
        <v>239</v>
      </c>
      <c r="F73" s="33"/>
      <c r="G73" s="30" t="s">
        <v>123</v>
      </c>
      <c r="H73" s="34">
        <v>6</v>
      </c>
      <c r="I73" s="34">
        <v>6.5</v>
      </c>
      <c r="J73" s="34" t="s">
        <v>28</v>
      </c>
      <c r="K73" s="34">
        <v>6.5</v>
      </c>
      <c r="L73" s="41"/>
      <c r="M73" s="41"/>
      <c r="N73" s="41"/>
      <c r="O73" s="98"/>
      <c r="P73" s="36">
        <v>7</v>
      </c>
      <c r="Q73" s="37">
        <f>ROUND(SUMPRODUCT(H73:P73,$H$9:$P$9)/100,1)</f>
        <v>6.8</v>
      </c>
      <c r="R73" s="38" t="str">
        <f>IF(AND($Q73&gt;=9,$Q73&lt;=10),"A+","")&amp;IF(AND($Q73&gt;=8.5,$Q73&lt;=8.9),"A","")&amp;IF(AND($Q73&gt;=8,$Q73&lt;=8.4),"B+","")&amp;IF(AND($Q73&gt;=7,$Q73&lt;=7.9),"B","")&amp;IF(AND($Q73&gt;=6.5,$Q73&lt;=6.9),"C+","")&amp;IF(AND($Q73&gt;=5.5,$Q73&lt;=6.4),"C","")&amp;IF(AND($Q73&gt;=5,$Q73&lt;=5.4),"D+","")&amp;IF(AND($Q73&gt;=4,$Q73&lt;=4.9),"D","")&amp;IF(AND($Q73&lt;4),"F","")</f>
        <v>C+</v>
      </c>
      <c r="S73" s="39" t="str">
        <f>IF($Q73&lt;4,"Kém",IF(AND($Q73&gt;=4,$Q73&lt;=5.4),"Trung bình yếu",IF(AND($Q73&gt;=5.5,$Q73&lt;=6.9),"Trung bình",IF(AND($Q73&gt;=7,$Q73&lt;=8.4),"Khá",IF(AND($Q73&gt;=8.5,$Q73&lt;=10),"Giỏi","")))))</f>
        <v>Trung bình</v>
      </c>
      <c r="T73" s="40" t="str">
        <f>+IF(OR($H73=0,$I73=0,$J73=0,$K73=0),"Không đủ ĐKDT","")</f>
        <v/>
      </c>
      <c r="U73" s="90" t="s">
        <v>754</v>
      </c>
      <c r="V73" s="3"/>
      <c r="W73" s="28"/>
      <c r="X73" s="78" t="str">
        <f>IF(T73="Không đủ ĐKDT","Học lại",IF(T73="Đình chỉ thi","Học lại",IF(AND(MID(G73,2,2)&gt;="12",T73="Vắng"),"Học lại",IF(T73="Vắng có phép", "Thi lại",IF(T73="Nợ học phí", "Thi lại",IF(AND((MID(G73,2,2)&lt;"12"),Q73&lt;4.5),"Thi lại",IF(Q73&lt;4,"Học lại","Đạt")))))))</f>
        <v>Đạt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0" customHeight="1">
      <c r="B74" s="29">
        <v>65</v>
      </c>
      <c r="C74" s="30" t="s">
        <v>240</v>
      </c>
      <c r="D74" s="31" t="s">
        <v>241</v>
      </c>
      <c r="E74" s="32" t="s">
        <v>242</v>
      </c>
      <c r="F74" s="33"/>
      <c r="G74" s="30" t="s">
        <v>69</v>
      </c>
      <c r="H74" s="34">
        <v>6</v>
      </c>
      <c r="I74" s="34">
        <v>7</v>
      </c>
      <c r="J74" s="34" t="s">
        <v>28</v>
      </c>
      <c r="K74" s="34">
        <v>7</v>
      </c>
      <c r="L74" s="41"/>
      <c r="M74" s="41"/>
      <c r="N74" s="41"/>
      <c r="O74" s="98"/>
      <c r="P74" s="36">
        <v>5.5</v>
      </c>
      <c r="Q74" s="37">
        <f>ROUND(SUMPRODUCT(H74:P74,$H$9:$P$9)/100,1)</f>
        <v>5.9</v>
      </c>
      <c r="R74" s="38" t="str">
        <f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C</v>
      </c>
      <c r="S74" s="39" t="str">
        <f>IF($Q74&lt;4,"Kém",IF(AND($Q74&gt;=4,$Q74&lt;=5.4),"Trung bình yếu",IF(AND($Q74&gt;=5.5,$Q74&lt;=6.9),"Trung bình",IF(AND($Q74&gt;=7,$Q74&lt;=8.4),"Khá",IF(AND($Q74&gt;=8.5,$Q74&lt;=10),"Giỏi","")))))</f>
        <v>Trung bình</v>
      </c>
      <c r="T74" s="40" t="str">
        <f>+IF(OR($H74=0,$I74=0,$J74=0,$K74=0),"Không đủ ĐKDT","")</f>
        <v/>
      </c>
      <c r="U74" s="90" t="s">
        <v>754</v>
      </c>
      <c r="V74" s="3"/>
      <c r="W74" s="28"/>
      <c r="X74" s="78" t="str">
        <f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30" customHeight="1">
      <c r="B75" s="29">
        <v>66</v>
      </c>
      <c r="C75" s="30" t="s">
        <v>243</v>
      </c>
      <c r="D75" s="31" t="s">
        <v>244</v>
      </c>
      <c r="E75" s="32" t="s">
        <v>245</v>
      </c>
      <c r="F75" s="33"/>
      <c r="G75" s="30" t="s">
        <v>150</v>
      </c>
      <c r="H75" s="34">
        <v>8</v>
      </c>
      <c r="I75" s="34">
        <v>8.5</v>
      </c>
      <c r="J75" s="34" t="s">
        <v>28</v>
      </c>
      <c r="K75" s="34">
        <v>8.5</v>
      </c>
      <c r="L75" s="41"/>
      <c r="M75" s="41"/>
      <c r="N75" s="41"/>
      <c r="O75" s="98"/>
      <c r="P75" s="36">
        <v>7.5</v>
      </c>
      <c r="Q75" s="37">
        <f>ROUND(SUMPRODUCT(H75:P75,$H$9:$P$9)/100,1)</f>
        <v>7.8</v>
      </c>
      <c r="R75" s="38" t="str">
        <f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9" t="str">
        <f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>+IF(OR($H75=0,$I75=0,$J75=0,$K75=0),"Không đủ ĐKDT","")</f>
        <v/>
      </c>
      <c r="U75" s="90" t="s">
        <v>754</v>
      </c>
      <c r="V75" s="3"/>
      <c r="W75" s="28"/>
      <c r="X75" s="78" t="str">
        <f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30" customHeight="1">
      <c r="B76" s="29">
        <v>67</v>
      </c>
      <c r="C76" s="30" t="s">
        <v>246</v>
      </c>
      <c r="D76" s="31" t="s">
        <v>125</v>
      </c>
      <c r="E76" s="32" t="s">
        <v>247</v>
      </c>
      <c r="F76" s="33"/>
      <c r="G76" s="30" t="s">
        <v>248</v>
      </c>
      <c r="H76" s="34">
        <v>6</v>
      </c>
      <c r="I76" s="34">
        <v>7</v>
      </c>
      <c r="J76" s="34" t="s">
        <v>28</v>
      </c>
      <c r="K76" s="34">
        <v>7</v>
      </c>
      <c r="L76" s="41"/>
      <c r="M76" s="41"/>
      <c r="N76" s="41"/>
      <c r="O76" s="98"/>
      <c r="P76" s="36">
        <v>3.5</v>
      </c>
      <c r="Q76" s="37">
        <f>ROUND(SUMPRODUCT(H76:P76,$H$9:$P$9)/100,1)</f>
        <v>4.5</v>
      </c>
      <c r="R76" s="38" t="str">
        <f>IF(AND($Q76&gt;=9,$Q76&lt;=10),"A+","")&amp;IF(AND($Q76&gt;=8.5,$Q76&lt;=8.9),"A","")&amp;IF(AND($Q76&gt;=8,$Q76&lt;=8.4),"B+","")&amp;IF(AND($Q76&gt;=7,$Q76&lt;=7.9),"B","")&amp;IF(AND($Q76&gt;=6.5,$Q76&lt;=6.9),"C+","")&amp;IF(AND($Q76&gt;=5.5,$Q76&lt;=6.4),"C","")&amp;IF(AND($Q76&gt;=5,$Q76&lt;=5.4),"D+","")&amp;IF(AND($Q76&gt;=4,$Q76&lt;=4.9),"D","")&amp;IF(AND($Q76&lt;4),"F","")</f>
        <v>D</v>
      </c>
      <c r="S76" s="39" t="str">
        <f>IF($Q76&lt;4,"Kém",IF(AND($Q76&gt;=4,$Q76&lt;=5.4),"Trung bình yếu",IF(AND($Q76&gt;=5.5,$Q76&lt;=6.9),"Trung bình",IF(AND($Q76&gt;=7,$Q76&lt;=8.4),"Khá",IF(AND($Q76&gt;=8.5,$Q76&lt;=10),"Giỏi","")))))</f>
        <v>Trung bình yếu</v>
      </c>
      <c r="T76" s="40" t="str">
        <f>+IF(OR($H76=0,$I76=0,$J76=0,$K76=0),"Không đủ ĐKDT","")</f>
        <v/>
      </c>
      <c r="U76" s="90" t="s">
        <v>754</v>
      </c>
      <c r="V76" s="3"/>
      <c r="W76" s="28"/>
      <c r="X76" s="78" t="str">
        <f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</row>
    <row r="77" spans="1:39" ht="30" customHeight="1">
      <c r="B77" s="29">
        <v>68</v>
      </c>
      <c r="C77" s="30" t="s">
        <v>249</v>
      </c>
      <c r="D77" s="31" t="s">
        <v>250</v>
      </c>
      <c r="E77" s="32" t="s">
        <v>251</v>
      </c>
      <c r="F77" s="33"/>
      <c r="G77" s="30" t="s">
        <v>69</v>
      </c>
      <c r="H77" s="34">
        <v>8</v>
      </c>
      <c r="I77" s="34">
        <v>6.5</v>
      </c>
      <c r="J77" s="34" t="s">
        <v>28</v>
      </c>
      <c r="K77" s="34">
        <v>6.5</v>
      </c>
      <c r="L77" s="41"/>
      <c r="M77" s="41"/>
      <c r="N77" s="41"/>
      <c r="O77" s="98"/>
      <c r="P77" s="36">
        <v>4</v>
      </c>
      <c r="Q77" s="37">
        <f>ROUND(SUMPRODUCT(H77:P77,$H$9:$P$9)/100,1)</f>
        <v>4.9000000000000004</v>
      </c>
      <c r="R77" s="38" t="str">
        <f>IF(AND($Q77&gt;=9,$Q77&lt;=10),"A+","")&amp;IF(AND($Q77&gt;=8.5,$Q77&lt;=8.9),"A","")&amp;IF(AND($Q77&gt;=8,$Q77&lt;=8.4),"B+","")&amp;IF(AND($Q77&gt;=7,$Q77&lt;=7.9),"B","")&amp;IF(AND($Q77&gt;=6.5,$Q77&lt;=6.9),"C+","")&amp;IF(AND($Q77&gt;=5.5,$Q77&lt;=6.4),"C","")&amp;IF(AND($Q77&gt;=5,$Q77&lt;=5.4),"D+","")&amp;IF(AND($Q77&gt;=4,$Q77&lt;=4.9),"D","")&amp;IF(AND($Q77&lt;4),"F","")</f>
        <v>D</v>
      </c>
      <c r="S77" s="39" t="str">
        <f>IF($Q77&lt;4,"Kém",IF(AND($Q77&gt;=4,$Q77&lt;=5.4),"Trung bình yếu",IF(AND($Q77&gt;=5.5,$Q77&lt;=6.9),"Trung bình",IF(AND($Q77&gt;=7,$Q77&lt;=8.4),"Khá",IF(AND($Q77&gt;=8.5,$Q77&lt;=10),"Giỏi","")))))</f>
        <v>Trung bình yếu</v>
      </c>
      <c r="T77" s="40" t="str">
        <f>+IF(OR($H77=0,$I77=0,$J77=0,$K77=0),"Không đủ ĐKDT","")</f>
        <v/>
      </c>
      <c r="U77" s="90" t="s">
        <v>754</v>
      </c>
      <c r="V77" s="3"/>
      <c r="W77" s="28"/>
      <c r="X77" s="78" t="str">
        <f>IF(T77="Không đủ ĐKDT","Học lại",IF(T77="Đình chỉ thi","Học lại",IF(AND(MID(G77,2,2)&gt;="12",T77="Vắng"),"Học lại",IF(T77="Vắng có phép", "Thi lại",IF(T77="Nợ học phí", "Thi lại",IF(AND((MID(G77,2,2)&lt;"12"),Q77&lt;4.5),"Thi lại",IF(Q77&lt;4,"Học lại","Đạt")))))))</f>
        <v>Đạt</v>
      </c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</row>
    <row r="78" spans="1:39" ht="30" customHeight="1">
      <c r="B78" s="29">
        <v>69</v>
      </c>
      <c r="C78" s="30" t="s">
        <v>252</v>
      </c>
      <c r="D78" s="31" t="s">
        <v>253</v>
      </c>
      <c r="E78" s="32" t="s">
        <v>254</v>
      </c>
      <c r="F78" s="33"/>
      <c r="G78" s="30" t="s">
        <v>150</v>
      </c>
      <c r="H78" s="34">
        <v>0</v>
      </c>
      <c r="I78" s="34">
        <v>0</v>
      </c>
      <c r="J78" s="34" t="s">
        <v>28</v>
      </c>
      <c r="K78" s="34">
        <v>0</v>
      </c>
      <c r="L78" s="41"/>
      <c r="M78" s="41"/>
      <c r="N78" s="41"/>
      <c r="O78" s="98"/>
      <c r="P78" s="36" t="s">
        <v>1110</v>
      </c>
      <c r="Q78" s="37">
        <f>ROUND(SUMPRODUCT(H78:P78,$H$9:$P$9)/100,1)</f>
        <v>0</v>
      </c>
      <c r="R78" s="38" t="str">
        <f>IF(AND($Q78&gt;=9,$Q78&lt;=10),"A+","")&amp;IF(AND($Q78&gt;=8.5,$Q78&lt;=8.9),"A","")&amp;IF(AND($Q78&gt;=8,$Q78&lt;=8.4),"B+","")&amp;IF(AND($Q78&gt;=7,$Q78&lt;=7.9),"B","")&amp;IF(AND($Q78&gt;=6.5,$Q78&lt;=6.9),"C+","")&amp;IF(AND($Q78&gt;=5.5,$Q78&lt;=6.4),"C","")&amp;IF(AND($Q78&gt;=5,$Q78&lt;=5.4),"D+","")&amp;IF(AND($Q78&gt;=4,$Q78&lt;=4.9),"D","")&amp;IF(AND($Q78&lt;4),"F","")</f>
        <v>F</v>
      </c>
      <c r="S78" s="39" t="str">
        <f>IF($Q78&lt;4,"Kém",IF(AND($Q78&gt;=4,$Q78&lt;=5.4),"Trung bình yếu",IF(AND($Q78&gt;=5.5,$Q78&lt;=6.9),"Trung bình",IF(AND($Q78&gt;=7,$Q78&lt;=8.4),"Khá",IF(AND($Q78&gt;=8.5,$Q78&lt;=10),"Giỏi","")))))</f>
        <v>Kém</v>
      </c>
      <c r="T78" s="40" t="str">
        <f>+IF(OR($H78=0,$I78=0,$J78=0,$K78=0),"Không đủ ĐKDT","")</f>
        <v>Không đủ ĐKDT</v>
      </c>
      <c r="U78" s="90" t="s">
        <v>754</v>
      </c>
      <c r="V78" s="3"/>
      <c r="W78" s="28"/>
      <c r="X78" s="78" t="str">
        <f>IF(T78="Không đủ ĐKDT","Học lại",IF(T78="Đình chỉ thi","Học lại",IF(AND(MID(G78,2,2)&gt;="12",T78="Vắng"),"Học lại",IF(T78="Vắng có phép", "Thi lại",IF(T78="Nợ học phí", "Thi lại",IF(AND((MID(G78,2,2)&lt;"12"),Q78&lt;4.5),"Thi lại",IF(Q78&lt;4,"Học lại","Đạt")))))))</f>
        <v>Học lại</v>
      </c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</row>
    <row r="79" spans="1:39" ht="30" customHeight="1">
      <c r="B79" s="29">
        <v>70</v>
      </c>
      <c r="C79" s="30" t="s">
        <v>255</v>
      </c>
      <c r="D79" s="31" t="s">
        <v>256</v>
      </c>
      <c r="E79" s="32" t="s">
        <v>257</v>
      </c>
      <c r="F79" s="33"/>
      <c r="G79" s="30" t="s">
        <v>220</v>
      </c>
      <c r="H79" s="34">
        <v>8</v>
      </c>
      <c r="I79" s="34">
        <v>8.5</v>
      </c>
      <c r="J79" s="34" t="s">
        <v>28</v>
      </c>
      <c r="K79" s="34">
        <v>8.5</v>
      </c>
      <c r="L79" s="41"/>
      <c r="M79" s="41"/>
      <c r="N79" s="41"/>
      <c r="O79" s="98"/>
      <c r="P79" s="36">
        <v>3</v>
      </c>
      <c r="Q79" s="37">
        <f>ROUND(SUMPRODUCT(H79:P79,$H$9:$P$9)/100,1)</f>
        <v>4.5999999999999996</v>
      </c>
      <c r="R79" s="38" t="str">
        <f>IF(AND($Q79&gt;=9,$Q79&lt;=10),"A+","")&amp;IF(AND($Q79&gt;=8.5,$Q79&lt;=8.9),"A","")&amp;IF(AND($Q79&gt;=8,$Q79&lt;=8.4),"B+","")&amp;IF(AND($Q79&gt;=7,$Q79&lt;=7.9),"B","")&amp;IF(AND($Q79&gt;=6.5,$Q79&lt;=6.9),"C+","")&amp;IF(AND($Q79&gt;=5.5,$Q79&lt;=6.4),"C","")&amp;IF(AND($Q79&gt;=5,$Q79&lt;=5.4),"D+","")&amp;IF(AND($Q79&gt;=4,$Q79&lt;=4.9),"D","")&amp;IF(AND($Q79&lt;4),"F","")</f>
        <v>D</v>
      </c>
      <c r="S79" s="39" t="str">
        <f>IF($Q79&lt;4,"Kém",IF(AND($Q79&gt;=4,$Q79&lt;=5.4),"Trung bình yếu",IF(AND($Q79&gt;=5.5,$Q79&lt;=6.9),"Trung bình",IF(AND($Q79&gt;=7,$Q79&lt;=8.4),"Khá",IF(AND($Q79&gt;=8.5,$Q79&lt;=10),"Giỏi","")))))</f>
        <v>Trung bình yếu</v>
      </c>
      <c r="T79" s="40" t="str">
        <f>+IF(OR($H79=0,$I79=0,$J79=0,$K79=0),"Không đủ ĐKDT","")</f>
        <v/>
      </c>
      <c r="U79" s="90" t="s">
        <v>754</v>
      </c>
      <c r="V79" s="3"/>
      <c r="W79" s="28"/>
      <c r="X79" s="78" t="str">
        <f>IF(T79="Không đủ ĐKDT","Học lại",IF(T79="Đình chỉ thi","Học lại",IF(AND(MID(G79,2,2)&gt;="12",T79="Vắng"),"Học lại",IF(T79="Vắng có phép", "Thi lại",IF(T79="Nợ học phí", "Thi lại",IF(AND((MID(G79,2,2)&lt;"12"),Q79&lt;4.5),"Thi lại",IF(Q79&lt;4,"Học lại","Đạt")))))))</f>
        <v>Đạt</v>
      </c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</row>
    <row r="80" spans="1:39" ht="9" customHeight="1">
      <c r="A80" s="2"/>
      <c r="B80" s="42"/>
      <c r="C80" s="43"/>
      <c r="D80" s="43"/>
      <c r="E80" s="44"/>
      <c r="F80" s="44"/>
      <c r="G80" s="44"/>
      <c r="H80" s="45"/>
      <c r="I80" s="46"/>
      <c r="J80" s="46"/>
      <c r="K80" s="47"/>
      <c r="L80" s="47"/>
      <c r="M80" s="47"/>
      <c r="N80" s="47"/>
      <c r="O80" s="99"/>
      <c r="P80" s="47"/>
      <c r="Q80" s="47"/>
      <c r="R80" s="47"/>
      <c r="S80" s="47"/>
      <c r="T80" s="47"/>
      <c r="U80" s="2"/>
      <c r="V80" s="3"/>
    </row>
    <row r="81" spans="1:39" ht="16.5">
      <c r="A81" s="2"/>
      <c r="B81" s="140" t="s">
        <v>29</v>
      </c>
      <c r="C81" s="140"/>
      <c r="D81" s="43"/>
      <c r="E81" s="44"/>
      <c r="F81" s="44"/>
      <c r="G81" s="44"/>
      <c r="H81" s="45"/>
      <c r="I81" s="46"/>
      <c r="J81" s="46"/>
      <c r="K81" s="47"/>
      <c r="L81" s="47"/>
      <c r="M81" s="47"/>
      <c r="N81" s="47"/>
      <c r="O81" s="99"/>
      <c r="P81" s="47"/>
      <c r="Q81" s="47"/>
      <c r="R81" s="47"/>
      <c r="S81" s="47"/>
      <c r="T81" s="47"/>
      <c r="U81" s="2"/>
      <c r="V81" s="3"/>
    </row>
    <row r="82" spans="1:39" ht="16.5" customHeight="1">
      <c r="A82" s="2"/>
      <c r="B82" s="48" t="s">
        <v>30</v>
      </c>
      <c r="C82" s="48"/>
      <c r="D82" s="49">
        <f>+$AA$8</f>
        <v>70</v>
      </c>
      <c r="E82" s="50" t="s">
        <v>31</v>
      </c>
      <c r="F82" s="111" t="s">
        <v>32</v>
      </c>
      <c r="G82" s="111"/>
      <c r="H82" s="111"/>
      <c r="I82" s="111"/>
      <c r="J82" s="111"/>
      <c r="K82" s="111"/>
      <c r="L82" s="111"/>
      <c r="M82" s="111"/>
      <c r="N82" s="111"/>
      <c r="O82" s="111"/>
      <c r="P82" s="51">
        <f>$AA$8 -COUNTIF($T$9:$T$269,"Vắng") -COUNTIF($T$9:$T$269,"Vắng có phép") - COUNTIF($T$9:$T$269,"Đình chỉ thi") - COUNTIF($T$9:$T$269,"Không đủ ĐKDT")</f>
        <v>62</v>
      </c>
      <c r="Q82" s="51"/>
      <c r="R82" s="51"/>
      <c r="S82" s="52"/>
      <c r="T82" s="53" t="s">
        <v>31</v>
      </c>
      <c r="U82" s="91"/>
      <c r="V82" s="3"/>
    </row>
    <row r="83" spans="1:39" ht="16.5" customHeight="1">
      <c r="A83" s="2"/>
      <c r="B83" s="48" t="s">
        <v>33</v>
      </c>
      <c r="C83" s="48"/>
      <c r="D83" s="49">
        <f>+$AL$8</f>
        <v>54</v>
      </c>
      <c r="E83" s="50" t="s">
        <v>31</v>
      </c>
      <c r="F83" s="111" t="s">
        <v>34</v>
      </c>
      <c r="G83" s="111"/>
      <c r="H83" s="111"/>
      <c r="I83" s="111"/>
      <c r="J83" s="111"/>
      <c r="K83" s="111"/>
      <c r="L83" s="111"/>
      <c r="M83" s="111"/>
      <c r="N83" s="111"/>
      <c r="O83" s="111"/>
      <c r="P83" s="54">
        <f>COUNTIF($T$9:$T$145,"Vắng")</f>
        <v>1</v>
      </c>
      <c r="Q83" s="54"/>
      <c r="R83" s="54"/>
      <c r="S83" s="55"/>
      <c r="T83" s="53" t="s">
        <v>31</v>
      </c>
      <c r="U83" s="92"/>
      <c r="V83" s="3"/>
    </row>
    <row r="84" spans="1:39" ht="16.5" customHeight="1">
      <c r="A84" s="2"/>
      <c r="B84" s="48" t="s">
        <v>42</v>
      </c>
      <c r="C84" s="48"/>
      <c r="D84" s="64">
        <f>COUNTIF(X10:X79,"Học lại")</f>
        <v>16</v>
      </c>
      <c r="E84" s="50" t="s">
        <v>31</v>
      </c>
      <c r="F84" s="111" t="s">
        <v>43</v>
      </c>
      <c r="G84" s="111"/>
      <c r="H84" s="111"/>
      <c r="I84" s="111"/>
      <c r="J84" s="111"/>
      <c r="K84" s="111"/>
      <c r="L84" s="111"/>
      <c r="M84" s="111"/>
      <c r="N84" s="111"/>
      <c r="O84" s="111"/>
      <c r="P84" s="51">
        <f>COUNTIF($T$9:$T$145,"Vắng có phép")</f>
        <v>0</v>
      </c>
      <c r="Q84" s="51"/>
      <c r="R84" s="51"/>
      <c r="S84" s="52"/>
      <c r="T84" s="53" t="s">
        <v>31</v>
      </c>
      <c r="U84" s="91"/>
      <c r="V84" s="3"/>
    </row>
    <row r="85" spans="1:39" ht="3" customHeight="1">
      <c r="A85" s="2"/>
      <c r="B85" s="42"/>
      <c r="C85" s="43"/>
      <c r="D85" s="43"/>
      <c r="E85" s="44"/>
      <c r="F85" s="44"/>
      <c r="G85" s="44"/>
      <c r="H85" s="45"/>
      <c r="I85" s="46"/>
      <c r="J85" s="46"/>
      <c r="K85" s="47"/>
      <c r="L85" s="47"/>
      <c r="M85" s="47"/>
      <c r="N85" s="47"/>
      <c r="O85" s="99"/>
      <c r="P85" s="47"/>
      <c r="Q85" s="47"/>
      <c r="R85" s="47"/>
      <c r="S85" s="47"/>
      <c r="T85" s="47"/>
      <c r="U85" s="2"/>
      <c r="V85" s="3"/>
    </row>
    <row r="86" spans="1:39">
      <c r="B86" s="83" t="s">
        <v>44</v>
      </c>
      <c r="C86" s="83"/>
      <c r="D86" s="84">
        <f>COUNTIF(X10:X79,"Thi lại")</f>
        <v>0</v>
      </c>
      <c r="E86" s="85" t="s">
        <v>31</v>
      </c>
      <c r="F86" s="3"/>
      <c r="G86" s="3"/>
      <c r="H86" s="3"/>
      <c r="I86" s="3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3"/>
    </row>
    <row r="87" spans="1:39" ht="24.75" customHeight="1">
      <c r="B87" s="83"/>
      <c r="C87" s="83"/>
      <c r="D87" s="84"/>
      <c r="E87" s="85"/>
      <c r="F87" s="3"/>
      <c r="G87" s="3"/>
      <c r="H87" s="3"/>
      <c r="I87" s="3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3"/>
    </row>
    <row r="88" spans="1:39">
      <c r="A88" s="56"/>
      <c r="B88" s="131"/>
      <c r="C88" s="131"/>
      <c r="D88" s="131"/>
      <c r="E88" s="131"/>
      <c r="F88" s="131"/>
      <c r="G88" s="131"/>
      <c r="H88" s="131"/>
      <c r="I88" s="57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3"/>
    </row>
    <row r="89" spans="1:39" ht="4.5" customHeight="1">
      <c r="A89" s="2"/>
      <c r="B89" s="42"/>
      <c r="C89" s="58"/>
      <c r="D89" s="58"/>
      <c r="E89" s="59"/>
      <c r="F89" s="59"/>
      <c r="G89" s="59"/>
      <c r="H89" s="60"/>
      <c r="I89" s="61"/>
      <c r="J89" s="61"/>
      <c r="K89" s="3"/>
      <c r="L89" s="3"/>
      <c r="M89" s="3"/>
      <c r="N89" s="3"/>
      <c r="O89" s="100"/>
      <c r="P89" s="3"/>
      <c r="Q89" s="3"/>
      <c r="R89" s="3"/>
      <c r="S89" s="3"/>
      <c r="T89" s="3"/>
      <c r="V89" s="3"/>
    </row>
    <row r="90" spans="1:39" s="2" customFormat="1">
      <c r="B90" s="131"/>
      <c r="C90" s="131"/>
      <c r="D90" s="132"/>
      <c r="E90" s="132"/>
      <c r="F90" s="132"/>
      <c r="G90" s="132"/>
      <c r="H90" s="132"/>
      <c r="I90" s="61"/>
      <c r="J90" s="61"/>
      <c r="K90" s="47"/>
      <c r="L90" s="47"/>
      <c r="M90" s="47"/>
      <c r="N90" s="47"/>
      <c r="O90" s="99"/>
      <c r="P90" s="47"/>
      <c r="Q90" s="47"/>
      <c r="R90" s="47"/>
      <c r="S90" s="47"/>
      <c r="T90" s="47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0"/>
      <c r="P91" s="3"/>
      <c r="Q91" s="3"/>
      <c r="R91" s="3"/>
      <c r="S91" s="3"/>
      <c r="T91" s="3"/>
      <c r="U91" s="1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0"/>
      <c r="P92" s="3"/>
      <c r="Q92" s="3"/>
      <c r="R92" s="3"/>
      <c r="S92" s="3"/>
      <c r="T92" s="3"/>
      <c r="U92" s="1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0"/>
      <c r="P93" s="3"/>
      <c r="Q93" s="3"/>
      <c r="R93" s="3"/>
      <c r="S93" s="3"/>
      <c r="T93" s="3"/>
      <c r="U93" s="1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9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0"/>
      <c r="P94" s="3"/>
      <c r="Q94" s="3"/>
      <c r="R94" s="3"/>
      <c r="S94" s="3"/>
      <c r="T94" s="3"/>
      <c r="U94" s="1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3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0"/>
      <c r="P95" s="3"/>
      <c r="Q95" s="3"/>
      <c r="R95" s="3"/>
      <c r="S95" s="3"/>
      <c r="T95" s="3"/>
      <c r="U95" s="1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18" customHeight="1">
      <c r="A96" s="1"/>
      <c r="B96" s="145"/>
      <c r="C96" s="145"/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3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 ht="4.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00"/>
      <c r="P97" s="3"/>
      <c r="Q97" s="3"/>
      <c r="R97" s="3"/>
      <c r="S97" s="3"/>
      <c r="T97" s="3"/>
      <c r="U97" s="1"/>
      <c r="V97" s="3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 ht="36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00"/>
      <c r="P98" s="3"/>
      <c r="Q98" s="3"/>
      <c r="R98" s="3"/>
      <c r="S98" s="3"/>
      <c r="T98" s="3"/>
      <c r="U98" s="1"/>
      <c r="V98" s="3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s="2" customFormat="1" ht="21.75" customHeight="1">
      <c r="A99" s="1"/>
      <c r="B99" s="131"/>
      <c r="C99" s="131"/>
      <c r="D99" s="131"/>
      <c r="E99" s="131"/>
      <c r="F99" s="131"/>
      <c r="G99" s="131"/>
      <c r="H99" s="131"/>
      <c r="I99" s="57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3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s="2" customFormat="1">
      <c r="A100" s="1"/>
      <c r="B100" s="42"/>
      <c r="C100" s="58"/>
      <c r="D100" s="58"/>
      <c r="E100" s="59"/>
      <c r="F100" s="59"/>
      <c r="G100" s="59"/>
      <c r="H100" s="60"/>
      <c r="I100" s="61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</row>
    <row r="101" spans="1:39" s="2" customFormat="1">
      <c r="A101" s="1"/>
      <c r="B101" s="131"/>
      <c r="C101" s="131"/>
      <c r="D101" s="132"/>
      <c r="E101" s="132"/>
      <c r="F101" s="132"/>
      <c r="G101" s="132"/>
      <c r="H101" s="132"/>
      <c r="I101" s="61"/>
      <c r="J101" s="61"/>
      <c r="K101" s="47"/>
      <c r="L101" s="47"/>
      <c r="M101" s="47"/>
      <c r="N101" s="47"/>
      <c r="O101" s="99"/>
      <c r="P101" s="47"/>
      <c r="Q101" s="47"/>
      <c r="R101" s="47"/>
      <c r="S101" s="47"/>
      <c r="T101" s="47"/>
      <c r="V101" s="1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</row>
    <row r="102" spans="1:39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00"/>
      <c r="P102" s="3"/>
      <c r="Q102" s="3"/>
      <c r="R102" s="3"/>
      <c r="S102" s="3"/>
      <c r="T102" s="3"/>
      <c r="U102" s="1"/>
      <c r="V102" s="1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</row>
    <row r="106" spans="1:39">
      <c r="B106" s="144"/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4"/>
      <c r="U106" s="144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sortState ref="A10:AM79">
    <sortCondition ref="B10:B79"/>
  </sortState>
  <mergeCells count="59">
    <mergeCell ref="B88:H88"/>
    <mergeCell ref="J88:U88"/>
    <mergeCell ref="F84:O84"/>
    <mergeCell ref="B106:C106"/>
    <mergeCell ref="D106:I106"/>
    <mergeCell ref="J106:U106"/>
    <mergeCell ref="B96:C96"/>
    <mergeCell ref="D96:I96"/>
    <mergeCell ref="J96:U96"/>
    <mergeCell ref="B99:H99"/>
    <mergeCell ref="J99:U99"/>
    <mergeCell ref="B101:C101"/>
    <mergeCell ref="D101:H101"/>
    <mergeCell ref="J87:U87"/>
    <mergeCell ref="J100:U100"/>
    <mergeCell ref="AB4:AE6"/>
    <mergeCell ref="B90:C90"/>
    <mergeCell ref="D90:H90"/>
    <mergeCell ref="S7:S8"/>
    <mergeCell ref="T7:T9"/>
    <mergeCell ref="U7:U9"/>
    <mergeCell ref="B9:G9"/>
    <mergeCell ref="B81:C81"/>
    <mergeCell ref="M7:M8"/>
    <mergeCell ref="N7:N8"/>
    <mergeCell ref="O7:O8"/>
    <mergeCell ref="P7:P8"/>
    <mergeCell ref="Q7:Q9"/>
    <mergeCell ref="R7:R8"/>
    <mergeCell ref="G7:G8"/>
    <mergeCell ref="J86:U86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5:U5"/>
    <mergeCell ref="B1:G1"/>
    <mergeCell ref="H1:U1"/>
    <mergeCell ref="B2:G2"/>
    <mergeCell ref="H2:U2"/>
    <mergeCell ref="P4:R4"/>
    <mergeCell ref="S4:U4"/>
    <mergeCell ref="F82:O82"/>
    <mergeCell ref="F83:O83"/>
    <mergeCell ref="L7:L8"/>
    <mergeCell ref="H7:H8"/>
    <mergeCell ref="G5:O5"/>
  </mergeCells>
  <conditionalFormatting sqref="H10:N79 P10:P79">
    <cfRule type="cellIs" dxfId="26" priority="11" operator="greaterThan">
      <formula>10</formula>
    </cfRule>
  </conditionalFormatting>
  <conditionalFormatting sqref="O101:O1048576 O1:O99">
    <cfRule type="duplicateValues" dxfId="25" priority="3"/>
  </conditionalFormatting>
  <conditionalFormatting sqref="C1:C1048576">
    <cfRule type="duplicateValues" dxfId="24" priority="2"/>
  </conditionalFormatting>
  <conditionalFormatting sqref="O1">
    <cfRule type="duplicateValues" dxfId="23" priority="1"/>
  </conditionalFormatting>
  <dataValidations count="1">
    <dataValidation allowBlank="1" showInputMessage="1" showErrorMessage="1" errorTitle="Không xóa dữ liệu" error="Không xóa dữ liệu" prompt="Không xóa dữ liệu" sqref="D84 Y2:AM8 X10:X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2060"/>
  </sheetPr>
  <dimension ref="A1:AM97"/>
  <sheetViews>
    <sheetView topLeftCell="B1" workbookViewId="0">
      <pane ySplit="3" topLeftCell="A50" activePane="bottomLeft" state="frozen"/>
      <selection activeCell="A6" sqref="A6:XFD6"/>
      <selection pane="bottomLeft" activeCell="O3" sqref="O1:O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1.875" style="1" customWidth="1"/>
    <col min="4" max="4" width="13.5" style="1" customWidth="1"/>
    <col min="5" max="5" width="9.125" style="1" customWidth="1"/>
    <col min="6" max="6" width="9.375" style="1" hidden="1" customWidth="1"/>
    <col min="7" max="7" width="11.625" style="1" customWidth="1"/>
    <col min="8" max="8" width="5.625" style="1" customWidth="1"/>
    <col min="9" max="9" width="5" style="1" customWidth="1"/>
    <col min="10" max="10" width="4.375" style="1" hidden="1" customWidth="1"/>
    <col min="11" max="11" width="5.875" style="1" customWidth="1"/>
    <col min="12" max="12" width="4.625" style="1" hidden="1" customWidth="1"/>
    <col min="13" max="13" width="6" style="1" hidden="1" customWidth="1"/>
    <col min="14" max="14" width="9" style="1" hidden="1" customWidth="1"/>
    <col min="15" max="15" width="18.7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875" style="1" customWidth="1"/>
    <col min="21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16" t="s">
        <v>0</v>
      </c>
      <c r="C1" s="116"/>
      <c r="D1" s="116"/>
      <c r="E1" s="116"/>
      <c r="F1" s="116"/>
      <c r="G1" s="116"/>
      <c r="H1" s="117" t="s">
        <v>1109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3"/>
    </row>
    <row r="2" spans="2:39" ht="25.5" customHeight="1">
      <c r="B2" s="118" t="s">
        <v>1</v>
      </c>
      <c r="C2" s="118"/>
      <c r="D2" s="118"/>
      <c r="E2" s="118"/>
      <c r="F2" s="118"/>
      <c r="G2" s="118"/>
      <c r="H2" s="119" t="s">
        <v>45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8"/>
      <c r="V3" s="4"/>
      <c r="W3" s="5"/>
      <c r="AF3" s="68"/>
      <c r="AJ3" s="68"/>
    </row>
    <row r="4" spans="2:39" ht="23.25" customHeight="1">
      <c r="B4" s="122" t="s">
        <v>2</v>
      </c>
      <c r="C4" s="122"/>
      <c r="D4" s="87" t="s">
        <v>46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115" t="s">
        <v>48</v>
      </c>
      <c r="Q4" s="115"/>
      <c r="R4" s="115"/>
      <c r="S4" s="115" t="s">
        <v>50</v>
      </c>
      <c r="T4" s="115"/>
      <c r="U4" s="115"/>
      <c r="X4" s="66"/>
      <c r="Y4" s="120" t="s">
        <v>41</v>
      </c>
      <c r="Z4" s="120" t="s">
        <v>8</v>
      </c>
      <c r="AA4" s="120" t="s">
        <v>40</v>
      </c>
      <c r="AB4" s="120" t="s">
        <v>39</v>
      </c>
      <c r="AC4" s="120"/>
      <c r="AD4" s="120"/>
      <c r="AE4" s="120"/>
      <c r="AF4" s="120" t="s">
        <v>38</v>
      </c>
      <c r="AG4" s="120"/>
      <c r="AH4" s="120" t="s">
        <v>36</v>
      </c>
      <c r="AI4" s="120"/>
      <c r="AJ4" s="120" t="s">
        <v>37</v>
      </c>
      <c r="AK4" s="120"/>
      <c r="AL4" s="120" t="s">
        <v>35</v>
      </c>
      <c r="AM4" s="120"/>
    </row>
    <row r="5" spans="2:39" ht="17.25" customHeight="1">
      <c r="B5" s="121" t="s">
        <v>3</v>
      </c>
      <c r="C5" s="121"/>
      <c r="D5" s="9">
        <v>2</v>
      </c>
      <c r="G5" s="114" t="s">
        <v>47</v>
      </c>
      <c r="H5" s="114"/>
      <c r="I5" s="114"/>
      <c r="J5" s="114"/>
      <c r="K5" s="114"/>
      <c r="L5" s="114"/>
      <c r="M5" s="114"/>
      <c r="N5" s="114"/>
      <c r="O5" s="114"/>
      <c r="P5" s="115" t="s">
        <v>49</v>
      </c>
      <c r="Q5" s="115"/>
      <c r="R5" s="115"/>
      <c r="S5" s="115"/>
      <c r="T5" s="115"/>
      <c r="U5" s="115"/>
      <c r="X5" s="66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</row>
    <row r="6" spans="2:39" ht="11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2"/>
      <c r="Q6" s="3"/>
      <c r="R6" s="3"/>
      <c r="S6" s="3"/>
      <c r="T6" s="3"/>
      <c r="X6" s="66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</row>
    <row r="7" spans="2:39" ht="44.25" customHeight="1">
      <c r="B7" s="123" t="s">
        <v>4</v>
      </c>
      <c r="C7" s="125" t="s">
        <v>5</v>
      </c>
      <c r="D7" s="127" t="s">
        <v>6</v>
      </c>
      <c r="E7" s="128"/>
      <c r="F7" s="123" t="s">
        <v>7</v>
      </c>
      <c r="G7" s="123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112" t="s">
        <v>13</v>
      </c>
      <c r="M7" s="112" t="s">
        <v>14</v>
      </c>
      <c r="N7" s="112" t="s">
        <v>15</v>
      </c>
      <c r="O7" s="146"/>
      <c r="P7" s="112" t="s">
        <v>16</v>
      </c>
      <c r="Q7" s="123" t="s">
        <v>17</v>
      </c>
      <c r="R7" s="112" t="s">
        <v>18</v>
      </c>
      <c r="S7" s="123" t="s">
        <v>19</v>
      </c>
      <c r="T7" s="123" t="s">
        <v>20</v>
      </c>
      <c r="U7" s="134" t="s">
        <v>21</v>
      </c>
      <c r="X7" s="66"/>
      <c r="Y7" s="120"/>
      <c r="Z7" s="120"/>
      <c r="AA7" s="120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24"/>
      <c r="C8" s="126"/>
      <c r="D8" s="129"/>
      <c r="E8" s="130"/>
      <c r="F8" s="124"/>
      <c r="G8" s="124"/>
      <c r="H8" s="113"/>
      <c r="I8" s="113"/>
      <c r="J8" s="113"/>
      <c r="K8" s="113"/>
      <c r="L8" s="112"/>
      <c r="M8" s="112"/>
      <c r="N8" s="112"/>
      <c r="O8" s="146"/>
      <c r="P8" s="112"/>
      <c r="Q8" s="133"/>
      <c r="R8" s="112"/>
      <c r="S8" s="124"/>
      <c r="T8" s="133"/>
      <c r="U8" s="135"/>
      <c r="W8" s="12"/>
      <c r="X8" s="66"/>
      <c r="Y8" s="71" t="str">
        <f>+D4</f>
        <v>Xử lý ảnh</v>
      </c>
      <c r="Z8" s="72" t="str">
        <f>+P4</f>
        <v>Nhóm: INT1362-01</v>
      </c>
      <c r="AA8" s="73">
        <f>+$AJ$8+$AL$8+$AH$8</f>
        <v>61</v>
      </c>
      <c r="AB8" s="67">
        <f>COUNTIF($T$9:$T$130,"Khiển trách")</f>
        <v>0</v>
      </c>
      <c r="AC8" s="67">
        <f>COUNTIF($T$9:$T$130,"Cảnh cáo")</f>
        <v>0</v>
      </c>
      <c r="AD8" s="67">
        <f>COUNTIF($T$9:$T$130,"Đình chỉ thi")</f>
        <v>0</v>
      </c>
      <c r="AE8" s="74">
        <f>+($AB$8+$AC$8+$AD$8)/$AA$8*100%</f>
        <v>0</v>
      </c>
      <c r="AF8" s="67">
        <f>SUM(COUNTIF($T$9:$T$128,"Vắng"),COUNTIF($T$9:$T$128,"Vắng có phép"))</f>
        <v>0</v>
      </c>
      <c r="AG8" s="75">
        <f>+$AF$8/$AA$8</f>
        <v>0</v>
      </c>
      <c r="AH8" s="76">
        <f>COUNTIF($X$9:$X$128,"Thi lại")</f>
        <v>0</v>
      </c>
      <c r="AI8" s="75">
        <f>+$AH$8/$AA$8</f>
        <v>0</v>
      </c>
      <c r="AJ8" s="76">
        <f>COUNTIF($X$9:$X$129,"Học lại")</f>
        <v>15</v>
      </c>
      <c r="AK8" s="75">
        <f>+$AJ$8/$AA$8</f>
        <v>0.24590163934426229</v>
      </c>
      <c r="AL8" s="67">
        <f>COUNTIF($X$10:$X$129,"Đạt")</f>
        <v>46</v>
      </c>
      <c r="AM8" s="74">
        <f>+$AL$8/$AA$8</f>
        <v>0.75409836065573765</v>
      </c>
    </row>
    <row r="9" spans="2:39" ht="30" customHeight="1">
      <c r="B9" s="137" t="s">
        <v>27</v>
      </c>
      <c r="C9" s="138"/>
      <c r="D9" s="138"/>
      <c r="E9" s="138"/>
      <c r="F9" s="138"/>
      <c r="G9" s="139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02"/>
      <c r="P9" s="63">
        <f>100-(H9+I9+J9+K9)</f>
        <v>70</v>
      </c>
      <c r="Q9" s="124"/>
      <c r="R9" s="17"/>
      <c r="S9" s="17"/>
      <c r="T9" s="124"/>
      <c r="U9" s="136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8">
        <v>1</v>
      </c>
      <c r="C10" s="19" t="s">
        <v>258</v>
      </c>
      <c r="D10" s="20" t="s">
        <v>259</v>
      </c>
      <c r="E10" s="21" t="s">
        <v>58</v>
      </c>
      <c r="F10" s="22"/>
      <c r="G10" s="19" t="s">
        <v>98</v>
      </c>
      <c r="H10" s="23">
        <v>7</v>
      </c>
      <c r="I10" s="23">
        <v>7.5</v>
      </c>
      <c r="J10" s="23" t="s">
        <v>28</v>
      </c>
      <c r="K10" s="23">
        <v>7.5</v>
      </c>
      <c r="L10" s="24"/>
      <c r="M10" s="24"/>
      <c r="N10" s="24"/>
      <c r="O10" s="103"/>
      <c r="P10" s="25">
        <v>6</v>
      </c>
      <c r="Q10" s="26">
        <f>ROUND(SUMPRODUCT(H10:P10,$H$9:$P$9)/100,1)</f>
        <v>6.4</v>
      </c>
      <c r="R10" s="2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7" t="str">
        <f>IF($Q10&lt;4,"Kém",IF(AND($Q10&gt;=4,$Q10&lt;=5.4),"Trung bình yếu",IF(AND($Q10&gt;=5.5,$Q10&lt;=6.9),"Trung bình",IF(AND($Q10&gt;=7,$Q10&lt;=8.4),"Khá",IF(AND($Q10&gt;=8.5,$Q10&lt;=10),"Giỏi","")))))</f>
        <v>Trung bình</v>
      </c>
      <c r="T10" s="86" t="str">
        <f>+IF(OR($H10=0,$I10=0,$J10=0,$K10=0),"Không đủ ĐKDT","")</f>
        <v/>
      </c>
      <c r="U10" s="89" t="s">
        <v>755</v>
      </c>
      <c r="V10" s="3"/>
      <c r="W10" s="28"/>
      <c r="X10" s="78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9">
        <v>2</v>
      </c>
      <c r="C11" s="30" t="s">
        <v>260</v>
      </c>
      <c r="D11" s="31" t="s">
        <v>261</v>
      </c>
      <c r="E11" s="32" t="s">
        <v>62</v>
      </c>
      <c r="F11" s="33"/>
      <c r="G11" s="30" t="s">
        <v>262</v>
      </c>
      <c r="H11" s="34">
        <v>7</v>
      </c>
      <c r="I11" s="34">
        <v>7.5</v>
      </c>
      <c r="J11" s="34" t="s">
        <v>28</v>
      </c>
      <c r="K11" s="34">
        <v>7.5</v>
      </c>
      <c r="L11" s="35"/>
      <c r="M11" s="35"/>
      <c r="N11" s="35"/>
      <c r="O11" s="104"/>
      <c r="P11" s="36">
        <v>5.5</v>
      </c>
      <c r="Q11" s="37">
        <f>ROUND(SUMPRODUCT(H11:P11,$H$9:$P$9)/100,1)</f>
        <v>6.1</v>
      </c>
      <c r="R11" s="38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9" t="str">
        <f>IF($Q11&lt;4,"Kém",IF(AND($Q11&gt;=4,$Q11&lt;=5.4),"Trung bình yếu",IF(AND($Q11&gt;=5.5,$Q11&lt;=6.9),"Trung bình",IF(AND($Q11&gt;=7,$Q11&lt;=8.4),"Khá",IF(AND($Q11&gt;=8.5,$Q11&lt;=10),"Giỏi","")))))</f>
        <v>Trung bình</v>
      </c>
      <c r="T11" s="40" t="str">
        <f>+IF(OR($H11=0,$I11=0,$J11=0,$K11=0),"Không đủ ĐKDT","")</f>
        <v/>
      </c>
      <c r="U11" s="90" t="s">
        <v>755</v>
      </c>
      <c r="V11" s="3"/>
      <c r="W11" s="28"/>
      <c r="X11" s="7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9">
        <v>3</v>
      </c>
      <c r="C12" s="30" t="s">
        <v>263</v>
      </c>
      <c r="D12" s="31" t="s">
        <v>264</v>
      </c>
      <c r="E12" s="32" t="s">
        <v>1113</v>
      </c>
      <c r="F12" s="33"/>
      <c r="G12" s="30" t="s">
        <v>85</v>
      </c>
      <c r="H12" s="34">
        <v>6</v>
      </c>
      <c r="I12" s="34">
        <v>6</v>
      </c>
      <c r="J12" s="34" t="s">
        <v>28</v>
      </c>
      <c r="K12" s="34">
        <v>6</v>
      </c>
      <c r="L12" s="41"/>
      <c r="M12" s="41"/>
      <c r="N12" s="41"/>
      <c r="O12" s="104"/>
      <c r="P12" s="36">
        <v>3.5</v>
      </c>
      <c r="Q12" s="37">
        <f>ROUND(SUMPRODUCT(H12:P12,$H$9:$P$9)/100,1)</f>
        <v>4.3</v>
      </c>
      <c r="R12" s="3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9" t="str">
        <f>IF($Q12&lt;4,"Kém",IF(AND($Q12&gt;=4,$Q12&lt;=5.4),"Trung bình yếu",IF(AND($Q12&gt;=5.5,$Q12&lt;=6.9),"Trung bình",IF(AND($Q12&gt;=7,$Q12&lt;=8.4),"Khá",IF(AND($Q12&gt;=8.5,$Q12&lt;=10),"Giỏi","")))))</f>
        <v>Trung bình yếu</v>
      </c>
      <c r="T12" s="40" t="str">
        <f>+IF(OR($H12=0,$I12=0,$J12=0,$K12=0),"Không đủ ĐKDT","")</f>
        <v/>
      </c>
      <c r="U12" s="90" t="s">
        <v>755</v>
      </c>
      <c r="V12" s="3"/>
      <c r="W12" s="28"/>
      <c r="X12" s="78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9"/>
      <c r="Z12" s="79"/>
      <c r="AA12" s="105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9">
        <v>4</v>
      </c>
      <c r="C13" s="30" t="s">
        <v>265</v>
      </c>
      <c r="D13" s="31" t="s">
        <v>266</v>
      </c>
      <c r="E13" s="32" t="s">
        <v>267</v>
      </c>
      <c r="F13" s="33"/>
      <c r="G13" s="30" t="s">
        <v>72</v>
      </c>
      <c r="H13" s="34">
        <v>7</v>
      </c>
      <c r="I13" s="34">
        <v>7.5</v>
      </c>
      <c r="J13" s="34" t="s">
        <v>28</v>
      </c>
      <c r="K13" s="34">
        <v>7.5</v>
      </c>
      <c r="L13" s="41"/>
      <c r="M13" s="41"/>
      <c r="N13" s="41"/>
      <c r="O13" s="104"/>
      <c r="P13" s="36">
        <v>3</v>
      </c>
      <c r="Q13" s="37">
        <f>ROUND(SUMPRODUCT(H13:P13,$H$9:$P$9)/100,1)</f>
        <v>4.3</v>
      </c>
      <c r="R13" s="38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9" t="str">
        <f>IF($Q13&lt;4,"Kém",IF(AND($Q13&gt;=4,$Q13&lt;=5.4),"Trung bình yếu",IF(AND($Q13&gt;=5.5,$Q13&lt;=6.9),"Trung bình",IF(AND($Q13&gt;=7,$Q13&lt;=8.4),"Khá",IF(AND($Q13&gt;=8.5,$Q13&lt;=10),"Giỏi","")))))</f>
        <v>Trung bình yếu</v>
      </c>
      <c r="T13" s="40" t="str">
        <f>+IF(OR($H13=0,$I13=0,$J13=0,$K13=0),"Không đủ ĐKDT","")</f>
        <v/>
      </c>
      <c r="U13" s="90" t="s">
        <v>755</v>
      </c>
      <c r="V13" s="3"/>
      <c r="W13" s="28"/>
      <c r="X13" s="78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9">
        <v>5</v>
      </c>
      <c r="C14" s="30" t="s">
        <v>268</v>
      </c>
      <c r="D14" s="31" t="s">
        <v>269</v>
      </c>
      <c r="E14" s="32" t="s">
        <v>75</v>
      </c>
      <c r="F14" s="33"/>
      <c r="G14" s="30" t="s">
        <v>66</v>
      </c>
      <c r="H14" s="34">
        <v>10</v>
      </c>
      <c r="I14" s="34">
        <v>9.5</v>
      </c>
      <c r="J14" s="34" t="s">
        <v>28</v>
      </c>
      <c r="K14" s="34">
        <v>9.5</v>
      </c>
      <c r="L14" s="41"/>
      <c r="M14" s="41"/>
      <c r="N14" s="41"/>
      <c r="O14" s="104"/>
      <c r="P14" s="36">
        <v>9</v>
      </c>
      <c r="Q14" s="37">
        <f>ROUND(SUMPRODUCT(H14:P14,$H$9:$P$9)/100,1)</f>
        <v>9.1999999999999993</v>
      </c>
      <c r="R14" s="38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A+</v>
      </c>
      <c r="S14" s="39" t="str">
        <f>IF($Q14&lt;4,"Kém",IF(AND($Q14&gt;=4,$Q14&lt;=5.4),"Trung bình yếu",IF(AND($Q14&gt;=5.5,$Q14&lt;=6.9),"Trung bình",IF(AND($Q14&gt;=7,$Q14&lt;=8.4),"Khá",IF(AND($Q14&gt;=8.5,$Q14&lt;=10),"Giỏi","")))))</f>
        <v>Giỏi</v>
      </c>
      <c r="T14" s="40" t="str">
        <f>+IF(OR($H14=0,$I14=0,$J14=0,$K14=0),"Không đủ ĐKDT","")</f>
        <v/>
      </c>
      <c r="U14" s="90" t="s">
        <v>755</v>
      </c>
      <c r="V14" s="3"/>
      <c r="W14" s="28"/>
      <c r="X14" s="78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9">
        <v>6</v>
      </c>
      <c r="C15" s="30" t="s">
        <v>270</v>
      </c>
      <c r="D15" s="31" t="s">
        <v>271</v>
      </c>
      <c r="E15" s="32" t="s">
        <v>272</v>
      </c>
      <c r="F15" s="33"/>
      <c r="G15" s="30" t="s">
        <v>123</v>
      </c>
      <c r="H15" s="34">
        <v>7</v>
      </c>
      <c r="I15" s="34">
        <v>6</v>
      </c>
      <c r="J15" s="34" t="s">
        <v>28</v>
      </c>
      <c r="K15" s="34">
        <v>6</v>
      </c>
      <c r="L15" s="41"/>
      <c r="M15" s="41"/>
      <c r="N15" s="41"/>
      <c r="O15" s="104"/>
      <c r="P15" s="36">
        <v>3</v>
      </c>
      <c r="Q15" s="37">
        <f>ROUND(SUMPRODUCT(H15:P15,$H$9:$P$9)/100,1)</f>
        <v>4</v>
      </c>
      <c r="R15" s="38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D</v>
      </c>
      <c r="S15" s="39" t="str">
        <f>IF($Q15&lt;4,"Kém",IF(AND($Q15&gt;=4,$Q15&lt;=5.4),"Trung bình yếu",IF(AND($Q15&gt;=5.5,$Q15&lt;=6.9),"Trung bình",IF(AND($Q15&gt;=7,$Q15&lt;=8.4),"Khá",IF(AND($Q15&gt;=8.5,$Q15&lt;=10),"Giỏi","")))))</f>
        <v>Trung bình yếu</v>
      </c>
      <c r="T15" s="40" t="str">
        <f>+IF(OR($H15=0,$I15=0,$J15=0,$K15=0),"Không đủ ĐKDT","")</f>
        <v/>
      </c>
      <c r="U15" s="90" t="s">
        <v>755</v>
      </c>
      <c r="V15" s="3"/>
      <c r="W15" s="28"/>
      <c r="X15" s="78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9">
        <v>7</v>
      </c>
      <c r="C16" s="30" t="s">
        <v>273</v>
      </c>
      <c r="D16" s="31" t="s">
        <v>274</v>
      </c>
      <c r="E16" s="32" t="s">
        <v>275</v>
      </c>
      <c r="F16" s="33"/>
      <c r="G16" s="30" t="s">
        <v>91</v>
      </c>
      <c r="H16" s="34">
        <v>9.5</v>
      </c>
      <c r="I16" s="34">
        <v>9</v>
      </c>
      <c r="J16" s="34" t="s">
        <v>28</v>
      </c>
      <c r="K16" s="34">
        <v>9</v>
      </c>
      <c r="L16" s="41"/>
      <c r="M16" s="41"/>
      <c r="N16" s="41"/>
      <c r="O16" s="104"/>
      <c r="P16" s="36">
        <v>9</v>
      </c>
      <c r="Q16" s="37">
        <f>ROUND(SUMPRODUCT(H16:P16,$H$9:$P$9)/100,1)</f>
        <v>9.1</v>
      </c>
      <c r="R16" s="38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A+</v>
      </c>
      <c r="S16" s="39" t="str">
        <f>IF($Q16&lt;4,"Kém",IF(AND($Q16&gt;=4,$Q16&lt;=5.4),"Trung bình yếu",IF(AND($Q16&gt;=5.5,$Q16&lt;=6.9),"Trung bình",IF(AND($Q16&gt;=7,$Q16&lt;=8.4),"Khá",IF(AND($Q16&gt;=8.5,$Q16&lt;=10),"Giỏi","")))))</f>
        <v>Giỏi</v>
      </c>
      <c r="T16" s="40" t="str">
        <f>+IF(OR($H16=0,$I16=0,$J16=0,$K16=0),"Không đủ ĐKDT","")</f>
        <v/>
      </c>
      <c r="U16" s="90" t="s">
        <v>755</v>
      </c>
      <c r="V16" s="3"/>
      <c r="W16" s="28"/>
      <c r="X16" s="78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9">
        <v>8</v>
      </c>
      <c r="C17" s="30" t="s">
        <v>276</v>
      </c>
      <c r="D17" s="31" t="s">
        <v>277</v>
      </c>
      <c r="E17" s="32" t="s">
        <v>101</v>
      </c>
      <c r="F17" s="33"/>
      <c r="G17" s="30" t="s">
        <v>98</v>
      </c>
      <c r="H17" s="34">
        <v>6</v>
      </c>
      <c r="I17" s="34">
        <v>6</v>
      </c>
      <c r="J17" s="34" t="s">
        <v>28</v>
      </c>
      <c r="K17" s="34">
        <v>6</v>
      </c>
      <c r="L17" s="41"/>
      <c r="M17" s="41"/>
      <c r="N17" s="41"/>
      <c r="O17" s="104"/>
      <c r="P17" s="36">
        <v>1</v>
      </c>
      <c r="Q17" s="37">
        <f>ROUND(SUMPRODUCT(H17:P17,$H$9:$P$9)/100,1)</f>
        <v>2.5</v>
      </c>
      <c r="R17" s="38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F</v>
      </c>
      <c r="S17" s="39" t="str">
        <f>IF($Q17&lt;4,"Kém",IF(AND($Q17&gt;=4,$Q17&lt;=5.4),"Trung bình yếu",IF(AND($Q17&gt;=5.5,$Q17&lt;=6.9),"Trung bình",IF(AND($Q17&gt;=7,$Q17&lt;=8.4),"Khá",IF(AND($Q17&gt;=8.5,$Q17&lt;=10),"Giỏi","")))))</f>
        <v>Kém</v>
      </c>
      <c r="T17" s="40" t="str">
        <f>+IF(OR($H17=0,$I17=0,$J17=0,$K17=0),"Không đủ ĐKDT","")</f>
        <v/>
      </c>
      <c r="U17" s="90" t="s">
        <v>755</v>
      </c>
      <c r="V17" s="3"/>
      <c r="W17" s="28"/>
      <c r="X17" s="78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Học lại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9">
        <v>9</v>
      </c>
      <c r="C18" s="30" t="s">
        <v>278</v>
      </c>
      <c r="D18" s="31" t="s">
        <v>279</v>
      </c>
      <c r="E18" s="32" t="s">
        <v>101</v>
      </c>
      <c r="F18" s="33"/>
      <c r="G18" s="30" t="s">
        <v>66</v>
      </c>
      <c r="H18" s="34">
        <v>8</v>
      </c>
      <c r="I18" s="34">
        <v>8</v>
      </c>
      <c r="J18" s="34" t="s">
        <v>28</v>
      </c>
      <c r="K18" s="34">
        <v>8</v>
      </c>
      <c r="L18" s="41"/>
      <c r="M18" s="41"/>
      <c r="N18" s="41"/>
      <c r="O18" s="104"/>
      <c r="P18" s="36">
        <v>3</v>
      </c>
      <c r="Q18" s="37">
        <f>ROUND(SUMPRODUCT(H18:P18,$H$9:$P$9)/100,1)</f>
        <v>4.5</v>
      </c>
      <c r="R18" s="38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D</v>
      </c>
      <c r="S18" s="39" t="str">
        <f>IF($Q18&lt;4,"Kém",IF(AND($Q18&gt;=4,$Q18&lt;=5.4),"Trung bình yếu",IF(AND($Q18&gt;=5.5,$Q18&lt;=6.9),"Trung bình",IF(AND($Q18&gt;=7,$Q18&lt;=8.4),"Khá",IF(AND($Q18&gt;=8.5,$Q18&lt;=10),"Giỏi","")))))</f>
        <v>Trung bình yếu</v>
      </c>
      <c r="T18" s="40" t="str">
        <f>+IF(OR($H18=0,$I18=0,$J18=0,$K18=0),"Không đủ ĐKDT","")</f>
        <v/>
      </c>
      <c r="U18" s="90" t="s">
        <v>755</v>
      </c>
      <c r="V18" s="3"/>
      <c r="W18" s="28"/>
      <c r="X18" s="78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9">
        <v>10</v>
      </c>
      <c r="C19" s="30" t="s">
        <v>280</v>
      </c>
      <c r="D19" s="31" t="s">
        <v>128</v>
      </c>
      <c r="E19" s="32" t="s">
        <v>101</v>
      </c>
      <c r="F19" s="33"/>
      <c r="G19" s="30" t="s">
        <v>69</v>
      </c>
      <c r="H19" s="34">
        <v>7</v>
      </c>
      <c r="I19" s="34">
        <v>7</v>
      </c>
      <c r="J19" s="34" t="s">
        <v>28</v>
      </c>
      <c r="K19" s="34">
        <v>7</v>
      </c>
      <c r="L19" s="41"/>
      <c r="M19" s="41"/>
      <c r="N19" s="41"/>
      <c r="O19" s="104"/>
      <c r="P19" s="36">
        <v>7.5</v>
      </c>
      <c r="Q19" s="37">
        <f>ROUND(SUMPRODUCT(H19:P19,$H$9:$P$9)/100,1)</f>
        <v>7.4</v>
      </c>
      <c r="R19" s="38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B</v>
      </c>
      <c r="S19" s="39" t="str">
        <f>IF($Q19&lt;4,"Kém",IF(AND($Q19&gt;=4,$Q19&lt;=5.4),"Trung bình yếu",IF(AND($Q19&gt;=5.5,$Q19&lt;=6.9),"Trung bình",IF(AND($Q19&gt;=7,$Q19&lt;=8.4),"Khá",IF(AND($Q19&gt;=8.5,$Q19&lt;=10),"Giỏi","")))))</f>
        <v>Khá</v>
      </c>
      <c r="T19" s="40" t="str">
        <f>+IF(OR($H19=0,$I19=0,$J19=0,$K19=0),"Không đủ ĐKDT","")</f>
        <v/>
      </c>
      <c r="U19" s="90" t="s">
        <v>755</v>
      </c>
      <c r="V19" s="3"/>
      <c r="W19" s="28"/>
      <c r="X19" s="78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9">
        <v>11</v>
      </c>
      <c r="C20" s="30" t="s">
        <v>281</v>
      </c>
      <c r="D20" s="31" t="s">
        <v>282</v>
      </c>
      <c r="E20" s="32" t="s">
        <v>101</v>
      </c>
      <c r="F20" s="33"/>
      <c r="G20" s="30" t="s">
        <v>72</v>
      </c>
      <c r="H20" s="34">
        <v>6</v>
      </c>
      <c r="I20" s="34">
        <v>6.5</v>
      </c>
      <c r="J20" s="34" t="s">
        <v>28</v>
      </c>
      <c r="K20" s="34">
        <v>6.5</v>
      </c>
      <c r="L20" s="41"/>
      <c r="M20" s="41"/>
      <c r="N20" s="41"/>
      <c r="O20" s="104"/>
      <c r="P20" s="36">
        <v>0</v>
      </c>
      <c r="Q20" s="37">
        <f>ROUND(SUMPRODUCT(H20:P20,$H$9:$P$9)/100,1)</f>
        <v>1.9</v>
      </c>
      <c r="R20" s="38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F</v>
      </c>
      <c r="S20" s="39" t="str">
        <f>IF($Q20&lt;4,"Kém",IF(AND($Q20&gt;=4,$Q20&lt;=5.4),"Trung bình yếu",IF(AND($Q20&gt;=5.5,$Q20&lt;=6.9),"Trung bình",IF(AND($Q20&gt;=7,$Q20&lt;=8.4),"Khá",IF(AND($Q20&gt;=8.5,$Q20&lt;=10),"Giỏi","")))))</f>
        <v>Kém</v>
      </c>
      <c r="T20" s="40" t="str">
        <f>+IF(OR($H20=0,$I20=0,$J20=0,$K20=0),"Không đủ ĐKDT","")</f>
        <v/>
      </c>
      <c r="U20" s="90" t="s">
        <v>755</v>
      </c>
      <c r="V20" s="3"/>
      <c r="W20" s="28"/>
      <c r="X20" s="78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Học lại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9">
        <v>12</v>
      </c>
      <c r="C21" s="30" t="s">
        <v>283</v>
      </c>
      <c r="D21" s="31" t="s">
        <v>266</v>
      </c>
      <c r="E21" s="32" t="s">
        <v>105</v>
      </c>
      <c r="F21" s="33"/>
      <c r="G21" s="30" t="s">
        <v>66</v>
      </c>
      <c r="H21" s="34">
        <v>7</v>
      </c>
      <c r="I21" s="34">
        <v>7</v>
      </c>
      <c r="J21" s="34" t="s">
        <v>28</v>
      </c>
      <c r="K21" s="34">
        <v>7</v>
      </c>
      <c r="L21" s="41"/>
      <c r="M21" s="41"/>
      <c r="N21" s="41"/>
      <c r="O21" s="104"/>
      <c r="P21" s="36">
        <v>7.5</v>
      </c>
      <c r="Q21" s="37">
        <f>ROUND(SUMPRODUCT(H21:P21,$H$9:$P$9)/100,1)</f>
        <v>7.4</v>
      </c>
      <c r="R21" s="38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B</v>
      </c>
      <c r="S21" s="39" t="str">
        <f>IF($Q21&lt;4,"Kém",IF(AND($Q21&gt;=4,$Q21&lt;=5.4),"Trung bình yếu",IF(AND($Q21&gt;=5.5,$Q21&lt;=6.9),"Trung bình",IF(AND($Q21&gt;=7,$Q21&lt;=8.4),"Khá",IF(AND($Q21&gt;=8.5,$Q21&lt;=10),"Giỏi","")))))</f>
        <v>Khá</v>
      </c>
      <c r="T21" s="40" t="str">
        <f>+IF(OR($H21=0,$I21=0,$J21=0,$K21=0),"Không đủ ĐKDT","")</f>
        <v/>
      </c>
      <c r="U21" s="90" t="s">
        <v>755</v>
      </c>
      <c r="V21" s="3"/>
      <c r="W21" s="28"/>
      <c r="X21" s="78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9">
        <v>13</v>
      </c>
      <c r="C22" s="30" t="s">
        <v>284</v>
      </c>
      <c r="D22" s="31" t="s">
        <v>197</v>
      </c>
      <c r="E22" s="32" t="s">
        <v>108</v>
      </c>
      <c r="F22" s="33"/>
      <c r="G22" s="30" t="s">
        <v>72</v>
      </c>
      <c r="H22" s="34">
        <v>7</v>
      </c>
      <c r="I22" s="34">
        <v>8.5</v>
      </c>
      <c r="J22" s="34" t="s">
        <v>28</v>
      </c>
      <c r="K22" s="34">
        <v>8.5</v>
      </c>
      <c r="L22" s="41"/>
      <c r="M22" s="41"/>
      <c r="N22" s="41"/>
      <c r="O22" s="104"/>
      <c r="P22" s="36">
        <v>6</v>
      </c>
      <c r="Q22" s="37">
        <f>ROUND(SUMPRODUCT(H22:P22,$H$9:$P$9)/100,1)</f>
        <v>6.6</v>
      </c>
      <c r="R22" s="38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C+</v>
      </c>
      <c r="S22" s="39" t="str">
        <f>IF($Q22&lt;4,"Kém",IF(AND($Q22&gt;=4,$Q22&lt;=5.4),"Trung bình yếu",IF(AND($Q22&gt;=5.5,$Q22&lt;=6.9),"Trung bình",IF(AND($Q22&gt;=7,$Q22&lt;=8.4),"Khá",IF(AND($Q22&gt;=8.5,$Q22&lt;=10),"Giỏi","")))))</f>
        <v>Trung bình</v>
      </c>
      <c r="T22" s="40" t="str">
        <f>+IF(OR($H22=0,$I22=0,$J22=0,$K22=0),"Không đủ ĐKDT","")</f>
        <v/>
      </c>
      <c r="U22" s="90" t="s">
        <v>755</v>
      </c>
      <c r="V22" s="3"/>
      <c r="W22" s="28"/>
      <c r="X22" s="78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9">
        <v>14</v>
      </c>
      <c r="C23" s="30" t="s">
        <v>285</v>
      </c>
      <c r="D23" s="31" t="s">
        <v>286</v>
      </c>
      <c r="E23" s="32" t="s">
        <v>287</v>
      </c>
      <c r="F23" s="33"/>
      <c r="G23" s="30" t="s">
        <v>150</v>
      </c>
      <c r="H23" s="34">
        <v>7</v>
      </c>
      <c r="I23" s="34">
        <v>6.5</v>
      </c>
      <c r="J23" s="34" t="s">
        <v>28</v>
      </c>
      <c r="K23" s="34">
        <v>6.5</v>
      </c>
      <c r="L23" s="41"/>
      <c r="M23" s="41"/>
      <c r="N23" s="41"/>
      <c r="O23" s="104"/>
      <c r="P23" s="36">
        <v>2</v>
      </c>
      <c r="Q23" s="37">
        <f>ROUND(SUMPRODUCT(H23:P23,$H$9:$P$9)/100,1)</f>
        <v>3.4</v>
      </c>
      <c r="R23" s="38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F</v>
      </c>
      <c r="S23" s="39" t="str">
        <f>IF($Q23&lt;4,"Kém",IF(AND($Q23&gt;=4,$Q23&lt;=5.4),"Trung bình yếu",IF(AND($Q23&gt;=5.5,$Q23&lt;=6.9),"Trung bình",IF(AND($Q23&gt;=7,$Q23&lt;=8.4),"Khá",IF(AND($Q23&gt;=8.5,$Q23&lt;=10),"Giỏi","")))))</f>
        <v>Kém</v>
      </c>
      <c r="T23" s="40" t="str">
        <f>+IF(OR($H23=0,$I23=0,$J23=0,$K23=0),"Không đủ ĐKDT","")</f>
        <v/>
      </c>
      <c r="U23" s="90" t="s">
        <v>755</v>
      </c>
      <c r="V23" s="3"/>
      <c r="W23" s="28"/>
      <c r="X23" s="78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Học lại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9">
        <v>15</v>
      </c>
      <c r="C24" s="30" t="s">
        <v>288</v>
      </c>
      <c r="D24" s="31" t="s">
        <v>289</v>
      </c>
      <c r="E24" s="32" t="s">
        <v>111</v>
      </c>
      <c r="F24" s="33"/>
      <c r="G24" s="30" t="s">
        <v>66</v>
      </c>
      <c r="H24" s="34">
        <v>7</v>
      </c>
      <c r="I24" s="34">
        <v>7</v>
      </c>
      <c r="J24" s="34" t="s">
        <v>28</v>
      </c>
      <c r="K24" s="34">
        <v>7</v>
      </c>
      <c r="L24" s="41"/>
      <c r="M24" s="41"/>
      <c r="N24" s="41"/>
      <c r="O24" s="104"/>
      <c r="P24" s="36">
        <v>4</v>
      </c>
      <c r="Q24" s="37">
        <f>ROUND(SUMPRODUCT(H24:P24,$H$9:$P$9)/100,1)</f>
        <v>4.9000000000000004</v>
      </c>
      <c r="R24" s="38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D</v>
      </c>
      <c r="S24" s="39" t="str">
        <f>IF($Q24&lt;4,"Kém",IF(AND($Q24&gt;=4,$Q24&lt;=5.4),"Trung bình yếu",IF(AND($Q24&gt;=5.5,$Q24&lt;=6.9),"Trung bình",IF(AND($Q24&gt;=7,$Q24&lt;=8.4),"Khá",IF(AND($Q24&gt;=8.5,$Q24&lt;=10),"Giỏi","")))))</f>
        <v>Trung bình yếu</v>
      </c>
      <c r="T24" s="40" t="str">
        <f>+IF(OR($H24=0,$I24=0,$J24=0,$K24=0),"Không đủ ĐKDT","")</f>
        <v/>
      </c>
      <c r="U24" s="90" t="s">
        <v>755</v>
      </c>
      <c r="V24" s="3"/>
      <c r="W24" s="28"/>
      <c r="X24" s="78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9">
        <v>16</v>
      </c>
      <c r="C25" s="30" t="s">
        <v>290</v>
      </c>
      <c r="D25" s="31" t="s">
        <v>291</v>
      </c>
      <c r="E25" s="32" t="s">
        <v>111</v>
      </c>
      <c r="F25" s="33"/>
      <c r="G25" s="30" t="s">
        <v>98</v>
      </c>
      <c r="H25" s="34">
        <v>7</v>
      </c>
      <c r="I25" s="34">
        <v>5</v>
      </c>
      <c r="J25" s="34" t="s">
        <v>28</v>
      </c>
      <c r="K25" s="34">
        <v>5</v>
      </c>
      <c r="L25" s="41"/>
      <c r="M25" s="41"/>
      <c r="N25" s="41"/>
      <c r="O25" s="104"/>
      <c r="P25" s="36">
        <v>3</v>
      </c>
      <c r="Q25" s="37">
        <f>ROUND(SUMPRODUCT(H25:P25,$H$9:$P$9)/100,1)</f>
        <v>3.8</v>
      </c>
      <c r="R25" s="38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F</v>
      </c>
      <c r="S25" s="39" t="str">
        <f>IF($Q25&lt;4,"Kém",IF(AND($Q25&gt;=4,$Q25&lt;=5.4),"Trung bình yếu",IF(AND($Q25&gt;=5.5,$Q25&lt;=6.9),"Trung bình",IF(AND($Q25&gt;=7,$Q25&lt;=8.4),"Khá",IF(AND($Q25&gt;=8.5,$Q25&lt;=10),"Giỏi","")))))</f>
        <v>Kém</v>
      </c>
      <c r="T25" s="40" t="str">
        <f>+IF(OR($H25=0,$I25=0,$J25=0,$K25=0),"Không đủ ĐKDT","")</f>
        <v/>
      </c>
      <c r="U25" s="90" t="s">
        <v>755</v>
      </c>
      <c r="V25" s="3"/>
      <c r="W25" s="28"/>
      <c r="X25" s="78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Học lại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9">
        <v>17</v>
      </c>
      <c r="C26" s="30" t="s">
        <v>292</v>
      </c>
      <c r="D26" s="31" t="s">
        <v>293</v>
      </c>
      <c r="E26" s="32" t="s">
        <v>294</v>
      </c>
      <c r="F26" s="33"/>
      <c r="G26" s="30" t="s">
        <v>98</v>
      </c>
      <c r="H26" s="34">
        <v>6</v>
      </c>
      <c r="I26" s="34">
        <v>6.5</v>
      </c>
      <c r="J26" s="34" t="s">
        <v>28</v>
      </c>
      <c r="K26" s="34">
        <v>6.5</v>
      </c>
      <c r="L26" s="41"/>
      <c r="M26" s="41"/>
      <c r="N26" s="41"/>
      <c r="O26" s="104"/>
      <c r="P26" s="36">
        <v>4.5</v>
      </c>
      <c r="Q26" s="37">
        <f>ROUND(SUMPRODUCT(H26:P26,$H$9:$P$9)/100,1)</f>
        <v>5.0999999999999996</v>
      </c>
      <c r="R26" s="38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D+</v>
      </c>
      <c r="S26" s="39" t="str">
        <f>IF($Q26&lt;4,"Kém",IF(AND($Q26&gt;=4,$Q26&lt;=5.4),"Trung bình yếu",IF(AND($Q26&gt;=5.5,$Q26&lt;=6.9),"Trung bình",IF(AND($Q26&gt;=7,$Q26&lt;=8.4),"Khá",IF(AND($Q26&gt;=8.5,$Q26&lt;=10),"Giỏi","")))))</f>
        <v>Trung bình yếu</v>
      </c>
      <c r="T26" s="40" t="str">
        <f>+IF(OR($H26=0,$I26=0,$J26=0,$K26=0),"Không đủ ĐKDT","")</f>
        <v/>
      </c>
      <c r="U26" s="90" t="s">
        <v>755</v>
      </c>
      <c r="V26" s="3"/>
      <c r="W26" s="28"/>
      <c r="X26" s="78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9">
        <v>18</v>
      </c>
      <c r="C27" s="30" t="s">
        <v>295</v>
      </c>
      <c r="D27" s="31" t="s">
        <v>296</v>
      </c>
      <c r="E27" s="32" t="s">
        <v>129</v>
      </c>
      <c r="F27" s="33"/>
      <c r="G27" s="30" t="s">
        <v>98</v>
      </c>
      <c r="H27" s="34">
        <v>8</v>
      </c>
      <c r="I27" s="34">
        <v>7.5</v>
      </c>
      <c r="J27" s="34" t="s">
        <v>28</v>
      </c>
      <c r="K27" s="34">
        <v>7.5</v>
      </c>
      <c r="L27" s="41"/>
      <c r="M27" s="41"/>
      <c r="N27" s="41"/>
      <c r="O27" s="104"/>
      <c r="P27" s="36">
        <v>6</v>
      </c>
      <c r="Q27" s="37">
        <f>ROUND(SUMPRODUCT(H27:P27,$H$9:$P$9)/100,1)</f>
        <v>6.5</v>
      </c>
      <c r="R27" s="38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C+</v>
      </c>
      <c r="S27" s="39" t="str">
        <f>IF($Q27&lt;4,"Kém",IF(AND($Q27&gt;=4,$Q27&lt;=5.4),"Trung bình yếu",IF(AND($Q27&gt;=5.5,$Q27&lt;=6.9),"Trung bình",IF(AND($Q27&gt;=7,$Q27&lt;=8.4),"Khá",IF(AND($Q27&gt;=8.5,$Q27&lt;=10),"Giỏi","")))))</f>
        <v>Trung bình</v>
      </c>
      <c r="T27" s="40" t="str">
        <f>+IF(OR($H27=0,$I27=0,$J27=0,$K27=0),"Không đủ ĐKDT","")</f>
        <v/>
      </c>
      <c r="U27" s="90" t="s">
        <v>755</v>
      </c>
      <c r="V27" s="3"/>
      <c r="W27" s="28"/>
      <c r="X27" s="78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9">
        <v>19</v>
      </c>
      <c r="C28" s="30" t="s">
        <v>297</v>
      </c>
      <c r="D28" s="31" t="s">
        <v>298</v>
      </c>
      <c r="E28" s="32" t="s">
        <v>299</v>
      </c>
      <c r="F28" s="33"/>
      <c r="G28" s="30" t="s">
        <v>85</v>
      </c>
      <c r="H28" s="34">
        <v>7</v>
      </c>
      <c r="I28" s="34">
        <v>6.5</v>
      </c>
      <c r="J28" s="34" t="s">
        <v>28</v>
      </c>
      <c r="K28" s="34">
        <v>6.5</v>
      </c>
      <c r="L28" s="41"/>
      <c r="M28" s="41"/>
      <c r="N28" s="41"/>
      <c r="O28" s="104"/>
      <c r="P28" s="36">
        <v>3</v>
      </c>
      <c r="Q28" s="37">
        <f>ROUND(SUMPRODUCT(H28:P28,$H$9:$P$9)/100,1)</f>
        <v>4.0999999999999996</v>
      </c>
      <c r="R28" s="38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D</v>
      </c>
      <c r="S28" s="39" t="str">
        <f>IF($Q28&lt;4,"Kém",IF(AND($Q28&gt;=4,$Q28&lt;=5.4),"Trung bình yếu",IF(AND($Q28&gt;=5.5,$Q28&lt;=6.9),"Trung bình",IF(AND($Q28&gt;=7,$Q28&lt;=8.4),"Khá",IF(AND($Q28&gt;=8.5,$Q28&lt;=10),"Giỏi","")))))</f>
        <v>Trung bình yếu</v>
      </c>
      <c r="T28" s="40" t="str">
        <f>+IF(OR($H28=0,$I28=0,$J28=0,$K28=0),"Không đủ ĐKDT","")</f>
        <v/>
      </c>
      <c r="U28" s="90" t="s">
        <v>755</v>
      </c>
      <c r="V28" s="3"/>
      <c r="W28" s="28"/>
      <c r="X28" s="78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9">
        <v>20</v>
      </c>
      <c r="C29" s="30" t="s">
        <v>300</v>
      </c>
      <c r="D29" s="31" t="s">
        <v>301</v>
      </c>
      <c r="E29" s="32" t="s">
        <v>302</v>
      </c>
      <c r="F29" s="33"/>
      <c r="G29" s="30" t="s">
        <v>85</v>
      </c>
      <c r="H29" s="34">
        <v>7</v>
      </c>
      <c r="I29" s="34">
        <v>7</v>
      </c>
      <c r="J29" s="34" t="s">
        <v>28</v>
      </c>
      <c r="K29" s="34">
        <v>7</v>
      </c>
      <c r="L29" s="41"/>
      <c r="M29" s="41"/>
      <c r="N29" s="41"/>
      <c r="O29" s="104"/>
      <c r="P29" s="36">
        <v>5.5</v>
      </c>
      <c r="Q29" s="37">
        <f>ROUND(SUMPRODUCT(H29:P29,$H$9:$P$9)/100,1)</f>
        <v>6</v>
      </c>
      <c r="R29" s="38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C</v>
      </c>
      <c r="S29" s="39" t="str">
        <f>IF($Q29&lt;4,"Kém",IF(AND($Q29&gt;=4,$Q29&lt;=5.4),"Trung bình yếu",IF(AND($Q29&gt;=5.5,$Q29&lt;=6.9),"Trung bình",IF(AND($Q29&gt;=7,$Q29&lt;=8.4),"Khá",IF(AND($Q29&gt;=8.5,$Q29&lt;=10),"Giỏi","")))))</f>
        <v>Trung bình</v>
      </c>
      <c r="T29" s="40" t="str">
        <f>+IF(OR($H29=0,$I29=0,$J29=0,$K29=0),"Không đủ ĐKDT","")</f>
        <v/>
      </c>
      <c r="U29" s="90" t="s">
        <v>755</v>
      </c>
      <c r="V29" s="3"/>
      <c r="W29" s="28"/>
      <c r="X29" s="78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9">
        <v>21</v>
      </c>
      <c r="C30" s="30" t="s">
        <v>303</v>
      </c>
      <c r="D30" s="31" t="s">
        <v>304</v>
      </c>
      <c r="E30" s="32" t="s">
        <v>137</v>
      </c>
      <c r="F30" s="33"/>
      <c r="G30" s="30" t="s">
        <v>85</v>
      </c>
      <c r="H30" s="34">
        <v>7</v>
      </c>
      <c r="I30" s="34">
        <v>7.5</v>
      </c>
      <c r="J30" s="34" t="s">
        <v>28</v>
      </c>
      <c r="K30" s="34">
        <v>7.5</v>
      </c>
      <c r="L30" s="41"/>
      <c r="M30" s="41"/>
      <c r="N30" s="41"/>
      <c r="O30" s="104"/>
      <c r="P30" s="36">
        <v>6</v>
      </c>
      <c r="Q30" s="37">
        <f>ROUND(SUMPRODUCT(H30:P30,$H$9:$P$9)/100,1)</f>
        <v>6.4</v>
      </c>
      <c r="R30" s="38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C</v>
      </c>
      <c r="S30" s="39" t="str">
        <f>IF($Q30&lt;4,"Kém",IF(AND($Q30&gt;=4,$Q30&lt;=5.4),"Trung bình yếu",IF(AND($Q30&gt;=5.5,$Q30&lt;=6.9),"Trung bình",IF(AND($Q30&gt;=7,$Q30&lt;=8.4),"Khá",IF(AND($Q30&gt;=8.5,$Q30&lt;=10),"Giỏi","")))))</f>
        <v>Trung bình</v>
      </c>
      <c r="T30" s="40" t="str">
        <f>+IF(OR($H30=0,$I30=0,$J30=0,$K30=0),"Không đủ ĐKDT","")</f>
        <v/>
      </c>
      <c r="U30" s="90" t="s">
        <v>755</v>
      </c>
      <c r="V30" s="3"/>
      <c r="W30" s="28"/>
      <c r="X30" s="78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9">
        <v>22</v>
      </c>
      <c r="C31" s="30" t="s">
        <v>305</v>
      </c>
      <c r="D31" s="31" t="s">
        <v>306</v>
      </c>
      <c r="E31" s="32" t="s">
        <v>307</v>
      </c>
      <c r="F31" s="33"/>
      <c r="G31" s="30" t="s">
        <v>72</v>
      </c>
      <c r="H31" s="34">
        <v>7</v>
      </c>
      <c r="I31" s="34">
        <v>5</v>
      </c>
      <c r="J31" s="34" t="s">
        <v>28</v>
      </c>
      <c r="K31" s="34">
        <v>5</v>
      </c>
      <c r="L31" s="41"/>
      <c r="M31" s="41"/>
      <c r="N31" s="41"/>
      <c r="O31" s="104"/>
      <c r="P31" s="36">
        <v>1.5</v>
      </c>
      <c r="Q31" s="37">
        <f>ROUND(SUMPRODUCT(H31:P31,$H$9:$P$9)/100,1)</f>
        <v>2.8</v>
      </c>
      <c r="R31" s="38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F</v>
      </c>
      <c r="S31" s="39" t="str">
        <f>IF($Q31&lt;4,"Kém",IF(AND($Q31&gt;=4,$Q31&lt;=5.4),"Trung bình yếu",IF(AND($Q31&gt;=5.5,$Q31&lt;=6.9),"Trung bình",IF(AND($Q31&gt;=7,$Q31&lt;=8.4),"Khá",IF(AND($Q31&gt;=8.5,$Q31&lt;=10),"Giỏi","")))))</f>
        <v>Kém</v>
      </c>
      <c r="T31" s="40" t="str">
        <f>+IF(OR($H31=0,$I31=0,$J31=0,$K31=0),"Không đủ ĐKDT","")</f>
        <v/>
      </c>
      <c r="U31" s="90" t="s">
        <v>755</v>
      </c>
      <c r="V31" s="3"/>
      <c r="W31" s="28"/>
      <c r="X31" s="78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Học lại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9">
        <v>23</v>
      </c>
      <c r="C32" s="30" t="s">
        <v>308</v>
      </c>
      <c r="D32" s="31" t="s">
        <v>309</v>
      </c>
      <c r="E32" s="32" t="s">
        <v>307</v>
      </c>
      <c r="F32" s="33"/>
      <c r="G32" s="30" t="s">
        <v>150</v>
      </c>
      <c r="H32" s="34">
        <v>8.5</v>
      </c>
      <c r="I32" s="34">
        <v>8.5</v>
      </c>
      <c r="J32" s="34" t="s">
        <v>28</v>
      </c>
      <c r="K32" s="34">
        <v>8.5</v>
      </c>
      <c r="L32" s="41"/>
      <c r="M32" s="41"/>
      <c r="N32" s="41"/>
      <c r="O32" s="104"/>
      <c r="P32" s="36">
        <v>6.5</v>
      </c>
      <c r="Q32" s="37">
        <f>ROUND(SUMPRODUCT(H32:P32,$H$9:$P$9)/100,1)</f>
        <v>7.1</v>
      </c>
      <c r="R32" s="38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B</v>
      </c>
      <c r="S32" s="39" t="str">
        <f>IF($Q32&lt;4,"Kém",IF(AND($Q32&gt;=4,$Q32&lt;=5.4),"Trung bình yếu",IF(AND($Q32&gt;=5.5,$Q32&lt;=6.9),"Trung bình",IF(AND($Q32&gt;=7,$Q32&lt;=8.4),"Khá",IF(AND($Q32&gt;=8.5,$Q32&lt;=10),"Giỏi","")))))</f>
        <v>Khá</v>
      </c>
      <c r="T32" s="40" t="str">
        <f>+IF(OR($H32=0,$I32=0,$J32=0,$K32=0),"Không đủ ĐKDT","")</f>
        <v/>
      </c>
      <c r="U32" s="90" t="s">
        <v>755</v>
      </c>
      <c r="V32" s="3"/>
      <c r="W32" s="28"/>
      <c r="X32" s="78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9">
        <v>24</v>
      </c>
      <c r="C33" s="30" t="s">
        <v>310</v>
      </c>
      <c r="D33" s="31" t="s">
        <v>311</v>
      </c>
      <c r="E33" s="32" t="s">
        <v>312</v>
      </c>
      <c r="F33" s="33"/>
      <c r="G33" s="30" t="s">
        <v>85</v>
      </c>
      <c r="H33" s="34">
        <v>7</v>
      </c>
      <c r="I33" s="34">
        <v>7</v>
      </c>
      <c r="J33" s="34" t="s">
        <v>28</v>
      </c>
      <c r="K33" s="34">
        <v>7</v>
      </c>
      <c r="L33" s="41"/>
      <c r="M33" s="41"/>
      <c r="N33" s="41"/>
      <c r="O33" s="104"/>
      <c r="P33" s="36">
        <v>6</v>
      </c>
      <c r="Q33" s="37">
        <f>ROUND(SUMPRODUCT(H33:P33,$H$9:$P$9)/100,1)</f>
        <v>6.3</v>
      </c>
      <c r="R33" s="38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C</v>
      </c>
      <c r="S33" s="39" t="str">
        <f>IF($Q33&lt;4,"Kém",IF(AND($Q33&gt;=4,$Q33&lt;=5.4),"Trung bình yếu",IF(AND($Q33&gt;=5.5,$Q33&lt;=6.9),"Trung bình",IF(AND($Q33&gt;=7,$Q33&lt;=8.4),"Khá",IF(AND($Q33&gt;=8.5,$Q33&lt;=10),"Giỏi","")))))</f>
        <v>Trung bình</v>
      </c>
      <c r="T33" s="40" t="str">
        <f>+IF(OR($H33=0,$I33=0,$J33=0,$K33=0),"Không đủ ĐKDT","")</f>
        <v/>
      </c>
      <c r="U33" s="90" t="s">
        <v>755</v>
      </c>
      <c r="V33" s="3"/>
      <c r="W33" s="28"/>
      <c r="X33" s="78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9">
        <v>25</v>
      </c>
      <c r="C34" s="30" t="s">
        <v>313</v>
      </c>
      <c r="D34" s="31" t="s">
        <v>314</v>
      </c>
      <c r="E34" s="32" t="s">
        <v>315</v>
      </c>
      <c r="F34" s="33"/>
      <c r="G34" s="30" t="s">
        <v>72</v>
      </c>
      <c r="H34" s="34">
        <v>7</v>
      </c>
      <c r="I34" s="34">
        <v>4</v>
      </c>
      <c r="J34" s="34" t="s">
        <v>28</v>
      </c>
      <c r="K34" s="34">
        <v>4</v>
      </c>
      <c r="L34" s="41"/>
      <c r="M34" s="41"/>
      <c r="N34" s="41"/>
      <c r="O34" s="104"/>
      <c r="P34" s="36">
        <v>4</v>
      </c>
      <c r="Q34" s="37">
        <f>ROUND(SUMPRODUCT(H34:P34,$H$9:$P$9)/100,1)</f>
        <v>4.3</v>
      </c>
      <c r="R34" s="38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D</v>
      </c>
      <c r="S34" s="39" t="str">
        <f>IF($Q34&lt;4,"Kém",IF(AND($Q34&gt;=4,$Q34&lt;=5.4),"Trung bình yếu",IF(AND($Q34&gt;=5.5,$Q34&lt;=6.9),"Trung bình",IF(AND($Q34&gt;=7,$Q34&lt;=8.4),"Khá",IF(AND($Q34&gt;=8.5,$Q34&lt;=10),"Giỏi","")))))</f>
        <v>Trung bình yếu</v>
      </c>
      <c r="T34" s="40" t="str">
        <f>+IF(OR($H34=0,$I34=0,$J34=0,$K34=0),"Không đủ ĐKDT","")</f>
        <v/>
      </c>
      <c r="U34" s="90" t="s">
        <v>755</v>
      </c>
      <c r="V34" s="3"/>
      <c r="W34" s="28"/>
      <c r="X34" s="78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9">
        <v>26</v>
      </c>
      <c r="C35" s="30" t="s">
        <v>316</v>
      </c>
      <c r="D35" s="31" t="s">
        <v>317</v>
      </c>
      <c r="E35" s="32" t="s">
        <v>318</v>
      </c>
      <c r="F35" s="33"/>
      <c r="G35" s="30" t="s">
        <v>66</v>
      </c>
      <c r="H35" s="34">
        <v>7</v>
      </c>
      <c r="I35" s="34">
        <v>7</v>
      </c>
      <c r="J35" s="34" t="s">
        <v>28</v>
      </c>
      <c r="K35" s="34">
        <v>7</v>
      </c>
      <c r="L35" s="41"/>
      <c r="M35" s="41"/>
      <c r="N35" s="41"/>
      <c r="O35" s="104"/>
      <c r="P35" s="36">
        <v>7</v>
      </c>
      <c r="Q35" s="37">
        <f>ROUND(SUMPRODUCT(H35:P35,$H$9:$P$9)/100,1)</f>
        <v>7</v>
      </c>
      <c r="R35" s="38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B</v>
      </c>
      <c r="S35" s="39" t="str">
        <f>IF($Q35&lt;4,"Kém",IF(AND($Q35&gt;=4,$Q35&lt;=5.4),"Trung bình yếu",IF(AND($Q35&gt;=5.5,$Q35&lt;=6.9),"Trung bình",IF(AND($Q35&gt;=7,$Q35&lt;=8.4),"Khá",IF(AND($Q35&gt;=8.5,$Q35&lt;=10),"Giỏi","")))))</f>
        <v>Khá</v>
      </c>
      <c r="T35" s="40" t="str">
        <f>+IF(OR($H35=0,$I35=0,$J35=0,$K35=0),"Không đủ ĐKDT","")</f>
        <v/>
      </c>
      <c r="U35" s="90" t="s">
        <v>755</v>
      </c>
      <c r="V35" s="3"/>
      <c r="W35" s="28"/>
      <c r="X35" s="78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9">
        <v>27</v>
      </c>
      <c r="C36" s="30" t="s">
        <v>319</v>
      </c>
      <c r="D36" s="31" t="s">
        <v>320</v>
      </c>
      <c r="E36" s="32" t="s">
        <v>156</v>
      </c>
      <c r="F36" s="33"/>
      <c r="G36" s="30" t="s">
        <v>102</v>
      </c>
      <c r="H36" s="34">
        <v>7</v>
      </c>
      <c r="I36" s="34">
        <v>6.5</v>
      </c>
      <c r="J36" s="34" t="s">
        <v>28</v>
      </c>
      <c r="K36" s="34">
        <v>6.5</v>
      </c>
      <c r="L36" s="41"/>
      <c r="M36" s="41"/>
      <c r="N36" s="41"/>
      <c r="O36" s="104"/>
      <c r="P36" s="36">
        <v>2.5</v>
      </c>
      <c r="Q36" s="37">
        <f>ROUND(SUMPRODUCT(H36:P36,$H$9:$P$9)/100,1)</f>
        <v>3.8</v>
      </c>
      <c r="R36" s="38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F</v>
      </c>
      <c r="S36" s="39" t="str">
        <f>IF($Q36&lt;4,"Kém",IF(AND($Q36&gt;=4,$Q36&lt;=5.4),"Trung bình yếu",IF(AND($Q36&gt;=5.5,$Q36&lt;=6.9),"Trung bình",IF(AND($Q36&gt;=7,$Q36&lt;=8.4),"Khá",IF(AND($Q36&gt;=8.5,$Q36&lt;=10),"Giỏi","")))))</f>
        <v>Kém</v>
      </c>
      <c r="T36" s="40" t="str">
        <f>+IF(OR($H36=0,$I36=0,$J36=0,$K36=0),"Không đủ ĐKDT","")</f>
        <v/>
      </c>
      <c r="U36" s="90" t="s">
        <v>755</v>
      </c>
      <c r="V36" s="3"/>
      <c r="W36" s="28"/>
      <c r="X36" s="78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Học lại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9">
        <v>28</v>
      </c>
      <c r="C37" s="30" t="s">
        <v>321</v>
      </c>
      <c r="D37" s="31" t="s">
        <v>322</v>
      </c>
      <c r="E37" s="32" t="s">
        <v>323</v>
      </c>
      <c r="F37" s="33"/>
      <c r="G37" s="30" t="s">
        <v>72</v>
      </c>
      <c r="H37" s="34">
        <v>7</v>
      </c>
      <c r="I37" s="34">
        <v>7.5</v>
      </c>
      <c r="J37" s="34" t="s">
        <v>28</v>
      </c>
      <c r="K37" s="34">
        <v>7.5</v>
      </c>
      <c r="L37" s="41"/>
      <c r="M37" s="41"/>
      <c r="N37" s="41"/>
      <c r="O37" s="104"/>
      <c r="P37" s="36">
        <v>4.5</v>
      </c>
      <c r="Q37" s="37">
        <f>ROUND(SUMPRODUCT(H37:P37,$H$9:$P$9)/100,1)</f>
        <v>5.4</v>
      </c>
      <c r="R37" s="38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D+</v>
      </c>
      <c r="S37" s="39" t="str">
        <f>IF($Q37&lt;4,"Kém",IF(AND($Q37&gt;=4,$Q37&lt;=5.4),"Trung bình yếu",IF(AND($Q37&gt;=5.5,$Q37&lt;=6.9),"Trung bình",IF(AND($Q37&gt;=7,$Q37&lt;=8.4),"Khá",IF(AND($Q37&gt;=8.5,$Q37&lt;=10),"Giỏi","")))))</f>
        <v>Trung bình yếu</v>
      </c>
      <c r="T37" s="40" t="str">
        <f>+IF(OR($H37=0,$I37=0,$J37=0,$K37=0),"Không đủ ĐKDT","")</f>
        <v/>
      </c>
      <c r="U37" s="90" t="s">
        <v>755</v>
      </c>
      <c r="V37" s="3"/>
      <c r="W37" s="28"/>
      <c r="X37" s="78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9">
        <v>29</v>
      </c>
      <c r="C38" s="30" t="s">
        <v>324</v>
      </c>
      <c r="D38" s="31" t="s">
        <v>161</v>
      </c>
      <c r="E38" s="32" t="s">
        <v>162</v>
      </c>
      <c r="F38" s="33"/>
      <c r="G38" s="30" t="s">
        <v>112</v>
      </c>
      <c r="H38" s="34">
        <v>0</v>
      </c>
      <c r="I38" s="34">
        <v>0</v>
      </c>
      <c r="J38" s="34" t="s">
        <v>28</v>
      </c>
      <c r="K38" s="34">
        <v>0</v>
      </c>
      <c r="L38" s="41"/>
      <c r="M38" s="41"/>
      <c r="N38" s="41"/>
      <c r="O38" s="104"/>
      <c r="P38" s="36" t="s">
        <v>1110</v>
      </c>
      <c r="Q38" s="37">
        <f>ROUND(SUMPRODUCT(H38:P38,$H$9:$P$9)/100,1)</f>
        <v>0</v>
      </c>
      <c r="R38" s="38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F</v>
      </c>
      <c r="S38" s="39" t="str">
        <f>IF($Q38&lt;4,"Kém",IF(AND($Q38&gt;=4,$Q38&lt;=5.4),"Trung bình yếu",IF(AND($Q38&gt;=5.5,$Q38&lt;=6.9),"Trung bình",IF(AND($Q38&gt;=7,$Q38&lt;=8.4),"Khá",IF(AND($Q38&gt;=8.5,$Q38&lt;=10),"Giỏi","")))))</f>
        <v>Kém</v>
      </c>
      <c r="T38" s="40" t="str">
        <f>+IF(OR($H38=0,$I38=0,$J38=0,$K38=0),"Không đủ ĐKDT","")</f>
        <v>Không đủ ĐKDT</v>
      </c>
      <c r="U38" s="90" t="s">
        <v>755</v>
      </c>
      <c r="V38" s="3"/>
      <c r="W38" s="28"/>
      <c r="X38" s="78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Học lại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9">
        <v>30</v>
      </c>
      <c r="C39" s="30" t="s">
        <v>325</v>
      </c>
      <c r="D39" s="31" t="s">
        <v>326</v>
      </c>
      <c r="E39" s="32" t="s">
        <v>327</v>
      </c>
      <c r="F39" s="33"/>
      <c r="G39" s="30" t="s">
        <v>85</v>
      </c>
      <c r="H39" s="34">
        <v>7</v>
      </c>
      <c r="I39" s="34">
        <v>7.5</v>
      </c>
      <c r="J39" s="34" t="s">
        <v>28</v>
      </c>
      <c r="K39" s="34">
        <v>7.5</v>
      </c>
      <c r="L39" s="41"/>
      <c r="M39" s="41"/>
      <c r="N39" s="41"/>
      <c r="O39" s="104"/>
      <c r="P39" s="36">
        <v>5.5</v>
      </c>
      <c r="Q39" s="37">
        <f>ROUND(SUMPRODUCT(H39:P39,$H$9:$P$9)/100,1)</f>
        <v>6.1</v>
      </c>
      <c r="R39" s="38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C</v>
      </c>
      <c r="S39" s="39" t="str">
        <f>IF($Q39&lt;4,"Kém",IF(AND($Q39&gt;=4,$Q39&lt;=5.4),"Trung bình yếu",IF(AND($Q39&gt;=5.5,$Q39&lt;=6.9),"Trung bình",IF(AND($Q39&gt;=7,$Q39&lt;=8.4),"Khá",IF(AND($Q39&gt;=8.5,$Q39&lt;=10),"Giỏi","")))))</f>
        <v>Trung bình</v>
      </c>
      <c r="T39" s="40" t="str">
        <f>+IF(OR($H39=0,$I39=0,$J39=0,$K39=0),"Không đủ ĐKDT","")</f>
        <v/>
      </c>
      <c r="U39" s="90" t="s">
        <v>755</v>
      </c>
      <c r="V39" s="3"/>
      <c r="W39" s="28"/>
      <c r="X39" s="78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9">
        <v>31</v>
      </c>
      <c r="C40" s="30" t="s">
        <v>328</v>
      </c>
      <c r="D40" s="31" t="s">
        <v>197</v>
      </c>
      <c r="E40" s="32" t="s">
        <v>165</v>
      </c>
      <c r="F40" s="33"/>
      <c r="G40" s="30" t="s">
        <v>72</v>
      </c>
      <c r="H40" s="34">
        <v>7</v>
      </c>
      <c r="I40" s="34">
        <v>6.5</v>
      </c>
      <c r="J40" s="34" t="s">
        <v>28</v>
      </c>
      <c r="K40" s="34">
        <v>6.5</v>
      </c>
      <c r="L40" s="41"/>
      <c r="M40" s="41"/>
      <c r="N40" s="41"/>
      <c r="O40" s="104"/>
      <c r="P40" s="36">
        <v>5.5</v>
      </c>
      <c r="Q40" s="37">
        <f>ROUND(SUMPRODUCT(H40:P40,$H$9:$P$9)/100,1)</f>
        <v>5.9</v>
      </c>
      <c r="R40" s="38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C</v>
      </c>
      <c r="S40" s="39" t="str">
        <f>IF($Q40&lt;4,"Kém",IF(AND($Q40&gt;=4,$Q40&lt;=5.4),"Trung bình yếu",IF(AND($Q40&gt;=5.5,$Q40&lt;=6.9),"Trung bình",IF(AND($Q40&gt;=7,$Q40&lt;=8.4),"Khá",IF(AND($Q40&gt;=8.5,$Q40&lt;=10),"Giỏi","")))))</f>
        <v>Trung bình</v>
      </c>
      <c r="T40" s="40" t="str">
        <f>+IF(OR($H40=0,$I40=0,$J40=0,$K40=0),"Không đủ ĐKDT","")</f>
        <v/>
      </c>
      <c r="U40" s="90" t="s">
        <v>755</v>
      </c>
      <c r="V40" s="3"/>
      <c r="W40" s="28"/>
      <c r="X40" s="78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9">
        <v>32</v>
      </c>
      <c r="C41" s="30" t="s">
        <v>329</v>
      </c>
      <c r="D41" s="31" t="s">
        <v>197</v>
      </c>
      <c r="E41" s="32" t="s">
        <v>167</v>
      </c>
      <c r="F41" s="33"/>
      <c r="G41" s="30" t="s">
        <v>72</v>
      </c>
      <c r="H41" s="34">
        <v>4</v>
      </c>
      <c r="I41" s="34">
        <v>6.5</v>
      </c>
      <c r="J41" s="34" t="s">
        <v>28</v>
      </c>
      <c r="K41" s="34">
        <v>6.5</v>
      </c>
      <c r="L41" s="41"/>
      <c r="M41" s="41"/>
      <c r="N41" s="41"/>
      <c r="O41" s="104"/>
      <c r="P41" s="36">
        <v>2</v>
      </c>
      <c r="Q41" s="37">
        <f>ROUND(SUMPRODUCT(H41:P41,$H$9:$P$9)/100,1)</f>
        <v>3.1</v>
      </c>
      <c r="R41" s="38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F</v>
      </c>
      <c r="S41" s="39" t="str">
        <f>IF($Q41&lt;4,"Kém",IF(AND($Q41&gt;=4,$Q41&lt;=5.4),"Trung bình yếu",IF(AND($Q41&gt;=5.5,$Q41&lt;=6.9),"Trung bình",IF(AND($Q41&gt;=7,$Q41&lt;=8.4),"Khá",IF(AND($Q41&gt;=8.5,$Q41&lt;=10),"Giỏi","")))))</f>
        <v>Kém</v>
      </c>
      <c r="T41" s="40" t="str">
        <f>+IF(OR($H41=0,$I41=0,$J41=0,$K41=0),"Không đủ ĐKDT","")</f>
        <v/>
      </c>
      <c r="U41" s="90" t="s">
        <v>756</v>
      </c>
      <c r="V41" s="3"/>
      <c r="W41" s="28"/>
      <c r="X41" s="78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Học lại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9">
        <v>33</v>
      </c>
      <c r="C42" s="30" t="s">
        <v>330</v>
      </c>
      <c r="D42" s="31" t="s">
        <v>311</v>
      </c>
      <c r="E42" s="32" t="s">
        <v>172</v>
      </c>
      <c r="F42" s="33"/>
      <c r="G42" s="30" t="s">
        <v>331</v>
      </c>
      <c r="H42" s="34">
        <v>7</v>
      </c>
      <c r="I42" s="34">
        <v>6.5</v>
      </c>
      <c r="J42" s="34" t="s">
        <v>28</v>
      </c>
      <c r="K42" s="34">
        <v>6.5</v>
      </c>
      <c r="L42" s="41"/>
      <c r="M42" s="41"/>
      <c r="N42" s="41"/>
      <c r="O42" s="104"/>
      <c r="P42" s="36">
        <v>6</v>
      </c>
      <c r="Q42" s="37">
        <f>ROUND(SUMPRODUCT(H42:P42,$H$9:$P$9)/100,1)</f>
        <v>6.2</v>
      </c>
      <c r="R42" s="38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9" t="str">
        <f>IF($Q42&lt;4,"Kém",IF(AND($Q42&gt;=4,$Q42&lt;=5.4),"Trung bình yếu",IF(AND($Q42&gt;=5.5,$Q42&lt;=6.9),"Trung bình",IF(AND($Q42&gt;=7,$Q42&lt;=8.4),"Khá",IF(AND($Q42&gt;=8.5,$Q42&lt;=10),"Giỏi","")))))</f>
        <v>Trung bình</v>
      </c>
      <c r="T42" s="40" t="str">
        <f>+IF(OR($H42=0,$I42=0,$J42=0,$K42=0),"Không đủ ĐKDT","")</f>
        <v/>
      </c>
      <c r="U42" s="90" t="s">
        <v>756</v>
      </c>
      <c r="V42" s="3"/>
      <c r="W42" s="28"/>
      <c r="X42" s="78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9">
        <v>34</v>
      </c>
      <c r="C43" s="30" t="s">
        <v>332</v>
      </c>
      <c r="D43" s="31" t="s">
        <v>222</v>
      </c>
      <c r="E43" s="32" t="s">
        <v>172</v>
      </c>
      <c r="F43" s="33"/>
      <c r="G43" s="30" t="s">
        <v>85</v>
      </c>
      <c r="H43" s="34">
        <v>7</v>
      </c>
      <c r="I43" s="34">
        <v>6.5</v>
      </c>
      <c r="J43" s="34" t="s">
        <v>28</v>
      </c>
      <c r="K43" s="34">
        <v>6.5</v>
      </c>
      <c r="L43" s="41"/>
      <c r="M43" s="41"/>
      <c r="N43" s="41"/>
      <c r="O43" s="104"/>
      <c r="P43" s="36">
        <v>3.5</v>
      </c>
      <c r="Q43" s="37">
        <f>ROUND(SUMPRODUCT(H43:P43,$H$9:$P$9)/100,1)</f>
        <v>4.5</v>
      </c>
      <c r="R43" s="38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D</v>
      </c>
      <c r="S43" s="39" t="str">
        <f>IF($Q43&lt;4,"Kém",IF(AND($Q43&gt;=4,$Q43&lt;=5.4),"Trung bình yếu",IF(AND($Q43&gt;=5.5,$Q43&lt;=6.9),"Trung bình",IF(AND($Q43&gt;=7,$Q43&lt;=8.4),"Khá",IF(AND($Q43&gt;=8.5,$Q43&lt;=10),"Giỏi","")))))</f>
        <v>Trung bình yếu</v>
      </c>
      <c r="T43" s="40" t="str">
        <f>+IF(OR($H43=0,$I43=0,$J43=0,$K43=0),"Không đủ ĐKDT","")</f>
        <v/>
      </c>
      <c r="U43" s="90" t="s">
        <v>756</v>
      </c>
      <c r="V43" s="3"/>
      <c r="W43" s="28"/>
      <c r="X43" s="78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9">
        <v>35</v>
      </c>
      <c r="C44" s="30" t="s">
        <v>333</v>
      </c>
      <c r="D44" s="31" t="s">
        <v>191</v>
      </c>
      <c r="E44" s="32" t="s">
        <v>172</v>
      </c>
      <c r="F44" s="33"/>
      <c r="G44" s="30" t="s">
        <v>102</v>
      </c>
      <c r="H44" s="34">
        <v>10</v>
      </c>
      <c r="I44" s="34">
        <v>7</v>
      </c>
      <c r="J44" s="34" t="s">
        <v>28</v>
      </c>
      <c r="K44" s="34">
        <v>7</v>
      </c>
      <c r="L44" s="41"/>
      <c r="M44" s="41"/>
      <c r="N44" s="41"/>
      <c r="O44" s="104"/>
      <c r="P44" s="36">
        <v>8.5</v>
      </c>
      <c r="Q44" s="37">
        <f>ROUND(SUMPRODUCT(H44:P44,$H$9:$P$9)/100,1)</f>
        <v>8.4</v>
      </c>
      <c r="R44" s="38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B+</v>
      </c>
      <c r="S44" s="39" t="str">
        <f>IF($Q44&lt;4,"Kém",IF(AND($Q44&gt;=4,$Q44&lt;=5.4),"Trung bình yếu",IF(AND($Q44&gt;=5.5,$Q44&lt;=6.9),"Trung bình",IF(AND($Q44&gt;=7,$Q44&lt;=8.4),"Khá",IF(AND($Q44&gt;=8.5,$Q44&lt;=10),"Giỏi","")))))</f>
        <v>Khá</v>
      </c>
      <c r="T44" s="40" t="str">
        <f>+IF(OR($H44=0,$I44=0,$J44=0,$K44=0),"Không đủ ĐKDT","")</f>
        <v/>
      </c>
      <c r="U44" s="90" t="s">
        <v>756</v>
      </c>
      <c r="V44" s="3"/>
      <c r="W44" s="28"/>
      <c r="X44" s="78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9">
        <v>36</v>
      </c>
      <c r="C45" s="30" t="s">
        <v>334</v>
      </c>
      <c r="D45" s="31" t="s">
        <v>335</v>
      </c>
      <c r="E45" s="32" t="s">
        <v>336</v>
      </c>
      <c r="F45" s="33"/>
      <c r="G45" s="30" t="s">
        <v>69</v>
      </c>
      <c r="H45" s="34">
        <v>7</v>
      </c>
      <c r="I45" s="34">
        <v>8</v>
      </c>
      <c r="J45" s="34" t="s">
        <v>28</v>
      </c>
      <c r="K45" s="34">
        <v>8</v>
      </c>
      <c r="L45" s="41"/>
      <c r="M45" s="41"/>
      <c r="N45" s="41"/>
      <c r="O45" s="104"/>
      <c r="P45" s="36">
        <v>3</v>
      </c>
      <c r="Q45" s="37">
        <f>ROUND(SUMPRODUCT(H45:P45,$H$9:$P$9)/100,1)</f>
        <v>4.4000000000000004</v>
      </c>
      <c r="R45" s="38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D</v>
      </c>
      <c r="S45" s="39" t="str">
        <f>IF($Q45&lt;4,"Kém",IF(AND($Q45&gt;=4,$Q45&lt;=5.4),"Trung bình yếu",IF(AND($Q45&gt;=5.5,$Q45&lt;=6.9),"Trung bình",IF(AND($Q45&gt;=7,$Q45&lt;=8.4),"Khá",IF(AND($Q45&gt;=8.5,$Q45&lt;=10),"Giỏi","")))))</f>
        <v>Trung bình yếu</v>
      </c>
      <c r="T45" s="40" t="str">
        <f>+IF(OR($H45=0,$I45=0,$J45=0,$K45=0),"Không đủ ĐKDT","")</f>
        <v/>
      </c>
      <c r="U45" s="90" t="s">
        <v>756</v>
      </c>
      <c r="V45" s="3"/>
      <c r="W45" s="28"/>
      <c r="X45" s="78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9">
        <v>37</v>
      </c>
      <c r="C46" s="30" t="s">
        <v>337</v>
      </c>
      <c r="D46" s="31" t="s">
        <v>84</v>
      </c>
      <c r="E46" s="32" t="s">
        <v>186</v>
      </c>
      <c r="F46" s="33"/>
      <c r="G46" s="30" t="s">
        <v>91</v>
      </c>
      <c r="H46" s="34">
        <v>9.5</v>
      </c>
      <c r="I46" s="34">
        <v>7</v>
      </c>
      <c r="J46" s="34" t="s">
        <v>28</v>
      </c>
      <c r="K46" s="34">
        <v>7</v>
      </c>
      <c r="L46" s="41"/>
      <c r="M46" s="41"/>
      <c r="N46" s="41"/>
      <c r="O46" s="104"/>
      <c r="P46" s="36">
        <v>4.5</v>
      </c>
      <c r="Q46" s="37">
        <f>ROUND(SUMPRODUCT(H46:P46,$H$9:$P$9)/100,1)</f>
        <v>5.5</v>
      </c>
      <c r="R46" s="38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C</v>
      </c>
      <c r="S46" s="39" t="str">
        <f>IF($Q46&lt;4,"Kém",IF(AND($Q46&gt;=4,$Q46&lt;=5.4),"Trung bình yếu",IF(AND($Q46&gt;=5.5,$Q46&lt;=6.9),"Trung bình",IF(AND($Q46&gt;=7,$Q46&lt;=8.4),"Khá",IF(AND($Q46&gt;=8.5,$Q46&lt;=10),"Giỏi","")))))</f>
        <v>Trung bình</v>
      </c>
      <c r="T46" s="40" t="str">
        <f>+IF(OR($H46=0,$I46=0,$J46=0,$K46=0),"Không đủ ĐKDT","")</f>
        <v/>
      </c>
      <c r="U46" s="90" t="s">
        <v>756</v>
      </c>
      <c r="V46" s="3"/>
      <c r="W46" s="28"/>
      <c r="X46" s="78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9">
        <v>38</v>
      </c>
      <c r="C47" s="30" t="s">
        <v>338</v>
      </c>
      <c r="D47" s="31" t="s">
        <v>326</v>
      </c>
      <c r="E47" s="32" t="s">
        <v>339</v>
      </c>
      <c r="F47" s="33"/>
      <c r="G47" s="30" t="s">
        <v>91</v>
      </c>
      <c r="H47" s="34">
        <v>8.5</v>
      </c>
      <c r="I47" s="34">
        <v>7.5</v>
      </c>
      <c r="J47" s="34" t="s">
        <v>28</v>
      </c>
      <c r="K47" s="34">
        <v>7.5</v>
      </c>
      <c r="L47" s="41"/>
      <c r="M47" s="41"/>
      <c r="N47" s="41"/>
      <c r="O47" s="104"/>
      <c r="P47" s="36">
        <v>7</v>
      </c>
      <c r="Q47" s="37">
        <f>ROUND(SUMPRODUCT(H47:P47,$H$9:$P$9)/100,1)</f>
        <v>7.3</v>
      </c>
      <c r="R47" s="38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B</v>
      </c>
      <c r="S47" s="39" t="str">
        <f>IF($Q47&lt;4,"Kém",IF(AND($Q47&gt;=4,$Q47&lt;=5.4),"Trung bình yếu",IF(AND($Q47&gt;=5.5,$Q47&lt;=6.9),"Trung bình",IF(AND($Q47&gt;=7,$Q47&lt;=8.4),"Khá",IF(AND($Q47&gt;=8.5,$Q47&lt;=10),"Giỏi","")))))</f>
        <v>Khá</v>
      </c>
      <c r="T47" s="40" t="str">
        <f>+IF(OR($H47=0,$I47=0,$J47=0,$K47=0),"Không đủ ĐKDT","")</f>
        <v/>
      </c>
      <c r="U47" s="90" t="s">
        <v>756</v>
      </c>
      <c r="V47" s="3"/>
      <c r="W47" s="28"/>
      <c r="X47" s="78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9">
        <v>39</v>
      </c>
      <c r="C48" s="30" t="s">
        <v>340</v>
      </c>
      <c r="D48" s="31" t="s">
        <v>341</v>
      </c>
      <c r="E48" s="32" t="s">
        <v>342</v>
      </c>
      <c r="F48" s="33"/>
      <c r="G48" s="30" t="s">
        <v>72</v>
      </c>
      <c r="H48" s="34">
        <v>0</v>
      </c>
      <c r="I48" s="34">
        <v>0</v>
      </c>
      <c r="J48" s="34" t="s">
        <v>28</v>
      </c>
      <c r="K48" s="34">
        <v>0</v>
      </c>
      <c r="L48" s="41"/>
      <c r="M48" s="41"/>
      <c r="N48" s="41"/>
      <c r="O48" s="104"/>
      <c r="P48" s="36" t="s">
        <v>1110</v>
      </c>
      <c r="Q48" s="37">
        <f>ROUND(SUMPRODUCT(H48:P48,$H$9:$P$9)/100,1)</f>
        <v>0</v>
      </c>
      <c r="R48" s="38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F</v>
      </c>
      <c r="S48" s="39" t="str">
        <f>IF($Q48&lt;4,"Kém",IF(AND($Q48&gt;=4,$Q48&lt;=5.4),"Trung bình yếu",IF(AND($Q48&gt;=5.5,$Q48&lt;=6.9),"Trung bình",IF(AND($Q48&gt;=7,$Q48&lt;=8.4),"Khá",IF(AND($Q48&gt;=8.5,$Q48&lt;=10),"Giỏi","")))))</f>
        <v>Kém</v>
      </c>
      <c r="T48" s="40" t="str">
        <f>+IF(OR($H48=0,$I48=0,$J48=0,$K48=0),"Không đủ ĐKDT","")</f>
        <v>Không đủ ĐKDT</v>
      </c>
      <c r="U48" s="90" t="s">
        <v>756</v>
      </c>
      <c r="V48" s="3"/>
      <c r="W48" s="28"/>
      <c r="X48" s="78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Học lại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9">
        <v>40</v>
      </c>
      <c r="C49" s="30" t="s">
        <v>343</v>
      </c>
      <c r="D49" s="31" t="s">
        <v>344</v>
      </c>
      <c r="E49" s="32" t="s">
        <v>202</v>
      </c>
      <c r="F49" s="33"/>
      <c r="G49" s="30" t="s">
        <v>345</v>
      </c>
      <c r="H49" s="34">
        <v>0</v>
      </c>
      <c r="I49" s="34">
        <v>0</v>
      </c>
      <c r="J49" s="34" t="s">
        <v>28</v>
      </c>
      <c r="K49" s="34">
        <v>0</v>
      </c>
      <c r="L49" s="41"/>
      <c r="M49" s="41"/>
      <c r="N49" s="41"/>
      <c r="O49" s="104"/>
      <c r="P49" s="36" t="s">
        <v>1110</v>
      </c>
      <c r="Q49" s="37">
        <f>ROUND(SUMPRODUCT(H49:P49,$H$9:$P$9)/100,1)</f>
        <v>0</v>
      </c>
      <c r="R49" s="38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F</v>
      </c>
      <c r="S49" s="39" t="str">
        <f>IF($Q49&lt;4,"Kém",IF(AND($Q49&gt;=4,$Q49&lt;=5.4),"Trung bình yếu",IF(AND($Q49&gt;=5.5,$Q49&lt;=6.9),"Trung bình",IF(AND($Q49&gt;=7,$Q49&lt;=8.4),"Khá",IF(AND($Q49&gt;=8.5,$Q49&lt;=10),"Giỏi","")))))</f>
        <v>Kém</v>
      </c>
      <c r="T49" s="40" t="str">
        <f>+IF(OR($H49=0,$I49=0,$J49=0,$K49=0),"Không đủ ĐKDT","")</f>
        <v>Không đủ ĐKDT</v>
      </c>
      <c r="U49" s="90" t="s">
        <v>756</v>
      </c>
      <c r="V49" s="3"/>
      <c r="W49" s="28"/>
      <c r="X49" s="78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Học lại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9">
        <v>41</v>
      </c>
      <c r="C50" s="30" t="s">
        <v>346</v>
      </c>
      <c r="D50" s="31" t="s">
        <v>347</v>
      </c>
      <c r="E50" s="32" t="s">
        <v>205</v>
      </c>
      <c r="F50" s="33"/>
      <c r="G50" s="30" t="s">
        <v>98</v>
      </c>
      <c r="H50" s="34">
        <v>6</v>
      </c>
      <c r="I50" s="34">
        <v>6.5</v>
      </c>
      <c r="J50" s="34" t="s">
        <v>28</v>
      </c>
      <c r="K50" s="34">
        <v>6.5</v>
      </c>
      <c r="L50" s="41"/>
      <c r="M50" s="41"/>
      <c r="N50" s="41"/>
      <c r="O50" s="104"/>
      <c r="P50" s="36">
        <v>6</v>
      </c>
      <c r="Q50" s="37">
        <f>ROUND(SUMPRODUCT(H50:P50,$H$9:$P$9)/100,1)</f>
        <v>6.1</v>
      </c>
      <c r="R50" s="38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C</v>
      </c>
      <c r="S50" s="39" t="str">
        <f>IF($Q50&lt;4,"Kém",IF(AND($Q50&gt;=4,$Q50&lt;=5.4),"Trung bình yếu",IF(AND($Q50&gt;=5.5,$Q50&lt;=6.9),"Trung bình",IF(AND($Q50&gt;=7,$Q50&lt;=8.4),"Khá",IF(AND($Q50&gt;=8.5,$Q50&lt;=10),"Giỏi","")))))</f>
        <v>Trung bình</v>
      </c>
      <c r="T50" s="40" t="str">
        <f>+IF(OR($H50=0,$I50=0,$J50=0,$K50=0),"Không đủ ĐKDT","")</f>
        <v/>
      </c>
      <c r="U50" s="90" t="s">
        <v>756</v>
      </c>
      <c r="V50" s="3"/>
      <c r="W50" s="28"/>
      <c r="X50" s="78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9">
        <v>42</v>
      </c>
      <c r="C51" s="30" t="s">
        <v>348</v>
      </c>
      <c r="D51" s="31" t="s">
        <v>349</v>
      </c>
      <c r="E51" s="32" t="s">
        <v>350</v>
      </c>
      <c r="F51" s="33"/>
      <c r="G51" s="30" t="s">
        <v>66</v>
      </c>
      <c r="H51" s="34">
        <v>8.5</v>
      </c>
      <c r="I51" s="34">
        <v>9.5</v>
      </c>
      <c r="J51" s="34" t="s">
        <v>28</v>
      </c>
      <c r="K51" s="34">
        <v>9.5</v>
      </c>
      <c r="L51" s="41"/>
      <c r="M51" s="41"/>
      <c r="N51" s="41"/>
      <c r="O51" s="104"/>
      <c r="P51" s="36">
        <v>6.5</v>
      </c>
      <c r="Q51" s="37">
        <f>ROUND(SUMPRODUCT(H51:P51,$H$9:$P$9)/100,1)</f>
        <v>7.3</v>
      </c>
      <c r="R51" s="38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B</v>
      </c>
      <c r="S51" s="39" t="str">
        <f>IF($Q51&lt;4,"Kém",IF(AND($Q51&gt;=4,$Q51&lt;=5.4),"Trung bình yếu",IF(AND($Q51&gt;=5.5,$Q51&lt;=6.9),"Trung bình",IF(AND($Q51&gt;=7,$Q51&lt;=8.4),"Khá",IF(AND($Q51&gt;=8.5,$Q51&lt;=10),"Giỏi","")))))</f>
        <v>Khá</v>
      </c>
      <c r="T51" s="40" t="str">
        <f>+IF(OR($H51=0,$I51=0,$J51=0,$K51=0),"Không đủ ĐKDT","")</f>
        <v/>
      </c>
      <c r="U51" s="90" t="s">
        <v>756</v>
      </c>
      <c r="V51" s="3"/>
      <c r="W51" s="28"/>
      <c r="X51" s="78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9">
        <v>43</v>
      </c>
      <c r="C52" s="30" t="s">
        <v>351</v>
      </c>
      <c r="D52" s="31" t="s">
        <v>352</v>
      </c>
      <c r="E52" s="32" t="s">
        <v>211</v>
      </c>
      <c r="F52" s="33"/>
      <c r="G52" s="30" t="s">
        <v>150</v>
      </c>
      <c r="H52" s="34">
        <v>8</v>
      </c>
      <c r="I52" s="34">
        <v>8</v>
      </c>
      <c r="J52" s="34" t="s">
        <v>28</v>
      </c>
      <c r="K52" s="34">
        <v>8</v>
      </c>
      <c r="L52" s="41"/>
      <c r="M52" s="41"/>
      <c r="N52" s="41"/>
      <c r="O52" s="104"/>
      <c r="P52" s="36">
        <v>5</v>
      </c>
      <c r="Q52" s="37">
        <f>ROUND(SUMPRODUCT(H52:P52,$H$9:$P$9)/100,1)</f>
        <v>5.9</v>
      </c>
      <c r="R52" s="38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C</v>
      </c>
      <c r="S52" s="39" t="str">
        <f>IF($Q52&lt;4,"Kém",IF(AND($Q52&gt;=4,$Q52&lt;=5.4),"Trung bình yếu",IF(AND($Q52&gt;=5.5,$Q52&lt;=6.9),"Trung bình",IF(AND($Q52&gt;=7,$Q52&lt;=8.4),"Khá",IF(AND($Q52&gt;=8.5,$Q52&lt;=10),"Giỏi","")))))</f>
        <v>Trung bình</v>
      </c>
      <c r="T52" s="40" t="str">
        <f>+IF(OR($H52=0,$I52=0,$J52=0,$K52=0),"Không đủ ĐKDT","")</f>
        <v/>
      </c>
      <c r="U52" s="90" t="s">
        <v>756</v>
      </c>
      <c r="V52" s="3"/>
      <c r="W52" s="28"/>
      <c r="X52" s="78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9">
        <v>44</v>
      </c>
      <c r="C53" s="30" t="s">
        <v>353</v>
      </c>
      <c r="D53" s="31" t="s">
        <v>354</v>
      </c>
      <c r="E53" s="32" t="s">
        <v>211</v>
      </c>
      <c r="F53" s="33"/>
      <c r="G53" s="30" t="s">
        <v>91</v>
      </c>
      <c r="H53" s="34">
        <v>9.5</v>
      </c>
      <c r="I53" s="34">
        <v>7.5</v>
      </c>
      <c r="J53" s="34" t="s">
        <v>28</v>
      </c>
      <c r="K53" s="34">
        <v>7.5</v>
      </c>
      <c r="L53" s="41"/>
      <c r="M53" s="41"/>
      <c r="N53" s="41"/>
      <c r="O53" s="104"/>
      <c r="P53" s="36">
        <v>4</v>
      </c>
      <c r="Q53" s="37">
        <f>ROUND(SUMPRODUCT(H53:P53,$H$9:$P$9)/100,1)</f>
        <v>5.3</v>
      </c>
      <c r="R53" s="38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D+</v>
      </c>
      <c r="S53" s="39" t="str">
        <f>IF($Q53&lt;4,"Kém",IF(AND($Q53&gt;=4,$Q53&lt;=5.4),"Trung bình yếu",IF(AND($Q53&gt;=5.5,$Q53&lt;=6.9),"Trung bình",IF(AND($Q53&gt;=7,$Q53&lt;=8.4),"Khá",IF(AND($Q53&gt;=8.5,$Q53&lt;=10),"Giỏi","")))))</f>
        <v>Trung bình yếu</v>
      </c>
      <c r="T53" s="40" t="str">
        <f>+IF(OR($H53=0,$I53=0,$J53=0,$K53=0),"Không đủ ĐKDT","")</f>
        <v/>
      </c>
      <c r="U53" s="90" t="s">
        <v>756</v>
      </c>
      <c r="V53" s="3"/>
      <c r="W53" s="28"/>
      <c r="X53" s="78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9">
        <v>45</v>
      </c>
      <c r="C54" s="30" t="s">
        <v>355</v>
      </c>
      <c r="D54" s="31" t="s">
        <v>230</v>
      </c>
      <c r="E54" s="32" t="s">
        <v>211</v>
      </c>
      <c r="F54" s="33"/>
      <c r="G54" s="30" t="s">
        <v>102</v>
      </c>
      <c r="H54" s="34">
        <v>7</v>
      </c>
      <c r="I54" s="34">
        <v>6.5</v>
      </c>
      <c r="J54" s="34" t="s">
        <v>28</v>
      </c>
      <c r="K54" s="34">
        <v>6.5</v>
      </c>
      <c r="L54" s="41"/>
      <c r="M54" s="41"/>
      <c r="N54" s="41"/>
      <c r="O54" s="104"/>
      <c r="P54" s="36">
        <v>4.5</v>
      </c>
      <c r="Q54" s="37">
        <f>ROUND(SUMPRODUCT(H54:P54,$H$9:$P$9)/100,1)</f>
        <v>5.2</v>
      </c>
      <c r="R54" s="38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D+</v>
      </c>
      <c r="S54" s="39" t="str">
        <f>IF($Q54&lt;4,"Kém",IF(AND($Q54&gt;=4,$Q54&lt;=5.4),"Trung bình yếu",IF(AND($Q54&gt;=5.5,$Q54&lt;=6.9),"Trung bình",IF(AND($Q54&gt;=7,$Q54&lt;=8.4),"Khá",IF(AND($Q54&gt;=8.5,$Q54&lt;=10),"Giỏi","")))))</f>
        <v>Trung bình yếu</v>
      </c>
      <c r="T54" s="40" t="str">
        <f>+IF(OR($H54=0,$I54=0,$J54=0,$K54=0),"Không đủ ĐKDT","")</f>
        <v/>
      </c>
      <c r="U54" s="90" t="s">
        <v>756</v>
      </c>
      <c r="V54" s="3"/>
      <c r="W54" s="28"/>
      <c r="X54" s="78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9">
        <v>46</v>
      </c>
      <c r="C55" s="30" t="s">
        <v>356</v>
      </c>
      <c r="D55" s="31" t="s">
        <v>225</v>
      </c>
      <c r="E55" s="32" t="s">
        <v>216</v>
      </c>
      <c r="F55" s="33"/>
      <c r="G55" s="30" t="s">
        <v>72</v>
      </c>
      <c r="H55" s="34">
        <v>7</v>
      </c>
      <c r="I55" s="34">
        <v>4</v>
      </c>
      <c r="J55" s="34" t="s">
        <v>28</v>
      </c>
      <c r="K55" s="34">
        <v>4</v>
      </c>
      <c r="L55" s="41"/>
      <c r="M55" s="41"/>
      <c r="N55" s="41"/>
      <c r="O55" s="104"/>
      <c r="P55" s="36">
        <v>0</v>
      </c>
      <c r="Q55" s="37">
        <f>ROUND(SUMPRODUCT(H55:P55,$H$9:$P$9)/100,1)</f>
        <v>1.5</v>
      </c>
      <c r="R55" s="38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F</v>
      </c>
      <c r="S55" s="39" t="str">
        <f>IF($Q55&lt;4,"Kém",IF(AND($Q55&gt;=4,$Q55&lt;=5.4),"Trung bình yếu",IF(AND($Q55&gt;=5.5,$Q55&lt;=6.9),"Trung bình",IF(AND($Q55&gt;=7,$Q55&lt;=8.4),"Khá",IF(AND($Q55&gt;=8.5,$Q55&lt;=10),"Giỏi","")))))</f>
        <v>Kém</v>
      </c>
      <c r="T55" s="40" t="str">
        <f>+IF(OR($H55=0,$I55=0,$J55=0,$K55=0),"Không đủ ĐKDT","")</f>
        <v/>
      </c>
      <c r="U55" s="90" t="s">
        <v>756</v>
      </c>
      <c r="V55" s="3"/>
      <c r="W55" s="28"/>
      <c r="X55" s="78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Học lại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9">
        <v>47</v>
      </c>
      <c r="C56" s="30" t="s">
        <v>357</v>
      </c>
      <c r="D56" s="31" t="s">
        <v>161</v>
      </c>
      <c r="E56" s="32" t="s">
        <v>219</v>
      </c>
      <c r="F56" s="33"/>
      <c r="G56" s="30" t="s">
        <v>72</v>
      </c>
      <c r="H56" s="34">
        <v>4</v>
      </c>
      <c r="I56" s="34">
        <v>5</v>
      </c>
      <c r="J56" s="34" t="s">
        <v>28</v>
      </c>
      <c r="K56" s="34">
        <v>5</v>
      </c>
      <c r="L56" s="41"/>
      <c r="M56" s="41"/>
      <c r="N56" s="41"/>
      <c r="O56" s="104"/>
      <c r="P56" s="36">
        <v>1</v>
      </c>
      <c r="Q56" s="37">
        <f>ROUND(SUMPRODUCT(H56:P56,$H$9:$P$9)/100,1)</f>
        <v>2.1</v>
      </c>
      <c r="R56" s="38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F</v>
      </c>
      <c r="S56" s="39" t="str">
        <f>IF($Q56&lt;4,"Kém",IF(AND($Q56&gt;=4,$Q56&lt;=5.4),"Trung bình yếu",IF(AND($Q56&gt;=5.5,$Q56&lt;=6.9),"Trung bình",IF(AND($Q56&gt;=7,$Q56&lt;=8.4),"Khá",IF(AND($Q56&gt;=8.5,$Q56&lt;=10),"Giỏi","")))))</f>
        <v>Kém</v>
      </c>
      <c r="T56" s="40" t="str">
        <f>+IF(OR($H56=0,$I56=0,$J56=0,$K56=0),"Không đủ ĐKDT","")</f>
        <v/>
      </c>
      <c r="U56" s="90" t="s">
        <v>756</v>
      </c>
      <c r="V56" s="3"/>
      <c r="W56" s="28"/>
      <c r="X56" s="78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Học lại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9">
        <v>48</v>
      </c>
      <c r="C57" s="30" t="s">
        <v>358</v>
      </c>
      <c r="D57" s="31" t="s">
        <v>359</v>
      </c>
      <c r="E57" s="32" t="s">
        <v>360</v>
      </c>
      <c r="F57" s="33"/>
      <c r="G57" s="30" t="s">
        <v>66</v>
      </c>
      <c r="H57" s="34">
        <v>7</v>
      </c>
      <c r="I57" s="34">
        <v>6.5</v>
      </c>
      <c r="J57" s="34" t="s">
        <v>28</v>
      </c>
      <c r="K57" s="34">
        <v>6.5</v>
      </c>
      <c r="L57" s="41"/>
      <c r="M57" s="41"/>
      <c r="N57" s="41"/>
      <c r="O57" s="104"/>
      <c r="P57" s="36">
        <v>5</v>
      </c>
      <c r="Q57" s="37">
        <f>ROUND(SUMPRODUCT(H57:P57,$H$9:$P$9)/100,1)</f>
        <v>5.5</v>
      </c>
      <c r="R57" s="38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C</v>
      </c>
      <c r="S57" s="39" t="str">
        <f>IF($Q57&lt;4,"Kém",IF(AND($Q57&gt;=4,$Q57&lt;=5.4),"Trung bình yếu",IF(AND($Q57&gt;=5.5,$Q57&lt;=6.9),"Trung bình",IF(AND($Q57&gt;=7,$Q57&lt;=8.4),"Khá",IF(AND($Q57&gt;=8.5,$Q57&lt;=10),"Giỏi","")))))</f>
        <v>Trung bình</v>
      </c>
      <c r="T57" s="40" t="str">
        <f>+IF(OR($H57=0,$I57=0,$J57=0,$K57=0),"Không đủ ĐKDT","")</f>
        <v/>
      </c>
      <c r="U57" s="90" t="s">
        <v>756</v>
      </c>
      <c r="V57" s="3"/>
      <c r="W57" s="28"/>
      <c r="X57" s="78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9">
        <v>49</v>
      </c>
      <c r="C58" s="30" t="s">
        <v>361</v>
      </c>
      <c r="D58" s="31" t="s">
        <v>362</v>
      </c>
      <c r="E58" s="32" t="s">
        <v>223</v>
      </c>
      <c r="F58" s="33"/>
      <c r="G58" s="30" t="s">
        <v>102</v>
      </c>
      <c r="H58" s="34">
        <v>10</v>
      </c>
      <c r="I58" s="34">
        <v>10</v>
      </c>
      <c r="J58" s="34" t="s">
        <v>28</v>
      </c>
      <c r="K58" s="34">
        <v>10</v>
      </c>
      <c r="L58" s="41"/>
      <c r="M58" s="41"/>
      <c r="N58" s="41"/>
      <c r="O58" s="104"/>
      <c r="P58" s="36">
        <v>8</v>
      </c>
      <c r="Q58" s="37">
        <f>ROUND(SUMPRODUCT(H58:P58,$H$9:$P$9)/100,1)</f>
        <v>8.6</v>
      </c>
      <c r="R58" s="38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A</v>
      </c>
      <c r="S58" s="39" t="str">
        <f>IF($Q58&lt;4,"Kém",IF(AND($Q58&gt;=4,$Q58&lt;=5.4),"Trung bình yếu",IF(AND($Q58&gt;=5.5,$Q58&lt;=6.9),"Trung bình",IF(AND($Q58&gt;=7,$Q58&lt;=8.4),"Khá",IF(AND($Q58&gt;=8.5,$Q58&lt;=10),"Giỏi","")))))</f>
        <v>Giỏi</v>
      </c>
      <c r="T58" s="40" t="str">
        <f>+IF(OR($H58=0,$I58=0,$J58=0,$K58=0),"Không đủ ĐKDT","")</f>
        <v/>
      </c>
      <c r="U58" s="90" t="s">
        <v>756</v>
      </c>
      <c r="V58" s="3"/>
      <c r="W58" s="28"/>
      <c r="X58" s="78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9">
        <v>50</v>
      </c>
      <c r="C59" s="30" t="s">
        <v>363</v>
      </c>
      <c r="D59" s="31" t="s">
        <v>364</v>
      </c>
      <c r="E59" s="32" t="s">
        <v>226</v>
      </c>
      <c r="F59" s="33"/>
      <c r="G59" s="30" t="s">
        <v>102</v>
      </c>
      <c r="H59" s="34">
        <v>10</v>
      </c>
      <c r="I59" s="34">
        <v>10</v>
      </c>
      <c r="J59" s="34" t="s">
        <v>28</v>
      </c>
      <c r="K59" s="34">
        <v>10</v>
      </c>
      <c r="L59" s="41"/>
      <c r="M59" s="41"/>
      <c r="N59" s="41"/>
      <c r="O59" s="104"/>
      <c r="P59" s="36">
        <v>9</v>
      </c>
      <c r="Q59" s="37">
        <f>ROUND(SUMPRODUCT(H59:P59,$H$9:$P$9)/100,1)</f>
        <v>9.3000000000000007</v>
      </c>
      <c r="R59" s="38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A+</v>
      </c>
      <c r="S59" s="39" t="str">
        <f>IF($Q59&lt;4,"Kém",IF(AND($Q59&gt;=4,$Q59&lt;=5.4),"Trung bình yếu",IF(AND($Q59&gt;=5.5,$Q59&lt;=6.9),"Trung bình",IF(AND($Q59&gt;=7,$Q59&lt;=8.4),"Khá",IF(AND($Q59&gt;=8.5,$Q59&lt;=10),"Giỏi","")))))</f>
        <v>Giỏi</v>
      </c>
      <c r="T59" s="40" t="str">
        <f>+IF(OR($H59=0,$I59=0,$J59=0,$K59=0),"Không đủ ĐKDT","")</f>
        <v/>
      </c>
      <c r="U59" s="90" t="s">
        <v>756</v>
      </c>
      <c r="V59" s="3"/>
      <c r="W59" s="28"/>
      <c r="X59" s="78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9">
        <v>51</v>
      </c>
      <c r="C60" s="30" t="s">
        <v>365</v>
      </c>
      <c r="D60" s="31" t="s">
        <v>366</v>
      </c>
      <c r="E60" s="32" t="s">
        <v>226</v>
      </c>
      <c r="F60" s="33"/>
      <c r="G60" s="30" t="s">
        <v>150</v>
      </c>
      <c r="H60" s="34">
        <v>0</v>
      </c>
      <c r="I60" s="34">
        <v>0</v>
      </c>
      <c r="J60" s="34" t="s">
        <v>28</v>
      </c>
      <c r="K60" s="34">
        <v>0</v>
      </c>
      <c r="L60" s="41"/>
      <c r="M60" s="41"/>
      <c r="N60" s="41"/>
      <c r="O60" s="104"/>
      <c r="P60" s="36" t="s">
        <v>1110</v>
      </c>
      <c r="Q60" s="37">
        <f>ROUND(SUMPRODUCT(H60:P60,$H$9:$P$9)/100,1)</f>
        <v>0</v>
      </c>
      <c r="R60" s="38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F</v>
      </c>
      <c r="S60" s="39" t="str">
        <f>IF($Q60&lt;4,"Kém",IF(AND($Q60&gt;=4,$Q60&lt;=5.4),"Trung bình yếu",IF(AND($Q60&gt;=5.5,$Q60&lt;=6.9),"Trung bình",IF(AND($Q60&gt;=7,$Q60&lt;=8.4),"Khá",IF(AND($Q60&gt;=8.5,$Q60&lt;=10),"Giỏi","")))))</f>
        <v>Kém</v>
      </c>
      <c r="T60" s="40" t="str">
        <f>+IF(OR($H60=0,$I60=0,$J60=0,$K60=0),"Không đủ ĐKDT","")</f>
        <v>Không đủ ĐKDT</v>
      </c>
      <c r="U60" s="90" t="s">
        <v>756</v>
      </c>
      <c r="V60" s="3"/>
      <c r="W60" s="28"/>
      <c r="X60" s="78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Học lại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9">
        <v>52</v>
      </c>
      <c r="C61" s="30" t="s">
        <v>367</v>
      </c>
      <c r="D61" s="31" t="s">
        <v>296</v>
      </c>
      <c r="E61" s="32" t="s">
        <v>226</v>
      </c>
      <c r="F61" s="33"/>
      <c r="G61" s="30" t="s">
        <v>98</v>
      </c>
      <c r="H61" s="34">
        <v>6</v>
      </c>
      <c r="I61" s="34">
        <v>6.5</v>
      </c>
      <c r="J61" s="34" t="s">
        <v>28</v>
      </c>
      <c r="K61" s="34">
        <v>6.5</v>
      </c>
      <c r="L61" s="41"/>
      <c r="M61" s="41"/>
      <c r="N61" s="41"/>
      <c r="O61" s="104"/>
      <c r="P61" s="36">
        <v>4.5</v>
      </c>
      <c r="Q61" s="37">
        <f>ROUND(SUMPRODUCT(H61:P61,$H$9:$P$9)/100,1)</f>
        <v>5.0999999999999996</v>
      </c>
      <c r="R61" s="38" t="str">
        <f>IF(AND($Q61&gt;=9,$Q61&lt;=10),"A+","")&amp;IF(AND($Q61&gt;=8.5,$Q61&lt;=8.9),"A","")&amp;IF(AND($Q61&gt;=8,$Q61&lt;=8.4),"B+","")&amp;IF(AND($Q61&gt;=7,$Q61&lt;=7.9),"B","")&amp;IF(AND($Q61&gt;=6.5,$Q61&lt;=6.9),"C+","")&amp;IF(AND($Q61&gt;=5.5,$Q61&lt;=6.4),"C","")&amp;IF(AND($Q61&gt;=5,$Q61&lt;=5.4),"D+","")&amp;IF(AND($Q61&gt;=4,$Q61&lt;=4.9),"D","")&amp;IF(AND($Q61&lt;4),"F","")</f>
        <v>D+</v>
      </c>
      <c r="S61" s="39" t="str">
        <f>IF($Q61&lt;4,"Kém",IF(AND($Q61&gt;=4,$Q61&lt;=5.4),"Trung bình yếu",IF(AND($Q61&gt;=5.5,$Q61&lt;=6.9),"Trung bình",IF(AND($Q61&gt;=7,$Q61&lt;=8.4),"Khá",IF(AND($Q61&gt;=8.5,$Q61&lt;=10),"Giỏi","")))))</f>
        <v>Trung bình yếu</v>
      </c>
      <c r="T61" s="40" t="str">
        <f>+IF(OR($H61=0,$I61=0,$J61=0,$K61=0),"Không đủ ĐKDT","")</f>
        <v/>
      </c>
      <c r="U61" s="90" t="s">
        <v>756</v>
      </c>
      <c r="V61" s="3"/>
      <c r="W61" s="28"/>
      <c r="X61" s="78" t="str">
        <f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9">
        <v>53</v>
      </c>
      <c r="C62" s="30" t="s">
        <v>368</v>
      </c>
      <c r="D62" s="31" t="s">
        <v>125</v>
      </c>
      <c r="E62" s="32" t="s">
        <v>369</v>
      </c>
      <c r="F62" s="33"/>
      <c r="G62" s="30" t="s">
        <v>331</v>
      </c>
      <c r="H62" s="34">
        <v>7</v>
      </c>
      <c r="I62" s="34">
        <v>8</v>
      </c>
      <c r="J62" s="34" t="s">
        <v>28</v>
      </c>
      <c r="K62" s="34">
        <v>8</v>
      </c>
      <c r="L62" s="41"/>
      <c r="M62" s="41"/>
      <c r="N62" s="41"/>
      <c r="O62" s="104"/>
      <c r="P62" s="36">
        <v>5.5</v>
      </c>
      <c r="Q62" s="37">
        <f>ROUND(SUMPRODUCT(H62:P62,$H$9:$P$9)/100,1)</f>
        <v>6.2</v>
      </c>
      <c r="R62" s="38" t="str">
        <f>IF(AND($Q62&gt;=9,$Q62&lt;=10),"A+","")&amp;IF(AND($Q62&gt;=8.5,$Q62&lt;=8.9),"A","")&amp;IF(AND($Q62&gt;=8,$Q62&lt;=8.4),"B+","")&amp;IF(AND($Q62&gt;=7,$Q62&lt;=7.9),"B","")&amp;IF(AND($Q62&gt;=6.5,$Q62&lt;=6.9),"C+","")&amp;IF(AND($Q62&gt;=5.5,$Q62&lt;=6.4),"C","")&amp;IF(AND($Q62&gt;=5,$Q62&lt;=5.4),"D+","")&amp;IF(AND($Q62&gt;=4,$Q62&lt;=4.9),"D","")&amp;IF(AND($Q62&lt;4),"F","")</f>
        <v>C</v>
      </c>
      <c r="S62" s="39" t="str">
        <f>IF($Q62&lt;4,"Kém",IF(AND($Q62&gt;=4,$Q62&lt;=5.4),"Trung bình yếu",IF(AND($Q62&gt;=5.5,$Q62&lt;=6.9),"Trung bình",IF(AND($Q62&gt;=7,$Q62&lt;=8.4),"Khá",IF(AND($Q62&gt;=8.5,$Q62&lt;=10),"Giỏi","")))))</f>
        <v>Trung bình</v>
      </c>
      <c r="T62" s="40" t="str">
        <f>+IF(OR($H62=0,$I62=0,$J62=0,$K62=0),"Không đủ ĐKDT","")</f>
        <v/>
      </c>
      <c r="U62" s="90" t="s">
        <v>756</v>
      </c>
      <c r="V62" s="3"/>
      <c r="W62" s="28"/>
      <c r="X62" s="78" t="str">
        <f>IF(T62="Không đủ ĐKDT","Học lại",IF(T62="Đình chỉ thi","Học lại",IF(AND(MID(G62,2,2)&gt;="12",T62="Vắng"),"Học lại",IF(T62="Vắng có phép", "Thi lại",IF(T62="Nợ học phí", "Thi lại",IF(AND((MID(G62,2,2)&lt;"12"),Q62&lt;4.5),"Thi lại",IF(Q62&lt;4,"Học lại","Đạt")))))))</f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9">
        <v>54</v>
      </c>
      <c r="C63" s="30" t="s">
        <v>370</v>
      </c>
      <c r="D63" s="31" t="s">
        <v>371</v>
      </c>
      <c r="E63" s="32" t="s">
        <v>372</v>
      </c>
      <c r="F63" s="33"/>
      <c r="G63" s="30" t="s">
        <v>66</v>
      </c>
      <c r="H63" s="34">
        <v>8.5</v>
      </c>
      <c r="I63" s="34">
        <v>7.5</v>
      </c>
      <c r="J63" s="34" t="s">
        <v>28</v>
      </c>
      <c r="K63" s="34">
        <v>7.5</v>
      </c>
      <c r="L63" s="41"/>
      <c r="M63" s="41"/>
      <c r="N63" s="41"/>
      <c r="O63" s="104"/>
      <c r="P63" s="36">
        <v>8.5</v>
      </c>
      <c r="Q63" s="37">
        <f>ROUND(SUMPRODUCT(H63:P63,$H$9:$P$9)/100,1)</f>
        <v>8.3000000000000007</v>
      </c>
      <c r="R63" s="38" t="str">
        <f>IF(AND($Q63&gt;=9,$Q63&lt;=10),"A+","")&amp;IF(AND($Q63&gt;=8.5,$Q63&lt;=8.9),"A","")&amp;IF(AND($Q63&gt;=8,$Q63&lt;=8.4),"B+","")&amp;IF(AND($Q63&gt;=7,$Q63&lt;=7.9),"B","")&amp;IF(AND($Q63&gt;=6.5,$Q63&lt;=6.9),"C+","")&amp;IF(AND($Q63&gt;=5.5,$Q63&lt;=6.4),"C","")&amp;IF(AND($Q63&gt;=5,$Q63&lt;=5.4),"D+","")&amp;IF(AND($Q63&gt;=4,$Q63&lt;=4.9),"D","")&amp;IF(AND($Q63&lt;4),"F","")</f>
        <v>B+</v>
      </c>
      <c r="S63" s="39" t="str">
        <f>IF($Q63&lt;4,"Kém",IF(AND($Q63&gt;=4,$Q63&lt;=5.4),"Trung bình yếu",IF(AND($Q63&gt;=5.5,$Q63&lt;=6.9),"Trung bình",IF(AND($Q63&gt;=7,$Q63&lt;=8.4),"Khá",IF(AND($Q63&gt;=8.5,$Q63&lt;=10),"Giỏi","")))))</f>
        <v>Khá</v>
      </c>
      <c r="T63" s="40" t="str">
        <f>+IF(OR($H63=0,$I63=0,$J63=0,$K63=0),"Không đủ ĐKDT","")</f>
        <v/>
      </c>
      <c r="U63" s="90" t="s">
        <v>756</v>
      </c>
      <c r="V63" s="3"/>
      <c r="W63" s="28"/>
      <c r="X63" s="78" t="str">
        <f>IF(T63="Không đủ ĐKDT","Học lại",IF(T63="Đình chỉ thi","Học lại",IF(AND(MID(G63,2,2)&gt;="12",T63="Vắng"),"Học lại",IF(T63="Vắng có phép", "Thi lại",IF(T63="Nợ học phí", "Thi lại",IF(AND((MID(G63,2,2)&lt;"12"),Q63&lt;4.5),"Thi lại",IF(Q63&lt;4,"Học lại","Đạt")))))))</f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9">
        <v>55</v>
      </c>
      <c r="C64" s="30" t="s">
        <v>373</v>
      </c>
      <c r="D64" s="31" t="s">
        <v>374</v>
      </c>
      <c r="E64" s="32" t="s">
        <v>375</v>
      </c>
      <c r="F64" s="33"/>
      <c r="G64" s="30" t="s">
        <v>91</v>
      </c>
      <c r="H64" s="34">
        <v>7</v>
      </c>
      <c r="I64" s="34">
        <v>7</v>
      </c>
      <c r="J64" s="34" t="s">
        <v>28</v>
      </c>
      <c r="K64" s="34">
        <v>7</v>
      </c>
      <c r="L64" s="41"/>
      <c r="M64" s="41"/>
      <c r="N64" s="41"/>
      <c r="O64" s="104"/>
      <c r="P64" s="36">
        <v>4.5</v>
      </c>
      <c r="Q64" s="37">
        <f>ROUND(SUMPRODUCT(H64:P64,$H$9:$P$9)/100,1)</f>
        <v>5.3</v>
      </c>
      <c r="R64" s="38" t="str">
        <f>IF(AND($Q64&gt;=9,$Q64&lt;=10),"A+","")&amp;IF(AND($Q64&gt;=8.5,$Q64&lt;=8.9),"A","")&amp;IF(AND($Q64&gt;=8,$Q64&lt;=8.4),"B+","")&amp;IF(AND($Q64&gt;=7,$Q64&lt;=7.9),"B","")&amp;IF(AND($Q64&gt;=6.5,$Q64&lt;=6.9),"C+","")&amp;IF(AND($Q64&gt;=5.5,$Q64&lt;=6.4),"C","")&amp;IF(AND($Q64&gt;=5,$Q64&lt;=5.4),"D+","")&amp;IF(AND($Q64&gt;=4,$Q64&lt;=4.9),"D","")&amp;IF(AND($Q64&lt;4),"F","")</f>
        <v>D+</v>
      </c>
      <c r="S64" s="39" t="str">
        <f>IF($Q64&lt;4,"Kém",IF(AND($Q64&gt;=4,$Q64&lt;=5.4),"Trung bình yếu",IF(AND($Q64&gt;=5.5,$Q64&lt;=6.9),"Trung bình",IF(AND($Q64&gt;=7,$Q64&lt;=8.4),"Khá",IF(AND($Q64&gt;=8.5,$Q64&lt;=10),"Giỏi","")))))</f>
        <v>Trung bình yếu</v>
      </c>
      <c r="T64" s="40" t="str">
        <f>+IF(OR($H64=0,$I64=0,$J64=0,$K64=0),"Không đủ ĐKDT","")</f>
        <v/>
      </c>
      <c r="U64" s="90" t="s">
        <v>756</v>
      </c>
      <c r="V64" s="3"/>
      <c r="W64" s="28"/>
      <c r="X64" s="78" t="str">
        <f>IF(T64="Không đủ ĐKDT","Học lại",IF(T64="Đình chỉ thi","Học lại",IF(AND(MID(G64,2,2)&gt;="12",T64="Vắng"),"Học lại",IF(T64="Vắng có phép", "Thi lại",IF(T64="Nợ học phí", "Thi lại",IF(AND((MID(G64,2,2)&lt;"12"),Q64&lt;4.5),"Thi lại",IF(Q64&lt;4,"Học lại","Đạt")))))))</f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9">
        <v>56</v>
      </c>
      <c r="C65" s="30" t="s">
        <v>376</v>
      </c>
      <c r="D65" s="31" t="s">
        <v>266</v>
      </c>
      <c r="E65" s="32" t="s">
        <v>377</v>
      </c>
      <c r="F65" s="33"/>
      <c r="G65" s="30" t="s">
        <v>98</v>
      </c>
      <c r="H65" s="34">
        <v>0</v>
      </c>
      <c r="I65" s="34">
        <v>0</v>
      </c>
      <c r="J65" s="34" t="s">
        <v>28</v>
      </c>
      <c r="K65" s="34">
        <v>0</v>
      </c>
      <c r="L65" s="41"/>
      <c r="M65" s="41"/>
      <c r="N65" s="41"/>
      <c r="O65" s="104"/>
      <c r="P65" s="36" t="s">
        <v>1110</v>
      </c>
      <c r="Q65" s="37">
        <f>ROUND(SUMPRODUCT(H65:P65,$H$9:$P$9)/100,1)</f>
        <v>0</v>
      </c>
      <c r="R65" s="38" t="str">
        <f>IF(AND($Q65&gt;=9,$Q65&lt;=10),"A+","")&amp;IF(AND($Q65&gt;=8.5,$Q65&lt;=8.9),"A","")&amp;IF(AND($Q65&gt;=8,$Q65&lt;=8.4),"B+","")&amp;IF(AND($Q65&gt;=7,$Q65&lt;=7.9),"B","")&amp;IF(AND($Q65&gt;=6.5,$Q65&lt;=6.9),"C+","")&amp;IF(AND($Q65&gt;=5.5,$Q65&lt;=6.4),"C","")&amp;IF(AND($Q65&gt;=5,$Q65&lt;=5.4),"D+","")&amp;IF(AND($Q65&gt;=4,$Q65&lt;=4.9),"D","")&amp;IF(AND($Q65&lt;4),"F","")</f>
        <v>F</v>
      </c>
      <c r="S65" s="39" t="str">
        <f>IF($Q65&lt;4,"Kém",IF(AND($Q65&gt;=4,$Q65&lt;=5.4),"Trung bình yếu",IF(AND($Q65&gt;=5.5,$Q65&lt;=6.9),"Trung bình",IF(AND($Q65&gt;=7,$Q65&lt;=8.4),"Khá",IF(AND($Q65&gt;=8.5,$Q65&lt;=10),"Giỏi","")))))</f>
        <v>Kém</v>
      </c>
      <c r="T65" s="40" t="str">
        <f>+IF(OR($H65=0,$I65=0,$J65=0,$K65=0),"Không đủ ĐKDT","")</f>
        <v>Không đủ ĐKDT</v>
      </c>
      <c r="U65" s="90" t="s">
        <v>756</v>
      </c>
      <c r="V65" s="3"/>
      <c r="W65" s="28"/>
      <c r="X65" s="78" t="str">
        <f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Học lại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9">
        <v>57</v>
      </c>
      <c r="C66" s="30" t="s">
        <v>378</v>
      </c>
      <c r="D66" s="31" t="s">
        <v>326</v>
      </c>
      <c r="E66" s="32" t="s">
        <v>379</v>
      </c>
      <c r="F66" s="33"/>
      <c r="G66" s="30" t="s">
        <v>69</v>
      </c>
      <c r="H66" s="34">
        <v>8</v>
      </c>
      <c r="I66" s="34">
        <v>8</v>
      </c>
      <c r="J66" s="34" t="s">
        <v>28</v>
      </c>
      <c r="K66" s="34">
        <v>8</v>
      </c>
      <c r="L66" s="41"/>
      <c r="M66" s="41"/>
      <c r="N66" s="41"/>
      <c r="O66" s="104"/>
      <c r="P66" s="36">
        <v>7</v>
      </c>
      <c r="Q66" s="37">
        <f>ROUND(SUMPRODUCT(H66:P66,$H$9:$P$9)/100,1)</f>
        <v>7.3</v>
      </c>
      <c r="R66" s="38" t="str">
        <f>IF(AND($Q66&gt;=9,$Q66&lt;=10),"A+","")&amp;IF(AND($Q66&gt;=8.5,$Q66&lt;=8.9),"A","")&amp;IF(AND($Q66&gt;=8,$Q66&lt;=8.4),"B+","")&amp;IF(AND($Q66&gt;=7,$Q66&lt;=7.9),"B","")&amp;IF(AND($Q66&gt;=6.5,$Q66&lt;=6.9),"C+","")&amp;IF(AND($Q66&gt;=5.5,$Q66&lt;=6.4),"C","")&amp;IF(AND($Q66&gt;=5,$Q66&lt;=5.4),"D+","")&amp;IF(AND($Q66&gt;=4,$Q66&lt;=4.9),"D","")&amp;IF(AND($Q66&lt;4),"F","")</f>
        <v>B</v>
      </c>
      <c r="S66" s="39" t="str">
        <f>IF($Q66&lt;4,"Kém",IF(AND($Q66&gt;=4,$Q66&lt;=5.4),"Trung bình yếu",IF(AND($Q66&gt;=5.5,$Q66&lt;=6.9),"Trung bình",IF(AND($Q66&gt;=7,$Q66&lt;=8.4),"Khá",IF(AND($Q66&gt;=8.5,$Q66&lt;=10),"Giỏi","")))))</f>
        <v>Khá</v>
      </c>
      <c r="T66" s="40" t="str">
        <f>+IF(OR($H66=0,$I66=0,$J66=0,$K66=0),"Không đủ ĐKDT","")</f>
        <v/>
      </c>
      <c r="U66" s="90" t="s">
        <v>756</v>
      </c>
      <c r="V66" s="3"/>
      <c r="W66" s="28"/>
      <c r="X66" s="78" t="str">
        <f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9">
        <v>58</v>
      </c>
      <c r="C67" s="30" t="s">
        <v>380</v>
      </c>
      <c r="D67" s="31" t="s">
        <v>381</v>
      </c>
      <c r="E67" s="32" t="s">
        <v>236</v>
      </c>
      <c r="F67" s="33"/>
      <c r="G67" s="30" t="s">
        <v>262</v>
      </c>
      <c r="H67" s="34">
        <v>6</v>
      </c>
      <c r="I67" s="34">
        <v>6.5</v>
      </c>
      <c r="J67" s="34" t="s">
        <v>28</v>
      </c>
      <c r="K67" s="34">
        <v>6.5</v>
      </c>
      <c r="L67" s="41"/>
      <c r="M67" s="41"/>
      <c r="N67" s="41"/>
      <c r="O67" s="104"/>
      <c r="P67" s="36">
        <v>5.5</v>
      </c>
      <c r="Q67" s="37">
        <f>ROUND(SUMPRODUCT(H67:P67,$H$9:$P$9)/100,1)</f>
        <v>5.8</v>
      </c>
      <c r="R67" s="38" t="str">
        <f>IF(AND($Q67&gt;=9,$Q67&lt;=10),"A+","")&amp;IF(AND($Q67&gt;=8.5,$Q67&lt;=8.9),"A","")&amp;IF(AND($Q67&gt;=8,$Q67&lt;=8.4),"B+","")&amp;IF(AND($Q67&gt;=7,$Q67&lt;=7.9),"B","")&amp;IF(AND($Q67&gt;=6.5,$Q67&lt;=6.9),"C+","")&amp;IF(AND($Q67&gt;=5.5,$Q67&lt;=6.4),"C","")&amp;IF(AND($Q67&gt;=5,$Q67&lt;=5.4),"D+","")&amp;IF(AND($Q67&gt;=4,$Q67&lt;=4.9),"D","")&amp;IF(AND($Q67&lt;4),"F","")</f>
        <v>C</v>
      </c>
      <c r="S67" s="39" t="str">
        <f>IF($Q67&lt;4,"Kém",IF(AND($Q67&gt;=4,$Q67&lt;=5.4),"Trung bình yếu",IF(AND($Q67&gt;=5.5,$Q67&lt;=6.9),"Trung bình",IF(AND($Q67&gt;=7,$Q67&lt;=8.4),"Khá",IF(AND($Q67&gt;=8.5,$Q67&lt;=10),"Giỏi","")))))</f>
        <v>Trung bình</v>
      </c>
      <c r="T67" s="40" t="str">
        <f>+IF(OR($H67=0,$I67=0,$J67=0,$K67=0),"Không đủ ĐKDT","")</f>
        <v/>
      </c>
      <c r="U67" s="90" t="s">
        <v>756</v>
      </c>
      <c r="V67" s="3"/>
      <c r="W67" s="28"/>
      <c r="X67" s="78" t="str">
        <f>IF(T67="Không đủ ĐKDT","Học lại",IF(T67="Đình chỉ thi","Học lại",IF(AND(MID(G67,2,2)&gt;="12",T67="Vắng"),"Học lại",IF(T67="Vắng có phép", "Thi lại",IF(T67="Nợ học phí", "Thi lại",IF(AND((MID(G67,2,2)&lt;"12"),Q67&lt;4.5),"Thi lại",IF(Q67&lt;4,"Học lại","Đạt")))))))</f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8.25" customHeight="1">
      <c r="B68" s="29">
        <v>59</v>
      </c>
      <c r="C68" s="30" t="s">
        <v>382</v>
      </c>
      <c r="D68" s="31" t="s">
        <v>383</v>
      </c>
      <c r="E68" s="32" t="s">
        <v>245</v>
      </c>
      <c r="F68" s="33"/>
      <c r="G68" s="30" t="s">
        <v>85</v>
      </c>
      <c r="H68" s="34">
        <v>7</v>
      </c>
      <c r="I68" s="34">
        <v>6.5</v>
      </c>
      <c r="J68" s="34" t="s">
        <v>28</v>
      </c>
      <c r="K68" s="34">
        <v>6.5</v>
      </c>
      <c r="L68" s="41"/>
      <c r="M68" s="41"/>
      <c r="N68" s="41"/>
      <c r="O68" s="104"/>
      <c r="P68" s="36">
        <v>3.5</v>
      </c>
      <c r="Q68" s="37">
        <f>ROUND(SUMPRODUCT(H68:P68,$H$9:$P$9)/100,1)</f>
        <v>4.5</v>
      </c>
      <c r="R68" s="38" t="str">
        <f>IF(AND($Q68&gt;=9,$Q68&lt;=10),"A+","")&amp;IF(AND($Q68&gt;=8.5,$Q68&lt;=8.9),"A","")&amp;IF(AND($Q68&gt;=8,$Q68&lt;=8.4),"B+","")&amp;IF(AND($Q68&gt;=7,$Q68&lt;=7.9),"B","")&amp;IF(AND($Q68&gt;=6.5,$Q68&lt;=6.9),"C+","")&amp;IF(AND($Q68&gt;=5.5,$Q68&lt;=6.4),"C","")&amp;IF(AND($Q68&gt;=5,$Q68&lt;=5.4),"D+","")&amp;IF(AND($Q68&gt;=4,$Q68&lt;=4.9),"D","")&amp;IF(AND($Q68&lt;4),"F","")</f>
        <v>D</v>
      </c>
      <c r="S68" s="39" t="str">
        <f>IF($Q68&lt;4,"Kém",IF(AND($Q68&gt;=4,$Q68&lt;=5.4),"Trung bình yếu",IF(AND($Q68&gt;=5.5,$Q68&lt;=6.9),"Trung bình",IF(AND($Q68&gt;=7,$Q68&lt;=8.4),"Khá",IF(AND($Q68&gt;=8.5,$Q68&lt;=10),"Giỏi","")))))</f>
        <v>Trung bình yếu</v>
      </c>
      <c r="T68" s="40" t="str">
        <f>+IF(OR($H68=0,$I68=0,$J68=0,$K68=0),"Không đủ ĐKDT","")</f>
        <v/>
      </c>
      <c r="U68" s="90" t="s">
        <v>756</v>
      </c>
      <c r="V68" s="3"/>
      <c r="W68" s="28"/>
      <c r="X68" s="78" t="str">
        <f>IF(T68="Không đủ ĐKDT","Học lại",IF(T68="Đình chỉ thi","Học lại",IF(AND(MID(G68,2,2)&gt;="12",T68="Vắng"),"Học lại",IF(T68="Vắng có phép", "Thi lại",IF(T68="Nợ học phí", "Thi lại",IF(AND((MID(G68,2,2)&lt;"12"),Q68&lt;4.5),"Thi lại",IF(Q68&lt;4,"Học lại","Đạt")))))))</f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9">
        <v>60</v>
      </c>
      <c r="C69" s="30" t="s">
        <v>384</v>
      </c>
      <c r="D69" s="31" t="s">
        <v>385</v>
      </c>
      <c r="E69" s="32" t="s">
        <v>245</v>
      </c>
      <c r="F69" s="33"/>
      <c r="G69" s="30" t="s">
        <v>72</v>
      </c>
      <c r="H69" s="34">
        <v>7</v>
      </c>
      <c r="I69" s="34">
        <v>7.5</v>
      </c>
      <c r="J69" s="34" t="s">
        <v>28</v>
      </c>
      <c r="K69" s="34">
        <v>7.5</v>
      </c>
      <c r="L69" s="41"/>
      <c r="M69" s="41"/>
      <c r="N69" s="41"/>
      <c r="O69" s="104"/>
      <c r="P69" s="36">
        <v>1.5</v>
      </c>
      <c r="Q69" s="37">
        <f>ROUND(SUMPRODUCT(H69:P69,$H$9:$P$9)/100,1)</f>
        <v>3.3</v>
      </c>
      <c r="R69" s="38" t="str">
        <f>IF(AND($Q69&gt;=9,$Q69&lt;=10),"A+","")&amp;IF(AND($Q69&gt;=8.5,$Q69&lt;=8.9),"A","")&amp;IF(AND($Q69&gt;=8,$Q69&lt;=8.4),"B+","")&amp;IF(AND($Q69&gt;=7,$Q69&lt;=7.9),"B","")&amp;IF(AND($Q69&gt;=6.5,$Q69&lt;=6.9),"C+","")&amp;IF(AND($Q69&gt;=5.5,$Q69&lt;=6.4),"C","")&amp;IF(AND($Q69&gt;=5,$Q69&lt;=5.4),"D+","")&amp;IF(AND($Q69&gt;=4,$Q69&lt;=4.9),"D","")&amp;IF(AND($Q69&lt;4),"F","")</f>
        <v>F</v>
      </c>
      <c r="S69" s="39" t="str">
        <f>IF($Q69&lt;4,"Kém",IF(AND($Q69&gt;=4,$Q69&lt;=5.4),"Trung bình yếu",IF(AND($Q69&gt;=5.5,$Q69&lt;=6.9),"Trung bình",IF(AND($Q69&gt;=7,$Q69&lt;=8.4),"Khá",IF(AND($Q69&gt;=8.5,$Q69&lt;=10),"Giỏi","")))))</f>
        <v>Kém</v>
      </c>
      <c r="T69" s="40" t="str">
        <f>+IF(OR($H69=0,$I69=0,$J69=0,$K69=0),"Không đủ ĐKDT","")</f>
        <v/>
      </c>
      <c r="U69" s="90" t="s">
        <v>756</v>
      </c>
      <c r="V69" s="3"/>
      <c r="W69" s="28"/>
      <c r="X69" s="78" t="str">
        <f>IF(T69="Không đủ ĐKDT","Học lại",IF(T69="Đình chỉ thi","Học lại",IF(AND(MID(G69,2,2)&gt;="12",T69="Vắng"),"Học lại",IF(T69="Vắng có phép", "Thi lại",IF(T69="Nợ học phí", "Thi lại",IF(AND((MID(G69,2,2)&lt;"12"),Q69&lt;4.5),"Thi lại",IF(Q69&lt;4,"Học lại","Đạt")))))))</f>
        <v>Học lại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9">
        <v>61</v>
      </c>
      <c r="C70" s="30" t="s">
        <v>386</v>
      </c>
      <c r="D70" s="31" t="s">
        <v>387</v>
      </c>
      <c r="E70" s="32" t="s">
        <v>245</v>
      </c>
      <c r="F70" s="33"/>
      <c r="G70" s="30" t="s">
        <v>69</v>
      </c>
      <c r="H70" s="34">
        <v>10</v>
      </c>
      <c r="I70" s="34">
        <v>8</v>
      </c>
      <c r="J70" s="34" t="s">
        <v>28</v>
      </c>
      <c r="K70" s="34">
        <v>8</v>
      </c>
      <c r="L70" s="41"/>
      <c r="M70" s="41"/>
      <c r="N70" s="41"/>
      <c r="O70" s="104"/>
      <c r="P70" s="36">
        <v>6.5</v>
      </c>
      <c r="Q70" s="37">
        <f>ROUND(SUMPRODUCT(H70:P70,$H$9:$P$9)/100,1)</f>
        <v>7.2</v>
      </c>
      <c r="R70" s="38" t="str">
        <f>IF(AND($Q70&gt;=9,$Q70&lt;=10),"A+","")&amp;IF(AND($Q70&gt;=8.5,$Q70&lt;=8.9),"A","")&amp;IF(AND($Q70&gt;=8,$Q70&lt;=8.4),"B+","")&amp;IF(AND($Q70&gt;=7,$Q70&lt;=7.9),"B","")&amp;IF(AND($Q70&gt;=6.5,$Q70&lt;=6.9),"C+","")&amp;IF(AND($Q70&gt;=5.5,$Q70&lt;=6.4),"C","")&amp;IF(AND($Q70&gt;=5,$Q70&lt;=5.4),"D+","")&amp;IF(AND($Q70&gt;=4,$Q70&lt;=4.9),"D","")&amp;IF(AND($Q70&lt;4),"F","")</f>
        <v>B</v>
      </c>
      <c r="S70" s="39" t="str">
        <f>IF($Q70&lt;4,"Kém",IF(AND($Q70&gt;=4,$Q70&lt;=5.4),"Trung bình yếu",IF(AND($Q70&gt;=5.5,$Q70&lt;=6.9),"Trung bình",IF(AND($Q70&gt;=7,$Q70&lt;=8.4),"Khá",IF(AND($Q70&gt;=8.5,$Q70&lt;=10),"Giỏi","")))))</f>
        <v>Khá</v>
      </c>
      <c r="T70" s="40" t="str">
        <f>+IF(OR($H70=0,$I70=0,$J70=0,$K70=0),"Không đủ ĐKDT","")</f>
        <v/>
      </c>
      <c r="U70" s="90" t="s">
        <v>756</v>
      </c>
      <c r="V70" s="3"/>
      <c r="W70" s="28"/>
      <c r="X70" s="78" t="str">
        <f>IF(T70="Không đủ ĐKDT","Học lại",IF(T70="Đình chỉ thi","Học lại",IF(AND(MID(G70,2,2)&gt;="12",T70="Vắng"),"Học lại",IF(T70="Vắng có phép", "Thi lại",IF(T70="Nợ học phí", "Thi lại",IF(AND((MID(G70,2,2)&lt;"12"),Q70&lt;4.5),"Thi lại",IF(Q70&lt;4,"Học lại","Đạt")))))))</f>
        <v>Đạt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9" customHeight="1">
      <c r="A71" s="2"/>
      <c r="B71" s="42"/>
      <c r="C71" s="43"/>
      <c r="D71" s="43"/>
      <c r="E71" s="44"/>
      <c r="F71" s="44"/>
      <c r="G71" s="44"/>
      <c r="H71" s="45"/>
      <c r="I71" s="46"/>
      <c r="J71" s="46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2"/>
      <c r="V71" s="3"/>
    </row>
    <row r="72" spans="1:39" ht="16.5">
      <c r="A72" s="2"/>
      <c r="B72" s="140" t="s">
        <v>29</v>
      </c>
      <c r="C72" s="140"/>
      <c r="D72" s="43"/>
      <c r="E72" s="44"/>
      <c r="F72" s="44"/>
      <c r="G72" s="44"/>
      <c r="H72" s="45"/>
      <c r="I72" s="46"/>
      <c r="J72" s="46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2"/>
      <c r="V72" s="3"/>
    </row>
    <row r="73" spans="1:39" ht="16.5" customHeight="1">
      <c r="A73" s="2"/>
      <c r="B73" s="48" t="s">
        <v>30</v>
      </c>
      <c r="C73" s="48"/>
      <c r="D73" s="49">
        <f>+$AA$8</f>
        <v>61</v>
      </c>
      <c r="E73" s="50" t="s">
        <v>31</v>
      </c>
      <c r="F73" s="111" t="s">
        <v>32</v>
      </c>
      <c r="G73" s="111"/>
      <c r="H73" s="111"/>
      <c r="I73" s="111"/>
      <c r="J73" s="111"/>
      <c r="K73" s="111"/>
      <c r="L73" s="111"/>
      <c r="M73" s="111"/>
      <c r="N73" s="111"/>
      <c r="O73" s="111"/>
      <c r="P73" s="51">
        <f>$AA$8 -COUNTIF($T$9:$T$260,"Vắng") -COUNTIF($T$9:$T$260,"Vắng có phép") - COUNTIF($T$9:$T$260,"Đình chỉ thi") - COUNTIF($T$9:$T$260,"Không đủ ĐKDT")</f>
        <v>56</v>
      </c>
      <c r="Q73" s="51"/>
      <c r="R73" s="51"/>
      <c r="S73" s="52"/>
      <c r="T73" s="53" t="s">
        <v>31</v>
      </c>
      <c r="U73" s="91"/>
      <c r="V73" s="3"/>
    </row>
    <row r="74" spans="1:39" ht="16.5" customHeight="1">
      <c r="A74" s="2"/>
      <c r="B74" s="48" t="s">
        <v>33</v>
      </c>
      <c r="C74" s="48"/>
      <c r="D74" s="49">
        <f>+$AL$8</f>
        <v>46</v>
      </c>
      <c r="E74" s="50" t="s">
        <v>31</v>
      </c>
      <c r="F74" s="111" t="s">
        <v>34</v>
      </c>
      <c r="G74" s="111"/>
      <c r="H74" s="111"/>
      <c r="I74" s="111"/>
      <c r="J74" s="111"/>
      <c r="K74" s="111"/>
      <c r="L74" s="111"/>
      <c r="M74" s="111"/>
      <c r="N74" s="111"/>
      <c r="O74" s="111"/>
      <c r="P74" s="54">
        <f>COUNTIF($T$9:$T$136,"Vắng")</f>
        <v>0</v>
      </c>
      <c r="Q74" s="54"/>
      <c r="R74" s="54"/>
      <c r="S74" s="55"/>
      <c r="T74" s="53" t="s">
        <v>31</v>
      </c>
      <c r="U74" s="92"/>
      <c r="V74" s="3"/>
    </row>
    <row r="75" spans="1:39" ht="16.5" customHeight="1">
      <c r="A75" s="2"/>
      <c r="B75" s="48" t="s">
        <v>42</v>
      </c>
      <c r="C75" s="48"/>
      <c r="D75" s="64">
        <f>COUNTIF(X10:X70,"Học lại")</f>
        <v>15</v>
      </c>
      <c r="E75" s="50" t="s">
        <v>31</v>
      </c>
      <c r="F75" s="111" t="s">
        <v>43</v>
      </c>
      <c r="G75" s="111"/>
      <c r="H75" s="111"/>
      <c r="I75" s="111"/>
      <c r="J75" s="111"/>
      <c r="K75" s="111"/>
      <c r="L75" s="111"/>
      <c r="M75" s="111"/>
      <c r="N75" s="111"/>
      <c r="O75" s="111"/>
      <c r="P75" s="51">
        <f>COUNTIF($T$9:$T$136,"Vắng có phép")</f>
        <v>0</v>
      </c>
      <c r="Q75" s="51"/>
      <c r="R75" s="51"/>
      <c r="S75" s="52"/>
      <c r="T75" s="53" t="s">
        <v>31</v>
      </c>
      <c r="U75" s="91"/>
      <c r="V75" s="3"/>
    </row>
    <row r="76" spans="1:39" ht="3" customHeight="1">
      <c r="A76" s="2"/>
      <c r="B76" s="42"/>
      <c r="C76" s="43"/>
      <c r="D76" s="43"/>
      <c r="E76" s="44"/>
      <c r="F76" s="44"/>
      <c r="G76" s="44"/>
      <c r="H76" s="45"/>
      <c r="I76" s="46"/>
      <c r="J76" s="46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2"/>
      <c r="V76" s="3"/>
    </row>
    <row r="77" spans="1:39">
      <c r="B77" s="83" t="s">
        <v>44</v>
      </c>
      <c r="C77" s="83"/>
      <c r="D77" s="84">
        <f>COUNTIF(X10:X70,"Thi lại")</f>
        <v>0</v>
      </c>
      <c r="E77" s="85" t="s">
        <v>31</v>
      </c>
      <c r="F77" s="3"/>
      <c r="G77" s="3"/>
      <c r="H77" s="3"/>
      <c r="I77" s="3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3"/>
    </row>
    <row r="78" spans="1:39" ht="24.75" customHeight="1">
      <c r="B78" s="83"/>
      <c r="C78" s="83"/>
      <c r="D78" s="84"/>
      <c r="E78" s="85"/>
      <c r="F78" s="3"/>
      <c r="G78" s="3"/>
      <c r="H78" s="3"/>
      <c r="I78" s="3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3"/>
    </row>
    <row r="79" spans="1:39">
      <c r="A79" s="56"/>
      <c r="B79" s="131"/>
      <c r="C79" s="131"/>
      <c r="D79" s="131"/>
      <c r="E79" s="131"/>
      <c r="F79" s="131"/>
      <c r="G79" s="131"/>
      <c r="H79" s="131"/>
      <c r="I79" s="57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3"/>
    </row>
    <row r="80" spans="1:39" ht="4.5" customHeight="1">
      <c r="A80" s="2"/>
      <c r="B80" s="42"/>
      <c r="C80" s="58"/>
      <c r="D80" s="58"/>
      <c r="E80" s="59"/>
      <c r="F80" s="59"/>
      <c r="G80" s="59"/>
      <c r="H80" s="60"/>
      <c r="I80" s="61"/>
      <c r="J80" s="61"/>
      <c r="K80" s="3"/>
      <c r="L80" s="3"/>
      <c r="M80" s="3"/>
      <c r="N80" s="3"/>
      <c r="O80" s="3"/>
      <c r="P80" s="3"/>
      <c r="Q80" s="3"/>
      <c r="R80" s="3"/>
      <c r="S80" s="3"/>
      <c r="T80" s="3"/>
      <c r="V80" s="3"/>
    </row>
    <row r="81" spans="1:39" s="2" customFormat="1">
      <c r="B81" s="131"/>
      <c r="C81" s="131"/>
      <c r="D81" s="132"/>
      <c r="E81" s="132"/>
      <c r="F81" s="132"/>
      <c r="G81" s="132"/>
      <c r="H81" s="132"/>
      <c r="I81" s="61"/>
      <c r="J81" s="61"/>
      <c r="K81" s="47"/>
      <c r="L81" s="47"/>
      <c r="M81" s="47"/>
      <c r="N81" s="47"/>
      <c r="O81" s="47"/>
      <c r="P81" s="47"/>
      <c r="Q81" s="47"/>
      <c r="R81" s="47"/>
      <c r="S81" s="47"/>
      <c r="T81" s="47"/>
      <c r="V81" s="3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1"/>
      <c r="V82" s="3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"/>
      <c r="V83" s="3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1"/>
      <c r="V84" s="3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1:39" s="2" customFormat="1" ht="9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1"/>
      <c r="V85" s="3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1:39" s="2" customFormat="1" ht="3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1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 ht="18" customHeight="1">
      <c r="A87" s="1"/>
      <c r="B87" s="145"/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 ht="4.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1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 ht="36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1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 ht="21.75" customHeight="1">
      <c r="A90" s="1"/>
      <c r="B90" s="131"/>
      <c r="C90" s="131"/>
      <c r="D90" s="131"/>
      <c r="E90" s="131"/>
      <c r="F90" s="131"/>
      <c r="G90" s="131"/>
      <c r="H90" s="131"/>
      <c r="I90" s="57"/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>
      <c r="A91" s="1"/>
      <c r="B91" s="42"/>
      <c r="C91" s="58"/>
      <c r="D91" s="58"/>
      <c r="E91" s="59"/>
      <c r="F91" s="59"/>
      <c r="G91" s="59"/>
      <c r="H91" s="60"/>
      <c r="I91" s="61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>
      <c r="A92" s="1"/>
      <c r="B92" s="131"/>
      <c r="C92" s="131"/>
      <c r="D92" s="132"/>
      <c r="E92" s="132"/>
      <c r="F92" s="132"/>
      <c r="G92" s="132"/>
      <c r="H92" s="132"/>
      <c r="I92" s="61"/>
      <c r="J92" s="61"/>
      <c r="K92" s="47"/>
      <c r="L92" s="47"/>
      <c r="M92" s="47"/>
      <c r="N92" s="47"/>
      <c r="O92" s="47"/>
      <c r="P92" s="47"/>
      <c r="Q92" s="47"/>
      <c r="R92" s="47"/>
      <c r="S92" s="47"/>
      <c r="T92" s="47"/>
      <c r="V92" s="1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1"/>
      <c r="V93" s="1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7" spans="2:21">
      <c r="B97" s="144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4"/>
      <c r="U97" s="144"/>
    </row>
  </sheetData>
  <sheetProtection formatCells="0" formatColumns="0" formatRows="0" insertColumns="0" insertRows="0" insertHyperlinks="0" deleteColumns="0" deleteRows="0" sort="0" autoFilter="0" pivotTables="0"/>
  <autoFilter ref="A8:AM70">
    <filterColumn colId="3" showButton="0"/>
  </autoFilter>
  <sortState ref="A10:AM70">
    <sortCondition ref="B10:B70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74:O74"/>
    <mergeCell ref="O7:O8"/>
    <mergeCell ref="C7:C8"/>
    <mergeCell ref="D7:E8"/>
    <mergeCell ref="AJ4:AK6"/>
    <mergeCell ref="F7:F8"/>
    <mergeCell ref="G7:G8"/>
    <mergeCell ref="B9:G9"/>
    <mergeCell ref="B72:C72"/>
    <mergeCell ref="F73:O73"/>
    <mergeCell ref="P7:P8"/>
    <mergeCell ref="Q7:Q9"/>
    <mergeCell ref="H7:H8"/>
    <mergeCell ref="I7:I8"/>
    <mergeCell ref="J7:J8"/>
    <mergeCell ref="K7:K8"/>
    <mergeCell ref="L7:L8"/>
    <mergeCell ref="M7:M8"/>
    <mergeCell ref="B92:C92"/>
    <mergeCell ref="D92:H92"/>
    <mergeCell ref="B97:C97"/>
    <mergeCell ref="D97:I97"/>
    <mergeCell ref="J97:U97"/>
    <mergeCell ref="J91:U91"/>
    <mergeCell ref="F75:O75"/>
    <mergeCell ref="J77:U77"/>
    <mergeCell ref="J78:U78"/>
    <mergeCell ref="B79:H79"/>
    <mergeCell ref="J79:U79"/>
    <mergeCell ref="B81:C81"/>
    <mergeCell ref="D81:H81"/>
    <mergeCell ref="B87:C87"/>
    <mergeCell ref="D87:I87"/>
    <mergeCell ref="B90:H90"/>
    <mergeCell ref="J90:U90"/>
    <mergeCell ref="J87:U87"/>
  </mergeCells>
  <conditionalFormatting sqref="H10:N70 P10:P70">
    <cfRule type="cellIs" dxfId="22" priority="4" operator="greaterThan">
      <formula>10</formula>
    </cfRule>
  </conditionalFormatting>
  <conditionalFormatting sqref="O92:O1048576 O1:O90">
    <cfRule type="duplicateValues" dxfId="21" priority="3"/>
  </conditionalFormatting>
  <conditionalFormatting sqref="C1:C1048576">
    <cfRule type="duplicateValues" dxfId="20" priority="2"/>
  </conditionalFormatting>
  <conditionalFormatting sqref="O1">
    <cfRule type="duplicateValues" dxfId="19" priority="1"/>
  </conditionalFormatting>
  <dataValidations count="1">
    <dataValidation allowBlank="1" showInputMessage="1" showErrorMessage="1" errorTitle="Không xóa dữ liệu" error="Không xóa dữ liệu" prompt="Không xóa dữ liệu" sqref="D75 Y2:AM8 X10:X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2060"/>
  </sheetPr>
  <dimension ref="A1:AM96"/>
  <sheetViews>
    <sheetView topLeftCell="B1" workbookViewId="0">
      <pane ySplit="3" topLeftCell="A49" activePane="bottomLeft" state="frozen"/>
      <selection activeCell="A6" sqref="A6:XFD6"/>
      <selection pane="bottomLeft" activeCell="B77" sqref="A77:XFD9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3.375" style="1" customWidth="1"/>
    <col min="4" max="4" width="14.375" style="1" customWidth="1"/>
    <col min="5" max="5" width="8.875" style="1" customWidth="1"/>
    <col min="6" max="6" width="9.375" style="1" hidden="1" customWidth="1"/>
    <col min="7" max="7" width="12.25" style="1" customWidth="1"/>
    <col min="8" max="8" width="5.25" style="1" customWidth="1"/>
    <col min="9" max="9" width="5.125" style="1" customWidth="1"/>
    <col min="10" max="10" width="4.375" style="1" hidden="1" customWidth="1"/>
    <col min="11" max="11" width="5.25" style="1" customWidth="1"/>
    <col min="12" max="12" width="4.75" style="1" hidden="1" customWidth="1"/>
    <col min="13" max="13" width="5.375" style="1" hidden="1" customWidth="1"/>
    <col min="14" max="14" width="7.375" style="1" hidden="1" customWidth="1"/>
    <col min="15" max="15" width="18.375" style="101" hidden="1" customWidth="1"/>
    <col min="16" max="16" width="6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6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16" t="s">
        <v>0</v>
      </c>
      <c r="C1" s="116"/>
      <c r="D1" s="116"/>
      <c r="E1" s="116"/>
      <c r="F1" s="116"/>
      <c r="G1" s="116"/>
      <c r="H1" s="117" t="s">
        <v>1109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3"/>
    </row>
    <row r="2" spans="2:39" ht="25.5" customHeight="1">
      <c r="B2" s="118" t="s">
        <v>1</v>
      </c>
      <c r="C2" s="118"/>
      <c r="D2" s="118"/>
      <c r="E2" s="118"/>
      <c r="F2" s="118"/>
      <c r="G2" s="118"/>
      <c r="H2" s="119" t="s">
        <v>45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3"/>
      <c r="P3" s="8"/>
      <c r="Q3" s="8"/>
      <c r="R3" s="8"/>
      <c r="S3" s="8"/>
      <c r="T3" s="8"/>
      <c r="U3" s="88"/>
      <c r="V3" s="4"/>
      <c r="W3" s="5"/>
      <c r="AF3" s="68"/>
      <c r="AJ3" s="68"/>
    </row>
    <row r="4" spans="2:39" ht="23.25" customHeight="1">
      <c r="B4" s="122" t="s">
        <v>2</v>
      </c>
      <c r="C4" s="122"/>
      <c r="D4" s="87" t="s">
        <v>46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94"/>
      <c r="P4" s="115" t="s">
        <v>48</v>
      </c>
      <c r="Q4" s="115"/>
      <c r="R4" s="115"/>
      <c r="S4" s="115" t="s">
        <v>51</v>
      </c>
      <c r="T4" s="115"/>
      <c r="U4" s="115"/>
      <c r="X4" s="66"/>
      <c r="Y4" s="120" t="s">
        <v>41</v>
      </c>
      <c r="Z4" s="120" t="s">
        <v>8</v>
      </c>
      <c r="AA4" s="120" t="s">
        <v>40</v>
      </c>
      <c r="AB4" s="120" t="s">
        <v>39</v>
      </c>
      <c r="AC4" s="120"/>
      <c r="AD4" s="120"/>
      <c r="AE4" s="120"/>
      <c r="AF4" s="120" t="s">
        <v>38</v>
      </c>
      <c r="AG4" s="120"/>
      <c r="AH4" s="120" t="s">
        <v>36</v>
      </c>
      <c r="AI4" s="120"/>
      <c r="AJ4" s="120" t="s">
        <v>37</v>
      </c>
      <c r="AK4" s="120"/>
      <c r="AL4" s="120" t="s">
        <v>35</v>
      </c>
      <c r="AM4" s="120"/>
    </row>
    <row r="5" spans="2:39" ht="17.25" customHeight="1">
      <c r="B5" s="121" t="s">
        <v>3</v>
      </c>
      <c r="C5" s="121"/>
      <c r="D5" s="9">
        <v>2</v>
      </c>
      <c r="G5" s="114" t="s">
        <v>47</v>
      </c>
      <c r="H5" s="114"/>
      <c r="I5" s="114"/>
      <c r="J5" s="114"/>
      <c r="K5" s="114"/>
      <c r="L5" s="114"/>
      <c r="M5" s="114"/>
      <c r="N5" s="114"/>
      <c r="O5" s="114"/>
      <c r="P5" s="115" t="s">
        <v>49</v>
      </c>
      <c r="Q5" s="115"/>
      <c r="R5" s="115"/>
      <c r="S5" s="115"/>
      <c r="T5" s="115"/>
      <c r="U5" s="115"/>
      <c r="X5" s="66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</row>
    <row r="6" spans="2:39" ht="11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5"/>
      <c r="P6" s="62"/>
      <c r="Q6" s="3"/>
      <c r="R6" s="3"/>
      <c r="S6" s="3"/>
      <c r="T6" s="3"/>
      <c r="X6" s="66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</row>
    <row r="7" spans="2:39" ht="44.25" customHeight="1">
      <c r="B7" s="123" t="s">
        <v>4</v>
      </c>
      <c r="C7" s="125" t="s">
        <v>5</v>
      </c>
      <c r="D7" s="127" t="s">
        <v>6</v>
      </c>
      <c r="E7" s="128"/>
      <c r="F7" s="123" t="s">
        <v>7</v>
      </c>
      <c r="G7" s="123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112" t="s">
        <v>13</v>
      </c>
      <c r="M7" s="112" t="s">
        <v>14</v>
      </c>
      <c r="N7" s="112" t="s">
        <v>15</v>
      </c>
      <c r="O7" s="146"/>
      <c r="P7" s="112" t="s">
        <v>16</v>
      </c>
      <c r="Q7" s="123" t="s">
        <v>17</v>
      </c>
      <c r="R7" s="112" t="s">
        <v>18</v>
      </c>
      <c r="S7" s="123" t="s">
        <v>19</v>
      </c>
      <c r="T7" s="123" t="s">
        <v>20</v>
      </c>
      <c r="U7" s="134" t="s">
        <v>21</v>
      </c>
      <c r="X7" s="66"/>
      <c r="Y7" s="120"/>
      <c r="Z7" s="120"/>
      <c r="AA7" s="120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24"/>
      <c r="C8" s="126"/>
      <c r="D8" s="129"/>
      <c r="E8" s="130"/>
      <c r="F8" s="124"/>
      <c r="G8" s="124"/>
      <c r="H8" s="113"/>
      <c r="I8" s="113"/>
      <c r="J8" s="113"/>
      <c r="K8" s="113"/>
      <c r="L8" s="112"/>
      <c r="M8" s="112"/>
      <c r="N8" s="112"/>
      <c r="O8" s="146"/>
      <c r="P8" s="112"/>
      <c r="Q8" s="133"/>
      <c r="R8" s="112"/>
      <c r="S8" s="124"/>
      <c r="T8" s="133"/>
      <c r="U8" s="135"/>
      <c r="W8" s="12"/>
      <c r="X8" s="66"/>
      <c r="Y8" s="71" t="str">
        <f>+D4</f>
        <v>Xử lý ảnh</v>
      </c>
      <c r="Z8" s="72" t="str">
        <f>+P4</f>
        <v>Nhóm: INT1362-01</v>
      </c>
      <c r="AA8" s="73">
        <f>+$AJ$8+$AL$8+$AH$8</f>
        <v>60</v>
      </c>
      <c r="AB8" s="67">
        <f>COUNTIF($T$9:$T$129,"Khiển trách")</f>
        <v>0</v>
      </c>
      <c r="AC8" s="67">
        <f>COUNTIF($T$9:$T$129,"Cảnh cáo")</f>
        <v>0</v>
      </c>
      <c r="AD8" s="67">
        <f>COUNTIF($T$9:$T$129,"Đình chỉ thi")</f>
        <v>0</v>
      </c>
      <c r="AE8" s="74">
        <f>+($AB$8+$AC$8+$AD$8)/$AA$8*100%</f>
        <v>0</v>
      </c>
      <c r="AF8" s="67">
        <f>SUM(COUNTIF($T$9:$T$127,"Vắng"),COUNTIF($T$9:$T$127,"Vắng có phép"))</f>
        <v>1</v>
      </c>
      <c r="AG8" s="75">
        <f>+$AF$8/$AA$8</f>
        <v>1.6666666666666666E-2</v>
      </c>
      <c r="AH8" s="76">
        <f>COUNTIF($X$9:$X$127,"Thi lại")</f>
        <v>0</v>
      </c>
      <c r="AI8" s="75">
        <f>+$AH$8/$AA$8</f>
        <v>0</v>
      </c>
      <c r="AJ8" s="76">
        <f>COUNTIF($X$9:$X$128,"Học lại")</f>
        <v>14</v>
      </c>
      <c r="AK8" s="75">
        <f>+$AJ$8/$AA$8</f>
        <v>0.23333333333333334</v>
      </c>
      <c r="AL8" s="67">
        <f>COUNTIF($X$10:$X$128,"Đạt")</f>
        <v>46</v>
      </c>
      <c r="AM8" s="74">
        <f>+$AL$8/$AA$8</f>
        <v>0.76666666666666672</v>
      </c>
    </row>
    <row r="9" spans="2:39" ht="30" customHeight="1">
      <c r="B9" s="137" t="s">
        <v>27</v>
      </c>
      <c r="C9" s="138"/>
      <c r="D9" s="138"/>
      <c r="E9" s="138"/>
      <c r="F9" s="138"/>
      <c r="G9" s="139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02"/>
      <c r="P9" s="63">
        <f>100-(H9+I9+J9+K9)</f>
        <v>70</v>
      </c>
      <c r="Q9" s="124"/>
      <c r="R9" s="17"/>
      <c r="S9" s="17"/>
      <c r="T9" s="124"/>
      <c r="U9" s="136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8">
        <v>1</v>
      </c>
      <c r="C10" s="19" t="s">
        <v>388</v>
      </c>
      <c r="D10" s="20" t="s">
        <v>389</v>
      </c>
      <c r="E10" s="21" t="s">
        <v>62</v>
      </c>
      <c r="F10" s="22"/>
      <c r="G10" s="19" t="s">
        <v>85</v>
      </c>
      <c r="H10" s="23">
        <v>7</v>
      </c>
      <c r="I10" s="23">
        <v>7</v>
      </c>
      <c r="J10" s="23" t="s">
        <v>28</v>
      </c>
      <c r="K10" s="23">
        <v>7</v>
      </c>
      <c r="L10" s="24"/>
      <c r="M10" s="24"/>
      <c r="N10" s="24"/>
      <c r="O10" s="103"/>
      <c r="P10" s="25">
        <v>2</v>
      </c>
      <c r="Q10" s="26">
        <f>ROUND(SUMPRODUCT(H10:P10,$H$9:$P$9)/100,1)</f>
        <v>3.5</v>
      </c>
      <c r="R10" s="2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7" t="str">
        <f>IF($Q10&lt;4,"Kém",IF(AND($Q10&gt;=4,$Q10&lt;=5.4),"Trung bình yếu",IF(AND($Q10&gt;=5.5,$Q10&lt;=6.9),"Trung bình",IF(AND($Q10&gt;=7,$Q10&lt;=8.4),"Khá",IF(AND($Q10&gt;=8.5,$Q10&lt;=10),"Giỏi","")))))</f>
        <v>Kém</v>
      </c>
      <c r="T10" s="86" t="str">
        <f>+IF(OR($H10=0,$I10=0,$J10=0,$K10=0),"Không đủ ĐKDT","")</f>
        <v/>
      </c>
      <c r="U10" s="89" t="s">
        <v>757</v>
      </c>
      <c r="V10" s="3"/>
      <c r="W10" s="28"/>
      <c r="X10" s="78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9">
        <v>2</v>
      </c>
      <c r="C11" s="30" t="s">
        <v>390</v>
      </c>
      <c r="D11" s="31" t="s">
        <v>259</v>
      </c>
      <c r="E11" s="32" t="s">
        <v>391</v>
      </c>
      <c r="F11" s="33"/>
      <c r="G11" s="30" t="s">
        <v>91</v>
      </c>
      <c r="H11" s="34">
        <v>8</v>
      </c>
      <c r="I11" s="34">
        <v>7</v>
      </c>
      <c r="J11" s="34" t="s">
        <v>28</v>
      </c>
      <c r="K11" s="34">
        <v>7</v>
      </c>
      <c r="L11" s="35"/>
      <c r="M11" s="35"/>
      <c r="N11" s="35"/>
      <c r="O11" s="104"/>
      <c r="P11" s="36">
        <v>5.5</v>
      </c>
      <c r="Q11" s="37">
        <f>ROUND(SUMPRODUCT(H11:P11,$H$9:$P$9)/100,1)</f>
        <v>6.1</v>
      </c>
      <c r="R11" s="38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9" t="str">
        <f>IF($Q11&lt;4,"Kém",IF(AND($Q11&gt;=4,$Q11&lt;=5.4),"Trung bình yếu",IF(AND($Q11&gt;=5.5,$Q11&lt;=6.9),"Trung bình",IF(AND($Q11&gt;=7,$Q11&lt;=8.4),"Khá",IF(AND($Q11&gt;=8.5,$Q11&lt;=10),"Giỏi","")))))</f>
        <v>Trung bình</v>
      </c>
      <c r="T11" s="40" t="str">
        <f>+IF(OR($H11=0,$I11=0,$J11=0,$K11=0),"Không đủ ĐKDT","")</f>
        <v/>
      </c>
      <c r="U11" s="90" t="s">
        <v>757</v>
      </c>
      <c r="V11" s="3"/>
      <c r="W11" s="28"/>
      <c r="X11" s="7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9">
        <v>3</v>
      </c>
      <c r="C12" s="30" t="s">
        <v>392</v>
      </c>
      <c r="D12" s="31" t="s">
        <v>393</v>
      </c>
      <c r="E12" s="32" t="s">
        <v>394</v>
      </c>
      <c r="F12" s="33"/>
      <c r="G12" s="30" t="s">
        <v>150</v>
      </c>
      <c r="H12" s="34">
        <v>10</v>
      </c>
      <c r="I12" s="34">
        <v>7.5</v>
      </c>
      <c r="J12" s="34" t="s">
        <v>28</v>
      </c>
      <c r="K12" s="34">
        <v>7.5</v>
      </c>
      <c r="L12" s="41"/>
      <c r="M12" s="41"/>
      <c r="N12" s="41"/>
      <c r="O12" s="104"/>
      <c r="P12" s="36">
        <v>3</v>
      </c>
      <c r="Q12" s="37">
        <f>ROUND(SUMPRODUCT(H12:P12,$H$9:$P$9)/100,1)</f>
        <v>4.5999999999999996</v>
      </c>
      <c r="R12" s="3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9" t="str">
        <f>IF($Q12&lt;4,"Kém",IF(AND($Q12&gt;=4,$Q12&lt;=5.4),"Trung bình yếu",IF(AND($Q12&gt;=5.5,$Q12&lt;=6.9),"Trung bình",IF(AND($Q12&gt;=7,$Q12&lt;=8.4),"Khá",IF(AND($Q12&gt;=8.5,$Q12&lt;=10),"Giỏi","")))))</f>
        <v>Trung bình yếu</v>
      </c>
      <c r="T12" s="40" t="str">
        <f>+IF(OR($H12=0,$I12=0,$J12=0,$K12=0),"Không đủ ĐKDT","")</f>
        <v/>
      </c>
      <c r="U12" s="90" t="s">
        <v>757</v>
      </c>
      <c r="V12" s="3"/>
      <c r="W12" s="28"/>
      <c r="X12" s="78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9"/>
      <c r="Z12" s="79"/>
      <c r="AA12" s="105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9">
        <v>4</v>
      </c>
      <c r="C13" s="30" t="s">
        <v>395</v>
      </c>
      <c r="D13" s="31" t="s">
        <v>396</v>
      </c>
      <c r="E13" s="32" t="s">
        <v>81</v>
      </c>
      <c r="F13" s="33"/>
      <c r="G13" s="30" t="s">
        <v>98</v>
      </c>
      <c r="H13" s="34">
        <v>0</v>
      </c>
      <c r="I13" s="34">
        <v>0</v>
      </c>
      <c r="J13" s="34" t="s">
        <v>28</v>
      </c>
      <c r="K13" s="34">
        <v>0</v>
      </c>
      <c r="L13" s="41"/>
      <c r="M13" s="41"/>
      <c r="N13" s="41"/>
      <c r="O13" s="104"/>
      <c r="P13" s="36" t="s">
        <v>1110</v>
      </c>
      <c r="Q13" s="37">
        <f>ROUND(SUMPRODUCT(H13:P13,$H$9:$P$9)/100,1)</f>
        <v>0</v>
      </c>
      <c r="R13" s="38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9" t="str">
        <f>IF($Q13&lt;4,"Kém",IF(AND($Q13&gt;=4,$Q13&lt;=5.4),"Trung bình yếu",IF(AND($Q13&gt;=5.5,$Q13&lt;=6.9),"Trung bình",IF(AND($Q13&gt;=7,$Q13&lt;=8.4),"Khá",IF(AND($Q13&gt;=8.5,$Q13&lt;=10),"Giỏi","")))))</f>
        <v>Kém</v>
      </c>
      <c r="T13" s="40" t="str">
        <f>+IF(OR($H13=0,$I13=0,$J13=0,$K13=0),"Không đủ ĐKDT","")</f>
        <v>Không đủ ĐKDT</v>
      </c>
      <c r="U13" s="90" t="s">
        <v>757</v>
      </c>
      <c r="V13" s="3"/>
      <c r="W13" s="28"/>
      <c r="X13" s="78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Học lại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9">
        <v>5</v>
      </c>
      <c r="C14" s="30" t="s">
        <v>397</v>
      </c>
      <c r="D14" s="31" t="s">
        <v>398</v>
      </c>
      <c r="E14" s="32" t="s">
        <v>88</v>
      </c>
      <c r="F14" s="33"/>
      <c r="G14" s="30" t="s">
        <v>150</v>
      </c>
      <c r="H14" s="34">
        <v>7</v>
      </c>
      <c r="I14" s="34">
        <v>5</v>
      </c>
      <c r="J14" s="34" t="s">
        <v>28</v>
      </c>
      <c r="K14" s="34">
        <v>5</v>
      </c>
      <c r="L14" s="41"/>
      <c r="M14" s="41"/>
      <c r="N14" s="41"/>
      <c r="O14" s="104"/>
      <c r="P14" s="36">
        <v>2.5</v>
      </c>
      <c r="Q14" s="37">
        <f>ROUND(SUMPRODUCT(H14:P14,$H$9:$P$9)/100,1)</f>
        <v>3.5</v>
      </c>
      <c r="R14" s="38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F</v>
      </c>
      <c r="S14" s="39" t="str">
        <f>IF($Q14&lt;4,"Kém",IF(AND($Q14&gt;=4,$Q14&lt;=5.4),"Trung bình yếu",IF(AND($Q14&gt;=5.5,$Q14&lt;=6.9),"Trung bình",IF(AND($Q14&gt;=7,$Q14&lt;=8.4),"Khá",IF(AND($Q14&gt;=8.5,$Q14&lt;=10),"Giỏi","")))))</f>
        <v>Kém</v>
      </c>
      <c r="T14" s="40" t="str">
        <f>+IF(OR($H14=0,$I14=0,$J14=0,$K14=0),"Không đủ ĐKDT","")</f>
        <v/>
      </c>
      <c r="U14" s="90" t="s">
        <v>757</v>
      </c>
      <c r="V14" s="3"/>
      <c r="W14" s="28"/>
      <c r="X14" s="78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Học lại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9">
        <v>6</v>
      </c>
      <c r="C15" s="30" t="s">
        <v>399</v>
      </c>
      <c r="D15" s="31" t="s">
        <v>197</v>
      </c>
      <c r="E15" s="32" t="s">
        <v>88</v>
      </c>
      <c r="F15" s="33"/>
      <c r="G15" s="30" t="s">
        <v>102</v>
      </c>
      <c r="H15" s="34">
        <v>6</v>
      </c>
      <c r="I15" s="34">
        <v>7</v>
      </c>
      <c r="J15" s="34" t="s">
        <v>28</v>
      </c>
      <c r="K15" s="34">
        <v>7</v>
      </c>
      <c r="L15" s="41"/>
      <c r="M15" s="41"/>
      <c r="N15" s="41"/>
      <c r="O15" s="104"/>
      <c r="P15" s="36">
        <v>0</v>
      </c>
      <c r="Q15" s="37">
        <f>ROUND(SUMPRODUCT(H15:P15,$H$9:$P$9)/100,1)</f>
        <v>2</v>
      </c>
      <c r="R15" s="38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F</v>
      </c>
      <c r="S15" s="39" t="str">
        <f>IF($Q15&lt;4,"Kém",IF(AND($Q15&gt;=4,$Q15&lt;=5.4),"Trung bình yếu",IF(AND($Q15&gt;=5.5,$Q15&lt;=6.9),"Trung bình",IF(AND($Q15&gt;=7,$Q15&lt;=8.4),"Khá",IF(AND($Q15&gt;=8.5,$Q15&lt;=10),"Giỏi","")))))</f>
        <v>Kém</v>
      </c>
      <c r="T15" s="40" t="str">
        <f>+IF(OR($H15=0,$I15=0,$J15=0,$K15=0),"Không đủ ĐKDT","")</f>
        <v/>
      </c>
      <c r="U15" s="90" t="s">
        <v>757</v>
      </c>
      <c r="V15" s="3"/>
      <c r="W15" s="28"/>
      <c r="X15" s="78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Học lại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9">
        <v>7</v>
      </c>
      <c r="C16" s="30" t="s">
        <v>400</v>
      </c>
      <c r="D16" s="31" t="s">
        <v>401</v>
      </c>
      <c r="E16" s="32" t="s">
        <v>101</v>
      </c>
      <c r="F16" s="33"/>
      <c r="G16" s="30" t="s">
        <v>98</v>
      </c>
      <c r="H16" s="34">
        <v>6</v>
      </c>
      <c r="I16" s="34">
        <v>6.5</v>
      </c>
      <c r="J16" s="34" t="s">
        <v>28</v>
      </c>
      <c r="K16" s="34">
        <v>6.5</v>
      </c>
      <c r="L16" s="41"/>
      <c r="M16" s="41"/>
      <c r="N16" s="41"/>
      <c r="O16" s="104"/>
      <c r="P16" s="36">
        <v>3.5</v>
      </c>
      <c r="Q16" s="37">
        <f>ROUND(SUMPRODUCT(H16:P16,$H$9:$P$9)/100,1)</f>
        <v>4.4000000000000004</v>
      </c>
      <c r="R16" s="38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D</v>
      </c>
      <c r="S16" s="39" t="str">
        <f>IF($Q16&lt;4,"Kém",IF(AND($Q16&gt;=4,$Q16&lt;=5.4),"Trung bình yếu",IF(AND($Q16&gt;=5.5,$Q16&lt;=6.9),"Trung bình",IF(AND($Q16&gt;=7,$Q16&lt;=8.4),"Khá",IF(AND($Q16&gt;=8.5,$Q16&lt;=10),"Giỏi","")))))</f>
        <v>Trung bình yếu</v>
      </c>
      <c r="T16" s="40" t="str">
        <f>+IF(OR($H16=0,$I16=0,$J16=0,$K16=0),"Không đủ ĐKDT","")</f>
        <v/>
      </c>
      <c r="U16" s="90" t="s">
        <v>757</v>
      </c>
      <c r="V16" s="3"/>
      <c r="W16" s="28"/>
      <c r="X16" s="78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9">
        <v>8</v>
      </c>
      <c r="C17" s="30" t="s">
        <v>402</v>
      </c>
      <c r="D17" s="31" t="s">
        <v>403</v>
      </c>
      <c r="E17" s="32" t="s">
        <v>404</v>
      </c>
      <c r="F17" s="33"/>
      <c r="G17" s="30" t="s">
        <v>98</v>
      </c>
      <c r="H17" s="34">
        <v>10</v>
      </c>
      <c r="I17" s="34">
        <v>10</v>
      </c>
      <c r="J17" s="34" t="s">
        <v>28</v>
      </c>
      <c r="K17" s="34">
        <v>10</v>
      </c>
      <c r="L17" s="41"/>
      <c r="M17" s="41"/>
      <c r="N17" s="41"/>
      <c r="O17" s="104"/>
      <c r="P17" s="36">
        <v>7</v>
      </c>
      <c r="Q17" s="37">
        <f>ROUND(SUMPRODUCT(H17:P17,$H$9:$P$9)/100,1)</f>
        <v>7.9</v>
      </c>
      <c r="R17" s="38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B</v>
      </c>
      <c r="S17" s="39" t="str">
        <f>IF($Q17&lt;4,"Kém",IF(AND($Q17&gt;=4,$Q17&lt;=5.4),"Trung bình yếu",IF(AND($Q17&gt;=5.5,$Q17&lt;=6.9),"Trung bình",IF(AND($Q17&gt;=7,$Q17&lt;=8.4),"Khá",IF(AND($Q17&gt;=8.5,$Q17&lt;=10),"Giỏi","")))))</f>
        <v>Khá</v>
      </c>
      <c r="T17" s="40" t="str">
        <f>+IF(OR($H17=0,$I17=0,$J17=0,$K17=0),"Không đủ ĐKDT","")</f>
        <v/>
      </c>
      <c r="U17" s="90" t="s">
        <v>757</v>
      </c>
      <c r="V17" s="3"/>
      <c r="W17" s="28"/>
      <c r="X17" s="78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9">
        <v>9</v>
      </c>
      <c r="C18" s="30" t="s">
        <v>405</v>
      </c>
      <c r="D18" s="31" t="s">
        <v>197</v>
      </c>
      <c r="E18" s="32" t="s">
        <v>111</v>
      </c>
      <c r="F18" s="33"/>
      <c r="G18" s="30" t="s">
        <v>150</v>
      </c>
      <c r="H18" s="34">
        <v>6</v>
      </c>
      <c r="I18" s="34">
        <v>5</v>
      </c>
      <c r="J18" s="34" t="s">
        <v>28</v>
      </c>
      <c r="K18" s="34">
        <v>5</v>
      </c>
      <c r="L18" s="41"/>
      <c r="M18" s="41"/>
      <c r="N18" s="41"/>
      <c r="O18" s="104"/>
      <c r="P18" s="36" t="s">
        <v>1111</v>
      </c>
      <c r="Q18" s="37">
        <f>ROUND(SUMPRODUCT(H18:P18,$H$9:$P$9)/100,1)</f>
        <v>1.6</v>
      </c>
      <c r="R18" s="38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F</v>
      </c>
      <c r="S18" s="39" t="str">
        <f>IF($Q18&lt;4,"Kém",IF(AND($Q18&gt;=4,$Q18&lt;=5.4),"Trung bình yếu",IF(AND($Q18&gt;=5.5,$Q18&lt;=6.9),"Trung bình",IF(AND($Q18&gt;=7,$Q18&lt;=8.4),"Khá",IF(AND($Q18&gt;=8.5,$Q18&lt;=10),"Giỏi","")))))</f>
        <v>Kém</v>
      </c>
      <c r="T18" s="40" t="s">
        <v>1112</v>
      </c>
      <c r="U18" s="90" t="s">
        <v>757</v>
      </c>
      <c r="V18" s="3"/>
      <c r="W18" s="28"/>
      <c r="X18" s="78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Học lại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9">
        <v>10</v>
      </c>
      <c r="C19" s="30" t="s">
        <v>406</v>
      </c>
      <c r="D19" s="31" t="s">
        <v>407</v>
      </c>
      <c r="E19" s="32" t="s">
        <v>111</v>
      </c>
      <c r="F19" s="33"/>
      <c r="G19" s="30" t="s">
        <v>66</v>
      </c>
      <c r="H19" s="34">
        <v>7</v>
      </c>
      <c r="I19" s="34">
        <v>8.5</v>
      </c>
      <c r="J19" s="34" t="s">
        <v>28</v>
      </c>
      <c r="K19" s="34">
        <v>8.5</v>
      </c>
      <c r="L19" s="41"/>
      <c r="M19" s="41"/>
      <c r="N19" s="41"/>
      <c r="O19" s="104"/>
      <c r="P19" s="36">
        <v>4.5</v>
      </c>
      <c r="Q19" s="37">
        <f>ROUND(SUMPRODUCT(H19:P19,$H$9:$P$9)/100,1)</f>
        <v>5.6</v>
      </c>
      <c r="R19" s="38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C</v>
      </c>
      <c r="S19" s="39" t="str">
        <f>IF($Q19&lt;4,"Kém",IF(AND($Q19&gt;=4,$Q19&lt;=5.4),"Trung bình yếu",IF(AND($Q19&gt;=5.5,$Q19&lt;=6.9),"Trung bình",IF(AND($Q19&gt;=7,$Q19&lt;=8.4),"Khá",IF(AND($Q19&gt;=8.5,$Q19&lt;=10),"Giỏi","")))))</f>
        <v>Trung bình</v>
      </c>
      <c r="T19" s="40" t="str">
        <f>+IF(OR($H19=0,$I19=0,$J19=0,$K19=0),"Không đủ ĐKDT","")</f>
        <v/>
      </c>
      <c r="U19" s="90" t="s">
        <v>757</v>
      </c>
      <c r="V19" s="3"/>
      <c r="W19" s="28"/>
      <c r="X19" s="78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9">
        <v>11</v>
      </c>
      <c r="C20" s="30" t="s">
        <v>408</v>
      </c>
      <c r="D20" s="31" t="s">
        <v>409</v>
      </c>
      <c r="E20" s="32" t="s">
        <v>129</v>
      </c>
      <c r="F20" s="33"/>
      <c r="G20" s="30" t="s">
        <v>66</v>
      </c>
      <c r="H20" s="34">
        <v>8.5</v>
      </c>
      <c r="I20" s="34">
        <v>8</v>
      </c>
      <c r="J20" s="34" t="s">
        <v>28</v>
      </c>
      <c r="K20" s="34">
        <v>8</v>
      </c>
      <c r="L20" s="41"/>
      <c r="M20" s="41"/>
      <c r="N20" s="41"/>
      <c r="O20" s="104"/>
      <c r="P20" s="36">
        <v>9</v>
      </c>
      <c r="Q20" s="37">
        <f>ROUND(SUMPRODUCT(H20:P20,$H$9:$P$9)/100,1)</f>
        <v>8.8000000000000007</v>
      </c>
      <c r="R20" s="38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A</v>
      </c>
      <c r="S20" s="39" t="str">
        <f>IF($Q20&lt;4,"Kém",IF(AND($Q20&gt;=4,$Q20&lt;=5.4),"Trung bình yếu",IF(AND($Q20&gt;=5.5,$Q20&lt;=6.9),"Trung bình",IF(AND($Q20&gt;=7,$Q20&lt;=8.4),"Khá",IF(AND($Q20&gt;=8.5,$Q20&lt;=10),"Giỏi","")))))</f>
        <v>Giỏi</v>
      </c>
      <c r="T20" s="40" t="str">
        <f>+IF(OR($H20=0,$I20=0,$J20=0,$K20=0),"Không đủ ĐKDT","")</f>
        <v/>
      </c>
      <c r="U20" s="90" t="s">
        <v>757</v>
      </c>
      <c r="V20" s="3"/>
      <c r="W20" s="28"/>
      <c r="X20" s="78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9">
        <v>12</v>
      </c>
      <c r="C21" s="30" t="s">
        <v>410</v>
      </c>
      <c r="D21" s="31" t="s">
        <v>411</v>
      </c>
      <c r="E21" s="32" t="s">
        <v>302</v>
      </c>
      <c r="F21" s="33"/>
      <c r="G21" s="30" t="s">
        <v>98</v>
      </c>
      <c r="H21" s="34">
        <v>7</v>
      </c>
      <c r="I21" s="34">
        <v>6.5</v>
      </c>
      <c r="J21" s="34" t="s">
        <v>28</v>
      </c>
      <c r="K21" s="34">
        <v>6.5</v>
      </c>
      <c r="L21" s="41"/>
      <c r="M21" s="41"/>
      <c r="N21" s="41"/>
      <c r="O21" s="104"/>
      <c r="P21" s="36">
        <v>4</v>
      </c>
      <c r="Q21" s="37">
        <f>ROUND(SUMPRODUCT(H21:P21,$H$9:$P$9)/100,1)</f>
        <v>4.8</v>
      </c>
      <c r="R21" s="38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D</v>
      </c>
      <c r="S21" s="39" t="str">
        <f>IF($Q21&lt;4,"Kém",IF(AND($Q21&gt;=4,$Q21&lt;=5.4),"Trung bình yếu",IF(AND($Q21&gt;=5.5,$Q21&lt;=6.9),"Trung bình",IF(AND($Q21&gt;=7,$Q21&lt;=8.4),"Khá",IF(AND($Q21&gt;=8.5,$Q21&lt;=10),"Giỏi","")))))</f>
        <v>Trung bình yếu</v>
      </c>
      <c r="T21" s="40" t="str">
        <f>+IF(OR($H21=0,$I21=0,$J21=0,$K21=0),"Không đủ ĐKDT","")</f>
        <v/>
      </c>
      <c r="U21" s="90" t="s">
        <v>757</v>
      </c>
      <c r="V21" s="3"/>
      <c r="W21" s="28"/>
      <c r="X21" s="78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9">
        <v>13</v>
      </c>
      <c r="C22" s="30" t="s">
        <v>412</v>
      </c>
      <c r="D22" s="31" t="s">
        <v>413</v>
      </c>
      <c r="E22" s="32" t="s">
        <v>137</v>
      </c>
      <c r="F22" s="33"/>
      <c r="G22" s="30" t="s">
        <v>66</v>
      </c>
      <c r="H22" s="34">
        <v>0</v>
      </c>
      <c r="I22" s="34">
        <v>0</v>
      </c>
      <c r="J22" s="34" t="s">
        <v>28</v>
      </c>
      <c r="K22" s="34">
        <v>0</v>
      </c>
      <c r="L22" s="41"/>
      <c r="M22" s="41"/>
      <c r="N22" s="41"/>
      <c r="O22" s="104"/>
      <c r="P22" s="36" t="s">
        <v>1110</v>
      </c>
      <c r="Q22" s="37">
        <f>ROUND(SUMPRODUCT(H22:P22,$H$9:$P$9)/100,1)</f>
        <v>0</v>
      </c>
      <c r="R22" s="38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F</v>
      </c>
      <c r="S22" s="39" t="str">
        <f>IF($Q22&lt;4,"Kém",IF(AND($Q22&gt;=4,$Q22&lt;=5.4),"Trung bình yếu",IF(AND($Q22&gt;=5.5,$Q22&lt;=6.9),"Trung bình",IF(AND($Q22&gt;=7,$Q22&lt;=8.4),"Khá",IF(AND($Q22&gt;=8.5,$Q22&lt;=10),"Giỏi","")))))</f>
        <v>Kém</v>
      </c>
      <c r="T22" s="40" t="str">
        <f>+IF(OR($H22=0,$I22=0,$J22=0,$K22=0),"Không đủ ĐKDT","")</f>
        <v>Không đủ ĐKDT</v>
      </c>
      <c r="U22" s="90" t="s">
        <v>757</v>
      </c>
      <c r="V22" s="3"/>
      <c r="W22" s="28"/>
      <c r="X22" s="78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Học lại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9">
        <v>14</v>
      </c>
      <c r="C23" s="30" t="s">
        <v>414</v>
      </c>
      <c r="D23" s="31" t="s">
        <v>415</v>
      </c>
      <c r="E23" s="32" t="s">
        <v>416</v>
      </c>
      <c r="F23" s="33"/>
      <c r="G23" s="30" t="s">
        <v>150</v>
      </c>
      <c r="H23" s="34">
        <v>10</v>
      </c>
      <c r="I23" s="34">
        <v>10</v>
      </c>
      <c r="J23" s="34" t="s">
        <v>28</v>
      </c>
      <c r="K23" s="34">
        <v>10</v>
      </c>
      <c r="L23" s="41"/>
      <c r="M23" s="41"/>
      <c r="N23" s="41"/>
      <c r="O23" s="104"/>
      <c r="P23" s="36">
        <v>8.5</v>
      </c>
      <c r="Q23" s="37">
        <f>ROUND(SUMPRODUCT(H23:P23,$H$9:$P$9)/100,1)</f>
        <v>9</v>
      </c>
      <c r="R23" s="38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A+</v>
      </c>
      <c r="S23" s="39" t="str">
        <f>IF($Q23&lt;4,"Kém",IF(AND($Q23&gt;=4,$Q23&lt;=5.4),"Trung bình yếu",IF(AND($Q23&gt;=5.5,$Q23&lt;=6.9),"Trung bình",IF(AND($Q23&gt;=7,$Q23&lt;=8.4),"Khá",IF(AND($Q23&gt;=8.5,$Q23&lt;=10),"Giỏi","")))))</f>
        <v>Giỏi</v>
      </c>
      <c r="T23" s="40" t="str">
        <f>+IF(OR($H23=0,$I23=0,$J23=0,$K23=0),"Không đủ ĐKDT","")</f>
        <v/>
      </c>
      <c r="U23" s="90" t="s">
        <v>757</v>
      </c>
      <c r="V23" s="3"/>
      <c r="W23" s="28"/>
      <c r="X23" s="78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9">
        <v>15</v>
      </c>
      <c r="C24" s="30" t="s">
        <v>417</v>
      </c>
      <c r="D24" s="31" t="s">
        <v>418</v>
      </c>
      <c r="E24" s="32" t="s">
        <v>419</v>
      </c>
      <c r="F24" s="33"/>
      <c r="G24" s="30" t="s">
        <v>102</v>
      </c>
      <c r="H24" s="34">
        <v>8</v>
      </c>
      <c r="I24" s="34">
        <v>7.5</v>
      </c>
      <c r="J24" s="34" t="s">
        <v>28</v>
      </c>
      <c r="K24" s="34">
        <v>7.5</v>
      </c>
      <c r="L24" s="41"/>
      <c r="M24" s="41"/>
      <c r="N24" s="41"/>
      <c r="O24" s="104"/>
      <c r="P24" s="36">
        <v>5.5</v>
      </c>
      <c r="Q24" s="37">
        <f>ROUND(SUMPRODUCT(H24:P24,$H$9:$P$9)/100,1)</f>
        <v>6.2</v>
      </c>
      <c r="R24" s="38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C</v>
      </c>
      <c r="S24" s="39" t="str">
        <f>IF($Q24&lt;4,"Kém",IF(AND($Q24&gt;=4,$Q24&lt;=5.4),"Trung bình yếu",IF(AND($Q24&gt;=5.5,$Q24&lt;=6.9),"Trung bình",IF(AND($Q24&gt;=7,$Q24&lt;=8.4),"Khá",IF(AND($Q24&gt;=8.5,$Q24&lt;=10),"Giỏi","")))))</f>
        <v>Trung bình</v>
      </c>
      <c r="T24" s="40" t="str">
        <f>+IF(OR($H24=0,$I24=0,$J24=0,$K24=0),"Không đủ ĐKDT","")</f>
        <v/>
      </c>
      <c r="U24" s="90" t="s">
        <v>757</v>
      </c>
      <c r="V24" s="3"/>
      <c r="W24" s="28"/>
      <c r="X24" s="78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9">
        <v>16</v>
      </c>
      <c r="C25" s="30" t="s">
        <v>420</v>
      </c>
      <c r="D25" s="31" t="s">
        <v>421</v>
      </c>
      <c r="E25" s="32" t="s">
        <v>140</v>
      </c>
      <c r="F25" s="33"/>
      <c r="G25" s="30" t="s">
        <v>150</v>
      </c>
      <c r="H25" s="34">
        <v>7</v>
      </c>
      <c r="I25" s="34">
        <v>6.5</v>
      </c>
      <c r="J25" s="34" t="s">
        <v>28</v>
      </c>
      <c r="K25" s="34">
        <v>6.5</v>
      </c>
      <c r="L25" s="41"/>
      <c r="M25" s="41"/>
      <c r="N25" s="41"/>
      <c r="O25" s="104"/>
      <c r="P25" s="36">
        <v>5</v>
      </c>
      <c r="Q25" s="37">
        <f>ROUND(SUMPRODUCT(H25:P25,$H$9:$P$9)/100,1)</f>
        <v>5.5</v>
      </c>
      <c r="R25" s="38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C</v>
      </c>
      <c r="S25" s="39" t="str">
        <f>IF($Q25&lt;4,"Kém",IF(AND($Q25&gt;=4,$Q25&lt;=5.4),"Trung bình yếu",IF(AND($Q25&gt;=5.5,$Q25&lt;=6.9),"Trung bình",IF(AND($Q25&gt;=7,$Q25&lt;=8.4),"Khá",IF(AND($Q25&gt;=8.5,$Q25&lt;=10),"Giỏi","")))))</f>
        <v>Trung bình</v>
      </c>
      <c r="T25" s="40" t="str">
        <f>+IF(OR($H25=0,$I25=0,$J25=0,$K25=0),"Không đủ ĐKDT","")</f>
        <v/>
      </c>
      <c r="U25" s="90" t="s">
        <v>757</v>
      </c>
      <c r="V25" s="3"/>
      <c r="W25" s="28"/>
      <c r="X25" s="78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9">
        <v>17</v>
      </c>
      <c r="C26" s="30" t="s">
        <v>422</v>
      </c>
      <c r="D26" s="31" t="s">
        <v>423</v>
      </c>
      <c r="E26" s="32" t="s">
        <v>307</v>
      </c>
      <c r="F26" s="33"/>
      <c r="G26" s="30" t="s">
        <v>66</v>
      </c>
      <c r="H26" s="34">
        <v>6</v>
      </c>
      <c r="I26" s="34">
        <v>7</v>
      </c>
      <c r="J26" s="34" t="s">
        <v>28</v>
      </c>
      <c r="K26" s="34">
        <v>7</v>
      </c>
      <c r="L26" s="41"/>
      <c r="M26" s="41"/>
      <c r="N26" s="41"/>
      <c r="O26" s="104"/>
      <c r="P26" s="36">
        <v>5</v>
      </c>
      <c r="Q26" s="37">
        <f>ROUND(SUMPRODUCT(H26:P26,$H$9:$P$9)/100,1)</f>
        <v>5.5</v>
      </c>
      <c r="R26" s="38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C</v>
      </c>
      <c r="S26" s="39" t="str">
        <f>IF($Q26&lt;4,"Kém",IF(AND($Q26&gt;=4,$Q26&lt;=5.4),"Trung bình yếu",IF(AND($Q26&gt;=5.5,$Q26&lt;=6.9),"Trung bình",IF(AND($Q26&gt;=7,$Q26&lt;=8.4),"Khá",IF(AND($Q26&gt;=8.5,$Q26&lt;=10),"Giỏi","")))))</f>
        <v>Trung bình</v>
      </c>
      <c r="T26" s="40" t="str">
        <f>+IF(OR($H26=0,$I26=0,$J26=0,$K26=0),"Không đủ ĐKDT","")</f>
        <v/>
      </c>
      <c r="U26" s="90" t="s">
        <v>757</v>
      </c>
      <c r="V26" s="3"/>
      <c r="W26" s="28"/>
      <c r="X26" s="78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9">
        <v>18</v>
      </c>
      <c r="C27" s="30" t="s">
        <v>424</v>
      </c>
      <c r="D27" s="31" t="s">
        <v>326</v>
      </c>
      <c r="E27" s="32" t="s">
        <v>425</v>
      </c>
      <c r="F27" s="33"/>
      <c r="G27" s="30" t="s">
        <v>69</v>
      </c>
      <c r="H27" s="34">
        <v>8</v>
      </c>
      <c r="I27" s="34">
        <v>7</v>
      </c>
      <c r="J27" s="34" t="s">
        <v>28</v>
      </c>
      <c r="K27" s="34">
        <v>7</v>
      </c>
      <c r="L27" s="41"/>
      <c r="M27" s="41"/>
      <c r="N27" s="41"/>
      <c r="O27" s="104"/>
      <c r="P27" s="36">
        <v>2</v>
      </c>
      <c r="Q27" s="37">
        <f>ROUND(SUMPRODUCT(H27:P27,$H$9:$P$9)/100,1)</f>
        <v>3.6</v>
      </c>
      <c r="R27" s="38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F</v>
      </c>
      <c r="S27" s="39" t="str">
        <f>IF($Q27&lt;4,"Kém",IF(AND($Q27&gt;=4,$Q27&lt;=5.4),"Trung bình yếu",IF(AND($Q27&gt;=5.5,$Q27&lt;=6.9),"Trung bình",IF(AND($Q27&gt;=7,$Q27&lt;=8.4),"Khá",IF(AND($Q27&gt;=8.5,$Q27&lt;=10),"Giỏi","")))))</f>
        <v>Kém</v>
      </c>
      <c r="T27" s="40" t="str">
        <f>+IF(OR($H27=0,$I27=0,$J27=0,$K27=0),"Không đủ ĐKDT","")</f>
        <v/>
      </c>
      <c r="U27" s="90" t="s">
        <v>757</v>
      </c>
      <c r="V27" s="3"/>
      <c r="W27" s="28"/>
      <c r="X27" s="78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Học lại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9">
        <v>19</v>
      </c>
      <c r="C28" s="30" t="s">
        <v>426</v>
      </c>
      <c r="D28" s="31" t="s">
        <v>427</v>
      </c>
      <c r="E28" s="32" t="s">
        <v>428</v>
      </c>
      <c r="F28" s="33"/>
      <c r="G28" s="30" t="s">
        <v>98</v>
      </c>
      <c r="H28" s="34">
        <v>6</v>
      </c>
      <c r="I28" s="34">
        <v>5.5</v>
      </c>
      <c r="J28" s="34" t="s">
        <v>28</v>
      </c>
      <c r="K28" s="34">
        <v>5.5</v>
      </c>
      <c r="L28" s="41"/>
      <c r="M28" s="41"/>
      <c r="N28" s="41"/>
      <c r="O28" s="104"/>
      <c r="P28" s="36">
        <v>5</v>
      </c>
      <c r="Q28" s="37">
        <f>ROUND(SUMPRODUCT(H28:P28,$H$9:$P$9)/100,1)</f>
        <v>5.2</v>
      </c>
      <c r="R28" s="38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D+</v>
      </c>
      <c r="S28" s="39" t="str">
        <f>IF($Q28&lt;4,"Kém",IF(AND($Q28&gt;=4,$Q28&lt;=5.4),"Trung bình yếu",IF(AND($Q28&gt;=5.5,$Q28&lt;=6.9),"Trung bình",IF(AND($Q28&gt;=7,$Q28&lt;=8.4),"Khá",IF(AND($Q28&gt;=8.5,$Q28&lt;=10),"Giỏi","")))))</f>
        <v>Trung bình yếu</v>
      </c>
      <c r="T28" s="40" t="str">
        <f>+IF(OR($H28=0,$I28=0,$J28=0,$K28=0),"Không đủ ĐKDT","")</f>
        <v/>
      </c>
      <c r="U28" s="90" t="s">
        <v>757</v>
      </c>
      <c r="V28" s="3"/>
      <c r="W28" s="28"/>
      <c r="X28" s="78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9">
        <v>20</v>
      </c>
      <c r="C29" s="30" t="s">
        <v>429</v>
      </c>
      <c r="D29" s="31" t="s">
        <v>430</v>
      </c>
      <c r="E29" s="32" t="s">
        <v>428</v>
      </c>
      <c r="F29" s="33"/>
      <c r="G29" s="30" t="s">
        <v>85</v>
      </c>
      <c r="H29" s="34">
        <v>0</v>
      </c>
      <c r="I29" s="34">
        <v>0</v>
      </c>
      <c r="J29" s="34" t="s">
        <v>28</v>
      </c>
      <c r="K29" s="34">
        <v>0</v>
      </c>
      <c r="L29" s="41"/>
      <c r="M29" s="41"/>
      <c r="N29" s="41"/>
      <c r="O29" s="104"/>
      <c r="P29" s="36" t="s">
        <v>1110</v>
      </c>
      <c r="Q29" s="37">
        <f>ROUND(SUMPRODUCT(H29:P29,$H$9:$P$9)/100,1)</f>
        <v>0</v>
      </c>
      <c r="R29" s="38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F</v>
      </c>
      <c r="S29" s="39" t="str">
        <f>IF($Q29&lt;4,"Kém",IF(AND($Q29&gt;=4,$Q29&lt;=5.4),"Trung bình yếu",IF(AND($Q29&gt;=5.5,$Q29&lt;=6.9),"Trung bình",IF(AND($Q29&gt;=7,$Q29&lt;=8.4),"Khá",IF(AND($Q29&gt;=8.5,$Q29&lt;=10),"Giỏi","")))))</f>
        <v>Kém</v>
      </c>
      <c r="T29" s="40" t="str">
        <f>+IF(OR($H29=0,$I29=0,$J29=0,$K29=0),"Không đủ ĐKDT","")</f>
        <v>Không đủ ĐKDT</v>
      </c>
      <c r="U29" s="90" t="s">
        <v>757</v>
      </c>
      <c r="V29" s="3"/>
      <c r="W29" s="28"/>
      <c r="X29" s="78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Học lại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9">
        <v>21</v>
      </c>
      <c r="C30" s="30" t="s">
        <v>431</v>
      </c>
      <c r="D30" s="31" t="s">
        <v>432</v>
      </c>
      <c r="E30" s="32" t="s">
        <v>433</v>
      </c>
      <c r="F30" s="33"/>
      <c r="G30" s="30" t="s">
        <v>91</v>
      </c>
      <c r="H30" s="34">
        <v>7</v>
      </c>
      <c r="I30" s="34">
        <v>7.5</v>
      </c>
      <c r="J30" s="34" t="s">
        <v>28</v>
      </c>
      <c r="K30" s="34">
        <v>7.5</v>
      </c>
      <c r="L30" s="41"/>
      <c r="M30" s="41"/>
      <c r="N30" s="41"/>
      <c r="O30" s="104"/>
      <c r="P30" s="36">
        <v>3</v>
      </c>
      <c r="Q30" s="37">
        <f>ROUND(SUMPRODUCT(H30:P30,$H$9:$P$9)/100,1)</f>
        <v>4.3</v>
      </c>
      <c r="R30" s="38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D</v>
      </c>
      <c r="S30" s="39" t="str">
        <f>IF($Q30&lt;4,"Kém",IF(AND($Q30&gt;=4,$Q30&lt;=5.4),"Trung bình yếu",IF(AND($Q30&gt;=5.5,$Q30&lt;=6.9),"Trung bình",IF(AND($Q30&gt;=7,$Q30&lt;=8.4),"Khá",IF(AND($Q30&gt;=8.5,$Q30&lt;=10),"Giỏi","")))))</f>
        <v>Trung bình yếu</v>
      </c>
      <c r="T30" s="40" t="str">
        <f>+IF(OR($H30=0,$I30=0,$J30=0,$K30=0),"Không đủ ĐKDT","")</f>
        <v/>
      </c>
      <c r="U30" s="90" t="s">
        <v>757</v>
      </c>
      <c r="V30" s="3"/>
      <c r="W30" s="28"/>
      <c r="X30" s="78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9">
        <v>22</v>
      </c>
      <c r="C31" s="30" t="s">
        <v>434</v>
      </c>
      <c r="D31" s="31" t="s">
        <v>435</v>
      </c>
      <c r="E31" s="32" t="s">
        <v>147</v>
      </c>
      <c r="F31" s="33"/>
      <c r="G31" s="30" t="s">
        <v>98</v>
      </c>
      <c r="H31" s="34">
        <v>0</v>
      </c>
      <c r="I31" s="34">
        <v>0</v>
      </c>
      <c r="J31" s="34" t="s">
        <v>28</v>
      </c>
      <c r="K31" s="34">
        <v>0</v>
      </c>
      <c r="L31" s="41"/>
      <c r="M31" s="41"/>
      <c r="N31" s="41"/>
      <c r="O31" s="104"/>
      <c r="P31" s="36" t="s">
        <v>1110</v>
      </c>
      <c r="Q31" s="37">
        <f>ROUND(SUMPRODUCT(H31:P31,$H$9:$P$9)/100,1)</f>
        <v>0</v>
      </c>
      <c r="R31" s="38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F</v>
      </c>
      <c r="S31" s="39" t="str">
        <f>IF($Q31&lt;4,"Kém",IF(AND($Q31&gt;=4,$Q31&lt;=5.4),"Trung bình yếu",IF(AND($Q31&gt;=5.5,$Q31&lt;=6.9),"Trung bình",IF(AND($Q31&gt;=7,$Q31&lt;=8.4),"Khá",IF(AND($Q31&gt;=8.5,$Q31&lt;=10),"Giỏi","")))))</f>
        <v>Kém</v>
      </c>
      <c r="T31" s="40" t="str">
        <f>+IF(OR($H31=0,$I31=0,$J31=0,$K31=0),"Không đủ ĐKDT","")</f>
        <v>Không đủ ĐKDT</v>
      </c>
      <c r="U31" s="90" t="s">
        <v>757</v>
      </c>
      <c r="V31" s="3"/>
      <c r="W31" s="28"/>
      <c r="X31" s="78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Học lại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9">
        <v>23</v>
      </c>
      <c r="C32" s="30" t="s">
        <v>436</v>
      </c>
      <c r="D32" s="31" t="s">
        <v>197</v>
      </c>
      <c r="E32" s="32" t="s">
        <v>147</v>
      </c>
      <c r="F32" s="33"/>
      <c r="G32" s="30" t="s">
        <v>102</v>
      </c>
      <c r="H32" s="34">
        <v>8.5</v>
      </c>
      <c r="I32" s="34">
        <v>7</v>
      </c>
      <c r="J32" s="34" t="s">
        <v>28</v>
      </c>
      <c r="K32" s="34">
        <v>7</v>
      </c>
      <c r="L32" s="41"/>
      <c r="M32" s="41"/>
      <c r="N32" s="41"/>
      <c r="O32" s="104"/>
      <c r="P32" s="36">
        <v>3.5</v>
      </c>
      <c r="Q32" s="37">
        <f>ROUND(SUMPRODUCT(H32:P32,$H$9:$P$9)/100,1)</f>
        <v>4.7</v>
      </c>
      <c r="R32" s="38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D</v>
      </c>
      <c r="S32" s="39" t="str">
        <f>IF($Q32&lt;4,"Kém",IF(AND($Q32&gt;=4,$Q32&lt;=5.4),"Trung bình yếu",IF(AND($Q32&gt;=5.5,$Q32&lt;=6.9),"Trung bình",IF(AND($Q32&gt;=7,$Q32&lt;=8.4),"Khá",IF(AND($Q32&gt;=8.5,$Q32&lt;=10),"Giỏi","")))))</f>
        <v>Trung bình yếu</v>
      </c>
      <c r="T32" s="40" t="str">
        <f>+IF(OR($H32=0,$I32=0,$J32=0,$K32=0),"Không đủ ĐKDT","")</f>
        <v/>
      </c>
      <c r="U32" s="90" t="s">
        <v>757</v>
      </c>
      <c r="V32" s="3"/>
      <c r="W32" s="28"/>
      <c r="X32" s="78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9">
        <v>24</v>
      </c>
      <c r="C33" s="30" t="s">
        <v>437</v>
      </c>
      <c r="D33" s="31" t="s">
        <v>438</v>
      </c>
      <c r="E33" s="32" t="s">
        <v>439</v>
      </c>
      <c r="F33" s="33"/>
      <c r="G33" s="30" t="s">
        <v>123</v>
      </c>
      <c r="H33" s="34">
        <v>7</v>
      </c>
      <c r="I33" s="34">
        <v>8</v>
      </c>
      <c r="J33" s="34" t="s">
        <v>28</v>
      </c>
      <c r="K33" s="34">
        <v>8</v>
      </c>
      <c r="L33" s="41"/>
      <c r="M33" s="41"/>
      <c r="N33" s="41"/>
      <c r="O33" s="104"/>
      <c r="P33" s="36">
        <v>8.5</v>
      </c>
      <c r="Q33" s="37">
        <f>ROUND(SUMPRODUCT(H33:P33,$H$9:$P$9)/100,1)</f>
        <v>8.3000000000000007</v>
      </c>
      <c r="R33" s="38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B+</v>
      </c>
      <c r="S33" s="39" t="str">
        <f>IF($Q33&lt;4,"Kém",IF(AND($Q33&gt;=4,$Q33&lt;=5.4),"Trung bình yếu",IF(AND($Q33&gt;=5.5,$Q33&lt;=6.9),"Trung bình",IF(AND($Q33&gt;=7,$Q33&lt;=8.4),"Khá",IF(AND($Q33&gt;=8.5,$Q33&lt;=10),"Giỏi","")))))</f>
        <v>Khá</v>
      </c>
      <c r="T33" s="40" t="str">
        <f>+IF(OR($H33=0,$I33=0,$J33=0,$K33=0),"Không đủ ĐKDT","")</f>
        <v/>
      </c>
      <c r="U33" s="90" t="s">
        <v>757</v>
      </c>
      <c r="V33" s="3"/>
      <c r="W33" s="28"/>
      <c r="X33" s="78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9">
        <v>25</v>
      </c>
      <c r="C34" s="30" t="s">
        <v>440</v>
      </c>
      <c r="D34" s="31" t="s">
        <v>441</v>
      </c>
      <c r="E34" s="32" t="s">
        <v>439</v>
      </c>
      <c r="F34" s="33"/>
      <c r="G34" s="30" t="s">
        <v>150</v>
      </c>
      <c r="H34" s="34">
        <v>7</v>
      </c>
      <c r="I34" s="34">
        <v>8.5</v>
      </c>
      <c r="J34" s="34" t="s">
        <v>28</v>
      </c>
      <c r="K34" s="34">
        <v>8.5</v>
      </c>
      <c r="L34" s="41"/>
      <c r="M34" s="41"/>
      <c r="N34" s="41"/>
      <c r="O34" s="104"/>
      <c r="P34" s="36">
        <v>7</v>
      </c>
      <c r="Q34" s="37">
        <f>ROUND(SUMPRODUCT(H34:P34,$H$9:$P$9)/100,1)</f>
        <v>7.3</v>
      </c>
      <c r="R34" s="38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B</v>
      </c>
      <c r="S34" s="39" t="str">
        <f>IF($Q34&lt;4,"Kém",IF(AND($Q34&gt;=4,$Q34&lt;=5.4),"Trung bình yếu",IF(AND($Q34&gt;=5.5,$Q34&lt;=6.9),"Trung bình",IF(AND($Q34&gt;=7,$Q34&lt;=8.4),"Khá",IF(AND($Q34&gt;=8.5,$Q34&lt;=10),"Giỏi","")))))</f>
        <v>Khá</v>
      </c>
      <c r="T34" s="40" t="str">
        <f>+IF(OR($H34=0,$I34=0,$J34=0,$K34=0),"Không đủ ĐKDT","")</f>
        <v/>
      </c>
      <c r="U34" s="90" t="s">
        <v>757</v>
      </c>
      <c r="V34" s="3"/>
      <c r="W34" s="28"/>
      <c r="X34" s="78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9">
        <v>26</v>
      </c>
      <c r="C35" s="30" t="s">
        <v>442</v>
      </c>
      <c r="D35" s="31" t="s">
        <v>326</v>
      </c>
      <c r="E35" s="32" t="s">
        <v>315</v>
      </c>
      <c r="F35" s="33"/>
      <c r="G35" s="30" t="s">
        <v>150</v>
      </c>
      <c r="H35" s="34">
        <v>10</v>
      </c>
      <c r="I35" s="34">
        <v>9.5</v>
      </c>
      <c r="J35" s="34" t="s">
        <v>28</v>
      </c>
      <c r="K35" s="34">
        <v>9.5</v>
      </c>
      <c r="L35" s="41"/>
      <c r="M35" s="41"/>
      <c r="N35" s="41"/>
      <c r="O35" s="104"/>
      <c r="P35" s="36">
        <v>7.5</v>
      </c>
      <c r="Q35" s="37">
        <f>ROUND(SUMPRODUCT(H35:P35,$H$9:$P$9)/100,1)</f>
        <v>8.1999999999999993</v>
      </c>
      <c r="R35" s="38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B+</v>
      </c>
      <c r="S35" s="39" t="str">
        <f>IF($Q35&lt;4,"Kém",IF(AND($Q35&gt;=4,$Q35&lt;=5.4),"Trung bình yếu",IF(AND($Q35&gt;=5.5,$Q35&lt;=6.9),"Trung bình",IF(AND($Q35&gt;=7,$Q35&lt;=8.4),"Khá",IF(AND($Q35&gt;=8.5,$Q35&lt;=10),"Giỏi","")))))</f>
        <v>Khá</v>
      </c>
      <c r="T35" s="40" t="str">
        <f>+IF(OR($H35=0,$I35=0,$J35=0,$K35=0),"Không đủ ĐKDT","")</f>
        <v/>
      </c>
      <c r="U35" s="90" t="s">
        <v>757</v>
      </c>
      <c r="V35" s="3"/>
      <c r="W35" s="28"/>
      <c r="X35" s="78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9">
        <v>27</v>
      </c>
      <c r="C36" s="30" t="s">
        <v>443</v>
      </c>
      <c r="D36" s="31" t="s">
        <v>289</v>
      </c>
      <c r="E36" s="32" t="s">
        <v>444</v>
      </c>
      <c r="F36" s="33"/>
      <c r="G36" s="30" t="s">
        <v>102</v>
      </c>
      <c r="H36" s="34">
        <v>8</v>
      </c>
      <c r="I36" s="34">
        <v>7.5</v>
      </c>
      <c r="J36" s="34" t="s">
        <v>28</v>
      </c>
      <c r="K36" s="34">
        <v>7.5</v>
      </c>
      <c r="L36" s="41"/>
      <c r="M36" s="41"/>
      <c r="N36" s="41"/>
      <c r="O36" s="104"/>
      <c r="P36" s="36">
        <v>6</v>
      </c>
      <c r="Q36" s="37">
        <f>ROUND(SUMPRODUCT(H36:P36,$H$9:$P$9)/100,1)</f>
        <v>6.5</v>
      </c>
      <c r="R36" s="38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C+</v>
      </c>
      <c r="S36" s="39" t="str">
        <f>IF($Q36&lt;4,"Kém",IF(AND($Q36&gt;=4,$Q36&lt;=5.4),"Trung bình yếu",IF(AND($Q36&gt;=5.5,$Q36&lt;=6.9),"Trung bình",IF(AND($Q36&gt;=7,$Q36&lt;=8.4),"Khá",IF(AND($Q36&gt;=8.5,$Q36&lt;=10),"Giỏi","")))))</f>
        <v>Trung bình</v>
      </c>
      <c r="T36" s="40" t="str">
        <f>+IF(OR($H36=0,$I36=0,$J36=0,$K36=0),"Không đủ ĐKDT","")</f>
        <v/>
      </c>
      <c r="U36" s="90" t="s">
        <v>757</v>
      </c>
      <c r="V36" s="3"/>
      <c r="W36" s="28"/>
      <c r="X36" s="78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9">
        <v>28</v>
      </c>
      <c r="C37" s="30" t="s">
        <v>445</v>
      </c>
      <c r="D37" s="31" t="s">
        <v>446</v>
      </c>
      <c r="E37" s="32" t="s">
        <v>447</v>
      </c>
      <c r="F37" s="33"/>
      <c r="G37" s="30" t="s">
        <v>123</v>
      </c>
      <c r="H37" s="34">
        <v>8</v>
      </c>
      <c r="I37" s="34">
        <v>8</v>
      </c>
      <c r="J37" s="34" t="s">
        <v>28</v>
      </c>
      <c r="K37" s="34">
        <v>8</v>
      </c>
      <c r="L37" s="41"/>
      <c r="M37" s="41"/>
      <c r="N37" s="41"/>
      <c r="O37" s="104"/>
      <c r="P37" s="36">
        <v>4</v>
      </c>
      <c r="Q37" s="37">
        <f>ROUND(SUMPRODUCT(H37:P37,$H$9:$P$9)/100,1)</f>
        <v>5.2</v>
      </c>
      <c r="R37" s="38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D+</v>
      </c>
      <c r="S37" s="39" t="str">
        <f>IF($Q37&lt;4,"Kém",IF(AND($Q37&gt;=4,$Q37&lt;=5.4),"Trung bình yếu",IF(AND($Q37&gt;=5.5,$Q37&lt;=6.9),"Trung bình",IF(AND($Q37&gt;=7,$Q37&lt;=8.4),"Khá",IF(AND($Q37&gt;=8.5,$Q37&lt;=10),"Giỏi","")))))</f>
        <v>Trung bình yếu</v>
      </c>
      <c r="T37" s="40" t="str">
        <f>+IF(OR($H37=0,$I37=0,$J37=0,$K37=0),"Không đủ ĐKDT","")</f>
        <v/>
      </c>
      <c r="U37" s="90" t="s">
        <v>757</v>
      </c>
      <c r="V37" s="3"/>
      <c r="W37" s="28"/>
      <c r="X37" s="78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9">
        <v>29</v>
      </c>
      <c r="C38" s="30" t="s">
        <v>448</v>
      </c>
      <c r="D38" s="31" t="s">
        <v>396</v>
      </c>
      <c r="E38" s="32" t="s">
        <v>153</v>
      </c>
      <c r="F38" s="33"/>
      <c r="G38" s="30" t="s">
        <v>85</v>
      </c>
      <c r="H38" s="34">
        <v>8</v>
      </c>
      <c r="I38" s="34">
        <v>9.5</v>
      </c>
      <c r="J38" s="34" t="s">
        <v>28</v>
      </c>
      <c r="K38" s="34">
        <v>9.5</v>
      </c>
      <c r="L38" s="41"/>
      <c r="M38" s="41"/>
      <c r="N38" s="41"/>
      <c r="O38" s="104"/>
      <c r="P38" s="36">
        <v>6.5</v>
      </c>
      <c r="Q38" s="37">
        <f>ROUND(SUMPRODUCT(H38:P38,$H$9:$P$9)/100,1)</f>
        <v>7.3</v>
      </c>
      <c r="R38" s="38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B</v>
      </c>
      <c r="S38" s="39" t="str">
        <f>IF($Q38&lt;4,"Kém",IF(AND($Q38&gt;=4,$Q38&lt;=5.4),"Trung bình yếu",IF(AND($Q38&gt;=5.5,$Q38&lt;=6.9),"Trung bình",IF(AND($Q38&gt;=7,$Q38&lt;=8.4),"Khá",IF(AND($Q38&gt;=8.5,$Q38&lt;=10),"Giỏi","")))))</f>
        <v>Khá</v>
      </c>
      <c r="T38" s="40" t="str">
        <f>+IF(OR($H38=0,$I38=0,$J38=0,$K38=0),"Không đủ ĐKDT","")</f>
        <v/>
      </c>
      <c r="U38" s="90" t="s">
        <v>757</v>
      </c>
      <c r="V38" s="3"/>
      <c r="W38" s="28"/>
      <c r="X38" s="78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9">
        <v>30</v>
      </c>
      <c r="C39" s="30" t="s">
        <v>449</v>
      </c>
      <c r="D39" s="31" t="s">
        <v>450</v>
      </c>
      <c r="E39" s="32" t="s">
        <v>153</v>
      </c>
      <c r="F39" s="33"/>
      <c r="G39" s="30" t="s">
        <v>66</v>
      </c>
      <c r="H39" s="34">
        <v>8.5</v>
      </c>
      <c r="I39" s="34">
        <v>9.5</v>
      </c>
      <c r="J39" s="34" t="s">
        <v>28</v>
      </c>
      <c r="K39" s="34">
        <v>9.5</v>
      </c>
      <c r="L39" s="41"/>
      <c r="M39" s="41"/>
      <c r="N39" s="41"/>
      <c r="O39" s="104"/>
      <c r="P39" s="36">
        <v>8.5</v>
      </c>
      <c r="Q39" s="37">
        <f>ROUND(SUMPRODUCT(H39:P39,$H$9:$P$9)/100,1)</f>
        <v>8.6999999999999993</v>
      </c>
      <c r="R39" s="38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A</v>
      </c>
      <c r="S39" s="39" t="str">
        <f>IF($Q39&lt;4,"Kém",IF(AND($Q39&gt;=4,$Q39&lt;=5.4),"Trung bình yếu",IF(AND($Q39&gt;=5.5,$Q39&lt;=6.9),"Trung bình",IF(AND($Q39&gt;=7,$Q39&lt;=8.4),"Khá",IF(AND($Q39&gt;=8.5,$Q39&lt;=10),"Giỏi","")))))</f>
        <v>Giỏi</v>
      </c>
      <c r="T39" s="40" t="str">
        <f>+IF(OR($H39=0,$I39=0,$J39=0,$K39=0),"Không đủ ĐKDT","")</f>
        <v/>
      </c>
      <c r="U39" s="90" t="s">
        <v>757</v>
      </c>
      <c r="V39" s="3"/>
      <c r="W39" s="28"/>
      <c r="X39" s="78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9">
        <v>31</v>
      </c>
      <c r="C40" s="30" t="s">
        <v>451</v>
      </c>
      <c r="D40" s="31" t="s">
        <v>125</v>
      </c>
      <c r="E40" s="32" t="s">
        <v>156</v>
      </c>
      <c r="F40" s="33"/>
      <c r="G40" s="30" t="s">
        <v>98</v>
      </c>
      <c r="H40" s="34">
        <v>7</v>
      </c>
      <c r="I40" s="34">
        <v>8.5</v>
      </c>
      <c r="J40" s="34" t="s">
        <v>28</v>
      </c>
      <c r="K40" s="34">
        <v>8.5</v>
      </c>
      <c r="L40" s="41"/>
      <c r="M40" s="41"/>
      <c r="N40" s="41"/>
      <c r="O40" s="104"/>
      <c r="P40" s="36">
        <v>6.5</v>
      </c>
      <c r="Q40" s="37">
        <f>ROUND(SUMPRODUCT(H40:P40,$H$9:$P$9)/100,1)</f>
        <v>7</v>
      </c>
      <c r="R40" s="38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B</v>
      </c>
      <c r="S40" s="39" t="str">
        <f>IF($Q40&lt;4,"Kém",IF(AND($Q40&gt;=4,$Q40&lt;=5.4),"Trung bình yếu",IF(AND($Q40&gt;=5.5,$Q40&lt;=6.9),"Trung bình",IF(AND($Q40&gt;=7,$Q40&lt;=8.4),"Khá",IF(AND($Q40&gt;=8.5,$Q40&lt;=10),"Giỏi","")))))</f>
        <v>Khá</v>
      </c>
      <c r="T40" s="40" t="str">
        <f>+IF(OR($H40=0,$I40=0,$J40=0,$K40=0),"Không đủ ĐKDT","")</f>
        <v/>
      </c>
      <c r="U40" s="90" t="s">
        <v>758</v>
      </c>
      <c r="V40" s="3"/>
      <c r="W40" s="28"/>
      <c r="X40" s="78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9">
        <v>32</v>
      </c>
      <c r="C41" s="30" t="s">
        <v>452</v>
      </c>
      <c r="D41" s="31" t="s">
        <v>158</v>
      </c>
      <c r="E41" s="32" t="s">
        <v>159</v>
      </c>
      <c r="F41" s="33"/>
      <c r="G41" s="30" t="s">
        <v>98</v>
      </c>
      <c r="H41" s="34">
        <v>7</v>
      </c>
      <c r="I41" s="34">
        <v>7</v>
      </c>
      <c r="J41" s="34" t="s">
        <v>28</v>
      </c>
      <c r="K41" s="34">
        <v>7</v>
      </c>
      <c r="L41" s="41"/>
      <c r="M41" s="41"/>
      <c r="N41" s="41"/>
      <c r="O41" s="104"/>
      <c r="P41" s="36">
        <v>4.5</v>
      </c>
      <c r="Q41" s="37">
        <f>ROUND(SUMPRODUCT(H41:P41,$H$9:$P$9)/100,1)</f>
        <v>5.3</v>
      </c>
      <c r="R41" s="38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D+</v>
      </c>
      <c r="S41" s="39" t="str">
        <f>IF($Q41&lt;4,"Kém",IF(AND($Q41&gt;=4,$Q41&lt;=5.4),"Trung bình yếu",IF(AND($Q41&gt;=5.5,$Q41&lt;=6.9),"Trung bình",IF(AND($Q41&gt;=7,$Q41&lt;=8.4),"Khá",IF(AND($Q41&gt;=8.5,$Q41&lt;=10),"Giỏi","")))))</f>
        <v>Trung bình yếu</v>
      </c>
      <c r="T41" s="40" t="str">
        <f>+IF(OR($H41=0,$I41=0,$J41=0,$K41=0),"Không đủ ĐKDT","")</f>
        <v/>
      </c>
      <c r="U41" s="90" t="s">
        <v>758</v>
      </c>
      <c r="V41" s="3"/>
      <c r="W41" s="28"/>
      <c r="X41" s="78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9">
        <v>33</v>
      </c>
      <c r="C42" s="30" t="s">
        <v>453</v>
      </c>
      <c r="D42" s="31" t="s">
        <v>454</v>
      </c>
      <c r="E42" s="32" t="s">
        <v>162</v>
      </c>
      <c r="F42" s="33"/>
      <c r="G42" s="30" t="s">
        <v>123</v>
      </c>
      <c r="H42" s="34">
        <v>7</v>
      </c>
      <c r="I42" s="34">
        <v>8</v>
      </c>
      <c r="J42" s="34" t="s">
        <v>28</v>
      </c>
      <c r="K42" s="34">
        <v>8</v>
      </c>
      <c r="L42" s="41"/>
      <c r="M42" s="41"/>
      <c r="N42" s="41"/>
      <c r="O42" s="104"/>
      <c r="P42" s="36">
        <v>9</v>
      </c>
      <c r="Q42" s="37">
        <f>ROUND(SUMPRODUCT(H42:P42,$H$9:$P$9)/100,1)</f>
        <v>8.6</v>
      </c>
      <c r="R42" s="38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</v>
      </c>
      <c r="S42" s="39" t="str">
        <f>IF($Q42&lt;4,"Kém",IF(AND($Q42&gt;=4,$Q42&lt;=5.4),"Trung bình yếu",IF(AND($Q42&gt;=5.5,$Q42&lt;=6.9),"Trung bình",IF(AND($Q42&gt;=7,$Q42&lt;=8.4),"Khá",IF(AND($Q42&gt;=8.5,$Q42&lt;=10),"Giỏi","")))))</f>
        <v>Giỏi</v>
      </c>
      <c r="T42" s="40" t="str">
        <f>+IF(OR($H42=0,$I42=0,$J42=0,$K42=0),"Không đủ ĐKDT","")</f>
        <v/>
      </c>
      <c r="U42" s="90" t="s">
        <v>758</v>
      </c>
      <c r="V42" s="3"/>
      <c r="W42" s="28"/>
      <c r="X42" s="78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9">
        <v>34</v>
      </c>
      <c r="C43" s="30" t="s">
        <v>455</v>
      </c>
      <c r="D43" s="31" t="s">
        <v>456</v>
      </c>
      <c r="E43" s="32" t="s">
        <v>457</v>
      </c>
      <c r="F43" s="33"/>
      <c r="G43" s="30" t="s">
        <v>123</v>
      </c>
      <c r="H43" s="34">
        <v>7</v>
      </c>
      <c r="I43" s="34">
        <v>9</v>
      </c>
      <c r="J43" s="34" t="s">
        <v>28</v>
      </c>
      <c r="K43" s="34">
        <v>9</v>
      </c>
      <c r="L43" s="41"/>
      <c r="M43" s="41"/>
      <c r="N43" s="41"/>
      <c r="O43" s="104"/>
      <c r="P43" s="36">
        <v>6.5</v>
      </c>
      <c r="Q43" s="37">
        <f>ROUND(SUMPRODUCT(H43:P43,$H$9:$P$9)/100,1)</f>
        <v>7.1</v>
      </c>
      <c r="R43" s="38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B</v>
      </c>
      <c r="S43" s="39" t="str">
        <f>IF($Q43&lt;4,"Kém",IF(AND($Q43&gt;=4,$Q43&lt;=5.4),"Trung bình yếu",IF(AND($Q43&gt;=5.5,$Q43&lt;=6.9),"Trung bình",IF(AND($Q43&gt;=7,$Q43&lt;=8.4),"Khá",IF(AND($Q43&gt;=8.5,$Q43&lt;=10),"Giỏi","")))))</f>
        <v>Khá</v>
      </c>
      <c r="T43" s="40" t="str">
        <f>+IF(OR($H43=0,$I43=0,$J43=0,$K43=0),"Không đủ ĐKDT","")</f>
        <v/>
      </c>
      <c r="U43" s="90" t="s">
        <v>758</v>
      </c>
      <c r="V43" s="3"/>
      <c r="W43" s="28"/>
      <c r="X43" s="78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9">
        <v>35</v>
      </c>
      <c r="C44" s="30" t="s">
        <v>458</v>
      </c>
      <c r="D44" s="31" t="s">
        <v>459</v>
      </c>
      <c r="E44" s="32" t="s">
        <v>167</v>
      </c>
      <c r="F44" s="33"/>
      <c r="G44" s="30" t="s">
        <v>102</v>
      </c>
      <c r="H44" s="34">
        <v>10</v>
      </c>
      <c r="I44" s="34">
        <v>7.5</v>
      </c>
      <c r="J44" s="34" t="s">
        <v>28</v>
      </c>
      <c r="K44" s="34">
        <v>7.5</v>
      </c>
      <c r="L44" s="41"/>
      <c r="M44" s="41"/>
      <c r="N44" s="41"/>
      <c r="O44" s="104"/>
      <c r="P44" s="36">
        <v>9.5</v>
      </c>
      <c r="Q44" s="37">
        <f>ROUND(SUMPRODUCT(H44:P44,$H$9:$P$9)/100,1)</f>
        <v>9.1999999999999993</v>
      </c>
      <c r="R44" s="38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A+</v>
      </c>
      <c r="S44" s="39" t="str">
        <f>IF($Q44&lt;4,"Kém",IF(AND($Q44&gt;=4,$Q44&lt;=5.4),"Trung bình yếu",IF(AND($Q44&gt;=5.5,$Q44&lt;=6.9),"Trung bình",IF(AND($Q44&gt;=7,$Q44&lt;=8.4),"Khá",IF(AND($Q44&gt;=8.5,$Q44&lt;=10),"Giỏi","")))))</f>
        <v>Giỏi</v>
      </c>
      <c r="T44" s="40" t="str">
        <f>+IF(OR($H44=0,$I44=0,$J44=0,$K44=0),"Không đủ ĐKDT","")</f>
        <v/>
      </c>
      <c r="U44" s="90" t="s">
        <v>758</v>
      </c>
      <c r="V44" s="3"/>
      <c r="W44" s="28"/>
      <c r="X44" s="78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9">
        <v>36</v>
      </c>
      <c r="C45" s="30" t="s">
        <v>460</v>
      </c>
      <c r="D45" s="31" t="s">
        <v>461</v>
      </c>
      <c r="E45" s="32" t="s">
        <v>462</v>
      </c>
      <c r="F45" s="33"/>
      <c r="G45" s="30" t="s">
        <v>91</v>
      </c>
      <c r="H45" s="34">
        <v>8.5</v>
      </c>
      <c r="I45" s="34">
        <v>9</v>
      </c>
      <c r="J45" s="34" t="s">
        <v>28</v>
      </c>
      <c r="K45" s="34">
        <v>9</v>
      </c>
      <c r="L45" s="41"/>
      <c r="M45" s="41"/>
      <c r="N45" s="41"/>
      <c r="O45" s="104"/>
      <c r="P45" s="36">
        <v>6</v>
      </c>
      <c r="Q45" s="37">
        <f>ROUND(SUMPRODUCT(H45:P45,$H$9:$P$9)/100,1)</f>
        <v>6.9</v>
      </c>
      <c r="R45" s="38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C+</v>
      </c>
      <c r="S45" s="39" t="str">
        <f>IF($Q45&lt;4,"Kém",IF(AND($Q45&gt;=4,$Q45&lt;=5.4),"Trung bình yếu",IF(AND($Q45&gt;=5.5,$Q45&lt;=6.9),"Trung bình",IF(AND($Q45&gt;=7,$Q45&lt;=8.4),"Khá",IF(AND($Q45&gt;=8.5,$Q45&lt;=10),"Giỏi","")))))</f>
        <v>Trung bình</v>
      </c>
      <c r="T45" s="40" t="str">
        <f>+IF(OR($H45=0,$I45=0,$J45=0,$K45=0),"Không đủ ĐKDT","")</f>
        <v/>
      </c>
      <c r="U45" s="90" t="s">
        <v>758</v>
      </c>
      <c r="V45" s="3"/>
      <c r="W45" s="28"/>
      <c r="X45" s="78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9">
        <v>37</v>
      </c>
      <c r="C46" s="30" t="s">
        <v>463</v>
      </c>
      <c r="D46" s="31" t="s">
        <v>464</v>
      </c>
      <c r="E46" s="32" t="s">
        <v>172</v>
      </c>
      <c r="F46" s="33"/>
      <c r="G46" s="30" t="s">
        <v>98</v>
      </c>
      <c r="H46" s="34">
        <v>7</v>
      </c>
      <c r="I46" s="34">
        <v>6.5</v>
      </c>
      <c r="J46" s="34" t="s">
        <v>28</v>
      </c>
      <c r="K46" s="34">
        <v>6.5</v>
      </c>
      <c r="L46" s="41"/>
      <c r="M46" s="41"/>
      <c r="N46" s="41"/>
      <c r="O46" s="104"/>
      <c r="P46" s="36">
        <v>4.5</v>
      </c>
      <c r="Q46" s="37">
        <f>ROUND(SUMPRODUCT(H46:P46,$H$9:$P$9)/100,1)</f>
        <v>5.2</v>
      </c>
      <c r="R46" s="38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D+</v>
      </c>
      <c r="S46" s="39" t="str">
        <f>IF($Q46&lt;4,"Kém",IF(AND($Q46&gt;=4,$Q46&lt;=5.4),"Trung bình yếu",IF(AND($Q46&gt;=5.5,$Q46&lt;=6.9),"Trung bình",IF(AND($Q46&gt;=7,$Q46&lt;=8.4),"Khá",IF(AND($Q46&gt;=8.5,$Q46&lt;=10),"Giỏi","")))))</f>
        <v>Trung bình yếu</v>
      </c>
      <c r="T46" s="40" t="str">
        <f>+IF(OR($H46=0,$I46=0,$J46=0,$K46=0),"Không đủ ĐKDT","")</f>
        <v/>
      </c>
      <c r="U46" s="90" t="s">
        <v>758</v>
      </c>
      <c r="V46" s="3"/>
      <c r="W46" s="28"/>
      <c r="X46" s="78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9">
        <v>38</v>
      </c>
      <c r="C47" s="30" t="s">
        <v>465</v>
      </c>
      <c r="D47" s="31" t="s">
        <v>293</v>
      </c>
      <c r="E47" s="32" t="s">
        <v>172</v>
      </c>
      <c r="F47" s="33"/>
      <c r="G47" s="30" t="s">
        <v>150</v>
      </c>
      <c r="H47" s="34">
        <v>6</v>
      </c>
      <c r="I47" s="34">
        <v>7</v>
      </c>
      <c r="J47" s="34" t="s">
        <v>28</v>
      </c>
      <c r="K47" s="34">
        <v>7</v>
      </c>
      <c r="L47" s="41"/>
      <c r="M47" s="41"/>
      <c r="N47" s="41"/>
      <c r="O47" s="104"/>
      <c r="P47" s="36">
        <v>2.5</v>
      </c>
      <c r="Q47" s="37">
        <f>ROUND(SUMPRODUCT(H47:P47,$H$9:$P$9)/100,1)</f>
        <v>3.8</v>
      </c>
      <c r="R47" s="38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F</v>
      </c>
      <c r="S47" s="39" t="str">
        <f>IF($Q47&lt;4,"Kém",IF(AND($Q47&gt;=4,$Q47&lt;=5.4),"Trung bình yếu",IF(AND($Q47&gt;=5.5,$Q47&lt;=6.9),"Trung bình",IF(AND($Q47&gt;=7,$Q47&lt;=8.4),"Khá",IF(AND($Q47&gt;=8.5,$Q47&lt;=10),"Giỏi","")))))</f>
        <v>Kém</v>
      </c>
      <c r="T47" s="40" t="str">
        <f>+IF(OR($H47=0,$I47=0,$J47=0,$K47=0),"Không đủ ĐKDT","")</f>
        <v/>
      </c>
      <c r="U47" s="90" t="s">
        <v>758</v>
      </c>
      <c r="V47" s="3"/>
      <c r="W47" s="28"/>
      <c r="X47" s="78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Học lại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9">
        <v>39</v>
      </c>
      <c r="C48" s="30" t="s">
        <v>466</v>
      </c>
      <c r="D48" s="31" t="s">
        <v>467</v>
      </c>
      <c r="E48" s="32" t="s">
        <v>468</v>
      </c>
      <c r="F48" s="33"/>
      <c r="G48" s="30" t="s">
        <v>150</v>
      </c>
      <c r="H48" s="34">
        <v>7</v>
      </c>
      <c r="I48" s="34">
        <v>7.5</v>
      </c>
      <c r="J48" s="34" t="s">
        <v>28</v>
      </c>
      <c r="K48" s="34">
        <v>7.5</v>
      </c>
      <c r="L48" s="41"/>
      <c r="M48" s="41"/>
      <c r="N48" s="41"/>
      <c r="O48" s="104"/>
      <c r="P48" s="36">
        <v>6</v>
      </c>
      <c r="Q48" s="37">
        <f>ROUND(SUMPRODUCT(H48:P48,$H$9:$P$9)/100,1)</f>
        <v>6.4</v>
      </c>
      <c r="R48" s="38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C</v>
      </c>
      <c r="S48" s="39" t="str">
        <f>IF($Q48&lt;4,"Kém",IF(AND($Q48&gt;=4,$Q48&lt;=5.4),"Trung bình yếu",IF(AND($Q48&gt;=5.5,$Q48&lt;=6.9),"Trung bình",IF(AND($Q48&gt;=7,$Q48&lt;=8.4),"Khá",IF(AND($Q48&gt;=8.5,$Q48&lt;=10),"Giỏi","")))))</f>
        <v>Trung bình</v>
      </c>
      <c r="T48" s="40" t="str">
        <f>+IF(OR($H48=0,$I48=0,$J48=0,$K48=0),"Không đủ ĐKDT","")</f>
        <v/>
      </c>
      <c r="U48" s="90" t="s">
        <v>758</v>
      </c>
      <c r="V48" s="3"/>
      <c r="W48" s="28"/>
      <c r="X48" s="78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9">
        <v>40</v>
      </c>
      <c r="C49" s="30" t="s">
        <v>469</v>
      </c>
      <c r="D49" s="31" t="s">
        <v>470</v>
      </c>
      <c r="E49" s="32" t="s">
        <v>186</v>
      </c>
      <c r="F49" s="33"/>
      <c r="G49" s="30" t="s">
        <v>150</v>
      </c>
      <c r="H49" s="34">
        <v>8.5</v>
      </c>
      <c r="I49" s="34">
        <v>9</v>
      </c>
      <c r="J49" s="34" t="s">
        <v>28</v>
      </c>
      <c r="K49" s="34">
        <v>9</v>
      </c>
      <c r="L49" s="41"/>
      <c r="M49" s="41"/>
      <c r="N49" s="41"/>
      <c r="O49" s="104"/>
      <c r="P49" s="36">
        <v>7</v>
      </c>
      <c r="Q49" s="37">
        <f>ROUND(SUMPRODUCT(H49:P49,$H$9:$P$9)/100,1)</f>
        <v>7.6</v>
      </c>
      <c r="R49" s="38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B</v>
      </c>
      <c r="S49" s="39" t="str">
        <f>IF($Q49&lt;4,"Kém",IF(AND($Q49&gt;=4,$Q49&lt;=5.4),"Trung bình yếu",IF(AND($Q49&gt;=5.5,$Q49&lt;=6.9),"Trung bình",IF(AND($Q49&gt;=7,$Q49&lt;=8.4),"Khá",IF(AND($Q49&gt;=8.5,$Q49&lt;=10),"Giỏi","")))))</f>
        <v>Khá</v>
      </c>
      <c r="T49" s="40" t="str">
        <f>+IF(OR($H49=0,$I49=0,$J49=0,$K49=0),"Không đủ ĐKDT","")</f>
        <v/>
      </c>
      <c r="U49" s="90" t="s">
        <v>758</v>
      </c>
      <c r="V49" s="3"/>
      <c r="W49" s="28"/>
      <c r="X49" s="78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9">
        <v>41</v>
      </c>
      <c r="C50" s="30" t="s">
        <v>471</v>
      </c>
      <c r="D50" s="31" t="s">
        <v>197</v>
      </c>
      <c r="E50" s="32" t="s">
        <v>342</v>
      </c>
      <c r="F50" s="33"/>
      <c r="G50" s="30" t="s">
        <v>102</v>
      </c>
      <c r="H50" s="34">
        <v>0</v>
      </c>
      <c r="I50" s="34">
        <v>0</v>
      </c>
      <c r="J50" s="34" t="s">
        <v>28</v>
      </c>
      <c r="K50" s="34">
        <v>0</v>
      </c>
      <c r="L50" s="41"/>
      <c r="M50" s="41"/>
      <c r="N50" s="41"/>
      <c r="O50" s="104"/>
      <c r="P50" s="36" t="s">
        <v>1110</v>
      </c>
      <c r="Q50" s="37">
        <f>ROUND(SUMPRODUCT(H50:P50,$H$9:$P$9)/100,1)</f>
        <v>0</v>
      </c>
      <c r="R50" s="38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F</v>
      </c>
      <c r="S50" s="39" t="str">
        <f>IF($Q50&lt;4,"Kém",IF(AND($Q50&gt;=4,$Q50&lt;=5.4),"Trung bình yếu",IF(AND($Q50&gt;=5.5,$Q50&lt;=6.9),"Trung bình",IF(AND($Q50&gt;=7,$Q50&lt;=8.4),"Khá",IF(AND($Q50&gt;=8.5,$Q50&lt;=10),"Giỏi","")))))</f>
        <v>Kém</v>
      </c>
      <c r="T50" s="40" t="str">
        <f>+IF(OR($H50=0,$I50=0,$J50=0,$K50=0),"Không đủ ĐKDT","")</f>
        <v>Không đủ ĐKDT</v>
      </c>
      <c r="U50" s="90" t="s">
        <v>758</v>
      </c>
      <c r="V50" s="3"/>
      <c r="W50" s="28"/>
      <c r="X50" s="78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Học lại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9">
        <v>42</v>
      </c>
      <c r="C51" s="30" t="s">
        <v>472</v>
      </c>
      <c r="D51" s="31" t="s">
        <v>201</v>
      </c>
      <c r="E51" s="32" t="s">
        <v>202</v>
      </c>
      <c r="F51" s="33"/>
      <c r="G51" s="30" t="s">
        <v>123</v>
      </c>
      <c r="H51" s="34">
        <v>10</v>
      </c>
      <c r="I51" s="34">
        <v>8.5</v>
      </c>
      <c r="J51" s="34" t="s">
        <v>28</v>
      </c>
      <c r="K51" s="34">
        <v>8.5</v>
      </c>
      <c r="L51" s="41"/>
      <c r="M51" s="41"/>
      <c r="N51" s="41"/>
      <c r="O51" s="104"/>
      <c r="P51" s="36">
        <v>7.5</v>
      </c>
      <c r="Q51" s="37">
        <f>ROUND(SUMPRODUCT(H51:P51,$H$9:$P$9)/100,1)</f>
        <v>8</v>
      </c>
      <c r="R51" s="38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B+</v>
      </c>
      <c r="S51" s="39" t="str">
        <f>IF($Q51&lt;4,"Kém",IF(AND($Q51&gt;=4,$Q51&lt;=5.4),"Trung bình yếu",IF(AND($Q51&gt;=5.5,$Q51&lt;=6.9),"Trung bình",IF(AND($Q51&gt;=7,$Q51&lt;=8.4),"Khá",IF(AND($Q51&gt;=8.5,$Q51&lt;=10),"Giỏi","")))))</f>
        <v>Khá</v>
      </c>
      <c r="T51" s="40" t="str">
        <f>+IF(OR($H51=0,$I51=0,$J51=0,$K51=0),"Không đủ ĐKDT","")</f>
        <v/>
      </c>
      <c r="U51" s="90" t="s">
        <v>758</v>
      </c>
      <c r="V51" s="3"/>
      <c r="W51" s="28"/>
      <c r="X51" s="78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9">
        <v>43</v>
      </c>
      <c r="C52" s="30" t="s">
        <v>473</v>
      </c>
      <c r="D52" s="31" t="s">
        <v>474</v>
      </c>
      <c r="E52" s="32" t="s">
        <v>475</v>
      </c>
      <c r="F52" s="33"/>
      <c r="G52" s="30" t="s">
        <v>69</v>
      </c>
      <c r="H52" s="34">
        <v>8.5</v>
      </c>
      <c r="I52" s="34">
        <v>9</v>
      </c>
      <c r="J52" s="34" t="s">
        <v>28</v>
      </c>
      <c r="K52" s="34">
        <v>9</v>
      </c>
      <c r="L52" s="41"/>
      <c r="M52" s="41"/>
      <c r="N52" s="41"/>
      <c r="O52" s="104"/>
      <c r="P52" s="36">
        <v>8</v>
      </c>
      <c r="Q52" s="37">
        <f>ROUND(SUMPRODUCT(H52:P52,$H$9:$P$9)/100,1)</f>
        <v>8.3000000000000007</v>
      </c>
      <c r="R52" s="38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B+</v>
      </c>
      <c r="S52" s="39" t="str">
        <f>IF($Q52&lt;4,"Kém",IF(AND($Q52&gt;=4,$Q52&lt;=5.4),"Trung bình yếu",IF(AND($Q52&gt;=5.5,$Q52&lt;=6.9),"Trung bình",IF(AND($Q52&gt;=7,$Q52&lt;=8.4),"Khá",IF(AND($Q52&gt;=8.5,$Q52&lt;=10),"Giỏi","")))))</f>
        <v>Khá</v>
      </c>
      <c r="T52" s="40" t="str">
        <f>+IF(OR($H52=0,$I52=0,$J52=0,$K52=0),"Không đủ ĐKDT","")</f>
        <v/>
      </c>
      <c r="U52" s="90" t="s">
        <v>758</v>
      </c>
      <c r="V52" s="3"/>
      <c r="W52" s="28"/>
      <c r="X52" s="78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9">
        <v>44</v>
      </c>
      <c r="C53" s="30" t="s">
        <v>476</v>
      </c>
      <c r="D53" s="31" t="s">
        <v>477</v>
      </c>
      <c r="E53" s="32" t="s">
        <v>478</v>
      </c>
      <c r="F53" s="33"/>
      <c r="G53" s="30" t="s">
        <v>69</v>
      </c>
      <c r="H53" s="34">
        <v>7.5</v>
      </c>
      <c r="I53" s="34">
        <v>7</v>
      </c>
      <c r="J53" s="34" t="s">
        <v>28</v>
      </c>
      <c r="K53" s="34">
        <v>7</v>
      </c>
      <c r="L53" s="41"/>
      <c r="M53" s="41"/>
      <c r="N53" s="41"/>
      <c r="O53" s="104"/>
      <c r="P53" s="36">
        <v>7</v>
      </c>
      <c r="Q53" s="37">
        <f>ROUND(SUMPRODUCT(H53:P53,$H$9:$P$9)/100,1)</f>
        <v>7.1</v>
      </c>
      <c r="R53" s="38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B</v>
      </c>
      <c r="S53" s="39" t="str">
        <f>IF($Q53&lt;4,"Kém",IF(AND($Q53&gt;=4,$Q53&lt;=5.4),"Trung bình yếu",IF(AND($Q53&gt;=5.5,$Q53&lt;=6.9),"Trung bình",IF(AND($Q53&gt;=7,$Q53&lt;=8.4),"Khá",IF(AND($Q53&gt;=8.5,$Q53&lt;=10),"Giỏi","")))))</f>
        <v>Khá</v>
      </c>
      <c r="T53" s="40" t="str">
        <f>+IF(OR($H53=0,$I53=0,$J53=0,$K53=0),"Không đủ ĐKDT","")</f>
        <v/>
      </c>
      <c r="U53" s="90" t="s">
        <v>758</v>
      </c>
      <c r="V53" s="3"/>
      <c r="W53" s="28"/>
      <c r="X53" s="78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9">
        <v>45</v>
      </c>
      <c r="C54" s="30" t="s">
        <v>479</v>
      </c>
      <c r="D54" s="31" t="s">
        <v>418</v>
      </c>
      <c r="E54" s="32" t="s">
        <v>223</v>
      </c>
      <c r="F54" s="33"/>
      <c r="G54" s="30" t="s">
        <v>123</v>
      </c>
      <c r="H54" s="34">
        <v>7</v>
      </c>
      <c r="I54" s="34">
        <v>7</v>
      </c>
      <c r="J54" s="34" t="s">
        <v>28</v>
      </c>
      <c r="K54" s="34">
        <v>7</v>
      </c>
      <c r="L54" s="41"/>
      <c r="M54" s="41"/>
      <c r="N54" s="41"/>
      <c r="O54" s="104"/>
      <c r="P54" s="36">
        <v>5</v>
      </c>
      <c r="Q54" s="37">
        <f>ROUND(SUMPRODUCT(H54:P54,$H$9:$P$9)/100,1)</f>
        <v>5.6</v>
      </c>
      <c r="R54" s="38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C</v>
      </c>
      <c r="S54" s="39" t="str">
        <f>IF($Q54&lt;4,"Kém",IF(AND($Q54&gt;=4,$Q54&lt;=5.4),"Trung bình yếu",IF(AND($Q54&gt;=5.5,$Q54&lt;=6.9),"Trung bình",IF(AND($Q54&gt;=7,$Q54&lt;=8.4),"Khá",IF(AND($Q54&gt;=8.5,$Q54&lt;=10),"Giỏi","")))))</f>
        <v>Trung bình</v>
      </c>
      <c r="T54" s="40" t="str">
        <f>+IF(OR($H54=0,$I54=0,$J54=0,$K54=0),"Không đủ ĐKDT","")</f>
        <v/>
      </c>
      <c r="U54" s="90" t="s">
        <v>758</v>
      </c>
      <c r="V54" s="3"/>
      <c r="W54" s="28"/>
      <c r="X54" s="78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9">
        <v>46</v>
      </c>
      <c r="C55" s="30" t="s">
        <v>480</v>
      </c>
      <c r="D55" s="31" t="s">
        <v>293</v>
      </c>
      <c r="E55" s="32" t="s">
        <v>481</v>
      </c>
      <c r="F55" s="33"/>
      <c r="G55" s="30" t="s">
        <v>150</v>
      </c>
      <c r="H55" s="34">
        <v>7</v>
      </c>
      <c r="I55" s="34">
        <v>7</v>
      </c>
      <c r="J55" s="34" t="s">
        <v>28</v>
      </c>
      <c r="K55" s="34">
        <v>7</v>
      </c>
      <c r="L55" s="41"/>
      <c r="M55" s="41"/>
      <c r="N55" s="41"/>
      <c r="O55" s="104"/>
      <c r="P55" s="36">
        <v>6.5</v>
      </c>
      <c r="Q55" s="37">
        <f>ROUND(SUMPRODUCT(H55:P55,$H$9:$P$9)/100,1)</f>
        <v>6.7</v>
      </c>
      <c r="R55" s="38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C+</v>
      </c>
      <c r="S55" s="39" t="str">
        <f>IF($Q55&lt;4,"Kém",IF(AND($Q55&gt;=4,$Q55&lt;=5.4),"Trung bình yếu",IF(AND($Q55&gt;=5.5,$Q55&lt;=6.9),"Trung bình",IF(AND($Q55&gt;=7,$Q55&lt;=8.4),"Khá",IF(AND($Q55&gt;=8.5,$Q55&lt;=10),"Giỏi","")))))</f>
        <v>Trung bình</v>
      </c>
      <c r="T55" s="40" t="str">
        <f>+IF(OR($H55=0,$I55=0,$J55=0,$K55=0),"Không đủ ĐKDT","")</f>
        <v/>
      </c>
      <c r="U55" s="90" t="s">
        <v>758</v>
      </c>
      <c r="V55" s="3"/>
      <c r="W55" s="28"/>
      <c r="X55" s="78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9">
        <v>47</v>
      </c>
      <c r="C56" s="30" t="s">
        <v>482</v>
      </c>
      <c r="D56" s="31" t="s">
        <v>261</v>
      </c>
      <c r="E56" s="32" t="s">
        <v>483</v>
      </c>
      <c r="F56" s="33"/>
      <c r="G56" s="30" t="s">
        <v>91</v>
      </c>
      <c r="H56" s="34">
        <v>7</v>
      </c>
      <c r="I56" s="34">
        <v>7.5</v>
      </c>
      <c r="J56" s="34" t="s">
        <v>28</v>
      </c>
      <c r="K56" s="34">
        <v>7.5</v>
      </c>
      <c r="L56" s="41"/>
      <c r="M56" s="41"/>
      <c r="N56" s="41"/>
      <c r="O56" s="104"/>
      <c r="P56" s="36">
        <v>4</v>
      </c>
      <c r="Q56" s="37">
        <f>ROUND(SUMPRODUCT(H56:P56,$H$9:$P$9)/100,1)</f>
        <v>5</v>
      </c>
      <c r="R56" s="38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D+</v>
      </c>
      <c r="S56" s="39" t="str">
        <f>IF($Q56&lt;4,"Kém",IF(AND($Q56&gt;=4,$Q56&lt;=5.4),"Trung bình yếu",IF(AND($Q56&gt;=5.5,$Q56&lt;=6.9),"Trung bình",IF(AND($Q56&gt;=7,$Q56&lt;=8.4),"Khá",IF(AND($Q56&gt;=8.5,$Q56&lt;=10),"Giỏi","")))))</f>
        <v>Trung bình yếu</v>
      </c>
      <c r="T56" s="40" t="str">
        <f>+IF(OR($H56=0,$I56=0,$J56=0,$K56=0),"Không đủ ĐKDT","")</f>
        <v/>
      </c>
      <c r="U56" s="90" t="s">
        <v>758</v>
      </c>
      <c r="V56" s="3"/>
      <c r="W56" s="28"/>
      <c r="X56" s="78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9">
        <v>48</v>
      </c>
      <c r="C57" s="30" t="s">
        <v>484</v>
      </c>
      <c r="D57" s="31" t="s">
        <v>438</v>
      </c>
      <c r="E57" s="32" t="s">
        <v>485</v>
      </c>
      <c r="F57" s="33"/>
      <c r="G57" s="30" t="s">
        <v>91</v>
      </c>
      <c r="H57" s="34">
        <v>7</v>
      </c>
      <c r="I57" s="34">
        <v>8.5</v>
      </c>
      <c r="J57" s="34" t="s">
        <v>28</v>
      </c>
      <c r="K57" s="34">
        <v>8.5</v>
      </c>
      <c r="L57" s="41"/>
      <c r="M57" s="41"/>
      <c r="N57" s="41"/>
      <c r="O57" s="104"/>
      <c r="P57" s="36">
        <v>7.5</v>
      </c>
      <c r="Q57" s="37">
        <f>ROUND(SUMPRODUCT(H57:P57,$H$9:$P$9)/100,1)</f>
        <v>7.7</v>
      </c>
      <c r="R57" s="38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B</v>
      </c>
      <c r="S57" s="39" t="str">
        <f>IF($Q57&lt;4,"Kém",IF(AND($Q57&gt;=4,$Q57&lt;=5.4),"Trung bình yếu",IF(AND($Q57&gt;=5.5,$Q57&lt;=6.9),"Trung bình",IF(AND($Q57&gt;=7,$Q57&lt;=8.4),"Khá",IF(AND($Q57&gt;=8.5,$Q57&lt;=10),"Giỏi","")))))</f>
        <v>Khá</v>
      </c>
      <c r="T57" s="40" t="str">
        <f>+IF(OR($H57=0,$I57=0,$J57=0,$K57=0),"Không đủ ĐKDT","")</f>
        <v/>
      </c>
      <c r="U57" s="90" t="s">
        <v>758</v>
      </c>
      <c r="V57" s="3"/>
      <c r="W57" s="28"/>
      <c r="X57" s="78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9">
        <v>49</v>
      </c>
      <c r="C58" s="30" t="s">
        <v>486</v>
      </c>
      <c r="D58" s="31" t="s">
        <v>197</v>
      </c>
      <c r="E58" s="32" t="s">
        <v>487</v>
      </c>
      <c r="F58" s="33"/>
      <c r="G58" s="30" t="s">
        <v>488</v>
      </c>
      <c r="H58" s="34">
        <v>4</v>
      </c>
      <c r="I58" s="34">
        <v>5</v>
      </c>
      <c r="J58" s="34" t="s">
        <v>28</v>
      </c>
      <c r="K58" s="34">
        <v>5</v>
      </c>
      <c r="L58" s="41"/>
      <c r="M58" s="41"/>
      <c r="N58" s="41"/>
      <c r="O58" s="104"/>
      <c r="P58" s="36">
        <v>1</v>
      </c>
      <c r="Q58" s="37">
        <f>ROUND(SUMPRODUCT(H58:P58,$H$9:$P$9)/100,1)</f>
        <v>2.1</v>
      </c>
      <c r="R58" s="38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F</v>
      </c>
      <c r="S58" s="39" t="str">
        <f>IF($Q58&lt;4,"Kém",IF(AND($Q58&gt;=4,$Q58&lt;=5.4),"Trung bình yếu",IF(AND($Q58&gt;=5.5,$Q58&lt;=6.9),"Trung bình",IF(AND($Q58&gt;=7,$Q58&lt;=8.4),"Khá",IF(AND($Q58&gt;=8.5,$Q58&lt;=10),"Giỏi","")))))</f>
        <v>Kém</v>
      </c>
      <c r="T58" s="40" t="str">
        <f>+IF(OR($H58=0,$I58=0,$J58=0,$K58=0),"Không đủ ĐKDT","")</f>
        <v/>
      </c>
      <c r="U58" s="90" t="s">
        <v>758</v>
      </c>
      <c r="V58" s="3"/>
      <c r="W58" s="28"/>
      <c r="X58" s="78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Học lại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9">
        <v>50</v>
      </c>
      <c r="C59" s="30" t="s">
        <v>489</v>
      </c>
      <c r="D59" s="31" t="s">
        <v>158</v>
      </c>
      <c r="E59" s="32" t="s">
        <v>231</v>
      </c>
      <c r="F59" s="33"/>
      <c r="G59" s="30" t="s">
        <v>102</v>
      </c>
      <c r="H59" s="34">
        <v>7</v>
      </c>
      <c r="I59" s="34">
        <v>8</v>
      </c>
      <c r="J59" s="34" t="s">
        <v>28</v>
      </c>
      <c r="K59" s="34">
        <v>8</v>
      </c>
      <c r="L59" s="41"/>
      <c r="M59" s="41"/>
      <c r="N59" s="41"/>
      <c r="O59" s="104"/>
      <c r="P59" s="36">
        <v>7</v>
      </c>
      <c r="Q59" s="37">
        <f>ROUND(SUMPRODUCT(H59:P59,$H$9:$P$9)/100,1)</f>
        <v>7.2</v>
      </c>
      <c r="R59" s="38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B</v>
      </c>
      <c r="S59" s="39" t="str">
        <f>IF($Q59&lt;4,"Kém",IF(AND($Q59&gt;=4,$Q59&lt;=5.4),"Trung bình yếu",IF(AND($Q59&gt;=5.5,$Q59&lt;=6.9),"Trung bình",IF(AND($Q59&gt;=7,$Q59&lt;=8.4),"Khá",IF(AND($Q59&gt;=8.5,$Q59&lt;=10),"Giỏi","")))))</f>
        <v>Khá</v>
      </c>
      <c r="T59" s="40" t="str">
        <f>+IF(OR($H59=0,$I59=0,$J59=0,$K59=0),"Không đủ ĐKDT","")</f>
        <v/>
      </c>
      <c r="U59" s="90" t="s">
        <v>758</v>
      </c>
      <c r="V59" s="3"/>
      <c r="W59" s="28"/>
      <c r="X59" s="78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9">
        <v>51</v>
      </c>
      <c r="C60" s="30" t="s">
        <v>490</v>
      </c>
      <c r="D60" s="31" t="s">
        <v>326</v>
      </c>
      <c r="E60" s="32" t="s">
        <v>379</v>
      </c>
      <c r="F60" s="33"/>
      <c r="G60" s="30" t="s">
        <v>123</v>
      </c>
      <c r="H60" s="34">
        <v>7</v>
      </c>
      <c r="I60" s="34">
        <v>8</v>
      </c>
      <c r="J60" s="34" t="s">
        <v>28</v>
      </c>
      <c r="K60" s="34">
        <v>8</v>
      </c>
      <c r="L60" s="41"/>
      <c r="M60" s="41"/>
      <c r="N60" s="41"/>
      <c r="O60" s="104"/>
      <c r="P60" s="36">
        <v>3.5</v>
      </c>
      <c r="Q60" s="37">
        <f>ROUND(SUMPRODUCT(H60:P60,$H$9:$P$9)/100,1)</f>
        <v>4.8</v>
      </c>
      <c r="R60" s="38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D</v>
      </c>
      <c r="S60" s="39" t="str">
        <f>IF($Q60&lt;4,"Kém",IF(AND($Q60&gt;=4,$Q60&lt;=5.4),"Trung bình yếu",IF(AND($Q60&gt;=5.5,$Q60&lt;=6.9),"Trung bình",IF(AND($Q60&gt;=7,$Q60&lt;=8.4),"Khá",IF(AND($Q60&gt;=8.5,$Q60&lt;=10),"Giỏi","")))))</f>
        <v>Trung bình yếu</v>
      </c>
      <c r="T60" s="40" t="str">
        <f>+IF(OR($H60=0,$I60=0,$J60=0,$K60=0),"Không đủ ĐKDT","")</f>
        <v/>
      </c>
      <c r="U60" s="90" t="s">
        <v>758</v>
      </c>
      <c r="V60" s="3"/>
      <c r="W60" s="28"/>
      <c r="X60" s="78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9">
        <v>52</v>
      </c>
      <c r="C61" s="30" t="s">
        <v>491</v>
      </c>
      <c r="D61" s="31" t="s">
        <v>492</v>
      </c>
      <c r="E61" s="32" t="s">
        <v>493</v>
      </c>
      <c r="F61" s="33"/>
      <c r="G61" s="30" t="s">
        <v>98</v>
      </c>
      <c r="H61" s="34">
        <v>6</v>
      </c>
      <c r="I61" s="34">
        <v>6.5</v>
      </c>
      <c r="J61" s="34" t="s">
        <v>28</v>
      </c>
      <c r="K61" s="34">
        <v>6.5</v>
      </c>
      <c r="L61" s="41"/>
      <c r="M61" s="41"/>
      <c r="N61" s="41"/>
      <c r="O61" s="104"/>
      <c r="P61" s="36">
        <v>2</v>
      </c>
      <c r="Q61" s="37">
        <f>ROUND(SUMPRODUCT(H61:P61,$H$9:$P$9)/100,1)</f>
        <v>3.3</v>
      </c>
      <c r="R61" s="38" t="str">
        <f>IF(AND($Q61&gt;=9,$Q61&lt;=10),"A+","")&amp;IF(AND($Q61&gt;=8.5,$Q61&lt;=8.9),"A","")&amp;IF(AND($Q61&gt;=8,$Q61&lt;=8.4),"B+","")&amp;IF(AND($Q61&gt;=7,$Q61&lt;=7.9),"B","")&amp;IF(AND($Q61&gt;=6.5,$Q61&lt;=6.9),"C+","")&amp;IF(AND($Q61&gt;=5.5,$Q61&lt;=6.4),"C","")&amp;IF(AND($Q61&gt;=5,$Q61&lt;=5.4),"D+","")&amp;IF(AND($Q61&gt;=4,$Q61&lt;=4.9),"D","")&amp;IF(AND($Q61&lt;4),"F","")</f>
        <v>F</v>
      </c>
      <c r="S61" s="39" t="str">
        <f>IF($Q61&lt;4,"Kém",IF(AND($Q61&gt;=4,$Q61&lt;=5.4),"Trung bình yếu",IF(AND($Q61&gt;=5.5,$Q61&lt;=6.9),"Trung bình",IF(AND($Q61&gt;=7,$Q61&lt;=8.4),"Khá",IF(AND($Q61&gt;=8.5,$Q61&lt;=10),"Giỏi","")))))</f>
        <v>Kém</v>
      </c>
      <c r="T61" s="40" t="str">
        <f>+IF(OR($H61=0,$I61=0,$J61=0,$K61=0),"Không đủ ĐKDT","")</f>
        <v/>
      </c>
      <c r="U61" s="90" t="s">
        <v>758</v>
      </c>
      <c r="V61" s="3"/>
      <c r="W61" s="28"/>
      <c r="X61" s="78" t="str">
        <f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Học lại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9">
        <v>53</v>
      </c>
      <c r="C62" s="30" t="s">
        <v>494</v>
      </c>
      <c r="D62" s="31" t="s">
        <v>197</v>
      </c>
      <c r="E62" s="32" t="s">
        <v>236</v>
      </c>
      <c r="F62" s="33"/>
      <c r="G62" s="30" t="s">
        <v>98</v>
      </c>
      <c r="H62" s="34">
        <v>6</v>
      </c>
      <c r="I62" s="34">
        <v>7</v>
      </c>
      <c r="J62" s="34" t="s">
        <v>28</v>
      </c>
      <c r="K62" s="34">
        <v>7</v>
      </c>
      <c r="L62" s="41"/>
      <c r="M62" s="41"/>
      <c r="N62" s="41"/>
      <c r="O62" s="104"/>
      <c r="P62" s="36">
        <v>6.5</v>
      </c>
      <c r="Q62" s="37">
        <f>ROUND(SUMPRODUCT(H62:P62,$H$9:$P$9)/100,1)</f>
        <v>6.6</v>
      </c>
      <c r="R62" s="38" t="str">
        <f>IF(AND($Q62&gt;=9,$Q62&lt;=10),"A+","")&amp;IF(AND($Q62&gt;=8.5,$Q62&lt;=8.9),"A","")&amp;IF(AND($Q62&gt;=8,$Q62&lt;=8.4),"B+","")&amp;IF(AND($Q62&gt;=7,$Q62&lt;=7.9),"B","")&amp;IF(AND($Q62&gt;=6.5,$Q62&lt;=6.9),"C+","")&amp;IF(AND($Q62&gt;=5.5,$Q62&lt;=6.4),"C","")&amp;IF(AND($Q62&gt;=5,$Q62&lt;=5.4),"D+","")&amp;IF(AND($Q62&gt;=4,$Q62&lt;=4.9),"D","")&amp;IF(AND($Q62&lt;4),"F","")</f>
        <v>C+</v>
      </c>
      <c r="S62" s="39" t="str">
        <f>IF($Q62&lt;4,"Kém",IF(AND($Q62&gt;=4,$Q62&lt;=5.4),"Trung bình yếu",IF(AND($Q62&gt;=5.5,$Q62&lt;=6.9),"Trung bình",IF(AND($Q62&gt;=7,$Q62&lt;=8.4),"Khá",IF(AND($Q62&gt;=8.5,$Q62&lt;=10),"Giỏi","")))))</f>
        <v>Trung bình</v>
      </c>
      <c r="T62" s="40" t="str">
        <f>+IF(OR($H62=0,$I62=0,$J62=0,$K62=0),"Không đủ ĐKDT","")</f>
        <v/>
      </c>
      <c r="U62" s="90" t="s">
        <v>758</v>
      </c>
      <c r="V62" s="3"/>
      <c r="W62" s="28"/>
      <c r="X62" s="78" t="str">
        <f>IF(T62="Không đủ ĐKDT","Học lại",IF(T62="Đình chỉ thi","Học lại",IF(AND(MID(G62,2,2)&gt;="12",T62="Vắng"),"Học lại",IF(T62="Vắng có phép", "Thi lại",IF(T62="Nợ học phí", "Thi lại",IF(AND((MID(G62,2,2)&lt;"12"),Q62&lt;4.5),"Thi lại",IF(Q62&lt;4,"Học lại","Đạt")))))))</f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9">
        <v>54</v>
      </c>
      <c r="C63" s="30" t="s">
        <v>495</v>
      </c>
      <c r="D63" s="31" t="s">
        <v>149</v>
      </c>
      <c r="E63" s="32" t="s">
        <v>496</v>
      </c>
      <c r="F63" s="33"/>
      <c r="G63" s="30" t="s">
        <v>150</v>
      </c>
      <c r="H63" s="34">
        <v>8</v>
      </c>
      <c r="I63" s="34">
        <v>8.5</v>
      </c>
      <c r="J63" s="34" t="s">
        <v>28</v>
      </c>
      <c r="K63" s="34">
        <v>8.5</v>
      </c>
      <c r="L63" s="41"/>
      <c r="M63" s="41"/>
      <c r="N63" s="41"/>
      <c r="O63" s="104"/>
      <c r="P63" s="36">
        <v>6.5</v>
      </c>
      <c r="Q63" s="37">
        <f>ROUND(SUMPRODUCT(H63:P63,$H$9:$P$9)/100,1)</f>
        <v>7.1</v>
      </c>
      <c r="R63" s="38" t="str">
        <f>IF(AND($Q63&gt;=9,$Q63&lt;=10),"A+","")&amp;IF(AND($Q63&gt;=8.5,$Q63&lt;=8.9),"A","")&amp;IF(AND($Q63&gt;=8,$Q63&lt;=8.4),"B+","")&amp;IF(AND($Q63&gt;=7,$Q63&lt;=7.9),"B","")&amp;IF(AND($Q63&gt;=6.5,$Q63&lt;=6.9),"C+","")&amp;IF(AND($Q63&gt;=5.5,$Q63&lt;=6.4),"C","")&amp;IF(AND($Q63&gt;=5,$Q63&lt;=5.4),"D+","")&amp;IF(AND($Q63&gt;=4,$Q63&lt;=4.9),"D","")&amp;IF(AND($Q63&lt;4),"F","")</f>
        <v>B</v>
      </c>
      <c r="S63" s="39" t="str">
        <f>IF($Q63&lt;4,"Kém",IF(AND($Q63&gt;=4,$Q63&lt;=5.4),"Trung bình yếu",IF(AND($Q63&gt;=5.5,$Q63&lt;=6.9),"Trung bình",IF(AND($Q63&gt;=7,$Q63&lt;=8.4),"Khá",IF(AND($Q63&gt;=8.5,$Q63&lt;=10),"Giỏi","")))))</f>
        <v>Khá</v>
      </c>
      <c r="T63" s="40" t="str">
        <f>+IF(OR($H63=0,$I63=0,$J63=0,$K63=0),"Không đủ ĐKDT","")</f>
        <v/>
      </c>
      <c r="U63" s="90" t="s">
        <v>758</v>
      </c>
      <c r="V63" s="3"/>
      <c r="W63" s="28"/>
      <c r="X63" s="78" t="str">
        <f>IF(T63="Không đủ ĐKDT","Học lại",IF(T63="Đình chỉ thi","Học lại",IF(AND(MID(G63,2,2)&gt;="12",T63="Vắng"),"Học lại",IF(T63="Vắng có phép", "Thi lại",IF(T63="Nợ học phí", "Thi lại",IF(AND((MID(G63,2,2)&lt;"12"),Q63&lt;4.5),"Thi lại",IF(Q63&lt;4,"Học lại","Đạt")))))))</f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9">
        <v>55</v>
      </c>
      <c r="C64" s="30" t="s">
        <v>497</v>
      </c>
      <c r="D64" s="31" t="s">
        <v>498</v>
      </c>
      <c r="E64" s="32" t="s">
        <v>496</v>
      </c>
      <c r="F64" s="33"/>
      <c r="G64" s="30" t="s">
        <v>85</v>
      </c>
      <c r="H64" s="34">
        <v>6</v>
      </c>
      <c r="I64" s="34">
        <v>5</v>
      </c>
      <c r="J64" s="34" t="s">
        <v>28</v>
      </c>
      <c r="K64" s="34">
        <v>5</v>
      </c>
      <c r="L64" s="41"/>
      <c r="M64" s="41"/>
      <c r="N64" s="41"/>
      <c r="O64" s="104"/>
      <c r="P64" s="36">
        <v>4</v>
      </c>
      <c r="Q64" s="37">
        <f>ROUND(SUMPRODUCT(H64:P64,$H$9:$P$9)/100,1)</f>
        <v>4.4000000000000004</v>
      </c>
      <c r="R64" s="38" t="str">
        <f>IF(AND($Q64&gt;=9,$Q64&lt;=10),"A+","")&amp;IF(AND($Q64&gt;=8.5,$Q64&lt;=8.9),"A","")&amp;IF(AND($Q64&gt;=8,$Q64&lt;=8.4),"B+","")&amp;IF(AND($Q64&gt;=7,$Q64&lt;=7.9),"B","")&amp;IF(AND($Q64&gt;=6.5,$Q64&lt;=6.9),"C+","")&amp;IF(AND($Q64&gt;=5.5,$Q64&lt;=6.4),"C","")&amp;IF(AND($Q64&gt;=5,$Q64&lt;=5.4),"D+","")&amp;IF(AND($Q64&gt;=4,$Q64&lt;=4.9),"D","")&amp;IF(AND($Q64&lt;4),"F","")</f>
        <v>D</v>
      </c>
      <c r="S64" s="39" t="str">
        <f>IF($Q64&lt;4,"Kém",IF(AND($Q64&gt;=4,$Q64&lt;=5.4),"Trung bình yếu",IF(AND($Q64&gt;=5.5,$Q64&lt;=6.9),"Trung bình",IF(AND($Q64&gt;=7,$Q64&lt;=8.4),"Khá",IF(AND($Q64&gt;=8.5,$Q64&lt;=10),"Giỏi","")))))</f>
        <v>Trung bình yếu</v>
      </c>
      <c r="T64" s="40" t="str">
        <f>+IF(OR($H64=0,$I64=0,$J64=0,$K64=0),"Không đủ ĐKDT","")</f>
        <v/>
      </c>
      <c r="U64" s="90" t="s">
        <v>758</v>
      </c>
      <c r="V64" s="3"/>
      <c r="W64" s="28"/>
      <c r="X64" s="78" t="str">
        <f>IF(T64="Không đủ ĐKDT","Học lại",IF(T64="Đình chỉ thi","Học lại",IF(AND(MID(G64,2,2)&gt;="12",T64="Vắng"),"Học lại",IF(T64="Vắng có phép", "Thi lại",IF(T64="Nợ học phí", "Thi lại",IF(AND((MID(G64,2,2)&lt;"12"),Q64&lt;4.5),"Thi lại",IF(Q64&lt;4,"Học lại","Đạt")))))))</f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9">
        <v>56</v>
      </c>
      <c r="C65" s="30" t="s">
        <v>499</v>
      </c>
      <c r="D65" s="31" t="s">
        <v>500</v>
      </c>
      <c r="E65" s="32" t="s">
        <v>245</v>
      </c>
      <c r="F65" s="33"/>
      <c r="G65" s="30" t="s">
        <v>91</v>
      </c>
      <c r="H65" s="34">
        <v>7</v>
      </c>
      <c r="I65" s="34">
        <v>7</v>
      </c>
      <c r="J65" s="34" t="s">
        <v>28</v>
      </c>
      <c r="K65" s="34">
        <v>7</v>
      </c>
      <c r="L65" s="41"/>
      <c r="M65" s="41"/>
      <c r="N65" s="41"/>
      <c r="O65" s="104"/>
      <c r="P65" s="36">
        <v>5</v>
      </c>
      <c r="Q65" s="37">
        <f>ROUND(SUMPRODUCT(H65:P65,$H$9:$P$9)/100,1)</f>
        <v>5.6</v>
      </c>
      <c r="R65" s="38" t="str">
        <f>IF(AND($Q65&gt;=9,$Q65&lt;=10),"A+","")&amp;IF(AND($Q65&gt;=8.5,$Q65&lt;=8.9),"A","")&amp;IF(AND($Q65&gt;=8,$Q65&lt;=8.4),"B+","")&amp;IF(AND($Q65&gt;=7,$Q65&lt;=7.9),"B","")&amp;IF(AND($Q65&gt;=6.5,$Q65&lt;=6.9),"C+","")&amp;IF(AND($Q65&gt;=5.5,$Q65&lt;=6.4),"C","")&amp;IF(AND($Q65&gt;=5,$Q65&lt;=5.4),"D+","")&amp;IF(AND($Q65&gt;=4,$Q65&lt;=4.9),"D","")&amp;IF(AND($Q65&lt;4),"F","")</f>
        <v>C</v>
      </c>
      <c r="S65" s="39" t="str">
        <f>IF($Q65&lt;4,"Kém",IF(AND($Q65&gt;=4,$Q65&lt;=5.4),"Trung bình yếu",IF(AND($Q65&gt;=5.5,$Q65&lt;=6.9),"Trung bình",IF(AND($Q65&gt;=7,$Q65&lt;=8.4),"Khá",IF(AND($Q65&gt;=8.5,$Q65&lt;=10),"Giỏi","")))))</f>
        <v>Trung bình</v>
      </c>
      <c r="T65" s="40" t="str">
        <f>+IF(OR($H65=0,$I65=0,$J65=0,$K65=0),"Không đủ ĐKDT","")</f>
        <v/>
      </c>
      <c r="U65" s="90" t="s">
        <v>758</v>
      </c>
      <c r="V65" s="3"/>
      <c r="W65" s="28"/>
      <c r="X65" s="78" t="str">
        <f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9">
        <v>57</v>
      </c>
      <c r="C66" s="30" t="s">
        <v>501</v>
      </c>
      <c r="D66" s="31" t="s">
        <v>459</v>
      </c>
      <c r="E66" s="32" t="s">
        <v>245</v>
      </c>
      <c r="F66" s="33"/>
      <c r="G66" s="30" t="s">
        <v>66</v>
      </c>
      <c r="H66" s="34">
        <v>8.5</v>
      </c>
      <c r="I66" s="34">
        <v>9.5</v>
      </c>
      <c r="J66" s="34" t="s">
        <v>28</v>
      </c>
      <c r="K66" s="34">
        <v>9.5</v>
      </c>
      <c r="L66" s="41"/>
      <c r="M66" s="41"/>
      <c r="N66" s="41"/>
      <c r="O66" s="104"/>
      <c r="P66" s="36">
        <v>7.5</v>
      </c>
      <c r="Q66" s="37">
        <f>ROUND(SUMPRODUCT(H66:P66,$H$9:$P$9)/100,1)</f>
        <v>8</v>
      </c>
      <c r="R66" s="38" t="str">
        <f>IF(AND($Q66&gt;=9,$Q66&lt;=10),"A+","")&amp;IF(AND($Q66&gt;=8.5,$Q66&lt;=8.9),"A","")&amp;IF(AND($Q66&gt;=8,$Q66&lt;=8.4),"B+","")&amp;IF(AND($Q66&gt;=7,$Q66&lt;=7.9),"B","")&amp;IF(AND($Q66&gt;=6.5,$Q66&lt;=6.9),"C+","")&amp;IF(AND($Q66&gt;=5.5,$Q66&lt;=6.4),"C","")&amp;IF(AND($Q66&gt;=5,$Q66&lt;=5.4),"D+","")&amp;IF(AND($Q66&gt;=4,$Q66&lt;=4.9),"D","")&amp;IF(AND($Q66&lt;4),"F","")</f>
        <v>B+</v>
      </c>
      <c r="S66" s="39" t="str">
        <f>IF($Q66&lt;4,"Kém",IF(AND($Q66&gt;=4,$Q66&lt;=5.4),"Trung bình yếu",IF(AND($Q66&gt;=5.5,$Q66&lt;=6.9),"Trung bình",IF(AND($Q66&gt;=7,$Q66&lt;=8.4),"Khá",IF(AND($Q66&gt;=8.5,$Q66&lt;=10),"Giỏi","")))))</f>
        <v>Khá</v>
      </c>
      <c r="T66" s="40" t="str">
        <f>+IF(OR($H66=0,$I66=0,$J66=0,$K66=0),"Không đủ ĐKDT","")</f>
        <v/>
      </c>
      <c r="U66" s="90" t="s">
        <v>758</v>
      </c>
      <c r="V66" s="3"/>
      <c r="W66" s="28"/>
      <c r="X66" s="78" t="str">
        <f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9">
        <v>58</v>
      </c>
      <c r="C67" s="30" t="s">
        <v>502</v>
      </c>
      <c r="D67" s="31" t="s">
        <v>503</v>
      </c>
      <c r="E67" s="32" t="s">
        <v>504</v>
      </c>
      <c r="F67" s="33"/>
      <c r="G67" s="30" t="s">
        <v>69</v>
      </c>
      <c r="H67" s="34">
        <v>7</v>
      </c>
      <c r="I67" s="34">
        <v>7</v>
      </c>
      <c r="J67" s="34" t="s">
        <v>28</v>
      </c>
      <c r="K67" s="34">
        <v>7</v>
      </c>
      <c r="L67" s="41"/>
      <c r="M67" s="41"/>
      <c r="N67" s="41"/>
      <c r="O67" s="104"/>
      <c r="P67" s="36">
        <v>6</v>
      </c>
      <c r="Q67" s="37">
        <f>ROUND(SUMPRODUCT(H67:P67,$H$9:$P$9)/100,1)</f>
        <v>6.3</v>
      </c>
      <c r="R67" s="38" t="str">
        <f>IF(AND($Q67&gt;=9,$Q67&lt;=10),"A+","")&amp;IF(AND($Q67&gt;=8.5,$Q67&lt;=8.9),"A","")&amp;IF(AND($Q67&gt;=8,$Q67&lt;=8.4),"B+","")&amp;IF(AND($Q67&gt;=7,$Q67&lt;=7.9),"B","")&amp;IF(AND($Q67&gt;=6.5,$Q67&lt;=6.9),"C+","")&amp;IF(AND($Q67&gt;=5.5,$Q67&lt;=6.4),"C","")&amp;IF(AND($Q67&gt;=5,$Q67&lt;=5.4),"D+","")&amp;IF(AND($Q67&gt;=4,$Q67&lt;=4.9),"D","")&amp;IF(AND($Q67&lt;4),"F","")</f>
        <v>C</v>
      </c>
      <c r="S67" s="39" t="str">
        <f>IF($Q67&lt;4,"Kém",IF(AND($Q67&gt;=4,$Q67&lt;=5.4),"Trung bình yếu",IF(AND($Q67&gt;=5.5,$Q67&lt;=6.9),"Trung bình",IF(AND($Q67&gt;=7,$Q67&lt;=8.4),"Khá",IF(AND($Q67&gt;=8.5,$Q67&lt;=10),"Giỏi","")))))</f>
        <v>Trung bình</v>
      </c>
      <c r="T67" s="40" t="str">
        <f>+IF(OR($H67=0,$I67=0,$J67=0,$K67=0),"Không đủ ĐKDT","")</f>
        <v/>
      </c>
      <c r="U67" s="90" t="s">
        <v>758</v>
      </c>
      <c r="V67" s="3"/>
      <c r="W67" s="28"/>
      <c r="X67" s="78" t="str">
        <f>IF(T67="Không đủ ĐKDT","Học lại",IF(T67="Đình chỉ thi","Học lại",IF(AND(MID(G67,2,2)&gt;="12",T67="Vắng"),"Học lại",IF(T67="Vắng có phép", "Thi lại",IF(T67="Nợ học phí", "Thi lại",IF(AND((MID(G67,2,2)&lt;"12"),Q67&lt;4.5),"Thi lại",IF(Q67&lt;4,"Học lại","Đạt")))))))</f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9">
        <v>59</v>
      </c>
      <c r="C68" s="30" t="s">
        <v>505</v>
      </c>
      <c r="D68" s="31" t="s">
        <v>158</v>
      </c>
      <c r="E68" s="32" t="s">
        <v>257</v>
      </c>
      <c r="F68" s="33"/>
      <c r="G68" s="30" t="s">
        <v>72</v>
      </c>
      <c r="H68" s="34">
        <v>7</v>
      </c>
      <c r="I68" s="34">
        <v>6</v>
      </c>
      <c r="J68" s="34" t="s">
        <v>28</v>
      </c>
      <c r="K68" s="34">
        <v>6</v>
      </c>
      <c r="L68" s="41"/>
      <c r="M68" s="41"/>
      <c r="N68" s="41"/>
      <c r="O68" s="104"/>
      <c r="P68" s="36">
        <v>0</v>
      </c>
      <c r="Q68" s="37">
        <f>ROUND(SUMPRODUCT(H68:P68,$H$9:$P$9)/100,1)</f>
        <v>1.9</v>
      </c>
      <c r="R68" s="38" t="str">
        <f>IF(AND($Q68&gt;=9,$Q68&lt;=10),"A+","")&amp;IF(AND($Q68&gt;=8.5,$Q68&lt;=8.9),"A","")&amp;IF(AND($Q68&gt;=8,$Q68&lt;=8.4),"B+","")&amp;IF(AND($Q68&gt;=7,$Q68&lt;=7.9),"B","")&amp;IF(AND($Q68&gt;=6.5,$Q68&lt;=6.9),"C+","")&amp;IF(AND($Q68&gt;=5.5,$Q68&lt;=6.4),"C","")&amp;IF(AND($Q68&gt;=5,$Q68&lt;=5.4),"D+","")&amp;IF(AND($Q68&gt;=4,$Q68&lt;=4.9),"D","")&amp;IF(AND($Q68&lt;4),"F","")</f>
        <v>F</v>
      </c>
      <c r="S68" s="39" t="str">
        <f>IF($Q68&lt;4,"Kém",IF(AND($Q68&gt;=4,$Q68&lt;=5.4),"Trung bình yếu",IF(AND($Q68&gt;=5.5,$Q68&lt;=6.9),"Trung bình",IF(AND($Q68&gt;=7,$Q68&lt;=8.4),"Khá",IF(AND($Q68&gt;=8.5,$Q68&lt;=10),"Giỏi","")))))</f>
        <v>Kém</v>
      </c>
      <c r="T68" s="40" t="str">
        <f>+IF(OR($H68=0,$I68=0,$J68=0,$K68=0),"Không đủ ĐKDT","")</f>
        <v/>
      </c>
      <c r="U68" s="90" t="s">
        <v>758</v>
      </c>
      <c r="V68" s="3"/>
      <c r="W68" s="28"/>
      <c r="X68" s="78" t="str">
        <f>IF(T68="Không đủ ĐKDT","Học lại",IF(T68="Đình chỉ thi","Học lại",IF(AND(MID(G68,2,2)&gt;="12",T68="Vắng"),"Học lại",IF(T68="Vắng có phép", "Thi lại",IF(T68="Nợ học phí", "Thi lại",IF(AND((MID(G68,2,2)&lt;"12"),Q68&lt;4.5),"Thi lại",IF(Q68&lt;4,"Học lại","Đạt")))))))</f>
        <v>Học lại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9">
        <v>60</v>
      </c>
      <c r="C69" s="30" t="s">
        <v>506</v>
      </c>
      <c r="D69" s="31" t="s">
        <v>507</v>
      </c>
      <c r="E69" s="32" t="s">
        <v>508</v>
      </c>
      <c r="F69" s="33"/>
      <c r="G69" s="30" t="s">
        <v>66</v>
      </c>
      <c r="H69" s="34">
        <v>7</v>
      </c>
      <c r="I69" s="34">
        <v>8</v>
      </c>
      <c r="J69" s="34" t="s">
        <v>28</v>
      </c>
      <c r="K69" s="34">
        <v>8</v>
      </c>
      <c r="L69" s="41"/>
      <c r="M69" s="41"/>
      <c r="N69" s="41"/>
      <c r="O69" s="104"/>
      <c r="P69" s="36">
        <v>5</v>
      </c>
      <c r="Q69" s="37">
        <f>ROUND(SUMPRODUCT(H69:P69,$H$9:$P$9)/100,1)</f>
        <v>5.8</v>
      </c>
      <c r="R69" s="38" t="str">
        <f>IF(AND($Q69&gt;=9,$Q69&lt;=10),"A+","")&amp;IF(AND($Q69&gt;=8.5,$Q69&lt;=8.9),"A","")&amp;IF(AND($Q69&gt;=8,$Q69&lt;=8.4),"B+","")&amp;IF(AND($Q69&gt;=7,$Q69&lt;=7.9),"B","")&amp;IF(AND($Q69&gt;=6.5,$Q69&lt;=6.9),"C+","")&amp;IF(AND($Q69&gt;=5.5,$Q69&lt;=6.4),"C","")&amp;IF(AND($Q69&gt;=5,$Q69&lt;=5.4),"D+","")&amp;IF(AND($Q69&gt;=4,$Q69&lt;=4.9),"D","")&amp;IF(AND($Q69&lt;4),"F","")</f>
        <v>C</v>
      </c>
      <c r="S69" s="39" t="str">
        <f>IF($Q69&lt;4,"Kém",IF(AND($Q69&gt;=4,$Q69&lt;=5.4),"Trung bình yếu",IF(AND($Q69&gt;=5.5,$Q69&lt;=6.9),"Trung bình",IF(AND($Q69&gt;=7,$Q69&lt;=8.4),"Khá",IF(AND($Q69&gt;=8.5,$Q69&lt;=10),"Giỏi","")))))</f>
        <v>Trung bình</v>
      </c>
      <c r="T69" s="40" t="str">
        <f>+IF(OR($H69=0,$I69=0,$J69=0,$K69=0),"Không đủ ĐKDT","")</f>
        <v/>
      </c>
      <c r="U69" s="90" t="s">
        <v>758</v>
      </c>
      <c r="V69" s="3"/>
      <c r="W69" s="28"/>
      <c r="X69" s="78" t="str">
        <f>IF(T69="Không đủ ĐKDT","Học lại",IF(T69="Đình chỉ thi","Học lại",IF(AND(MID(G69,2,2)&gt;="12",T69="Vắng"),"Học lại",IF(T69="Vắng có phép", "Thi lại",IF(T69="Nợ học phí", "Thi lại",IF(AND((MID(G69,2,2)&lt;"12"),Q69&lt;4.5),"Thi lại",IF(Q69&lt;4,"Học lại","Đạt")))))))</f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9" customHeight="1">
      <c r="A70" s="2"/>
      <c r="B70" s="42"/>
      <c r="C70" s="43"/>
      <c r="D70" s="43"/>
      <c r="E70" s="44"/>
      <c r="F70" s="44"/>
      <c r="G70" s="44"/>
      <c r="H70" s="45"/>
      <c r="I70" s="46"/>
      <c r="J70" s="46"/>
      <c r="K70" s="47"/>
      <c r="L70" s="47"/>
      <c r="M70" s="47"/>
      <c r="N70" s="47"/>
      <c r="O70" s="99"/>
      <c r="P70" s="47"/>
      <c r="Q70" s="47"/>
      <c r="R70" s="47"/>
      <c r="S70" s="47"/>
      <c r="T70" s="47"/>
      <c r="U70" s="2"/>
      <c r="V70" s="3"/>
    </row>
    <row r="71" spans="1:39" ht="16.5">
      <c r="A71" s="2"/>
      <c r="B71" s="140" t="s">
        <v>29</v>
      </c>
      <c r="C71" s="140"/>
      <c r="D71" s="43"/>
      <c r="E71" s="44"/>
      <c r="F71" s="44"/>
      <c r="G71" s="44"/>
      <c r="H71" s="45"/>
      <c r="I71" s="46"/>
      <c r="J71" s="46"/>
      <c r="K71" s="47"/>
      <c r="L71" s="47"/>
      <c r="M71" s="47"/>
      <c r="N71" s="47"/>
      <c r="O71" s="99"/>
      <c r="P71" s="47"/>
      <c r="Q71" s="47"/>
      <c r="R71" s="47"/>
      <c r="S71" s="47"/>
      <c r="T71" s="47"/>
      <c r="U71" s="2"/>
      <c r="V71" s="3"/>
    </row>
    <row r="72" spans="1:39" ht="16.5" customHeight="1">
      <c r="A72" s="2"/>
      <c r="B72" s="48" t="s">
        <v>30</v>
      </c>
      <c r="C72" s="48"/>
      <c r="D72" s="49">
        <f>+$AA$8</f>
        <v>60</v>
      </c>
      <c r="E72" s="50" t="s">
        <v>31</v>
      </c>
      <c r="F72" s="111" t="s">
        <v>32</v>
      </c>
      <c r="G72" s="111"/>
      <c r="H72" s="111"/>
      <c r="I72" s="111"/>
      <c r="J72" s="111"/>
      <c r="K72" s="111"/>
      <c r="L72" s="111"/>
      <c r="M72" s="111"/>
      <c r="N72" s="111"/>
      <c r="O72" s="111"/>
      <c r="P72" s="51">
        <f>$AA$8 -COUNTIF($T$9:$T$259,"Vắng") -COUNTIF($T$9:$T$259,"Vắng có phép") - COUNTIF($T$9:$T$259,"Đình chỉ thi") - COUNTIF($T$9:$T$259,"Không đủ ĐKDT")</f>
        <v>54</v>
      </c>
      <c r="Q72" s="51"/>
      <c r="R72" s="51"/>
      <c r="S72" s="52"/>
      <c r="T72" s="53" t="s">
        <v>31</v>
      </c>
      <c r="U72" s="91"/>
      <c r="V72" s="3"/>
    </row>
    <row r="73" spans="1:39" ht="16.5" customHeight="1">
      <c r="A73" s="2"/>
      <c r="B73" s="48" t="s">
        <v>33</v>
      </c>
      <c r="C73" s="48"/>
      <c r="D73" s="49">
        <f>+$AL$8</f>
        <v>46</v>
      </c>
      <c r="E73" s="50" t="s">
        <v>31</v>
      </c>
      <c r="F73" s="111" t="s">
        <v>34</v>
      </c>
      <c r="G73" s="111"/>
      <c r="H73" s="111"/>
      <c r="I73" s="111"/>
      <c r="J73" s="111"/>
      <c r="K73" s="111"/>
      <c r="L73" s="111"/>
      <c r="M73" s="111"/>
      <c r="N73" s="111"/>
      <c r="O73" s="111"/>
      <c r="P73" s="54">
        <f>COUNTIF($T$9:$T$135,"Vắng")</f>
        <v>1</v>
      </c>
      <c r="Q73" s="54"/>
      <c r="R73" s="54"/>
      <c r="S73" s="55"/>
      <c r="T73" s="53" t="s">
        <v>31</v>
      </c>
      <c r="U73" s="92"/>
      <c r="V73" s="3"/>
    </row>
    <row r="74" spans="1:39" ht="16.5" customHeight="1">
      <c r="A74" s="2"/>
      <c r="B74" s="48" t="s">
        <v>42</v>
      </c>
      <c r="C74" s="48"/>
      <c r="D74" s="64">
        <f>COUNTIF(X10:X69,"Học lại")</f>
        <v>14</v>
      </c>
      <c r="E74" s="50" t="s">
        <v>31</v>
      </c>
      <c r="F74" s="111" t="s">
        <v>43</v>
      </c>
      <c r="G74" s="111"/>
      <c r="H74" s="111"/>
      <c r="I74" s="111"/>
      <c r="J74" s="111"/>
      <c r="K74" s="111"/>
      <c r="L74" s="111"/>
      <c r="M74" s="111"/>
      <c r="N74" s="111"/>
      <c r="O74" s="111"/>
      <c r="P74" s="51">
        <f>COUNTIF($T$9:$T$135,"Vắng có phép")</f>
        <v>0</v>
      </c>
      <c r="Q74" s="51"/>
      <c r="R74" s="51"/>
      <c r="S74" s="52"/>
      <c r="T74" s="53" t="s">
        <v>31</v>
      </c>
      <c r="U74" s="91"/>
      <c r="V74" s="3"/>
    </row>
    <row r="75" spans="1:39" ht="3" customHeight="1">
      <c r="A75" s="2"/>
      <c r="B75" s="42"/>
      <c r="C75" s="43"/>
      <c r="D75" s="43"/>
      <c r="E75" s="44"/>
      <c r="F75" s="44"/>
      <c r="G75" s="44"/>
      <c r="H75" s="45"/>
      <c r="I75" s="46"/>
      <c r="J75" s="46"/>
      <c r="K75" s="47"/>
      <c r="L75" s="47"/>
      <c r="M75" s="47"/>
      <c r="N75" s="47"/>
      <c r="O75" s="99"/>
      <c r="P75" s="47"/>
      <c r="Q75" s="47"/>
      <c r="R75" s="47"/>
      <c r="S75" s="47"/>
      <c r="T75" s="47"/>
      <c r="U75" s="2"/>
      <c r="V75" s="3"/>
    </row>
    <row r="76" spans="1:39">
      <c r="B76" s="83" t="s">
        <v>44</v>
      </c>
      <c r="C76" s="83"/>
      <c r="D76" s="84">
        <f>COUNTIF(X10:X69,"Thi lại")</f>
        <v>0</v>
      </c>
      <c r="E76" s="85" t="s">
        <v>31</v>
      </c>
      <c r="F76" s="3"/>
      <c r="G76" s="3"/>
      <c r="H76" s="3"/>
      <c r="I76" s="3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3"/>
    </row>
    <row r="77" spans="1:39" ht="24.75" customHeight="1">
      <c r="B77" s="83"/>
      <c r="C77" s="83"/>
      <c r="D77" s="84"/>
      <c r="E77" s="85"/>
      <c r="F77" s="3"/>
      <c r="G77" s="3"/>
      <c r="H77" s="3"/>
      <c r="I77" s="3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3"/>
    </row>
    <row r="78" spans="1:39">
      <c r="A78" s="56"/>
      <c r="B78" s="131"/>
      <c r="C78" s="131"/>
      <c r="D78" s="131"/>
      <c r="E78" s="131"/>
      <c r="F78" s="131"/>
      <c r="G78" s="131"/>
      <c r="H78" s="131"/>
      <c r="I78" s="57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3"/>
    </row>
    <row r="79" spans="1:39" ht="4.5" customHeight="1">
      <c r="A79" s="2"/>
      <c r="B79" s="42"/>
      <c r="C79" s="58"/>
      <c r="D79" s="58"/>
      <c r="E79" s="59"/>
      <c r="F79" s="59"/>
      <c r="G79" s="59"/>
      <c r="H79" s="60"/>
      <c r="I79" s="61"/>
      <c r="J79" s="61"/>
      <c r="K79" s="3"/>
      <c r="L79" s="3"/>
      <c r="M79" s="3"/>
      <c r="N79" s="3"/>
      <c r="O79" s="100"/>
      <c r="P79" s="3"/>
      <c r="Q79" s="3"/>
      <c r="R79" s="3"/>
      <c r="S79" s="3"/>
      <c r="T79" s="3"/>
      <c r="V79" s="3"/>
    </row>
    <row r="80" spans="1:39" s="2" customFormat="1">
      <c r="B80" s="131"/>
      <c r="C80" s="131"/>
      <c r="D80" s="132"/>
      <c r="E80" s="132"/>
      <c r="F80" s="132"/>
      <c r="G80" s="132"/>
      <c r="H80" s="132"/>
      <c r="I80" s="61"/>
      <c r="J80" s="61"/>
      <c r="K80" s="47"/>
      <c r="L80" s="47"/>
      <c r="M80" s="47"/>
      <c r="N80" s="47"/>
      <c r="O80" s="99"/>
      <c r="P80" s="47"/>
      <c r="Q80" s="47"/>
      <c r="R80" s="47"/>
      <c r="S80" s="47"/>
      <c r="T80" s="47"/>
      <c r="V80" s="3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1:39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00"/>
      <c r="P81" s="3"/>
      <c r="Q81" s="3"/>
      <c r="R81" s="3"/>
      <c r="S81" s="3"/>
      <c r="T81" s="3"/>
      <c r="U81" s="1"/>
      <c r="V81" s="3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00"/>
      <c r="P82" s="3"/>
      <c r="Q82" s="3"/>
      <c r="R82" s="3"/>
      <c r="S82" s="3"/>
      <c r="T82" s="3"/>
      <c r="U82" s="1"/>
      <c r="V82" s="3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00"/>
      <c r="P83" s="3"/>
      <c r="Q83" s="3"/>
      <c r="R83" s="3"/>
      <c r="S83" s="3"/>
      <c r="T83" s="3"/>
      <c r="U83" s="1"/>
      <c r="V83" s="3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1:39" s="2" customFormat="1" ht="9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00"/>
      <c r="P84" s="3"/>
      <c r="Q84" s="3"/>
      <c r="R84" s="3"/>
      <c r="S84" s="3"/>
      <c r="T84" s="3"/>
      <c r="U84" s="1"/>
      <c r="V84" s="3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1:39" s="2" customFormat="1" ht="3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00"/>
      <c r="P85" s="3"/>
      <c r="Q85" s="3"/>
      <c r="R85" s="3"/>
      <c r="S85" s="3"/>
      <c r="T85" s="3"/>
      <c r="U85" s="1"/>
      <c r="V85" s="3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1:39" s="2" customFormat="1" ht="18" customHeight="1">
      <c r="A86" s="1"/>
      <c r="B86" s="145"/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 ht="4.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0"/>
      <c r="P87" s="3"/>
      <c r="Q87" s="3"/>
      <c r="R87" s="3"/>
      <c r="S87" s="3"/>
      <c r="T87" s="3"/>
      <c r="U87" s="1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 ht="36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0"/>
      <c r="P88" s="3"/>
      <c r="Q88" s="3"/>
      <c r="R88" s="3"/>
      <c r="S88" s="3"/>
      <c r="T88" s="3"/>
      <c r="U88" s="1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 ht="21.75" customHeight="1">
      <c r="A89" s="1"/>
      <c r="B89" s="131"/>
      <c r="C89" s="131"/>
      <c r="D89" s="131"/>
      <c r="E89" s="131"/>
      <c r="F89" s="131"/>
      <c r="G89" s="131"/>
      <c r="H89" s="131"/>
      <c r="I89" s="57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>
      <c r="A90" s="1"/>
      <c r="B90" s="42"/>
      <c r="C90" s="58"/>
      <c r="D90" s="58"/>
      <c r="E90" s="59"/>
      <c r="F90" s="59"/>
      <c r="G90" s="59"/>
      <c r="H90" s="60"/>
      <c r="I90" s="61"/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1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>
      <c r="A91" s="1"/>
      <c r="B91" s="131"/>
      <c r="C91" s="131"/>
      <c r="D91" s="132"/>
      <c r="E91" s="132"/>
      <c r="F91" s="132"/>
      <c r="G91" s="132"/>
      <c r="H91" s="132"/>
      <c r="I91" s="61"/>
      <c r="J91" s="61"/>
      <c r="K91" s="47"/>
      <c r="L91" s="47"/>
      <c r="M91" s="47"/>
      <c r="N91" s="47"/>
      <c r="O91" s="99"/>
      <c r="P91" s="47"/>
      <c r="Q91" s="47"/>
      <c r="R91" s="47"/>
      <c r="S91" s="47"/>
      <c r="T91" s="47"/>
      <c r="V91" s="1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0"/>
      <c r="P92" s="3"/>
      <c r="Q92" s="3"/>
      <c r="R92" s="3"/>
      <c r="S92" s="3"/>
      <c r="T92" s="3"/>
      <c r="U92" s="1"/>
      <c r="V92" s="1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6" spans="1:39">
      <c r="B96" s="144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</row>
  </sheetData>
  <sheetProtection formatCells="0" formatColumns="0" formatRows="0" insertColumns="0" insertRows="0" insertHyperlinks="0" deleteColumns="0" deleteRows="0" sort="0" autoFilter="0" pivotTables="0"/>
  <autoFilter ref="A8:AM69">
    <filterColumn colId="3" showButton="0"/>
  </autoFilter>
  <sortState ref="A10:AM69">
    <sortCondition ref="B10:B69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73:O73"/>
    <mergeCell ref="O7:O8"/>
    <mergeCell ref="C7:C8"/>
    <mergeCell ref="D7:E8"/>
    <mergeCell ref="AJ4:AK6"/>
    <mergeCell ref="F7:F8"/>
    <mergeCell ref="G7:G8"/>
    <mergeCell ref="B9:G9"/>
    <mergeCell ref="B71:C71"/>
    <mergeCell ref="F72:O72"/>
    <mergeCell ref="P7:P8"/>
    <mergeCell ref="Q7:Q9"/>
    <mergeCell ref="H7:H8"/>
    <mergeCell ref="I7:I8"/>
    <mergeCell ref="J7:J8"/>
    <mergeCell ref="K7:K8"/>
    <mergeCell ref="L7:L8"/>
    <mergeCell ref="M7:M8"/>
    <mergeCell ref="B91:C91"/>
    <mergeCell ref="D91:H91"/>
    <mergeCell ref="B96:C96"/>
    <mergeCell ref="D96:I96"/>
    <mergeCell ref="J96:U96"/>
    <mergeCell ref="J90:U90"/>
    <mergeCell ref="F74:O74"/>
    <mergeCell ref="J76:U76"/>
    <mergeCell ref="J77:U77"/>
    <mergeCell ref="B78:H78"/>
    <mergeCell ref="J78:U78"/>
    <mergeCell ref="B80:C80"/>
    <mergeCell ref="D80:H80"/>
    <mergeCell ref="B86:C86"/>
    <mergeCell ref="D86:I86"/>
    <mergeCell ref="B89:H89"/>
    <mergeCell ref="J89:U89"/>
    <mergeCell ref="J86:U86"/>
  </mergeCells>
  <conditionalFormatting sqref="H10:N69 P10:P69">
    <cfRule type="cellIs" dxfId="18" priority="4" operator="greaterThan">
      <formula>10</formula>
    </cfRule>
  </conditionalFormatting>
  <conditionalFormatting sqref="O91:O1048576 O1:O89">
    <cfRule type="duplicateValues" dxfId="17" priority="3"/>
  </conditionalFormatting>
  <conditionalFormatting sqref="C1:C1048576">
    <cfRule type="duplicateValues" dxfId="16" priority="2"/>
  </conditionalFormatting>
  <conditionalFormatting sqref="O1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74 Y2:AM8 X10:X6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tabColor rgb="FF002060"/>
  </sheetPr>
  <dimension ref="A1:AM105"/>
  <sheetViews>
    <sheetView topLeftCell="B1" workbookViewId="0">
      <pane ySplit="3" topLeftCell="A48" activePane="bottomLeft" state="frozen"/>
      <selection activeCell="A6" sqref="A6:XFD6"/>
      <selection pane="bottomLeft" activeCell="B89" sqref="B89:C89"/>
    </sheetView>
  </sheetViews>
  <sheetFormatPr defaultColWidth="9" defaultRowHeight="27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5.5" style="1" hidden="1" customWidth="1"/>
    <col min="13" max="13" width="3.5" style="1" hidden="1" customWidth="1"/>
    <col min="14" max="14" width="9" style="1" hidden="1" customWidth="1"/>
    <col min="15" max="15" width="16.75" style="110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5" style="1" customWidth="1"/>
    <col min="21" max="21" width="6.5" style="1" hidden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16" t="s">
        <v>0</v>
      </c>
      <c r="C1" s="116"/>
      <c r="D1" s="116"/>
      <c r="E1" s="116"/>
      <c r="F1" s="116"/>
      <c r="G1" s="116"/>
      <c r="H1" s="117" t="s">
        <v>1109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3"/>
    </row>
    <row r="2" spans="2:39" ht="25.5" customHeight="1">
      <c r="B2" s="118" t="s">
        <v>1</v>
      </c>
      <c r="C2" s="118"/>
      <c r="D2" s="118"/>
      <c r="E2" s="118"/>
      <c r="F2" s="118"/>
      <c r="G2" s="118"/>
      <c r="H2" s="119" t="s">
        <v>45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6"/>
      <c r="P3" s="8"/>
      <c r="Q3" s="8"/>
      <c r="R3" s="8"/>
      <c r="S3" s="8"/>
      <c r="T3" s="8"/>
      <c r="U3" s="88"/>
      <c r="V3" s="4"/>
      <c r="W3" s="5"/>
      <c r="AF3" s="68"/>
      <c r="AJ3" s="68"/>
    </row>
    <row r="4" spans="2:39" ht="23.25" customHeight="1">
      <c r="B4" s="122" t="s">
        <v>2</v>
      </c>
      <c r="C4" s="122"/>
      <c r="D4" s="87" t="s">
        <v>46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107"/>
      <c r="P4" s="115" t="s">
        <v>48</v>
      </c>
      <c r="Q4" s="115"/>
      <c r="R4" s="115"/>
      <c r="S4" s="115" t="s">
        <v>52</v>
      </c>
      <c r="T4" s="115"/>
      <c r="U4" s="115"/>
      <c r="X4" s="66"/>
      <c r="Y4" s="120" t="s">
        <v>41</v>
      </c>
      <c r="Z4" s="120" t="s">
        <v>8</v>
      </c>
      <c r="AA4" s="120" t="s">
        <v>40</v>
      </c>
      <c r="AB4" s="120" t="s">
        <v>39</v>
      </c>
      <c r="AC4" s="120"/>
      <c r="AD4" s="120"/>
      <c r="AE4" s="120"/>
      <c r="AF4" s="120" t="s">
        <v>38</v>
      </c>
      <c r="AG4" s="120"/>
      <c r="AH4" s="120" t="s">
        <v>36</v>
      </c>
      <c r="AI4" s="120"/>
      <c r="AJ4" s="120" t="s">
        <v>37</v>
      </c>
      <c r="AK4" s="120"/>
      <c r="AL4" s="120" t="s">
        <v>35</v>
      </c>
      <c r="AM4" s="120"/>
    </row>
    <row r="5" spans="2:39" ht="17.25" customHeight="1">
      <c r="B5" s="121" t="s">
        <v>3</v>
      </c>
      <c r="C5" s="121"/>
      <c r="D5" s="9">
        <v>2</v>
      </c>
      <c r="G5" s="114" t="s">
        <v>47</v>
      </c>
      <c r="H5" s="114"/>
      <c r="I5" s="114"/>
      <c r="J5" s="114"/>
      <c r="K5" s="114"/>
      <c r="L5" s="114"/>
      <c r="M5" s="114"/>
      <c r="N5" s="114"/>
      <c r="O5" s="114"/>
      <c r="P5" s="115" t="s">
        <v>49</v>
      </c>
      <c r="Q5" s="115"/>
      <c r="R5" s="115"/>
      <c r="S5" s="115"/>
      <c r="T5" s="115"/>
      <c r="U5" s="115"/>
      <c r="X5" s="66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</row>
    <row r="6" spans="2:39" ht="11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8"/>
      <c r="P6" s="62"/>
      <c r="Q6" s="3"/>
      <c r="R6" s="3"/>
      <c r="S6" s="3"/>
      <c r="T6" s="3"/>
      <c r="X6" s="66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</row>
    <row r="7" spans="2:39" ht="44.25" customHeight="1">
      <c r="B7" s="123" t="s">
        <v>4</v>
      </c>
      <c r="C7" s="125" t="s">
        <v>5</v>
      </c>
      <c r="D7" s="127" t="s">
        <v>6</v>
      </c>
      <c r="E7" s="128"/>
      <c r="F7" s="123" t="s">
        <v>7</v>
      </c>
      <c r="G7" s="123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112" t="s">
        <v>13</v>
      </c>
      <c r="M7" s="112" t="s">
        <v>14</v>
      </c>
      <c r="N7" s="112" t="s">
        <v>15</v>
      </c>
      <c r="O7" s="141"/>
      <c r="P7" s="112" t="s">
        <v>16</v>
      </c>
      <c r="Q7" s="123" t="s">
        <v>17</v>
      </c>
      <c r="R7" s="112" t="s">
        <v>18</v>
      </c>
      <c r="S7" s="123" t="s">
        <v>19</v>
      </c>
      <c r="T7" s="123" t="s">
        <v>20</v>
      </c>
      <c r="U7" s="134" t="s">
        <v>21</v>
      </c>
      <c r="X7" s="66"/>
      <c r="Y7" s="120"/>
      <c r="Z7" s="120"/>
      <c r="AA7" s="120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24"/>
      <c r="C8" s="126"/>
      <c r="D8" s="129"/>
      <c r="E8" s="130"/>
      <c r="F8" s="124"/>
      <c r="G8" s="124"/>
      <c r="H8" s="113"/>
      <c r="I8" s="113"/>
      <c r="J8" s="113"/>
      <c r="K8" s="113"/>
      <c r="L8" s="112"/>
      <c r="M8" s="112"/>
      <c r="N8" s="112"/>
      <c r="O8" s="141"/>
      <c r="P8" s="112"/>
      <c r="Q8" s="133"/>
      <c r="R8" s="112"/>
      <c r="S8" s="124"/>
      <c r="T8" s="133"/>
      <c r="U8" s="135"/>
      <c r="W8" s="12"/>
      <c r="X8" s="66"/>
      <c r="Y8" s="71" t="str">
        <f>+D4</f>
        <v>Xử lý ảnh</v>
      </c>
      <c r="Z8" s="72" t="str">
        <f>+P4</f>
        <v>Nhóm: INT1362-01</v>
      </c>
      <c r="AA8" s="73">
        <f>+$AJ$8+$AL$8+$AH$8</f>
        <v>69</v>
      </c>
      <c r="AB8" s="67">
        <f>COUNTIF($T$9:$T$138,"Khiển trách")</f>
        <v>0</v>
      </c>
      <c r="AC8" s="67">
        <f>COUNTIF($T$9:$T$138,"Cảnh cáo")</f>
        <v>0</v>
      </c>
      <c r="AD8" s="67">
        <f>COUNTIF($T$9:$T$138,"Đình chỉ thi")</f>
        <v>0</v>
      </c>
      <c r="AE8" s="74">
        <f>+($AB$8+$AC$8+$AD$8)/$AA$8*100%</f>
        <v>0</v>
      </c>
      <c r="AF8" s="67">
        <f>SUM(COUNTIF($T$9:$T$136,"Vắng"),COUNTIF($T$9:$T$136,"Vắng có phép"))</f>
        <v>0</v>
      </c>
      <c r="AG8" s="75">
        <f>+$AF$8/$AA$8</f>
        <v>0</v>
      </c>
      <c r="AH8" s="76">
        <f>COUNTIF($X$9:$X$136,"Thi lại")</f>
        <v>0</v>
      </c>
      <c r="AI8" s="75">
        <f>+$AH$8/$AA$8</f>
        <v>0</v>
      </c>
      <c r="AJ8" s="76">
        <f>COUNTIF($X$9:$X$137,"Học lại")</f>
        <v>12</v>
      </c>
      <c r="AK8" s="75">
        <f>+$AJ$8/$AA$8</f>
        <v>0.17391304347826086</v>
      </c>
      <c r="AL8" s="67">
        <f>COUNTIF($X$10:$X$137,"Đạt")</f>
        <v>57</v>
      </c>
      <c r="AM8" s="74">
        <f>+$AL$8/$AA$8</f>
        <v>0.82608695652173914</v>
      </c>
    </row>
    <row r="9" spans="2:39" ht="30" customHeight="1">
      <c r="B9" s="137" t="s">
        <v>27</v>
      </c>
      <c r="C9" s="138"/>
      <c r="D9" s="138"/>
      <c r="E9" s="138"/>
      <c r="F9" s="138"/>
      <c r="G9" s="139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96"/>
      <c r="P9" s="63">
        <f>100-(H9+I9+J9+K9)</f>
        <v>70</v>
      </c>
      <c r="Q9" s="124"/>
      <c r="R9" s="17"/>
      <c r="S9" s="17"/>
      <c r="T9" s="124"/>
      <c r="U9" s="136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8">
        <v>1</v>
      </c>
      <c r="C10" s="19" t="s">
        <v>509</v>
      </c>
      <c r="D10" s="20" t="s">
        <v>510</v>
      </c>
      <c r="E10" s="21" t="s">
        <v>58</v>
      </c>
      <c r="F10" s="22"/>
      <c r="G10" s="19" t="s">
        <v>150</v>
      </c>
      <c r="H10" s="23">
        <v>8</v>
      </c>
      <c r="I10" s="23">
        <v>7.5</v>
      </c>
      <c r="J10" s="23" t="s">
        <v>28</v>
      </c>
      <c r="K10" s="23">
        <v>7.5</v>
      </c>
      <c r="L10" s="24"/>
      <c r="M10" s="24"/>
      <c r="N10" s="24"/>
      <c r="O10" s="97"/>
      <c r="P10" s="25">
        <v>8</v>
      </c>
      <c r="Q10" s="26">
        <f>ROUND(SUMPRODUCT(H10:P10,$H$9:$P$9)/100,1)</f>
        <v>7.9</v>
      </c>
      <c r="R10" s="2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7" t="str">
        <f>IF($Q10&lt;4,"Kém",IF(AND($Q10&gt;=4,$Q10&lt;=5.4),"Trung bình yếu",IF(AND($Q10&gt;=5.5,$Q10&lt;=6.9),"Trung bình",IF(AND($Q10&gt;=7,$Q10&lt;=8.4),"Khá",IF(AND($Q10&gt;=8.5,$Q10&lt;=10),"Giỏi","")))))</f>
        <v>Khá</v>
      </c>
      <c r="T10" s="86" t="str">
        <f>+IF(OR($H10=0,$I10=0,$J10=0,$K10=0),"Không đủ ĐKDT","")</f>
        <v/>
      </c>
      <c r="U10" s="89" t="s">
        <v>759</v>
      </c>
      <c r="V10" s="3"/>
      <c r="W10" s="28"/>
      <c r="X10" s="78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9">
        <v>2</v>
      </c>
      <c r="C11" s="30" t="s">
        <v>511</v>
      </c>
      <c r="D11" s="31" t="s">
        <v>512</v>
      </c>
      <c r="E11" s="32" t="s">
        <v>58</v>
      </c>
      <c r="F11" s="33"/>
      <c r="G11" s="30" t="s">
        <v>85</v>
      </c>
      <c r="H11" s="34">
        <v>7</v>
      </c>
      <c r="I11" s="34">
        <v>7</v>
      </c>
      <c r="J11" s="34" t="s">
        <v>28</v>
      </c>
      <c r="K11" s="34">
        <v>7</v>
      </c>
      <c r="L11" s="35"/>
      <c r="M11" s="35"/>
      <c r="N11" s="35"/>
      <c r="O11" s="98"/>
      <c r="P11" s="36">
        <v>4.5</v>
      </c>
      <c r="Q11" s="37">
        <f>ROUND(SUMPRODUCT(H11:P11,$H$9:$P$9)/100,1)</f>
        <v>5.3</v>
      </c>
      <c r="R11" s="38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39" t="str">
        <f>IF($Q11&lt;4,"Kém",IF(AND($Q11&gt;=4,$Q11&lt;=5.4),"Trung bình yếu",IF(AND($Q11&gt;=5.5,$Q11&lt;=6.9),"Trung bình",IF(AND($Q11&gt;=7,$Q11&lt;=8.4),"Khá",IF(AND($Q11&gt;=8.5,$Q11&lt;=10),"Giỏi","")))))</f>
        <v>Trung bình yếu</v>
      </c>
      <c r="T11" s="40" t="str">
        <f>+IF(OR($H11=0,$I11=0,$J11=0,$K11=0),"Không đủ ĐKDT","")</f>
        <v/>
      </c>
      <c r="U11" s="90" t="s">
        <v>759</v>
      </c>
      <c r="V11" s="3"/>
      <c r="W11" s="28"/>
      <c r="X11" s="7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9">
        <v>3</v>
      </c>
      <c r="C12" s="30" t="s">
        <v>513</v>
      </c>
      <c r="D12" s="31" t="s">
        <v>514</v>
      </c>
      <c r="E12" s="32" t="s">
        <v>62</v>
      </c>
      <c r="F12" s="33"/>
      <c r="G12" s="30" t="s">
        <v>102</v>
      </c>
      <c r="H12" s="34">
        <v>10</v>
      </c>
      <c r="I12" s="34">
        <v>7.5</v>
      </c>
      <c r="J12" s="34" t="s">
        <v>28</v>
      </c>
      <c r="K12" s="34">
        <v>7.5</v>
      </c>
      <c r="L12" s="41"/>
      <c r="M12" s="41"/>
      <c r="N12" s="41"/>
      <c r="O12" s="98"/>
      <c r="P12" s="36">
        <v>5.5</v>
      </c>
      <c r="Q12" s="37">
        <f>ROUND(SUMPRODUCT(H12:P12,$H$9:$P$9)/100,1)</f>
        <v>6.4</v>
      </c>
      <c r="R12" s="3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9" t="str">
        <f>IF($Q12&lt;4,"Kém",IF(AND($Q12&gt;=4,$Q12&lt;=5.4),"Trung bình yếu",IF(AND($Q12&gt;=5.5,$Q12&lt;=6.9),"Trung bình",IF(AND($Q12&gt;=7,$Q12&lt;=8.4),"Khá",IF(AND($Q12&gt;=8.5,$Q12&lt;=10),"Giỏi","")))))</f>
        <v>Trung bình</v>
      </c>
      <c r="T12" s="40" t="str">
        <f>+IF(OR($H12=0,$I12=0,$J12=0,$K12=0),"Không đủ ĐKDT","")</f>
        <v/>
      </c>
      <c r="U12" s="90" t="s">
        <v>759</v>
      </c>
      <c r="V12" s="3"/>
      <c r="W12" s="28"/>
      <c r="X12" s="78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9"/>
      <c r="Z12" s="79"/>
      <c r="AA12" s="105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9">
        <v>4</v>
      </c>
      <c r="C13" s="30" t="s">
        <v>515</v>
      </c>
      <c r="D13" s="31" t="s">
        <v>158</v>
      </c>
      <c r="E13" s="32" t="s">
        <v>62</v>
      </c>
      <c r="F13" s="33"/>
      <c r="G13" s="30" t="s">
        <v>248</v>
      </c>
      <c r="H13" s="34">
        <v>4</v>
      </c>
      <c r="I13" s="34">
        <v>6</v>
      </c>
      <c r="J13" s="34" t="s">
        <v>28</v>
      </c>
      <c r="K13" s="34">
        <v>6</v>
      </c>
      <c r="L13" s="41"/>
      <c r="M13" s="41"/>
      <c r="N13" s="41"/>
      <c r="O13" s="98"/>
      <c r="P13" s="36">
        <v>6.5</v>
      </c>
      <c r="Q13" s="37">
        <f>ROUND(SUMPRODUCT(H13:P13,$H$9:$P$9)/100,1)</f>
        <v>6.2</v>
      </c>
      <c r="R13" s="38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9" t="str">
        <f>IF($Q13&lt;4,"Kém",IF(AND($Q13&gt;=4,$Q13&lt;=5.4),"Trung bình yếu",IF(AND($Q13&gt;=5.5,$Q13&lt;=6.9),"Trung bình",IF(AND($Q13&gt;=7,$Q13&lt;=8.4),"Khá",IF(AND($Q13&gt;=8.5,$Q13&lt;=10),"Giỏi","")))))</f>
        <v>Trung bình</v>
      </c>
      <c r="T13" s="40" t="str">
        <f>+IF(OR($H13=0,$I13=0,$J13=0,$K13=0),"Không đủ ĐKDT","")</f>
        <v/>
      </c>
      <c r="U13" s="90" t="s">
        <v>759</v>
      </c>
      <c r="V13" s="3"/>
      <c r="W13" s="28"/>
      <c r="X13" s="78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9">
        <v>5</v>
      </c>
      <c r="C14" s="30" t="s">
        <v>516</v>
      </c>
      <c r="D14" s="31" t="s">
        <v>517</v>
      </c>
      <c r="E14" s="32" t="s">
        <v>62</v>
      </c>
      <c r="F14" s="33"/>
      <c r="G14" s="30" t="s">
        <v>98</v>
      </c>
      <c r="H14" s="34">
        <v>6</v>
      </c>
      <c r="I14" s="34">
        <v>6</v>
      </c>
      <c r="J14" s="34" t="s">
        <v>28</v>
      </c>
      <c r="K14" s="34">
        <v>6</v>
      </c>
      <c r="L14" s="41"/>
      <c r="M14" s="41"/>
      <c r="N14" s="41"/>
      <c r="O14" s="98"/>
      <c r="P14" s="36">
        <v>1</v>
      </c>
      <c r="Q14" s="37">
        <f>ROUND(SUMPRODUCT(H14:P14,$H$9:$P$9)/100,1)</f>
        <v>2.5</v>
      </c>
      <c r="R14" s="38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F</v>
      </c>
      <c r="S14" s="39" t="str">
        <f>IF($Q14&lt;4,"Kém",IF(AND($Q14&gt;=4,$Q14&lt;=5.4),"Trung bình yếu",IF(AND($Q14&gt;=5.5,$Q14&lt;=6.9),"Trung bình",IF(AND($Q14&gt;=7,$Q14&lt;=8.4),"Khá",IF(AND($Q14&gt;=8.5,$Q14&lt;=10),"Giỏi","")))))</f>
        <v>Kém</v>
      </c>
      <c r="T14" s="40" t="str">
        <f>+IF(OR($H14=0,$I14=0,$J14=0,$K14=0),"Không đủ ĐKDT","")</f>
        <v/>
      </c>
      <c r="U14" s="90" t="s">
        <v>759</v>
      </c>
      <c r="V14" s="3"/>
      <c r="W14" s="28"/>
      <c r="X14" s="78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Học lại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9">
        <v>6</v>
      </c>
      <c r="C15" s="30" t="s">
        <v>518</v>
      </c>
      <c r="D15" s="31" t="s">
        <v>326</v>
      </c>
      <c r="E15" s="32" t="s">
        <v>1113</v>
      </c>
      <c r="F15" s="33"/>
      <c r="G15" s="30" t="s">
        <v>98</v>
      </c>
      <c r="H15" s="34">
        <v>8.5</v>
      </c>
      <c r="I15" s="34">
        <v>8</v>
      </c>
      <c r="J15" s="34" t="s">
        <v>28</v>
      </c>
      <c r="K15" s="34">
        <v>8</v>
      </c>
      <c r="L15" s="41"/>
      <c r="M15" s="41"/>
      <c r="N15" s="41"/>
      <c r="O15" s="98"/>
      <c r="P15" s="36">
        <v>8.5</v>
      </c>
      <c r="Q15" s="37">
        <f>ROUND(SUMPRODUCT(H15:P15,$H$9:$P$9)/100,1)</f>
        <v>8.4</v>
      </c>
      <c r="R15" s="38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B+</v>
      </c>
      <c r="S15" s="39" t="str">
        <f>IF($Q15&lt;4,"Kém",IF(AND($Q15&gt;=4,$Q15&lt;=5.4),"Trung bình yếu",IF(AND($Q15&gt;=5.5,$Q15&lt;=6.9),"Trung bình",IF(AND($Q15&gt;=7,$Q15&lt;=8.4),"Khá",IF(AND($Q15&gt;=8.5,$Q15&lt;=10),"Giỏi","")))))</f>
        <v>Khá</v>
      </c>
      <c r="T15" s="40" t="str">
        <f>+IF(OR($H15=0,$I15=0,$J15=0,$K15=0),"Không đủ ĐKDT","")</f>
        <v/>
      </c>
      <c r="U15" s="90" t="s">
        <v>759</v>
      </c>
      <c r="V15" s="3"/>
      <c r="W15" s="28"/>
      <c r="X15" s="78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9">
        <v>7</v>
      </c>
      <c r="C16" s="30" t="s">
        <v>519</v>
      </c>
      <c r="D16" s="31" t="s">
        <v>520</v>
      </c>
      <c r="E16" s="32" t="s">
        <v>521</v>
      </c>
      <c r="F16" s="33"/>
      <c r="G16" s="30" t="s">
        <v>488</v>
      </c>
      <c r="H16" s="34">
        <v>7</v>
      </c>
      <c r="I16" s="34">
        <v>7</v>
      </c>
      <c r="J16" s="34" t="s">
        <v>28</v>
      </c>
      <c r="K16" s="34">
        <v>7</v>
      </c>
      <c r="L16" s="41"/>
      <c r="M16" s="41"/>
      <c r="N16" s="41"/>
      <c r="O16" s="98"/>
      <c r="P16" s="36">
        <v>7</v>
      </c>
      <c r="Q16" s="37">
        <f>ROUND(SUMPRODUCT(H16:P16,$H$9:$P$9)/100,1)</f>
        <v>7</v>
      </c>
      <c r="R16" s="38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B</v>
      </c>
      <c r="S16" s="39" t="str">
        <f>IF($Q16&lt;4,"Kém",IF(AND($Q16&gt;=4,$Q16&lt;=5.4),"Trung bình yếu",IF(AND($Q16&gt;=5.5,$Q16&lt;=6.9),"Trung bình",IF(AND($Q16&gt;=7,$Q16&lt;=8.4),"Khá",IF(AND($Q16&gt;=8.5,$Q16&lt;=10),"Giỏi","")))))</f>
        <v>Khá</v>
      </c>
      <c r="T16" s="40" t="str">
        <f>+IF(OR($H16=0,$I16=0,$J16=0,$K16=0),"Không đủ ĐKDT","")</f>
        <v/>
      </c>
      <c r="U16" s="90" t="s">
        <v>759</v>
      </c>
      <c r="V16" s="3"/>
      <c r="W16" s="28"/>
      <c r="X16" s="78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9">
        <v>8</v>
      </c>
      <c r="C17" s="30" t="s">
        <v>522</v>
      </c>
      <c r="D17" s="31" t="s">
        <v>523</v>
      </c>
      <c r="E17" s="32" t="s">
        <v>524</v>
      </c>
      <c r="F17" s="33"/>
      <c r="G17" s="30" t="s">
        <v>69</v>
      </c>
      <c r="H17" s="34">
        <v>7</v>
      </c>
      <c r="I17" s="34">
        <v>7</v>
      </c>
      <c r="J17" s="34" t="s">
        <v>28</v>
      </c>
      <c r="K17" s="34">
        <v>7</v>
      </c>
      <c r="L17" s="41"/>
      <c r="M17" s="41"/>
      <c r="N17" s="41"/>
      <c r="O17" s="98"/>
      <c r="P17" s="36">
        <v>8</v>
      </c>
      <c r="Q17" s="37">
        <f>ROUND(SUMPRODUCT(H17:P17,$H$9:$P$9)/100,1)</f>
        <v>7.7</v>
      </c>
      <c r="R17" s="38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B</v>
      </c>
      <c r="S17" s="39" t="str">
        <f>IF($Q17&lt;4,"Kém",IF(AND($Q17&gt;=4,$Q17&lt;=5.4),"Trung bình yếu",IF(AND($Q17&gt;=5.5,$Q17&lt;=6.9),"Trung bình",IF(AND($Q17&gt;=7,$Q17&lt;=8.4),"Khá",IF(AND($Q17&gt;=8.5,$Q17&lt;=10),"Giỏi","")))))</f>
        <v>Khá</v>
      </c>
      <c r="T17" s="40" t="str">
        <f>+IF(OR($H17=0,$I17=0,$J17=0,$K17=0),"Không đủ ĐKDT","")</f>
        <v/>
      </c>
      <c r="U17" s="90" t="s">
        <v>759</v>
      </c>
      <c r="V17" s="3"/>
      <c r="W17" s="28"/>
      <c r="X17" s="78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9">
        <v>9</v>
      </c>
      <c r="C18" s="30" t="s">
        <v>525</v>
      </c>
      <c r="D18" s="31" t="s">
        <v>396</v>
      </c>
      <c r="E18" s="32" t="s">
        <v>526</v>
      </c>
      <c r="F18" s="33"/>
      <c r="G18" s="30" t="s">
        <v>66</v>
      </c>
      <c r="H18" s="34">
        <v>7</v>
      </c>
      <c r="I18" s="34">
        <v>7</v>
      </c>
      <c r="J18" s="34" t="s">
        <v>28</v>
      </c>
      <c r="K18" s="34">
        <v>7</v>
      </c>
      <c r="L18" s="41"/>
      <c r="M18" s="41"/>
      <c r="N18" s="41"/>
      <c r="O18" s="98"/>
      <c r="P18" s="36">
        <v>0.5</v>
      </c>
      <c r="Q18" s="37">
        <f>ROUND(SUMPRODUCT(H18:P18,$H$9:$P$9)/100,1)</f>
        <v>2.5</v>
      </c>
      <c r="R18" s="38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F</v>
      </c>
      <c r="S18" s="39" t="str">
        <f>IF($Q18&lt;4,"Kém",IF(AND($Q18&gt;=4,$Q18&lt;=5.4),"Trung bình yếu",IF(AND($Q18&gt;=5.5,$Q18&lt;=6.9),"Trung bình",IF(AND($Q18&gt;=7,$Q18&lt;=8.4),"Khá",IF(AND($Q18&gt;=8.5,$Q18&lt;=10),"Giỏi","")))))</f>
        <v>Kém</v>
      </c>
      <c r="T18" s="40" t="str">
        <f>+IF(OR($H18=0,$I18=0,$J18=0,$K18=0),"Không đủ ĐKDT","")</f>
        <v/>
      </c>
      <c r="U18" s="90" t="s">
        <v>759</v>
      </c>
      <c r="V18" s="3"/>
      <c r="W18" s="28"/>
      <c r="X18" s="78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Học lại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9">
        <v>10</v>
      </c>
      <c r="C19" s="30" t="s">
        <v>527</v>
      </c>
      <c r="D19" s="31" t="s">
        <v>326</v>
      </c>
      <c r="E19" s="32" t="s">
        <v>528</v>
      </c>
      <c r="F19" s="33"/>
      <c r="G19" s="30" t="s">
        <v>150</v>
      </c>
      <c r="H19" s="34">
        <v>4</v>
      </c>
      <c r="I19" s="34">
        <v>6.5</v>
      </c>
      <c r="J19" s="34" t="s">
        <v>28</v>
      </c>
      <c r="K19" s="34">
        <v>6.5</v>
      </c>
      <c r="L19" s="41"/>
      <c r="M19" s="41"/>
      <c r="N19" s="41"/>
      <c r="O19" s="98"/>
      <c r="P19" s="36">
        <v>5</v>
      </c>
      <c r="Q19" s="37">
        <f>ROUND(SUMPRODUCT(H19:P19,$H$9:$P$9)/100,1)</f>
        <v>5.2</v>
      </c>
      <c r="R19" s="38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D+</v>
      </c>
      <c r="S19" s="39" t="str">
        <f>IF($Q19&lt;4,"Kém",IF(AND($Q19&gt;=4,$Q19&lt;=5.4),"Trung bình yếu",IF(AND($Q19&gt;=5.5,$Q19&lt;=6.9),"Trung bình",IF(AND($Q19&gt;=7,$Q19&lt;=8.4),"Khá",IF(AND($Q19&gt;=8.5,$Q19&lt;=10),"Giỏi","")))))</f>
        <v>Trung bình yếu</v>
      </c>
      <c r="T19" s="40" t="str">
        <f>+IF(OR($H19=0,$I19=0,$J19=0,$K19=0),"Không đủ ĐKDT","")</f>
        <v/>
      </c>
      <c r="U19" s="90" t="s">
        <v>759</v>
      </c>
      <c r="V19" s="3"/>
      <c r="W19" s="28"/>
      <c r="X19" s="78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9">
        <v>11</v>
      </c>
      <c r="C20" s="30" t="s">
        <v>529</v>
      </c>
      <c r="D20" s="31" t="s">
        <v>530</v>
      </c>
      <c r="E20" s="32" t="s">
        <v>101</v>
      </c>
      <c r="F20" s="33"/>
      <c r="G20" s="30" t="s">
        <v>91</v>
      </c>
      <c r="H20" s="34">
        <v>8</v>
      </c>
      <c r="I20" s="34">
        <v>6.5</v>
      </c>
      <c r="J20" s="34" t="s">
        <v>28</v>
      </c>
      <c r="K20" s="34">
        <v>6.5</v>
      </c>
      <c r="L20" s="41"/>
      <c r="M20" s="41"/>
      <c r="N20" s="41"/>
      <c r="O20" s="98"/>
      <c r="P20" s="36">
        <v>8.5</v>
      </c>
      <c r="Q20" s="37">
        <f>ROUND(SUMPRODUCT(H20:P20,$H$9:$P$9)/100,1)</f>
        <v>8.1</v>
      </c>
      <c r="R20" s="38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B+</v>
      </c>
      <c r="S20" s="39" t="str">
        <f>IF($Q20&lt;4,"Kém",IF(AND($Q20&gt;=4,$Q20&lt;=5.4),"Trung bình yếu",IF(AND($Q20&gt;=5.5,$Q20&lt;=6.9),"Trung bình",IF(AND($Q20&gt;=7,$Q20&lt;=8.4),"Khá",IF(AND($Q20&gt;=8.5,$Q20&lt;=10),"Giỏi","")))))</f>
        <v>Khá</v>
      </c>
      <c r="T20" s="40" t="str">
        <f>+IF(OR($H20=0,$I20=0,$J20=0,$K20=0),"Không đủ ĐKDT","")</f>
        <v/>
      </c>
      <c r="U20" s="90" t="s">
        <v>759</v>
      </c>
      <c r="V20" s="3"/>
      <c r="W20" s="28"/>
      <c r="X20" s="78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9">
        <v>12</v>
      </c>
      <c r="C21" s="30" t="s">
        <v>531</v>
      </c>
      <c r="D21" s="31" t="s">
        <v>161</v>
      </c>
      <c r="E21" s="32" t="s">
        <v>105</v>
      </c>
      <c r="F21" s="33"/>
      <c r="G21" s="30" t="s">
        <v>532</v>
      </c>
      <c r="H21" s="34">
        <v>7</v>
      </c>
      <c r="I21" s="34">
        <v>7.5</v>
      </c>
      <c r="J21" s="34" t="s">
        <v>28</v>
      </c>
      <c r="K21" s="34">
        <v>7.5</v>
      </c>
      <c r="L21" s="41"/>
      <c r="M21" s="41"/>
      <c r="N21" s="41"/>
      <c r="O21" s="98"/>
      <c r="P21" s="36">
        <v>8.5</v>
      </c>
      <c r="Q21" s="37">
        <f>ROUND(SUMPRODUCT(H21:P21,$H$9:$P$9)/100,1)</f>
        <v>8.1999999999999993</v>
      </c>
      <c r="R21" s="38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B+</v>
      </c>
      <c r="S21" s="39" t="str">
        <f>IF($Q21&lt;4,"Kém",IF(AND($Q21&gt;=4,$Q21&lt;=5.4),"Trung bình yếu",IF(AND($Q21&gt;=5.5,$Q21&lt;=6.9),"Trung bình",IF(AND($Q21&gt;=7,$Q21&lt;=8.4),"Khá",IF(AND($Q21&gt;=8.5,$Q21&lt;=10),"Giỏi","")))))</f>
        <v>Khá</v>
      </c>
      <c r="T21" s="40" t="str">
        <f>+IF(OR($H21=0,$I21=0,$J21=0,$K21=0),"Không đủ ĐKDT","")</f>
        <v/>
      </c>
      <c r="U21" s="90" t="s">
        <v>759</v>
      </c>
      <c r="V21" s="3"/>
      <c r="W21" s="28"/>
      <c r="X21" s="78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9">
        <v>13</v>
      </c>
      <c r="C22" s="30" t="s">
        <v>533</v>
      </c>
      <c r="D22" s="31" t="s">
        <v>188</v>
      </c>
      <c r="E22" s="32" t="s">
        <v>105</v>
      </c>
      <c r="F22" s="33"/>
      <c r="G22" s="30" t="s">
        <v>123</v>
      </c>
      <c r="H22" s="34">
        <v>7</v>
      </c>
      <c r="I22" s="34">
        <v>7</v>
      </c>
      <c r="J22" s="34" t="s">
        <v>28</v>
      </c>
      <c r="K22" s="34">
        <v>7</v>
      </c>
      <c r="L22" s="41"/>
      <c r="M22" s="41"/>
      <c r="N22" s="41"/>
      <c r="O22" s="98"/>
      <c r="P22" s="36">
        <v>2.5</v>
      </c>
      <c r="Q22" s="37">
        <f>ROUND(SUMPRODUCT(H22:P22,$H$9:$P$9)/100,1)</f>
        <v>3.9</v>
      </c>
      <c r="R22" s="38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F</v>
      </c>
      <c r="S22" s="39" t="str">
        <f>IF($Q22&lt;4,"Kém",IF(AND($Q22&gt;=4,$Q22&lt;=5.4),"Trung bình yếu",IF(AND($Q22&gt;=5.5,$Q22&lt;=6.9),"Trung bình",IF(AND($Q22&gt;=7,$Q22&lt;=8.4),"Khá",IF(AND($Q22&gt;=8.5,$Q22&lt;=10),"Giỏi","")))))</f>
        <v>Kém</v>
      </c>
      <c r="T22" s="40" t="str">
        <f>+IF(OR($H22=0,$I22=0,$J22=0,$K22=0),"Không đủ ĐKDT","")</f>
        <v/>
      </c>
      <c r="U22" s="90" t="s">
        <v>759</v>
      </c>
      <c r="V22" s="3"/>
      <c r="W22" s="28"/>
      <c r="X22" s="78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Học lại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9">
        <v>14</v>
      </c>
      <c r="C23" s="30" t="s">
        <v>534</v>
      </c>
      <c r="D23" s="31" t="s">
        <v>326</v>
      </c>
      <c r="E23" s="32" t="s">
        <v>535</v>
      </c>
      <c r="F23" s="33"/>
      <c r="G23" s="30" t="s">
        <v>150</v>
      </c>
      <c r="H23" s="34">
        <v>8</v>
      </c>
      <c r="I23" s="34">
        <v>8.5</v>
      </c>
      <c r="J23" s="34" t="s">
        <v>28</v>
      </c>
      <c r="K23" s="34">
        <v>8.5</v>
      </c>
      <c r="L23" s="41"/>
      <c r="M23" s="41"/>
      <c r="N23" s="41"/>
      <c r="O23" s="98"/>
      <c r="P23" s="36">
        <v>7.5</v>
      </c>
      <c r="Q23" s="37">
        <f>ROUND(SUMPRODUCT(H23:P23,$H$9:$P$9)/100,1)</f>
        <v>7.8</v>
      </c>
      <c r="R23" s="38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B</v>
      </c>
      <c r="S23" s="39" t="str">
        <f>IF($Q23&lt;4,"Kém",IF(AND($Q23&gt;=4,$Q23&lt;=5.4),"Trung bình yếu",IF(AND($Q23&gt;=5.5,$Q23&lt;=6.9),"Trung bình",IF(AND($Q23&gt;=7,$Q23&lt;=8.4),"Khá",IF(AND($Q23&gt;=8.5,$Q23&lt;=10),"Giỏi","")))))</f>
        <v>Khá</v>
      </c>
      <c r="T23" s="40" t="str">
        <f>+IF(OR($H23=0,$I23=0,$J23=0,$K23=0),"Không đủ ĐKDT","")</f>
        <v/>
      </c>
      <c r="U23" s="90" t="s">
        <v>759</v>
      </c>
      <c r="V23" s="3"/>
      <c r="W23" s="28"/>
      <c r="X23" s="78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9">
        <v>15</v>
      </c>
      <c r="C24" s="30" t="s">
        <v>536</v>
      </c>
      <c r="D24" s="31" t="s">
        <v>537</v>
      </c>
      <c r="E24" s="32" t="s">
        <v>111</v>
      </c>
      <c r="F24" s="33"/>
      <c r="G24" s="30" t="s">
        <v>102</v>
      </c>
      <c r="H24" s="34">
        <v>7</v>
      </c>
      <c r="I24" s="34">
        <v>7</v>
      </c>
      <c r="J24" s="34" t="s">
        <v>28</v>
      </c>
      <c r="K24" s="34">
        <v>7</v>
      </c>
      <c r="L24" s="41"/>
      <c r="M24" s="41"/>
      <c r="N24" s="41"/>
      <c r="O24" s="98"/>
      <c r="P24" s="36">
        <v>4.5</v>
      </c>
      <c r="Q24" s="37">
        <f>ROUND(SUMPRODUCT(H24:P24,$H$9:$P$9)/100,1)</f>
        <v>5.3</v>
      </c>
      <c r="R24" s="38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D+</v>
      </c>
      <c r="S24" s="39" t="str">
        <f>IF($Q24&lt;4,"Kém",IF(AND($Q24&gt;=4,$Q24&lt;=5.4),"Trung bình yếu",IF(AND($Q24&gt;=5.5,$Q24&lt;=6.9),"Trung bình",IF(AND($Q24&gt;=7,$Q24&lt;=8.4),"Khá",IF(AND($Q24&gt;=8.5,$Q24&lt;=10),"Giỏi","")))))</f>
        <v>Trung bình yếu</v>
      </c>
      <c r="T24" s="40" t="str">
        <f>+IF(OR($H24=0,$I24=0,$J24=0,$K24=0),"Không đủ ĐKDT","")</f>
        <v/>
      </c>
      <c r="U24" s="90" t="s">
        <v>759</v>
      </c>
      <c r="V24" s="3"/>
      <c r="W24" s="28"/>
      <c r="X24" s="78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9">
        <v>16</v>
      </c>
      <c r="C25" s="30" t="s">
        <v>538</v>
      </c>
      <c r="D25" s="31" t="s">
        <v>122</v>
      </c>
      <c r="E25" s="32" t="s">
        <v>120</v>
      </c>
      <c r="F25" s="33"/>
      <c r="G25" s="30" t="s">
        <v>539</v>
      </c>
      <c r="H25" s="34">
        <v>0</v>
      </c>
      <c r="I25" s="34">
        <v>0</v>
      </c>
      <c r="J25" s="34" t="s">
        <v>28</v>
      </c>
      <c r="K25" s="34">
        <v>0</v>
      </c>
      <c r="L25" s="41"/>
      <c r="M25" s="41"/>
      <c r="N25" s="41"/>
      <c r="O25" s="98"/>
      <c r="P25" s="36" t="s">
        <v>1110</v>
      </c>
      <c r="Q25" s="37">
        <f>ROUND(SUMPRODUCT(H25:P25,$H$9:$P$9)/100,1)</f>
        <v>0</v>
      </c>
      <c r="R25" s="38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F</v>
      </c>
      <c r="S25" s="39" t="str">
        <f>IF($Q25&lt;4,"Kém",IF(AND($Q25&gt;=4,$Q25&lt;=5.4),"Trung bình yếu",IF(AND($Q25&gt;=5.5,$Q25&lt;=6.9),"Trung bình",IF(AND($Q25&gt;=7,$Q25&lt;=8.4),"Khá",IF(AND($Q25&gt;=8.5,$Q25&lt;=10),"Giỏi","")))))</f>
        <v>Kém</v>
      </c>
      <c r="T25" s="40" t="str">
        <f>+IF(OR($H25=0,$I25=0,$J25=0,$K25=0),"Không đủ ĐKDT","")</f>
        <v>Không đủ ĐKDT</v>
      </c>
      <c r="U25" s="90" t="s">
        <v>759</v>
      </c>
      <c r="V25" s="3"/>
      <c r="W25" s="28"/>
      <c r="X25" s="78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Học lại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9">
        <v>17</v>
      </c>
      <c r="C26" s="30" t="s">
        <v>540</v>
      </c>
      <c r="D26" s="31" t="s">
        <v>197</v>
      </c>
      <c r="E26" s="32" t="s">
        <v>541</v>
      </c>
      <c r="F26" s="33"/>
      <c r="G26" s="30" t="s">
        <v>91</v>
      </c>
      <c r="H26" s="34">
        <v>8</v>
      </c>
      <c r="I26" s="34">
        <v>7</v>
      </c>
      <c r="J26" s="34" t="s">
        <v>28</v>
      </c>
      <c r="K26" s="34">
        <v>7</v>
      </c>
      <c r="L26" s="41"/>
      <c r="M26" s="41"/>
      <c r="N26" s="41"/>
      <c r="O26" s="98"/>
      <c r="P26" s="36">
        <v>8</v>
      </c>
      <c r="Q26" s="37">
        <f>ROUND(SUMPRODUCT(H26:P26,$H$9:$P$9)/100,1)</f>
        <v>7.8</v>
      </c>
      <c r="R26" s="38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B</v>
      </c>
      <c r="S26" s="39" t="str">
        <f>IF($Q26&lt;4,"Kém",IF(AND($Q26&gt;=4,$Q26&lt;=5.4),"Trung bình yếu",IF(AND($Q26&gt;=5.5,$Q26&lt;=6.9),"Trung bình",IF(AND($Q26&gt;=7,$Q26&lt;=8.4),"Khá",IF(AND($Q26&gt;=8.5,$Q26&lt;=10),"Giỏi","")))))</f>
        <v>Khá</v>
      </c>
      <c r="T26" s="40" t="str">
        <f>+IF(OR($H26=0,$I26=0,$J26=0,$K26=0),"Không đủ ĐKDT","")</f>
        <v/>
      </c>
      <c r="U26" s="90" t="s">
        <v>759</v>
      </c>
      <c r="V26" s="3"/>
      <c r="W26" s="28"/>
      <c r="X26" s="78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9">
        <v>18</v>
      </c>
      <c r="C27" s="30" t="s">
        <v>542</v>
      </c>
      <c r="D27" s="31" t="s">
        <v>543</v>
      </c>
      <c r="E27" s="32" t="s">
        <v>129</v>
      </c>
      <c r="F27" s="33"/>
      <c r="G27" s="30" t="s">
        <v>91</v>
      </c>
      <c r="H27" s="34">
        <v>7</v>
      </c>
      <c r="I27" s="34">
        <v>7.5</v>
      </c>
      <c r="J27" s="34" t="s">
        <v>28</v>
      </c>
      <c r="K27" s="34">
        <v>7.5</v>
      </c>
      <c r="L27" s="41"/>
      <c r="M27" s="41"/>
      <c r="N27" s="41"/>
      <c r="O27" s="98"/>
      <c r="P27" s="36">
        <v>5.5</v>
      </c>
      <c r="Q27" s="37">
        <f>ROUND(SUMPRODUCT(H27:P27,$H$9:$P$9)/100,1)</f>
        <v>6.1</v>
      </c>
      <c r="R27" s="38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C</v>
      </c>
      <c r="S27" s="39" t="str">
        <f>IF($Q27&lt;4,"Kém",IF(AND($Q27&gt;=4,$Q27&lt;=5.4),"Trung bình yếu",IF(AND($Q27&gt;=5.5,$Q27&lt;=6.9),"Trung bình",IF(AND($Q27&gt;=7,$Q27&lt;=8.4),"Khá",IF(AND($Q27&gt;=8.5,$Q27&lt;=10),"Giỏi","")))))</f>
        <v>Trung bình</v>
      </c>
      <c r="T27" s="40" t="str">
        <f>+IF(OR($H27=0,$I27=0,$J27=0,$K27=0),"Không đủ ĐKDT","")</f>
        <v/>
      </c>
      <c r="U27" s="90" t="s">
        <v>759</v>
      </c>
      <c r="V27" s="3"/>
      <c r="W27" s="28"/>
      <c r="X27" s="78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9">
        <v>19</v>
      </c>
      <c r="C28" s="30" t="s">
        <v>544</v>
      </c>
      <c r="D28" s="31" t="s">
        <v>264</v>
      </c>
      <c r="E28" s="32" t="s">
        <v>129</v>
      </c>
      <c r="F28" s="33"/>
      <c r="G28" s="30" t="s">
        <v>102</v>
      </c>
      <c r="H28" s="34">
        <v>10</v>
      </c>
      <c r="I28" s="34">
        <v>9</v>
      </c>
      <c r="J28" s="34" t="s">
        <v>28</v>
      </c>
      <c r="K28" s="34">
        <v>9</v>
      </c>
      <c r="L28" s="41"/>
      <c r="M28" s="41"/>
      <c r="N28" s="41"/>
      <c r="O28" s="98"/>
      <c r="P28" s="36">
        <v>7</v>
      </c>
      <c r="Q28" s="37">
        <f>ROUND(SUMPRODUCT(H28:P28,$H$9:$P$9)/100,1)</f>
        <v>7.7</v>
      </c>
      <c r="R28" s="38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B</v>
      </c>
      <c r="S28" s="39" t="str">
        <f>IF($Q28&lt;4,"Kém",IF(AND($Q28&gt;=4,$Q28&lt;=5.4),"Trung bình yếu",IF(AND($Q28&gt;=5.5,$Q28&lt;=6.9),"Trung bình",IF(AND($Q28&gt;=7,$Q28&lt;=8.4),"Khá",IF(AND($Q28&gt;=8.5,$Q28&lt;=10),"Giỏi","")))))</f>
        <v>Khá</v>
      </c>
      <c r="T28" s="40" t="str">
        <f>+IF(OR($H28=0,$I28=0,$J28=0,$K28=0),"Không đủ ĐKDT","")</f>
        <v/>
      </c>
      <c r="U28" s="90" t="s">
        <v>759</v>
      </c>
      <c r="V28" s="3"/>
      <c r="W28" s="28"/>
      <c r="X28" s="78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9">
        <v>20</v>
      </c>
      <c r="C29" s="30" t="s">
        <v>545</v>
      </c>
      <c r="D29" s="31" t="s">
        <v>546</v>
      </c>
      <c r="E29" s="32" t="s">
        <v>302</v>
      </c>
      <c r="F29" s="33"/>
      <c r="G29" s="30" t="s">
        <v>150</v>
      </c>
      <c r="H29" s="34">
        <v>7</v>
      </c>
      <c r="I29" s="34">
        <v>7</v>
      </c>
      <c r="J29" s="34" t="s">
        <v>28</v>
      </c>
      <c r="K29" s="34">
        <v>7</v>
      </c>
      <c r="L29" s="41"/>
      <c r="M29" s="41"/>
      <c r="N29" s="41"/>
      <c r="O29" s="98"/>
      <c r="P29" s="36">
        <v>7</v>
      </c>
      <c r="Q29" s="37">
        <f>ROUND(SUMPRODUCT(H29:P29,$H$9:$P$9)/100,1)</f>
        <v>7</v>
      </c>
      <c r="R29" s="38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B</v>
      </c>
      <c r="S29" s="39" t="str">
        <f>IF($Q29&lt;4,"Kém",IF(AND($Q29&gt;=4,$Q29&lt;=5.4),"Trung bình yếu",IF(AND($Q29&gt;=5.5,$Q29&lt;=6.9),"Trung bình",IF(AND($Q29&gt;=7,$Q29&lt;=8.4),"Khá",IF(AND($Q29&gt;=8.5,$Q29&lt;=10),"Giỏi","")))))</f>
        <v>Khá</v>
      </c>
      <c r="T29" s="40" t="str">
        <f>+IF(OR($H29=0,$I29=0,$J29=0,$K29=0),"Không đủ ĐKDT","")</f>
        <v/>
      </c>
      <c r="U29" s="90" t="s">
        <v>759</v>
      </c>
      <c r="V29" s="3"/>
      <c r="W29" s="28"/>
      <c r="X29" s="78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9">
        <v>21</v>
      </c>
      <c r="C30" s="30" t="s">
        <v>547</v>
      </c>
      <c r="D30" s="31" t="s">
        <v>548</v>
      </c>
      <c r="E30" s="32" t="s">
        <v>137</v>
      </c>
      <c r="F30" s="33"/>
      <c r="G30" s="30" t="s">
        <v>488</v>
      </c>
      <c r="H30" s="34">
        <v>6</v>
      </c>
      <c r="I30" s="34">
        <v>7.5</v>
      </c>
      <c r="J30" s="34" t="s">
        <v>28</v>
      </c>
      <c r="K30" s="34">
        <v>7.5</v>
      </c>
      <c r="L30" s="41"/>
      <c r="M30" s="41"/>
      <c r="N30" s="41"/>
      <c r="O30" s="98"/>
      <c r="P30" s="36">
        <v>8</v>
      </c>
      <c r="Q30" s="37">
        <f>ROUND(SUMPRODUCT(H30:P30,$H$9:$P$9)/100,1)</f>
        <v>7.7</v>
      </c>
      <c r="R30" s="38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B</v>
      </c>
      <c r="S30" s="39" t="str">
        <f>IF($Q30&lt;4,"Kém",IF(AND($Q30&gt;=4,$Q30&lt;=5.4),"Trung bình yếu",IF(AND($Q30&gt;=5.5,$Q30&lt;=6.9),"Trung bình",IF(AND($Q30&gt;=7,$Q30&lt;=8.4),"Khá",IF(AND($Q30&gt;=8.5,$Q30&lt;=10),"Giỏi","")))))</f>
        <v>Khá</v>
      </c>
      <c r="T30" s="40" t="str">
        <f>+IF(OR($H30=0,$I30=0,$J30=0,$K30=0),"Không đủ ĐKDT","")</f>
        <v/>
      </c>
      <c r="U30" s="90" t="s">
        <v>759</v>
      </c>
      <c r="V30" s="3"/>
      <c r="W30" s="28"/>
      <c r="X30" s="78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9">
        <v>22</v>
      </c>
      <c r="C31" s="30" t="s">
        <v>549</v>
      </c>
      <c r="D31" s="31" t="s">
        <v>197</v>
      </c>
      <c r="E31" s="32" t="s">
        <v>416</v>
      </c>
      <c r="F31" s="33"/>
      <c r="G31" s="30" t="s">
        <v>91</v>
      </c>
      <c r="H31" s="34">
        <v>10</v>
      </c>
      <c r="I31" s="34">
        <v>7.5</v>
      </c>
      <c r="J31" s="34" t="s">
        <v>28</v>
      </c>
      <c r="K31" s="34">
        <v>7.5</v>
      </c>
      <c r="L31" s="41"/>
      <c r="M31" s="41"/>
      <c r="N31" s="41"/>
      <c r="O31" s="98"/>
      <c r="P31" s="36">
        <v>6.5</v>
      </c>
      <c r="Q31" s="37">
        <f>ROUND(SUMPRODUCT(H31:P31,$H$9:$P$9)/100,1)</f>
        <v>7.1</v>
      </c>
      <c r="R31" s="38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B</v>
      </c>
      <c r="S31" s="39" t="str">
        <f>IF($Q31&lt;4,"Kém",IF(AND($Q31&gt;=4,$Q31&lt;=5.4),"Trung bình yếu",IF(AND($Q31&gt;=5.5,$Q31&lt;=6.9),"Trung bình",IF(AND($Q31&gt;=7,$Q31&lt;=8.4),"Khá",IF(AND($Q31&gt;=8.5,$Q31&lt;=10),"Giỏi","")))))</f>
        <v>Khá</v>
      </c>
      <c r="T31" s="40" t="str">
        <f>+IF(OR($H31=0,$I31=0,$J31=0,$K31=0),"Không đủ ĐKDT","")</f>
        <v/>
      </c>
      <c r="U31" s="90" t="s">
        <v>759</v>
      </c>
      <c r="V31" s="3"/>
      <c r="W31" s="28"/>
      <c r="X31" s="78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9">
        <v>23</v>
      </c>
      <c r="C32" s="30" t="s">
        <v>550</v>
      </c>
      <c r="D32" s="31" t="s">
        <v>551</v>
      </c>
      <c r="E32" s="32" t="s">
        <v>552</v>
      </c>
      <c r="F32" s="33"/>
      <c r="G32" s="30" t="s">
        <v>98</v>
      </c>
      <c r="H32" s="34">
        <v>8.5</v>
      </c>
      <c r="I32" s="34">
        <v>6.5</v>
      </c>
      <c r="J32" s="34" t="s">
        <v>28</v>
      </c>
      <c r="K32" s="34">
        <v>6.5</v>
      </c>
      <c r="L32" s="41"/>
      <c r="M32" s="41"/>
      <c r="N32" s="41"/>
      <c r="O32" s="98"/>
      <c r="P32" s="36">
        <v>4.5</v>
      </c>
      <c r="Q32" s="37">
        <f>ROUND(SUMPRODUCT(H32:P32,$H$9:$P$9)/100,1)</f>
        <v>5.3</v>
      </c>
      <c r="R32" s="38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D+</v>
      </c>
      <c r="S32" s="39" t="str">
        <f>IF($Q32&lt;4,"Kém",IF(AND($Q32&gt;=4,$Q32&lt;=5.4),"Trung bình yếu",IF(AND($Q32&gt;=5.5,$Q32&lt;=6.9),"Trung bình",IF(AND($Q32&gt;=7,$Q32&lt;=8.4),"Khá",IF(AND($Q32&gt;=8.5,$Q32&lt;=10),"Giỏi","")))))</f>
        <v>Trung bình yếu</v>
      </c>
      <c r="T32" s="40" t="str">
        <f>+IF(OR($H32=0,$I32=0,$J32=0,$K32=0),"Không đủ ĐKDT","")</f>
        <v/>
      </c>
      <c r="U32" s="90" t="s">
        <v>759</v>
      </c>
      <c r="V32" s="3"/>
      <c r="W32" s="28"/>
      <c r="X32" s="78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9">
        <v>24</v>
      </c>
      <c r="C33" s="30" t="s">
        <v>553</v>
      </c>
      <c r="D33" s="31" t="s">
        <v>554</v>
      </c>
      <c r="E33" s="32" t="s">
        <v>307</v>
      </c>
      <c r="F33" s="33"/>
      <c r="G33" s="30" t="s">
        <v>98</v>
      </c>
      <c r="H33" s="34">
        <v>7</v>
      </c>
      <c r="I33" s="34">
        <v>7.5</v>
      </c>
      <c r="J33" s="34" t="s">
        <v>28</v>
      </c>
      <c r="K33" s="34">
        <v>7.5</v>
      </c>
      <c r="L33" s="41"/>
      <c r="M33" s="41"/>
      <c r="N33" s="41"/>
      <c r="O33" s="98"/>
      <c r="P33" s="36">
        <v>4.5</v>
      </c>
      <c r="Q33" s="37">
        <f>ROUND(SUMPRODUCT(H33:P33,$H$9:$P$9)/100,1)</f>
        <v>5.4</v>
      </c>
      <c r="R33" s="38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D+</v>
      </c>
      <c r="S33" s="39" t="str">
        <f>IF($Q33&lt;4,"Kém",IF(AND($Q33&gt;=4,$Q33&lt;=5.4),"Trung bình yếu",IF(AND($Q33&gt;=5.5,$Q33&lt;=6.9),"Trung bình",IF(AND($Q33&gt;=7,$Q33&lt;=8.4),"Khá",IF(AND($Q33&gt;=8.5,$Q33&lt;=10),"Giỏi","")))))</f>
        <v>Trung bình yếu</v>
      </c>
      <c r="T33" s="40" t="str">
        <f>+IF(OR($H33=0,$I33=0,$J33=0,$K33=0),"Không đủ ĐKDT","")</f>
        <v/>
      </c>
      <c r="U33" s="90" t="s">
        <v>759</v>
      </c>
      <c r="V33" s="3"/>
      <c r="W33" s="28"/>
      <c r="X33" s="78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9">
        <v>25</v>
      </c>
      <c r="C34" s="30" t="s">
        <v>555</v>
      </c>
      <c r="D34" s="31" t="s">
        <v>556</v>
      </c>
      <c r="E34" s="32" t="s">
        <v>307</v>
      </c>
      <c r="F34" s="33"/>
      <c r="G34" s="30" t="s">
        <v>85</v>
      </c>
      <c r="H34" s="34">
        <v>7</v>
      </c>
      <c r="I34" s="34">
        <v>7</v>
      </c>
      <c r="J34" s="34" t="s">
        <v>28</v>
      </c>
      <c r="K34" s="34">
        <v>7</v>
      </c>
      <c r="L34" s="41"/>
      <c r="M34" s="41"/>
      <c r="N34" s="41"/>
      <c r="O34" s="98"/>
      <c r="P34" s="36">
        <v>5</v>
      </c>
      <c r="Q34" s="37">
        <f>ROUND(SUMPRODUCT(H34:P34,$H$9:$P$9)/100,1)</f>
        <v>5.6</v>
      </c>
      <c r="R34" s="38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C</v>
      </c>
      <c r="S34" s="39" t="str">
        <f>IF($Q34&lt;4,"Kém",IF(AND($Q34&gt;=4,$Q34&lt;=5.4),"Trung bình yếu",IF(AND($Q34&gt;=5.5,$Q34&lt;=6.9),"Trung bình",IF(AND($Q34&gt;=7,$Q34&lt;=8.4),"Khá",IF(AND($Q34&gt;=8.5,$Q34&lt;=10),"Giỏi","")))))</f>
        <v>Trung bình</v>
      </c>
      <c r="T34" s="40" t="str">
        <f>+IF(OR($H34=0,$I34=0,$J34=0,$K34=0),"Không đủ ĐKDT","")</f>
        <v/>
      </c>
      <c r="U34" s="90" t="s">
        <v>759</v>
      </c>
      <c r="V34" s="3"/>
      <c r="W34" s="28"/>
      <c r="X34" s="78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9">
        <v>26</v>
      </c>
      <c r="C35" s="30" t="s">
        <v>557</v>
      </c>
      <c r="D35" s="31" t="s">
        <v>93</v>
      </c>
      <c r="E35" s="32" t="s">
        <v>307</v>
      </c>
      <c r="F35" s="33"/>
      <c r="G35" s="30" t="s">
        <v>69</v>
      </c>
      <c r="H35" s="34">
        <v>0</v>
      </c>
      <c r="I35" s="34">
        <v>0</v>
      </c>
      <c r="J35" s="34" t="s">
        <v>28</v>
      </c>
      <c r="K35" s="34">
        <v>0</v>
      </c>
      <c r="L35" s="41"/>
      <c r="M35" s="41"/>
      <c r="N35" s="41"/>
      <c r="O35" s="98"/>
      <c r="P35" s="36" t="s">
        <v>1110</v>
      </c>
      <c r="Q35" s="37">
        <f>ROUND(SUMPRODUCT(H35:P35,$H$9:$P$9)/100,1)</f>
        <v>0</v>
      </c>
      <c r="R35" s="38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F</v>
      </c>
      <c r="S35" s="39" t="str">
        <f>IF($Q35&lt;4,"Kém",IF(AND($Q35&gt;=4,$Q35&lt;=5.4),"Trung bình yếu",IF(AND($Q35&gt;=5.5,$Q35&lt;=6.9),"Trung bình",IF(AND($Q35&gt;=7,$Q35&lt;=8.4),"Khá",IF(AND($Q35&gt;=8.5,$Q35&lt;=10),"Giỏi","")))))</f>
        <v>Kém</v>
      </c>
      <c r="T35" s="40" t="str">
        <f>+IF(OR($H35=0,$I35=0,$J35=0,$K35=0),"Không đủ ĐKDT","")</f>
        <v>Không đủ ĐKDT</v>
      </c>
      <c r="U35" s="90" t="s">
        <v>759</v>
      </c>
      <c r="V35" s="3"/>
      <c r="W35" s="28"/>
      <c r="X35" s="78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Học lại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9">
        <v>27</v>
      </c>
      <c r="C36" s="30" t="s">
        <v>558</v>
      </c>
      <c r="D36" s="31" t="s">
        <v>197</v>
      </c>
      <c r="E36" s="32" t="s">
        <v>307</v>
      </c>
      <c r="F36" s="33"/>
      <c r="G36" s="30" t="s">
        <v>91</v>
      </c>
      <c r="H36" s="34">
        <v>7</v>
      </c>
      <c r="I36" s="34">
        <v>7</v>
      </c>
      <c r="J36" s="34" t="s">
        <v>28</v>
      </c>
      <c r="K36" s="34">
        <v>7</v>
      </c>
      <c r="L36" s="41"/>
      <c r="M36" s="41"/>
      <c r="N36" s="41"/>
      <c r="O36" s="98"/>
      <c r="P36" s="36">
        <v>4.5</v>
      </c>
      <c r="Q36" s="37">
        <f>ROUND(SUMPRODUCT(H36:P36,$H$9:$P$9)/100,1)</f>
        <v>5.3</v>
      </c>
      <c r="R36" s="38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D+</v>
      </c>
      <c r="S36" s="39" t="str">
        <f>IF($Q36&lt;4,"Kém",IF(AND($Q36&gt;=4,$Q36&lt;=5.4),"Trung bình yếu",IF(AND($Q36&gt;=5.5,$Q36&lt;=6.9),"Trung bình",IF(AND($Q36&gt;=7,$Q36&lt;=8.4),"Khá",IF(AND($Q36&gt;=8.5,$Q36&lt;=10),"Giỏi","")))))</f>
        <v>Trung bình yếu</v>
      </c>
      <c r="T36" s="40" t="str">
        <f>+IF(OR($H36=0,$I36=0,$J36=0,$K36=0),"Không đủ ĐKDT","")</f>
        <v/>
      </c>
      <c r="U36" s="90" t="s">
        <v>759</v>
      </c>
      <c r="V36" s="3"/>
      <c r="W36" s="28"/>
      <c r="X36" s="78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9">
        <v>28</v>
      </c>
      <c r="C37" s="30" t="s">
        <v>559</v>
      </c>
      <c r="D37" s="31" t="s">
        <v>560</v>
      </c>
      <c r="E37" s="32" t="s">
        <v>428</v>
      </c>
      <c r="F37" s="33"/>
      <c r="G37" s="30" t="s">
        <v>91</v>
      </c>
      <c r="H37" s="34">
        <v>7</v>
      </c>
      <c r="I37" s="34">
        <v>7.5</v>
      </c>
      <c r="J37" s="34" t="s">
        <v>28</v>
      </c>
      <c r="K37" s="34">
        <v>7.5</v>
      </c>
      <c r="L37" s="41"/>
      <c r="M37" s="41"/>
      <c r="N37" s="41"/>
      <c r="O37" s="98"/>
      <c r="P37" s="36">
        <v>7</v>
      </c>
      <c r="Q37" s="37">
        <f>ROUND(SUMPRODUCT(H37:P37,$H$9:$P$9)/100,1)</f>
        <v>7.1</v>
      </c>
      <c r="R37" s="38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B</v>
      </c>
      <c r="S37" s="39" t="str">
        <f>IF($Q37&lt;4,"Kém",IF(AND($Q37&gt;=4,$Q37&lt;=5.4),"Trung bình yếu",IF(AND($Q37&gt;=5.5,$Q37&lt;=6.9),"Trung bình",IF(AND($Q37&gt;=7,$Q37&lt;=8.4),"Khá",IF(AND($Q37&gt;=8.5,$Q37&lt;=10),"Giỏi","")))))</f>
        <v>Khá</v>
      </c>
      <c r="T37" s="40" t="str">
        <f>+IF(OR($H37=0,$I37=0,$J37=0,$K37=0),"Không đủ ĐKDT","")</f>
        <v/>
      </c>
      <c r="U37" s="90" t="s">
        <v>759</v>
      </c>
      <c r="V37" s="3"/>
      <c r="W37" s="28"/>
      <c r="X37" s="78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9">
        <v>29</v>
      </c>
      <c r="C38" s="30" t="s">
        <v>561</v>
      </c>
      <c r="D38" s="31" t="s">
        <v>266</v>
      </c>
      <c r="E38" s="32" t="s">
        <v>147</v>
      </c>
      <c r="F38" s="33"/>
      <c r="G38" s="30" t="s">
        <v>562</v>
      </c>
      <c r="H38" s="34">
        <v>0</v>
      </c>
      <c r="I38" s="34">
        <v>0</v>
      </c>
      <c r="J38" s="34" t="s">
        <v>28</v>
      </c>
      <c r="K38" s="34">
        <v>0</v>
      </c>
      <c r="L38" s="41"/>
      <c r="M38" s="41"/>
      <c r="N38" s="41"/>
      <c r="O38" s="98"/>
      <c r="P38" s="36" t="s">
        <v>1110</v>
      </c>
      <c r="Q38" s="37">
        <f>ROUND(SUMPRODUCT(H38:P38,$H$9:$P$9)/100,1)</f>
        <v>0</v>
      </c>
      <c r="R38" s="38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F</v>
      </c>
      <c r="S38" s="39" t="str">
        <f>IF($Q38&lt;4,"Kém",IF(AND($Q38&gt;=4,$Q38&lt;=5.4),"Trung bình yếu",IF(AND($Q38&gt;=5.5,$Q38&lt;=6.9),"Trung bình",IF(AND($Q38&gt;=7,$Q38&lt;=8.4),"Khá",IF(AND($Q38&gt;=8.5,$Q38&lt;=10),"Giỏi","")))))</f>
        <v>Kém</v>
      </c>
      <c r="T38" s="40" t="str">
        <f>+IF(OR($H38=0,$I38=0,$J38=0,$K38=0),"Không đủ ĐKDT","")</f>
        <v>Không đủ ĐKDT</v>
      </c>
      <c r="U38" s="90" t="s">
        <v>759</v>
      </c>
      <c r="V38" s="3"/>
      <c r="W38" s="28"/>
      <c r="X38" s="78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Học lại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9">
        <v>30</v>
      </c>
      <c r="C39" s="30" t="s">
        <v>563</v>
      </c>
      <c r="D39" s="31" t="s">
        <v>169</v>
      </c>
      <c r="E39" s="32" t="s">
        <v>147</v>
      </c>
      <c r="F39" s="33"/>
      <c r="G39" s="30" t="s">
        <v>66</v>
      </c>
      <c r="H39" s="34">
        <v>10</v>
      </c>
      <c r="I39" s="34">
        <v>8.5</v>
      </c>
      <c r="J39" s="34" t="s">
        <v>28</v>
      </c>
      <c r="K39" s="34">
        <v>8.5</v>
      </c>
      <c r="L39" s="41"/>
      <c r="M39" s="41"/>
      <c r="N39" s="41"/>
      <c r="O39" s="98"/>
      <c r="P39" s="36">
        <v>5.5</v>
      </c>
      <c r="Q39" s="37">
        <f>ROUND(SUMPRODUCT(H39:P39,$H$9:$P$9)/100,1)</f>
        <v>6.6</v>
      </c>
      <c r="R39" s="38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C+</v>
      </c>
      <c r="S39" s="39" t="str">
        <f>IF($Q39&lt;4,"Kém",IF(AND($Q39&gt;=4,$Q39&lt;=5.4),"Trung bình yếu",IF(AND($Q39&gt;=5.5,$Q39&lt;=6.9),"Trung bình",IF(AND($Q39&gt;=7,$Q39&lt;=8.4),"Khá",IF(AND($Q39&gt;=8.5,$Q39&lt;=10),"Giỏi","")))))</f>
        <v>Trung bình</v>
      </c>
      <c r="T39" s="40" t="str">
        <f>+IF(OR($H39=0,$I39=0,$J39=0,$K39=0),"Không đủ ĐKDT","")</f>
        <v/>
      </c>
      <c r="U39" s="90" t="s">
        <v>759</v>
      </c>
      <c r="V39" s="3"/>
      <c r="W39" s="28"/>
      <c r="X39" s="78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9">
        <v>31</v>
      </c>
      <c r="C40" s="30" t="s">
        <v>564</v>
      </c>
      <c r="D40" s="31" t="s">
        <v>565</v>
      </c>
      <c r="E40" s="32" t="s">
        <v>315</v>
      </c>
      <c r="F40" s="33"/>
      <c r="G40" s="30" t="s">
        <v>98</v>
      </c>
      <c r="H40" s="34">
        <v>8</v>
      </c>
      <c r="I40" s="34">
        <v>8.5</v>
      </c>
      <c r="J40" s="34" t="s">
        <v>28</v>
      </c>
      <c r="K40" s="34">
        <v>8.5</v>
      </c>
      <c r="L40" s="41"/>
      <c r="M40" s="41"/>
      <c r="N40" s="41"/>
      <c r="O40" s="98"/>
      <c r="P40" s="36">
        <v>7</v>
      </c>
      <c r="Q40" s="37">
        <f>ROUND(SUMPRODUCT(H40:P40,$H$9:$P$9)/100,1)</f>
        <v>7.4</v>
      </c>
      <c r="R40" s="38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B</v>
      </c>
      <c r="S40" s="39" t="str">
        <f>IF($Q40&lt;4,"Kém",IF(AND($Q40&gt;=4,$Q40&lt;=5.4),"Trung bình yếu",IF(AND($Q40&gt;=5.5,$Q40&lt;=6.9),"Trung bình",IF(AND($Q40&gt;=7,$Q40&lt;=8.4),"Khá",IF(AND($Q40&gt;=8.5,$Q40&lt;=10),"Giỏi","")))))</f>
        <v>Khá</v>
      </c>
      <c r="T40" s="40" t="str">
        <f>+IF(OR($H40=0,$I40=0,$J40=0,$K40=0),"Không đủ ĐKDT","")</f>
        <v/>
      </c>
      <c r="U40" s="90" t="s">
        <v>759</v>
      </c>
      <c r="V40" s="3"/>
      <c r="W40" s="28"/>
      <c r="X40" s="78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9">
        <v>32</v>
      </c>
      <c r="C41" s="30" t="s">
        <v>566</v>
      </c>
      <c r="D41" s="31" t="s">
        <v>326</v>
      </c>
      <c r="E41" s="32" t="s">
        <v>567</v>
      </c>
      <c r="F41" s="33"/>
      <c r="G41" s="30" t="s">
        <v>85</v>
      </c>
      <c r="H41" s="34">
        <v>8</v>
      </c>
      <c r="I41" s="34">
        <v>9</v>
      </c>
      <c r="J41" s="34" t="s">
        <v>28</v>
      </c>
      <c r="K41" s="34">
        <v>9</v>
      </c>
      <c r="L41" s="41"/>
      <c r="M41" s="41"/>
      <c r="N41" s="41"/>
      <c r="O41" s="98"/>
      <c r="P41" s="36">
        <v>9</v>
      </c>
      <c r="Q41" s="37">
        <f>ROUND(SUMPRODUCT(H41:P41,$H$9:$P$9)/100,1)</f>
        <v>8.9</v>
      </c>
      <c r="R41" s="38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A</v>
      </c>
      <c r="S41" s="39" t="str">
        <f>IF($Q41&lt;4,"Kém",IF(AND($Q41&gt;=4,$Q41&lt;=5.4),"Trung bình yếu",IF(AND($Q41&gt;=5.5,$Q41&lt;=6.9),"Trung bình",IF(AND($Q41&gt;=7,$Q41&lt;=8.4),"Khá",IF(AND($Q41&gt;=8.5,$Q41&lt;=10),"Giỏi","")))))</f>
        <v>Giỏi</v>
      </c>
      <c r="T41" s="40" t="str">
        <f>+IF(OR($H41=0,$I41=0,$J41=0,$K41=0),"Không đủ ĐKDT","")</f>
        <v/>
      </c>
      <c r="U41" s="90" t="s">
        <v>759</v>
      </c>
      <c r="V41" s="3"/>
      <c r="W41" s="28"/>
      <c r="X41" s="78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9">
        <v>33</v>
      </c>
      <c r="C42" s="30" t="s">
        <v>568</v>
      </c>
      <c r="D42" s="31" t="s">
        <v>144</v>
      </c>
      <c r="E42" s="32" t="s">
        <v>569</v>
      </c>
      <c r="F42" s="33"/>
      <c r="G42" s="30" t="s">
        <v>98</v>
      </c>
      <c r="H42" s="34">
        <v>7</v>
      </c>
      <c r="I42" s="34">
        <v>8</v>
      </c>
      <c r="J42" s="34" t="s">
        <v>28</v>
      </c>
      <c r="K42" s="34">
        <v>8</v>
      </c>
      <c r="L42" s="41"/>
      <c r="M42" s="41"/>
      <c r="N42" s="41"/>
      <c r="O42" s="98"/>
      <c r="P42" s="36">
        <v>5</v>
      </c>
      <c r="Q42" s="37">
        <f>ROUND(SUMPRODUCT(H42:P42,$H$9:$P$9)/100,1)</f>
        <v>5.8</v>
      </c>
      <c r="R42" s="38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9" t="str">
        <f>IF($Q42&lt;4,"Kém",IF(AND($Q42&gt;=4,$Q42&lt;=5.4),"Trung bình yếu",IF(AND($Q42&gt;=5.5,$Q42&lt;=6.9),"Trung bình",IF(AND($Q42&gt;=7,$Q42&lt;=8.4),"Khá",IF(AND($Q42&gt;=8.5,$Q42&lt;=10),"Giỏi","")))))</f>
        <v>Trung bình</v>
      </c>
      <c r="T42" s="40" t="str">
        <f>+IF(OR($H42=0,$I42=0,$J42=0,$K42=0),"Không đủ ĐKDT","")</f>
        <v/>
      </c>
      <c r="U42" s="90" t="s">
        <v>759</v>
      </c>
      <c r="V42" s="3"/>
      <c r="W42" s="28"/>
      <c r="X42" s="78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9">
        <v>34</v>
      </c>
      <c r="C43" s="30" t="s">
        <v>570</v>
      </c>
      <c r="D43" s="31" t="s">
        <v>571</v>
      </c>
      <c r="E43" s="32" t="s">
        <v>569</v>
      </c>
      <c r="F43" s="33"/>
      <c r="G43" s="30" t="s">
        <v>85</v>
      </c>
      <c r="H43" s="34">
        <v>8</v>
      </c>
      <c r="I43" s="34">
        <v>7</v>
      </c>
      <c r="J43" s="34" t="s">
        <v>28</v>
      </c>
      <c r="K43" s="34">
        <v>7</v>
      </c>
      <c r="L43" s="41"/>
      <c r="M43" s="41"/>
      <c r="N43" s="41"/>
      <c r="O43" s="98"/>
      <c r="P43" s="36">
        <v>3.5</v>
      </c>
      <c r="Q43" s="37">
        <f>ROUND(SUMPRODUCT(H43:P43,$H$9:$P$9)/100,1)</f>
        <v>4.7</v>
      </c>
      <c r="R43" s="38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D</v>
      </c>
      <c r="S43" s="39" t="str">
        <f>IF($Q43&lt;4,"Kém",IF(AND($Q43&gt;=4,$Q43&lt;=5.4),"Trung bình yếu",IF(AND($Q43&gt;=5.5,$Q43&lt;=6.9),"Trung bình",IF(AND($Q43&gt;=7,$Q43&lt;=8.4),"Khá",IF(AND($Q43&gt;=8.5,$Q43&lt;=10),"Giỏi","")))))</f>
        <v>Trung bình yếu</v>
      </c>
      <c r="T43" s="40" t="str">
        <f>+IF(OR($H43=0,$I43=0,$J43=0,$K43=0),"Không đủ ĐKDT","")</f>
        <v/>
      </c>
      <c r="U43" s="90" t="s">
        <v>759</v>
      </c>
      <c r="V43" s="3"/>
      <c r="W43" s="28"/>
      <c r="X43" s="78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9">
        <v>35</v>
      </c>
      <c r="C44" s="30" t="s">
        <v>572</v>
      </c>
      <c r="D44" s="31" t="s">
        <v>293</v>
      </c>
      <c r="E44" s="32" t="s">
        <v>573</v>
      </c>
      <c r="F44" s="33"/>
      <c r="G44" s="30" t="s">
        <v>150</v>
      </c>
      <c r="H44" s="34">
        <v>7</v>
      </c>
      <c r="I44" s="34">
        <v>6.5</v>
      </c>
      <c r="J44" s="34" t="s">
        <v>28</v>
      </c>
      <c r="K44" s="34">
        <v>6.5</v>
      </c>
      <c r="L44" s="41"/>
      <c r="M44" s="41"/>
      <c r="N44" s="41"/>
      <c r="O44" s="98"/>
      <c r="P44" s="36">
        <v>5</v>
      </c>
      <c r="Q44" s="37">
        <f>ROUND(SUMPRODUCT(H44:P44,$H$9:$P$9)/100,1)</f>
        <v>5.5</v>
      </c>
      <c r="R44" s="38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C</v>
      </c>
      <c r="S44" s="39" t="str">
        <f>IF($Q44&lt;4,"Kém",IF(AND($Q44&gt;=4,$Q44&lt;=5.4),"Trung bình yếu",IF(AND($Q44&gt;=5.5,$Q44&lt;=6.9),"Trung bình",IF(AND($Q44&gt;=7,$Q44&lt;=8.4),"Khá",IF(AND($Q44&gt;=8.5,$Q44&lt;=10),"Giỏi","")))))</f>
        <v>Trung bình</v>
      </c>
      <c r="T44" s="40" t="str">
        <f>+IF(OR($H44=0,$I44=0,$J44=0,$K44=0),"Không đủ ĐKDT","")</f>
        <v/>
      </c>
      <c r="U44" s="90" t="s">
        <v>759</v>
      </c>
      <c r="V44" s="3"/>
      <c r="W44" s="28"/>
      <c r="X44" s="78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9">
        <v>36</v>
      </c>
      <c r="C45" s="30" t="s">
        <v>574</v>
      </c>
      <c r="D45" s="31" t="s">
        <v>575</v>
      </c>
      <c r="E45" s="32" t="s">
        <v>576</v>
      </c>
      <c r="F45" s="33"/>
      <c r="G45" s="30" t="s">
        <v>98</v>
      </c>
      <c r="H45" s="34">
        <v>7</v>
      </c>
      <c r="I45" s="34">
        <v>6.5</v>
      </c>
      <c r="J45" s="34" t="s">
        <v>28</v>
      </c>
      <c r="K45" s="34">
        <v>6.5</v>
      </c>
      <c r="L45" s="41"/>
      <c r="M45" s="41"/>
      <c r="N45" s="41"/>
      <c r="O45" s="98"/>
      <c r="P45" s="36">
        <v>3.5</v>
      </c>
      <c r="Q45" s="37">
        <f>ROUND(SUMPRODUCT(H45:P45,$H$9:$P$9)/100,1)</f>
        <v>4.5</v>
      </c>
      <c r="R45" s="38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D</v>
      </c>
      <c r="S45" s="39" t="str">
        <f>IF($Q45&lt;4,"Kém",IF(AND($Q45&gt;=4,$Q45&lt;=5.4),"Trung bình yếu",IF(AND($Q45&gt;=5.5,$Q45&lt;=6.9),"Trung bình",IF(AND($Q45&gt;=7,$Q45&lt;=8.4),"Khá",IF(AND($Q45&gt;=8.5,$Q45&lt;=10),"Giỏi","")))))</f>
        <v>Trung bình yếu</v>
      </c>
      <c r="T45" s="40" t="str">
        <f>+IF(OR($H45=0,$I45=0,$J45=0,$K45=0),"Không đủ ĐKDT","")</f>
        <v/>
      </c>
      <c r="U45" s="90" t="s">
        <v>760</v>
      </c>
      <c r="V45" s="3"/>
      <c r="W45" s="28"/>
      <c r="X45" s="78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9">
        <v>37</v>
      </c>
      <c r="C46" s="30" t="s">
        <v>577</v>
      </c>
      <c r="D46" s="31" t="s">
        <v>374</v>
      </c>
      <c r="E46" s="32" t="s">
        <v>156</v>
      </c>
      <c r="F46" s="33"/>
      <c r="G46" s="30" t="s">
        <v>248</v>
      </c>
      <c r="H46" s="34">
        <v>7</v>
      </c>
      <c r="I46" s="34">
        <v>7</v>
      </c>
      <c r="J46" s="34" t="s">
        <v>28</v>
      </c>
      <c r="K46" s="34">
        <v>7</v>
      </c>
      <c r="L46" s="41"/>
      <c r="M46" s="41"/>
      <c r="N46" s="41"/>
      <c r="O46" s="98"/>
      <c r="P46" s="36">
        <v>6</v>
      </c>
      <c r="Q46" s="37">
        <f>ROUND(SUMPRODUCT(H46:P46,$H$9:$P$9)/100,1)</f>
        <v>6.3</v>
      </c>
      <c r="R46" s="38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C</v>
      </c>
      <c r="S46" s="39" t="str">
        <f>IF($Q46&lt;4,"Kém",IF(AND($Q46&gt;=4,$Q46&lt;=5.4),"Trung bình yếu",IF(AND($Q46&gt;=5.5,$Q46&lt;=6.9),"Trung bình",IF(AND($Q46&gt;=7,$Q46&lt;=8.4),"Khá",IF(AND($Q46&gt;=8.5,$Q46&lt;=10),"Giỏi","")))))</f>
        <v>Trung bình</v>
      </c>
      <c r="T46" s="40" t="str">
        <f>+IF(OR($H46=0,$I46=0,$J46=0,$K46=0),"Không đủ ĐKDT","")</f>
        <v/>
      </c>
      <c r="U46" s="90" t="s">
        <v>760</v>
      </c>
      <c r="V46" s="3"/>
      <c r="W46" s="28"/>
      <c r="X46" s="78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9">
        <v>38</v>
      </c>
      <c r="C47" s="30" t="s">
        <v>578</v>
      </c>
      <c r="D47" s="31" t="s">
        <v>579</v>
      </c>
      <c r="E47" s="32" t="s">
        <v>580</v>
      </c>
      <c r="F47" s="33"/>
      <c r="G47" s="30" t="s">
        <v>123</v>
      </c>
      <c r="H47" s="34">
        <v>7</v>
      </c>
      <c r="I47" s="34">
        <v>7.5</v>
      </c>
      <c r="J47" s="34" t="s">
        <v>28</v>
      </c>
      <c r="K47" s="34">
        <v>7.5</v>
      </c>
      <c r="L47" s="41"/>
      <c r="M47" s="41"/>
      <c r="N47" s="41"/>
      <c r="O47" s="98"/>
      <c r="P47" s="36">
        <v>5</v>
      </c>
      <c r="Q47" s="37">
        <f>ROUND(SUMPRODUCT(H47:P47,$H$9:$P$9)/100,1)</f>
        <v>5.7</v>
      </c>
      <c r="R47" s="38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C</v>
      </c>
      <c r="S47" s="39" t="str">
        <f>IF($Q47&lt;4,"Kém",IF(AND($Q47&gt;=4,$Q47&lt;=5.4),"Trung bình yếu",IF(AND($Q47&gt;=5.5,$Q47&lt;=6.9),"Trung bình",IF(AND($Q47&gt;=7,$Q47&lt;=8.4),"Khá",IF(AND($Q47&gt;=8.5,$Q47&lt;=10),"Giỏi","")))))</f>
        <v>Trung bình</v>
      </c>
      <c r="T47" s="40" t="str">
        <f>+IF(OR($H47=0,$I47=0,$J47=0,$K47=0),"Không đủ ĐKDT","")</f>
        <v/>
      </c>
      <c r="U47" s="90" t="s">
        <v>760</v>
      </c>
      <c r="V47" s="3"/>
      <c r="W47" s="28"/>
      <c r="X47" s="78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9">
        <v>39</v>
      </c>
      <c r="C48" s="30" t="s">
        <v>581</v>
      </c>
      <c r="D48" s="31" t="s">
        <v>582</v>
      </c>
      <c r="E48" s="32" t="s">
        <v>159</v>
      </c>
      <c r="F48" s="33"/>
      <c r="G48" s="30" t="s">
        <v>583</v>
      </c>
      <c r="H48" s="34">
        <v>6</v>
      </c>
      <c r="I48" s="34">
        <v>6.5</v>
      </c>
      <c r="J48" s="34" t="s">
        <v>28</v>
      </c>
      <c r="K48" s="34">
        <v>6.5</v>
      </c>
      <c r="L48" s="41"/>
      <c r="M48" s="41"/>
      <c r="N48" s="41"/>
      <c r="O48" s="98"/>
      <c r="P48" s="36">
        <v>5</v>
      </c>
      <c r="Q48" s="37">
        <f>ROUND(SUMPRODUCT(H48:P48,$H$9:$P$9)/100,1)</f>
        <v>5.4</v>
      </c>
      <c r="R48" s="38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D+</v>
      </c>
      <c r="S48" s="39" t="str">
        <f>IF($Q48&lt;4,"Kém",IF(AND($Q48&gt;=4,$Q48&lt;=5.4),"Trung bình yếu",IF(AND($Q48&gt;=5.5,$Q48&lt;=6.9),"Trung bình",IF(AND($Q48&gt;=7,$Q48&lt;=8.4),"Khá",IF(AND($Q48&gt;=8.5,$Q48&lt;=10),"Giỏi","")))))</f>
        <v>Trung bình yếu</v>
      </c>
      <c r="T48" s="40" t="str">
        <f>+IF(OR($H48=0,$I48=0,$J48=0,$K48=0),"Không đủ ĐKDT","")</f>
        <v/>
      </c>
      <c r="U48" s="90" t="s">
        <v>760</v>
      </c>
      <c r="V48" s="3"/>
      <c r="W48" s="28"/>
      <c r="X48" s="78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9">
        <v>40</v>
      </c>
      <c r="C49" s="30" t="s">
        <v>584</v>
      </c>
      <c r="D49" s="31" t="s">
        <v>158</v>
      </c>
      <c r="E49" s="32" t="s">
        <v>159</v>
      </c>
      <c r="F49" s="33"/>
      <c r="G49" s="30" t="s">
        <v>91</v>
      </c>
      <c r="H49" s="34">
        <v>7</v>
      </c>
      <c r="I49" s="34">
        <v>6</v>
      </c>
      <c r="J49" s="34" t="s">
        <v>28</v>
      </c>
      <c r="K49" s="34">
        <v>6</v>
      </c>
      <c r="L49" s="41"/>
      <c r="M49" s="41"/>
      <c r="N49" s="41"/>
      <c r="O49" s="98"/>
      <c r="P49" s="36">
        <v>2.5</v>
      </c>
      <c r="Q49" s="37">
        <f>ROUND(SUMPRODUCT(H49:P49,$H$9:$P$9)/100,1)</f>
        <v>3.7</v>
      </c>
      <c r="R49" s="38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F</v>
      </c>
      <c r="S49" s="39" t="str">
        <f>IF($Q49&lt;4,"Kém",IF(AND($Q49&gt;=4,$Q49&lt;=5.4),"Trung bình yếu",IF(AND($Q49&gt;=5.5,$Q49&lt;=6.9),"Trung bình",IF(AND($Q49&gt;=7,$Q49&lt;=8.4),"Khá",IF(AND($Q49&gt;=8.5,$Q49&lt;=10),"Giỏi","")))))</f>
        <v>Kém</v>
      </c>
      <c r="T49" s="40" t="str">
        <f>+IF(OR($H49=0,$I49=0,$J49=0,$K49=0),"Không đủ ĐKDT","")</f>
        <v/>
      </c>
      <c r="U49" s="90" t="s">
        <v>760</v>
      </c>
      <c r="V49" s="3"/>
      <c r="W49" s="28"/>
      <c r="X49" s="78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Học lại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9">
        <v>41</v>
      </c>
      <c r="C50" s="30" t="s">
        <v>585</v>
      </c>
      <c r="D50" s="31" t="s">
        <v>266</v>
      </c>
      <c r="E50" s="32" t="s">
        <v>586</v>
      </c>
      <c r="F50" s="33"/>
      <c r="G50" s="30" t="s">
        <v>150</v>
      </c>
      <c r="H50" s="34">
        <v>8.5</v>
      </c>
      <c r="I50" s="34">
        <v>8.5</v>
      </c>
      <c r="J50" s="34" t="s">
        <v>28</v>
      </c>
      <c r="K50" s="34">
        <v>8.5</v>
      </c>
      <c r="L50" s="41"/>
      <c r="M50" s="41"/>
      <c r="N50" s="41"/>
      <c r="O50" s="98"/>
      <c r="P50" s="36">
        <v>8</v>
      </c>
      <c r="Q50" s="37">
        <f>ROUND(SUMPRODUCT(H50:P50,$H$9:$P$9)/100,1)</f>
        <v>8.1999999999999993</v>
      </c>
      <c r="R50" s="38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B+</v>
      </c>
      <c r="S50" s="39" t="str">
        <f>IF($Q50&lt;4,"Kém",IF(AND($Q50&gt;=4,$Q50&lt;=5.4),"Trung bình yếu",IF(AND($Q50&gt;=5.5,$Q50&lt;=6.9),"Trung bình",IF(AND($Q50&gt;=7,$Q50&lt;=8.4),"Khá",IF(AND($Q50&gt;=8.5,$Q50&lt;=10),"Giỏi","")))))</f>
        <v>Khá</v>
      </c>
      <c r="T50" s="40" t="str">
        <f>+IF(OR($H50=0,$I50=0,$J50=0,$K50=0),"Không đủ ĐKDT","")</f>
        <v/>
      </c>
      <c r="U50" s="90" t="s">
        <v>760</v>
      </c>
      <c r="V50" s="3"/>
      <c r="W50" s="28"/>
      <c r="X50" s="78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9">
        <v>42</v>
      </c>
      <c r="C51" s="30" t="s">
        <v>587</v>
      </c>
      <c r="D51" s="31" t="s">
        <v>588</v>
      </c>
      <c r="E51" s="32" t="s">
        <v>589</v>
      </c>
      <c r="F51" s="33"/>
      <c r="G51" s="30" t="s">
        <v>98</v>
      </c>
      <c r="H51" s="34">
        <v>8.5</v>
      </c>
      <c r="I51" s="34">
        <v>8</v>
      </c>
      <c r="J51" s="34" t="s">
        <v>28</v>
      </c>
      <c r="K51" s="34">
        <v>8</v>
      </c>
      <c r="L51" s="41"/>
      <c r="M51" s="41"/>
      <c r="N51" s="41"/>
      <c r="O51" s="98"/>
      <c r="P51" s="36">
        <v>7.5</v>
      </c>
      <c r="Q51" s="37">
        <f>ROUND(SUMPRODUCT(H51:P51,$H$9:$P$9)/100,1)</f>
        <v>7.7</v>
      </c>
      <c r="R51" s="38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B</v>
      </c>
      <c r="S51" s="39" t="str">
        <f>IF($Q51&lt;4,"Kém",IF(AND($Q51&gt;=4,$Q51&lt;=5.4),"Trung bình yếu",IF(AND($Q51&gt;=5.5,$Q51&lt;=6.9),"Trung bình",IF(AND($Q51&gt;=7,$Q51&lt;=8.4),"Khá",IF(AND($Q51&gt;=8.5,$Q51&lt;=10),"Giỏi","")))))</f>
        <v>Khá</v>
      </c>
      <c r="T51" s="40" t="str">
        <f>+IF(OR($H51=0,$I51=0,$J51=0,$K51=0),"Không đủ ĐKDT","")</f>
        <v/>
      </c>
      <c r="U51" s="90" t="s">
        <v>760</v>
      </c>
      <c r="V51" s="3"/>
      <c r="W51" s="28"/>
      <c r="X51" s="78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9">
        <v>43</v>
      </c>
      <c r="C52" s="30" t="s">
        <v>590</v>
      </c>
      <c r="D52" s="31" t="s">
        <v>591</v>
      </c>
      <c r="E52" s="32" t="s">
        <v>172</v>
      </c>
      <c r="F52" s="33"/>
      <c r="G52" s="30" t="s">
        <v>72</v>
      </c>
      <c r="H52" s="34">
        <v>7</v>
      </c>
      <c r="I52" s="34">
        <v>4</v>
      </c>
      <c r="J52" s="34" t="s">
        <v>28</v>
      </c>
      <c r="K52" s="34">
        <v>4</v>
      </c>
      <c r="L52" s="41"/>
      <c r="M52" s="41"/>
      <c r="N52" s="41"/>
      <c r="O52" s="98"/>
      <c r="P52" s="36">
        <v>1</v>
      </c>
      <c r="Q52" s="37">
        <f>ROUND(SUMPRODUCT(H52:P52,$H$9:$P$9)/100,1)</f>
        <v>2.2000000000000002</v>
      </c>
      <c r="R52" s="38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F</v>
      </c>
      <c r="S52" s="39" t="str">
        <f>IF($Q52&lt;4,"Kém",IF(AND($Q52&gt;=4,$Q52&lt;=5.4),"Trung bình yếu",IF(AND($Q52&gt;=5.5,$Q52&lt;=6.9),"Trung bình",IF(AND($Q52&gt;=7,$Q52&lt;=8.4),"Khá",IF(AND($Q52&gt;=8.5,$Q52&lt;=10),"Giỏi","")))))</f>
        <v>Kém</v>
      </c>
      <c r="T52" s="40" t="str">
        <f>+IF(OR($H52=0,$I52=0,$J52=0,$K52=0),"Không đủ ĐKDT","")</f>
        <v/>
      </c>
      <c r="U52" s="90" t="s">
        <v>760</v>
      </c>
      <c r="V52" s="3"/>
      <c r="W52" s="28"/>
      <c r="X52" s="78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Học lại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9">
        <v>44</v>
      </c>
      <c r="C53" s="30" t="s">
        <v>592</v>
      </c>
      <c r="D53" s="31" t="s">
        <v>197</v>
      </c>
      <c r="E53" s="32" t="s">
        <v>172</v>
      </c>
      <c r="F53" s="33"/>
      <c r="G53" s="30" t="s">
        <v>66</v>
      </c>
      <c r="H53" s="34">
        <v>7</v>
      </c>
      <c r="I53" s="34">
        <v>7.5</v>
      </c>
      <c r="J53" s="34" t="s">
        <v>28</v>
      </c>
      <c r="K53" s="34">
        <v>7.5</v>
      </c>
      <c r="L53" s="41"/>
      <c r="M53" s="41"/>
      <c r="N53" s="41"/>
      <c r="O53" s="98"/>
      <c r="P53" s="36">
        <v>6.5</v>
      </c>
      <c r="Q53" s="37">
        <f>ROUND(SUMPRODUCT(H53:P53,$H$9:$P$9)/100,1)</f>
        <v>6.8</v>
      </c>
      <c r="R53" s="38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C+</v>
      </c>
      <c r="S53" s="39" t="str">
        <f>IF($Q53&lt;4,"Kém",IF(AND($Q53&gt;=4,$Q53&lt;=5.4),"Trung bình yếu",IF(AND($Q53&gt;=5.5,$Q53&lt;=6.9),"Trung bình",IF(AND($Q53&gt;=7,$Q53&lt;=8.4),"Khá",IF(AND($Q53&gt;=8.5,$Q53&lt;=10),"Giỏi","")))))</f>
        <v>Trung bình</v>
      </c>
      <c r="T53" s="40" t="str">
        <f>+IF(OR($H53=0,$I53=0,$J53=0,$K53=0),"Không đủ ĐKDT","")</f>
        <v/>
      </c>
      <c r="U53" s="90" t="s">
        <v>760</v>
      </c>
      <c r="V53" s="3"/>
      <c r="W53" s="28"/>
      <c r="X53" s="78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9">
        <v>45</v>
      </c>
      <c r="C54" s="30" t="s">
        <v>593</v>
      </c>
      <c r="D54" s="31" t="s">
        <v>594</v>
      </c>
      <c r="E54" s="32" t="s">
        <v>172</v>
      </c>
      <c r="F54" s="33"/>
      <c r="G54" s="30" t="s">
        <v>85</v>
      </c>
      <c r="H54" s="34">
        <v>7</v>
      </c>
      <c r="I54" s="34">
        <v>5</v>
      </c>
      <c r="J54" s="34" t="s">
        <v>28</v>
      </c>
      <c r="K54" s="34">
        <v>5</v>
      </c>
      <c r="L54" s="41"/>
      <c r="M54" s="41"/>
      <c r="N54" s="41"/>
      <c r="O54" s="98"/>
      <c r="P54" s="36">
        <v>5.5</v>
      </c>
      <c r="Q54" s="37">
        <f>ROUND(SUMPRODUCT(H54:P54,$H$9:$P$9)/100,1)</f>
        <v>5.6</v>
      </c>
      <c r="R54" s="38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C</v>
      </c>
      <c r="S54" s="39" t="str">
        <f>IF($Q54&lt;4,"Kém",IF(AND($Q54&gt;=4,$Q54&lt;=5.4),"Trung bình yếu",IF(AND($Q54&gt;=5.5,$Q54&lt;=6.9),"Trung bình",IF(AND($Q54&gt;=7,$Q54&lt;=8.4),"Khá",IF(AND($Q54&gt;=8.5,$Q54&lt;=10),"Giỏi","")))))</f>
        <v>Trung bình</v>
      </c>
      <c r="T54" s="40" t="str">
        <f>+IF(OR($H54=0,$I54=0,$J54=0,$K54=0),"Không đủ ĐKDT","")</f>
        <v/>
      </c>
      <c r="U54" s="90" t="s">
        <v>760</v>
      </c>
      <c r="V54" s="3"/>
      <c r="W54" s="28"/>
      <c r="X54" s="78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9">
        <v>46</v>
      </c>
      <c r="C55" s="30" t="s">
        <v>595</v>
      </c>
      <c r="D55" s="31" t="s">
        <v>309</v>
      </c>
      <c r="E55" s="32" t="s">
        <v>596</v>
      </c>
      <c r="F55" s="33"/>
      <c r="G55" s="30" t="s">
        <v>123</v>
      </c>
      <c r="H55" s="34">
        <v>8.5</v>
      </c>
      <c r="I55" s="34">
        <v>9.5</v>
      </c>
      <c r="J55" s="34" t="s">
        <v>28</v>
      </c>
      <c r="K55" s="34">
        <v>9.5</v>
      </c>
      <c r="L55" s="41"/>
      <c r="M55" s="41"/>
      <c r="N55" s="41"/>
      <c r="O55" s="98"/>
      <c r="P55" s="36">
        <v>7</v>
      </c>
      <c r="Q55" s="37">
        <f>ROUND(SUMPRODUCT(H55:P55,$H$9:$P$9)/100,1)</f>
        <v>7.7</v>
      </c>
      <c r="R55" s="38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B</v>
      </c>
      <c r="S55" s="39" t="str">
        <f>IF($Q55&lt;4,"Kém",IF(AND($Q55&gt;=4,$Q55&lt;=5.4),"Trung bình yếu",IF(AND($Q55&gt;=5.5,$Q55&lt;=6.9),"Trung bình",IF(AND($Q55&gt;=7,$Q55&lt;=8.4),"Khá",IF(AND($Q55&gt;=8.5,$Q55&lt;=10),"Giỏi","")))))</f>
        <v>Khá</v>
      </c>
      <c r="T55" s="40" t="str">
        <f>+IF(OR($H55=0,$I55=0,$J55=0,$K55=0),"Không đủ ĐKDT","")</f>
        <v/>
      </c>
      <c r="U55" s="90" t="s">
        <v>760</v>
      </c>
      <c r="V55" s="3"/>
      <c r="W55" s="28"/>
      <c r="X55" s="78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9">
        <v>47</v>
      </c>
      <c r="C56" s="30" t="s">
        <v>597</v>
      </c>
      <c r="D56" s="31" t="s">
        <v>598</v>
      </c>
      <c r="E56" s="32" t="s">
        <v>599</v>
      </c>
      <c r="F56" s="33"/>
      <c r="G56" s="30" t="s">
        <v>91</v>
      </c>
      <c r="H56" s="34">
        <v>8</v>
      </c>
      <c r="I56" s="34">
        <v>8</v>
      </c>
      <c r="J56" s="34" t="s">
        <v>28</v>
      </c>
      <c r="K56" s="34">
        <v>8</v>
      </c>
      <c r="L56" s="41"/>
      <c r="M56" s="41"/>
      <c r="N56" s="41"/>
      <c r="O56" s="98"/>
      <c r="P56" s="36">
        <v>6</v>
      </c>
      <c r="Q56" s="37">
        <f>ROUND(SUMPRODUCT(H56:P56,$H$9:$P$9)/100,1)</f>
        <v>6.6</v>
      </c>
      <c r="R56" s="38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C+</v>
      </c>
      <c r="S56" s="39" t="str">
        <f>IF($Q56&lt;4,"Kém",IF(AND($Q56&gt;=4,$Q56&lt;=5.4),"Trung bình yếu",IF(AND($Q56&gt;=5.5,$Q56&lt;=6.9),"Trung bình",IF(AND($Q56&gt;=7,$Q56&lt;=8.4),"Khá",IF(AND($Q56&gt;=8.5,$Q56&lt;=10),"Giỏi","")))))</f>
        <v>Trung bình</v>
      </c>
      <c r="T56" s="40" t="str">
        <f>+IF(OR($H56=0,$I56=0,$J56=0,$K56=0),"Không đủ ĐKDT","")</f>
        <v/>
      </c>
      <c r="U56" s="90" t="s">
        <v>760</v>
      </c>
      <c r="V56" s="3"/>
      <c r="W56" s="28"/>
      <c r="X56" s="78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9">
        <v>48</v>
      </c>
      <c r="C57" s="30" t="s">
        <v>600</v>
      </c>
      <c r="D57" s="31" t="s">
        <v>271</v>
      </c>
      <c r="E57" s="32" t="s">
        <v>601</v>
      </c>
      <c r="F57" s="33"/>
      <c r="G57" s="30" t="s">
        <v>85</v>
      </c>
      <c r="H57" s="34">
        <v>8</v>
      </c>
      <c r="I57" s="34">
        <v>7</v>
      </c>
      <c r="J57" s="34" t="s">
        <v>28</v>
      </c>
      <c r="K57" s="34">
        <v>7</v>
      </c>
      <c r="L57" s="41"/>
      <c r="M57" s="41"/>
      <c r="N57" s="41"/>
      <c r="O57" s="98"/>
      <c r="P57" s="36">
        <v>5.5</v>
      </c>
      <c r="Q57" s="37">
        <f>ROUND(SUMPRODUCT(H57:P57,$H$9:$P$9)/100,1)</f>
        <v>6.1</v>
      </c>
      <c r="R57" s="38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C</v>
      </c>
      <c r="S57" s="39" t="str">
        <f>IF($Q57&lt;4,"Kém",IF(AND($Q57&gt;=4,$Q57&lt;=5.4),"Trung bình yếu",IF(AND($Q57&gt;=5.5,$Q57&lt;=6.9),"Trung bình",IF(AND($Q57&gt;=7,$Q57&lt;=8.4),"Khá",IF(AND($Q57&gt;=8.5,$Q57&lt;=10),"Giỏi","")))))</f>
        <v>Trung bình</v>
      </c>
      <c r="T57" s="40" t="str">
        <f>+IF(OR($H57=0,$I57=0,$J57=0,$K57=0),"Không đủ ĐKDT","")</f>
        <v/>
      </c>
      <c r="U57" s="90" t="s">
        <v>760</v>
      </c>
      <c r="V57" s="3"/>
      <c r="W57" s="28"/>
      <c r="X57" s="78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9">
        <v>49</v>
      </c>
      <c r="C58" s="30" t="s">
        <v>602</v>
      </c>
      <c r="D58" s="31" t="s">
        <v>409</v>
      </c>
      <c r="E58" s="32" t="s">
        <v>603</v>
      </c>
      <c r="F58" s="33"/>
      <c r="G58" s="30" t="s">
        <v>123</v>
      </c>
      <c r="H58" s="34">
        <v>8</v>
      </c>
      <c r="I58" s="34">
        <v>7.5</v>
      </c>
      <c r="J58" s="34" t="s">
        <v>28</v>
      </c>
      <c r="K58" s="34">
        <v>7.5</v>
      </c>
      <c r="L58" s="41"/>
      <c r="M58" s="41"/>
      <c r="N58" s="41"/>
      <c r="O58" s="98"/>
      <c r="P58" s="36">
        <v>7</v>
      </c>
      <c r="Q58" s="37">
        <f>ROUND(SUMPRODUCT(H58:P58,$H$9:$P$9)/100,1)</f>
        <v>7.2</v>
      </c>
      <c r="R58" s="38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B</v>
      </c>
      <c r="S58" s="39" t="str">
        <f>IF($Q58&lt;4,"Kém",IF(AND($Q58&gt;=4,$Q58&lt;=5.4),"Trung bình yếu",IF(AND($Q58&gt;=5.5,$Q58&lt;=6.9),"Trung bình",IF(AND($Q58&gt;=7,$Q58&lt;=8.4),"Khá",IF(AND($Q58&gt;=8.5,$Q58&lt;=10),"Giỏi","")))))</f>
        <v>Khá</v>
      </c>
      <c r="T58" s="40" t="str">
        <f>+IF(OR($H58=0,$I58=0,$J58=0,$K58=0),"Không đủ ĐKDT","")</f>
        <v/>
      </c>
      <c r="U58" s="90" t="s">
        <v>760</v>
      </c>
      <c r="V58" s="3"/>
      <c r="W58" s="28"/>
      <c r="X58" s="78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9">
        <v>50</v>
      </c>
      <c r="C59" s="30" t="s">
        <v>604</v>
      </c>
      <c r="D59" s="31" t="s">
        <v>605</v>
      </c>
      <c r="E59" s="32" t="s">
        <v>186</v>
      </c>
      <c r="F59" s="33"/>
      <c r="G59" s="30" t="s">
        <v>98</v>
      </c>
      <c r="H59" s="34">
        <v>8</v>
      </c>
      <c r="I59" s="34">
        <v>8.5</v>
      </c>
      <c r="J59" s="34" t="s">
        <v>28</v>
      </c>
      <c r="K59" s="34">
        <v>8.5</v>
      </c>
      <c r="L59" s="41"/>
      <c r="M59" s="41"/>
      <c r="N59" s="41"/>
      <c r="O59" s="98"/>
      <c r="P59" s="36">
        <v>6.5</v>
      </c>
      <c r="Q59" s="37">
        <f>ROUND(SUMPRODUCT(H59:P59,$H$9:$P$9)/100,1)</f>
        <v>7.1</v>
      </c>
      <c r="R59" s="38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B</v>
      </c>
      <c r="S59" s="39" t="str">
        <f>IF($Q59&lt;4,"Kém",IF(AND($Q59&gt;=4,$Q59&lt;=5.4),"Trung bình yếu",IF(AND($Q59&gt;=5.5,$Q59&lt;=6.9),"Trung bình",IF(AND($Q59&gt;=7,$Q59&lt;=8.4),"Khá",IF(AND($Q59&gt;=8.5,$Q59&lt;=10),"Giỏi","")))))</f>
        <v>Khá</v>
      </c>
      <c r="T59" s="40" t="str">
        <f>+IF(OR($H59=0,$I59=0,$J59=0,$K59=0),"Không đủ ĐKDT","")</f>
        <v/>
      </c>
      <c r="U59" s="90" t="s">
        <v>760</v>
      </c>
      <c r="V59" s="3"/>
      <c r="W59" s="28"/>
      <c r="X59" s="78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9">
        <v>51</v>
      </c>
      <c r="C60" s="30" t="s">
        <v>606</v>
      </c>
      <c r="D60" s="31" t="s">
        <v>421</v>
      </c>
      <c r="E60" s="32" t="s">
        <v>192</v>
      </c>
      <c r="F60" s="33"/>
      <c r="G60" s="30" t="s">
        <v>102</v>
      </c>
      <c r="H60" s="34">
        <v>8.5</v>
      </c>
      <c r="I60" s="34">
        <v>7</v>
      </c>
      <c r="J60" s="34" t="s">
        <v>28</v>
      </c>
      <c r="K60" s="34">
        <v>7</v>
      </c>
      <c r="L60" s="41"/>
      <c r="M60" s="41"/>
      <c r="N60" s="41"/>
      <c r="O60" s="98"/>
      <c r="P60" s="36">
        <v>3.5</v>
      </c>
      <c r="Q60" s="37">
        <f>ROUND(SUMPRODUCT(H60:P60,$H$9:$P$9)/100,1)</f>
        <v>4.7</v>
      </c>
      <c r="R60" s="38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D</v>
      </c>
      <c r="S60" s="39" t="str">
        <f>IF($Q60&lt;4,"Kém",IF(AND($Q60&gt;=4,$Q60&lt;=5.4),"Trung bình yếu",IF(AND($Q60&gt;=5.5,$Q60&lt;=6.9),"Trung bình",IF(AND($Q60&gt;=7,$Q60&lt;=8.4),"Khá",IF(AND($Q60&gt;=8.5,$Q60&lt;=10),"Giỏi","")))))</f>
        <v>Trung bình yếu</v>
      </c>
      <c r="T60" s="40" t="str">
        <f>+IF(OR($H60=0,$I60=0,$J60=0,$K60=0),"Không đủ ĐKDT","")</f>
        <v/>
      </c>
      <c r="U60" s="90" t="s">
        <v>760</v>
      </c>
      <c r="V60" s="3"/>
      <c r="W60" s="28"/>
      <c r="X60" s="78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9">
        <v>52</v>
      </c>
      <c r="C61" s="30" t="s">
        <v>607</v>
      </c>
      <c r="D61" s="31" t="s">
        <v>608</v>
      </c>
      <c r="E61" s="32" t="s">
        <v>339</v>
      </c>
      <c r="F61" s="33"/>
      <c r="G61" s="30" t="s">
        <v>98</v>
      </c>
      <c r="H61" s="34">
        <v>10</v>
      </c>
      <c r="I61" s="34">
        <v>8</v>
      </c>
      <c r="J61" s="34" t="s">
        <v>28</v>
      </c>
      <c r="K61" s="34">
        <v>8</v>
      </c>
      <c r="L61" s="41"/>
      <c r="M61" s="41"/>
      <c r="N61" s="41"/>
      <c r="O61" s="98"/>
      <c r="P61" s="36">
        <v>10</v>
      </c>
      <c r="Q61" s="37">
        <f>ROUND(SUMPRODUCT(H61:P61,$H$9:$P$9)/100,1)</f>
        <v>9.6</v>
      </c>
      <c r="R61" s="38" t="str">
        <f>IF(AND($Q61&gt;=9,$Q61&lt;=10),"A+","")&amp;IF(AND($Q61&gt;=8.5,$Q61&lt;=8.9),"A","")&amp;IF(AND($Q61&gt;=8,$Q61&lt;=8.4),"B+","")&amp;IF(AND($Q61&gt;=7,$Q61&lt;=7.9),"B","")&amp;IF(AND($Q61&gt;=6.5,$Q61&lt;=6.9),"C+","")&amp;IF(AND($Q61&gt;=5.5,$Q61&lt;=6.4),"C","")&amp;IF(AND($Q61&gt;=5,$Q61&lt;=5.4),"D+","")&amp;IF(AND($Q61&gt;=4,$Q61&lt;=4.9),"D","")&amp;IF(AND($Q61&lt;4),"F","")</f>
        <v>A+</v>
      </c>
      <c r="S61" s="39" t="str">
        <f>IF($Q61&lt;4,"Kém",IF(AND($Q61&gt;=4,$Q61&lt;=5.4),"Trung bình yếu",IF(AND($Q61&gt;=5.5,$Q61&lt;=6.9),"Trung bình",IF(AND($Q61&gt;=7,$Q61&lt;=8.4),"Khá",IF(AND($Q61&gt;=8.5,$Q61&lt;=10),"Giỏi","")))))</f>
        <v>Giỏi</v>
      </c>
      <c r="T61" s="40" t="str">
        <f>+IF(OR($H61=0,$I61=0,$J61=0,$K61=0),"Không đủ ĐKDT","")</f>
        <v/>
      </c>
      <c r="U61" s="90" t="s">
        <v>760</v>
      </c>
      <c r="V61" s="3"/>
      <c r="W61" s="28"/>
      <c r="X61" s="78" t="str">
        <f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9">
        <v>53</v>
      </c>
      <c r="C62" s="30" t="s">
        <v>609</v>
      </c>
      <c r="D62" s="31" t="s">
        <v>610</v>
      </c>
      <c r="E62" s="32" t="s">
        <v>195</v>
      </c>
      <c r="F62" s="33"/>
      <c r="G62" s="30" t="s">
        <v>66</v>
      </c>
      <c r="H62" s="34">
        <v>8.5</v>
      </c>
      <c r="I62" s="34">
        <v>8.5</v>
      </c>
      <c r="J62" s="34" t="s">
        <v>28</v>
      </c>
      <c r="K62" s="34">
        <v>8.5</v>
      </c>
      <c r="L62" s="41"/>
      <c r="M62" s="41"/>
      <c r="N62" s="41"/>
      <c r="O62" s="98"/>
      <c r="P62" s="36">
        <v>8</v>
      </c>
      <c r="Q62" s="37">
        <f>ROUND(SUMPRODUCT(H62:P62,$H$9:$P$9)/100,1)</f>
        <v>8.1999999999999993</v>
      </c>
      <c r="R62" s="38" t="str">
        <f>IF(AND($Q62&gt;=9,$Q62&lt;=10),"A+","")&amp;IF(AND($Q62&gt;=8.5,$Q62&lt;=8.9),"A","")&amp;IF(AND($Q62&gt;=8,$Q62&lt;=8.4),"B+","")&amp;IF(AND($Q62&gt;=7,$Q62&lt;=7.9),"B","")&amp;IF(AND($Q62&gt;=6.5,$Q62&lt;=6.9),"C+","")&amp;IF(AND($Q62&gt;=5.5,$Q62&lt;=6.4),"C","")&amp;IF(AND($Q62&gt;=5,$Q62&lt;=5.4),"D+","")&amp;IF(AND($Q62&gt;=4,$Q62&lt;=4.9),"D","")&amp;IF(AND($Q62&lt;4),"F","")</f>
        <v>B+</v>
      </c>
      <c r="S62" s="39" t="str">
        <f>IF($Q62&lt;4,"Kém",IF(AND($Q62&gt;=4,$Q62&lt;=5.4),"Trung bình yếu",IF(AND($Q62&gt;=5.5,$Q62&lt;=6.9),"Trung bình",IF(AND($Q62&gt;=7,$Q62&lt;=8.4),"Khá",IF(AND($Q62&gt;=8.5,$Q62&lt;=10),"Giỏi","")))))</f>
        <v>Khá</v>
      </c>
      <c r="T62" s="40" t="str">
        <f>+IF(OR($H62=0,$I62=0,$J62=0,$K62=0),"Không đủ ĐKDT","")</f>
        <v/>
      </c>
      <c r="U62" s="90" t="s">
        <v>760</v>
      </c>
      <c r="V62" s="3"/>
      <c r="W62" s="28"/>
      <c r="X62" s="78" t="str">
        <f>IF(T62="Không đủ ĐKDT","Học lại",IF(T62="Đình chỉ thi","Học lại",IF(AND(MID(G62,2,2)&gt;="12",T62="Vắng"),"Học lại",IF(T62="Vắng có phép", "Thi lại",IF(T62="Nợ học phí", "Thi lại",IF(AND((MID(G62,2,2)&lt;"12"),Q62&lt;4.5),"Thi lại",IF(Q62&lt;4,"Học lại","Đạt")))))))</f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9">
        <v>54</v>
      </c>
      <c r="C63" s="30" t="s">
        <v>611</v>
      </c>
      <c r="D63" s="31" t="s">
        <v>612</v>
      </c>
      <c r="E63" s="32" t="s">
        <v>202</v>
      </c>
      <c r="F63" s="33"/>
      <c r="G63" s="30" t="s">
        <v>98</v>
      </c>
      <c r="H63" s="34">
        <v>7</v>
      </c>
      <c r="I63" s="34">
        <v>6.5</v>
      </c>
      <c r="J63" s="34" t="s">
        <v>28</v>
      </c>
      <c r="K63" s="34">
        <v>6.5</v>
      </c>
      <c r="L63" s="41"/>
      <c r="M63" s="41"/>
      <c r="N63" s="41"/>
      <c r="O63" s="98"/>
      <c r="P63" s="36">
        <v>5</v>
      </c>
      <c r="Q63" s="37">
        <f>ROUND(SUMPRODUCT(H63:P63,$H$9:$P$9)/100,1)</f>
        <v>5.5</v>
      </c>
      <c r="R63" s="38" t="str">
        <f>IF(AND($Q63&gt;=9,$Q63&lt;=10),"A+","")&amp;IF(AND($Q63&gt;=8.5,$Q63&lt;=8.9),"A","")&amp;IF(AND($Q63&gt;=8,$Q63&lt;=8.4),"B+","")&amp;IF(AND($Q63&gt;=7,$Q63&lt;=7.9),"B","")&amp;IF(AND($Q63&gt;=6.5,$Q63&lt;=6.9),"C+","")&amp;IF(AND($Q63&gt;=5.5,$Q63&lt;=6.4),"C","")&amp;IF(AND($Q63&gt;=5,$Q63&lt;=5.4),"D+","")&amp;IF(AND($Q63&gt;=4,$Q63&lt;=4.9),"D","")&amp;IF(AND($Q63&lt;4),"F","")</f>
        <v>C</v>
      </c>
      <c r="S63" s="39" t="str">
        <f>IF($Q63&lt;4,"Kém",IF(AND($Q63&gt;=4,$Q63&lt;=5.4),"Trung bình yếu",IF(AND($Q63&gt;=5.5,$Q63&lt;=6.9),"Trung bình",IF(AND($Q63&gt;=7,$Q63&lt;=8.4),"Khá",IF(AND($Q63&gt;=8.5,$Q63&lt;=10),"Giỏi","")))))</f>
        <v>Trung bình</v>
      </c>
      <c r="T63" s="40" t="str">
        <f>+IF(OR($H63=0,$I63=0,$J63=0,$K63=0),"Không đủ ĐKDT","")</f>
        <v/>
      </c>
      <c r="U63" s="90" t="s">
        <v>760</v>
      </c>
      <c r="V63" s="3"/>
      <c r="W63" s="28"/>
      <c r="X63" s="78" t="str">
        <f>IF(T63="Không đủ ĐKDT","Học lại",IF(T63="Đình chỉ thi","Học lại",IF(AND(MID(G63,2,2)&gt;="12",T63="Vắng"),"Học lại",IF(T63="Vắng có phép", "Thi lại",IF(T63="Nợ học phí", "Thi lại",IF(AND((MID(G63,2,2)&lt;"12"),Q63&lt;4.5),"Thi lại",IF(Q63&lt;4,"Học lại","Đạt")))))))</f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9">
        <v>55</v>
      </c>
      <c r="C64" s="30" t="s">
        <v>613</v>
      </c>
      <c r="D64" s="31" t="s">
        <v>125</v>
      </c>
      <c r="E64" s="32" t="s">
        <v>211</v>
      </c>
      <c r="F64" s="33"/>
      <c r="G64" s="30" t="s">
        <v>85</v>
      </c>
      <c r="H64" s="34">
        <v>8.5</v>
      </c>
      <c r="I64" s="34">
        <v>8</v>
      </c>
      <c r="J64" s="34" t="s">
        <v>28</v>
      </c>
      <c r="K64" s="34">
        <v>8</v>
      </c>
      <c r="L64" s="41"/>
      <c r="M64" s="41"/>
      <c r="N64" s="41"/>
      <c r="O64" s="98"/>
      <c r="P64" s="36">
        <v>8.5</v>
      </c>
      <c r="Q64" s="37">
        <f>ROUND(SUMPRODUCT(H64:P64,$H$9:$P$9)/100,1)</f>
        <v>8.4</v>
      </c>
      <c r="R64" s="38" t="str">
        <f>IF(AND($Q64&gt;=9,$Q64&lt;=10),"A+","")&amp;IF(AND($Q64&gt;=8.5,$Q64&lt;=8.9),"A","")&amp;IF(AND($Q64&gt;=8,$Q64&lt;=8.4),"B+","")&amp;IF(AND($Q64&gt;=7,$Q64&lt;=7.9),"B","")&amp;IF(AND($Q64&gt;=6.5,$Q64&lt;=6.9),"C+","")&amp;IF(AND($Q64&gt;=5.5,$Q64&lt;=6.4),"C","")&amp;IF(AND($Q64&gt;=5,$Q64&lt;=5.4),"D+","")&amp;IF(AND($Q64&gt;=4,$Q64&lt;=4.9),"D","")&amp;IF(AND($Q64&lt;4),"F","")</f>
        <v>B+</v>
      </c>
      <c r="S64" s="39" t="str">
        <f>IF($Q64&lt;4,"Kém",IF(AND($Q64&gt;=4,$Q64&lt;=5.4),"Trung bình yếu",IF(AND($Q64&gt;=5.5,$Q64&lt;=6.9),"Trung bình",IF(AND($Q64&gt;=7,$Q64&lt;=8.4),"Khá",IF(AND($Q64&gt;=8.5,$Q64&lt;=10),"Giỏi","")))))</f>
        <v>Khá</v>
      </c>
      <c r="T64" s="40" t="str">
        <f>+IF(OR($H64=0,$I64=0,$J64=0,$K64=0),"Không đủ ĐKDT","")</f>
        <v/>
      </c>
      <c r="U64" s="90" t="s">
        <v>760</v>
      </c>
      <c r="V64" s="3"/>
      <c r="W64" s="28"/>
      <c r="X64" s="78" t="str">
        <f>IF(T64="Không đủ ĐKDT","Học lại",IF(T64="Đình chỉ thi","Học lại",IF(AND(MID(G64,2,2)&gt;="12",T64="Vắng"),"Học lại",IF(T64="Vắng có phép", "Thi lại",IF(T64="Nợ học phí", "Thi lại",IF(AND((MID(G64,2,2)&lt;"12"),Q64&lt;4.5),"Thi lại",IF(Q64&lt;4,"Học lại","Đạt")))))))</f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9">
        <v>56</v>
      </c>
      <c r="C65" s="30" t="s">
        <v>614</v>
      </c>
      <c r="D65" s="31" t="s">
        <v>413</v>
      </c>
      <c r="E65" s="32" t="s">
        <v>211</v>
      </c>
      <c r="F65" s="33"/>
      <c r="G65" s="30" t="s">
        <v>123</v>
      </c>
      <c r="H65" s="34">
        <v>8.5</v>
      </c>
      <c r="I65" s="34">
        <v>9.5</v>
      </c>
      <c r="J65" s="34" t="s">
        <v>28</v>
      </c>
      <c r="K65" s="34">
        <v>9.5</v>
      </c>
      <c r="L65" s="41"/>
      <c r="M65" s="41"/>
      <c r="N65" s="41"/>
      <c r="O65" s="98"/>
      <c r="P65" s="36">
        <v>5</v>
      </c>
      <c r="Q65" s="37">
        <f>ROUND(SUMPRODUCT(H65:P65,$H$9:$P$9)/100,1)</f>
        <v>6.3</v>
      </c>
      <c r="R65" s="38" t="str">
        <f>IF(AND($Q65&gt;=9,$Q65&lt;=10),"A+","")&amp;IF(AND($Q65&gt;=8.5,$Q65&lt;=8.9),"A","")&amp;IF(AND($Q65&gt;=8,$Q65&lt;=8.4),"B+","")&amp;IF(AND($Q65&gt;=7,$Q65&lt;=7.9),"B","")&amp;IF(AND($Q65&gt;=6.5,$Q65&lt;=6.9),"C+","")&amp;IF(AND($Q65&gt;=5.5,$Q65&lt;=6.4),"C","")&amp;IF(AND($Q65&gt;=5,$Q65&lt;=5.4),"D+","")&amp;IF(AND($Q65&gt;=4,$Q65&lt;=4.9),"D","")&amp;IF(AND($Q65&lt;4),"F","")</f>
        <v>C</v>
      </c>
      <c r="S65" s="39" t="str">
        <f>IF($Q65&lt;4,"Kém",IF(AND($Q65&gt;=4,$Q65&lt;=5.4),"Trung bình yếu",IF(AND($Q65&gt;=5.5,$Q65&lt;=6.9),"Trung bình",IF(AND($Q65&gt;=7,$Q65&lt;=8.4),"Khá",IF(AND($Q65&gt;=8.5,$Q65&lt;=10),"Giỏi","")))))</f>
        <v>Trung bình</v>
      </c>
      <c r="T65" s="40" t="str">
        <f>+IF(OR($H65=0,$I65=0,$J65=0,$K65=0),"Không đủ ĐKDT","")</f>
        <v/>
      </c>
      <c r="U65" s="90" t="s">
        <v>760</v>
      </c>
      <c r="V65" s="3"/>
      <c r="W65" s="28"/>
      <c r="X65" s="78" t="str">
        <f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9">
        <v>57</v>
      </c>
      <c r="C66" s="30" t="s">
        <v>615</v>
      </c>
      <c r="D66" s="31" t="s">
        <v>438</v>
      </c>
      <c r="E66" s="32" t="s">
        <v>216</v>
      </c>
      <c r="F66" s="33"/>
      <c r="G66" s="30" t="s">
        <v>98</v>
      </c>
      <c r="H66" s="34">
        <v>10</v>
      </c>
      <c r="I66" s="34">
        <v>9.5</v>
      </c>
      <c r="J66" s="34" t="s">
        <v>28</v>
      </c>
      <c r="K66" s="34">
        <v>9.5</v>
      </c>
      <c r="L66" s="41"/>
      <c r="M66" s="41"/>
      <c r="N66" s="41"/>
      <c r="O66" s="98"/>
      <c r="P66" s="36">
        <v>8.5</v>
      </c>
      <c r="Q66" s="37">
        <f>ROUND(SUMPRODUCT(H66:P66,$H$9:$P$9)/100,1)</f>
        <v>8.9</v>
      </c>
      <c r="R66" s="38" t="str">
        <f>IF(AND($Q66&gt;=9,$Q66&lt;=10),"A+","")&amp;IF(AND($Q66&gt;=8.5,$Q66&lt;=8.9),"A","")&amp;IF(AND($Q66&gt;=8,$Q66&lt;=8.4),"B+","")&amp;IF(AND($Q66&gt;=7,$Q66&lt;=7.9),"B","")&amp;IF(AND($Q66&gt;=6.5,$Q66&lt;=6.9),"C+","")&amp;IF(AND($Q66&gt;=5.5,$Q66&lt;=6.4),"C","")&amp;IF(AND($Q66&gt;=5,$Q66&lt;=5.4),"D+","")&amp;IF(AND($Q66&gt;=4,$Q66&lt;=4.9),"D","")&amp;IF(AND($Q66&lt;4),"F","")</f>
        <v>A</v>
      </c>
      <c r="S66" s="39" t="str">
        <f>IF($Q66&lt;4,"Kém",IF(AND($Q66&gt;=4,$Q66&lt;=5.4),"Trung bình yếu",IF(AND($Q66&gt;=5.5,$Q66&lt;=6.9),"Trung bình",IF(AND($Q66&gt;=7,$Q66&lt;=8.4),"Khá",IF(AND($Q66&gt;=8.5,$Q66&lt;=10),"Giỏi","")))))</f>
        <v>Giỏi</v>
      </c>
      <c r="T66" s="40" t="str">
        <f>+IF(OR($H66=0,$I66=0,$J66=0,$K66=0),"Không đủ ĐKDT","")</f>
        <v/>
      </c>
      <c r="U66" s="90" t="s">
        <v>760</v>
      </c>
      <c r="V66" s="3"/>
      <c r="W66" s="28"/>
      <c r="X66" s="78" t="str">
        <f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9">
        <v>58</v>
      </c>
      <c r="C67" s="30" t="s">
        <v>616</v>
      </c>
      <c r="D67" s="31" t="s">
        <v>617</v>
      </c>
      <c r="E67" s="32" t="s">
        <v>618</v>
      </c>
      <c r="F67" s="33"/>
      <c r="G67" s="30" t="s">
        <v>619</v>
      </c>
      <c r="H67" s="34">
        <v>4</v>
      </c>
      <c r="I67" s="34">
        <v>7</v>
      </c>
      <c r="J67" s="34" t="s">
        <v>28</v>
      </c>
      <c r="K67" s="34">
        <v>7</v>
      </c>
      <c r="L67" s="41"/>
      <c r="M67" s="41"/>
      <c r="N67" s="41"/>
      <c r="O67" s="98"/>
      <c r="P67" s="36">
        <v>2.5</v>
      </c>
      <c r="Q67" s="37">
        <f>ROUND(SUMPRODUCT(H67:P67,$H$9:$P$9)/100,1)</f>
        <v>3.6</v>
      </c>
      <c r="R67" s="38" t="str">
        <f>IF(AND($Q67&gt;=9,$Q67&lt;=10),"A+","")&amp;IF(AND($Q67&gt;=8.5,$Q67&lt;=8.9),"A","")&amp;IF(AND($Q67&gt;=8,$Q67&lt;=8.4),"B+","")&amp;IF(AND($Q67&gt;=7,$Q67&lt;=7.9),"B","")&amp;IF(AND($Q67&gt;=6.5,$Q67&lt;=6.9),"C+","")&amp;IF(AND($Q67&gt;=5.5,$Q67&lt;=6.4),"C","")&amp;IF(AND($Q67&gt;=5,$Q67&lt;=5.4),"D+","")&amp;IF(AND($Q67&gt;=4,$Q67&lt;=4.9),"D","")&amp;IF(AND($Q67&lt;4),"F","")</f>
        <v>F</v>
      </c>
      <c r="S67" s="39" t="str">
        <f>IF($Q67&lt;4,"Kém",IF(AND($Q67&gt;=4,$Q67&lt;=5.4),"Trung bình yếu",IF(AND($Q67&gt;=5.5,$Q67&lt;=6.9),"Trung bình",IF(AND($Q67&gt;=7,$Q67&lt;=8.4),"Khá",IF(AND($Q67&gt;=8.5,$Q67&lt;=10),"Giỏi","")))))</f>
        <v>Kém</v>
      </c>
      <c r="T67" s="40" t="str">
        <f>+IF(OR($H67=0,$I67=0,$J67=0,$K67=0),"Không đủ ĐKDT","")</f>
        <v/>
      </c>
      <c r="U67" s="90" t="s">
        <v>760</v>
      </c>
      <c r="V67" s="3"/>
      <c r="W67" s="28"/>
      <c r="X67" s="78" t="str">
        <f>IF(T67="Không đủ ĐKDT","Học lại",IF(T67="Đình chỉ thi","Học lại",IF(AND(MID(G67,2,2)&gt;="12",T67="Vắng"),"Học lại",IF(T67="Vắng có phép", "Thi lại",IF(T67="Nợ học phí", "Thi lại",IF(AND((MID(G67,2,2)&lt;"12"),Q67&lt;4.5),"Thi lại",IF(Q67&lt;4,"Học lại","Đạt")))))))</f>
        <v>Học lại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9">
        <v>59</v>
      </c>
      <c r="C68" s="30" t="s">
        <v>620</v>
      </c>
      <c r="D68" s="31" t="s">
        <v>621</v>
      </c>
      <c r="E68" s="32" t="s">
        <v>618</v>
      </c>
      <c r="F68" s="33"/>
      <c r="G68" s="30" t="s">
        <v>72</v>
      </c>
      <c r="H68" s="34">
        <v>7</v>
      </c>
      <c r="I68" s="34">
        <v>5</v>
      </c>
      <c r="J68" s="34" t="s">
        <v>28</v>
      </c>
      <c r="K68" s="34">
        <v>5</v>
      </c>
      <c r="L68" s="41"/>
      <c r="M68" s="41"/>
      <c r="N68" s="41"/>
      <c r="O68" s="98"/>
      <c r="P68" s="36">
        <v>1.5</v>
      </c>
      <c r="Q68" s="37">
        <f>ROUND(SUMPRODUCT(H68:P68,$H$9:$P$9)/100,1)</f>
        <v>2.8</v>
      </c>
      <c r="R68" s="38" t="str">
        <f>IF(AND($Q68&gt;=9,$Q68&lt;=10),"A+","")&amp;IF(AND($Q68&gt;=8.5,$Q68&lt;=8.9),"A","")&amp;IF(AND($Q68&gt;=8,$Q68&lt;=8.4),"B+","")&amp;IF(AND($Q68&gt;=7,$Q68&lt;=7.9),"B","")&amp;IF(AND($Q68&gt;=6.5,$Q68&lt;=6.9),"C+","")&amp;IF(AND($Q68&gt;=5.5,$Q68&lt;=6.4),"C","")&amp;IF(AND($Q68&gt;=5,$Q68&lt;=5.4),"D+","")&amp;IF(AND($Q68&gt;=4,$Q68&lt;=4.9),"D","")&amp;IF(AND($Q68&lt;4),"F","")</f>
        <v>F</v>
      </c>
      <c r="S68" s="39" t="str">
        <f>IF($Q68&lt;4,"Kém",IF(AND($Q68&gt;=4,$Q68&lt;=5.4),"Trung bình yếu",IF(AND($Q68&gt;=5.5,$Q68&lt;=6.9),"Trung bình",IF(AND($Q68&gt;=7,$Q68&lt;=8.4),"Khá",IF(AND($Q68&gt;=8.5,$Q68&lt;=10),"Giỏi","")))))</f>
        <v>Kém</v>
      </c>
      <c r="T68" s="40" t="str">
        <f>+IF(OR($H68=0,$I68=0,$J68=0,$K68=0),"Không đủ ĐKDT","")</f>
        <v/>
      </c>
      <c r="U68" s="90" t="s">
        <v>760</v>
      </c>
      <c r="V68" s="3"/>
      <c r="W68" s="28"/>
      <c r="X68" s="78" t="str">
        <f>IF(T68="Không đủ ĐKDT","Học lại",IF(T68="Đình chỉ thi","Học lại",IF(AND(MID(G68,2,2)&gt;="12",T68="Vắng"),"Học lại",IF(T68="Vắng có phép", "Thi lại",IF(T68="Nợ học phí", "Thi lại",IF(AND((MID(G68,2,2)&lt;"12"),Q68&lt;4.5),"Thi lại",IF(Q68&lt;4,"Học lại","Đạt")))))))</f>
        <v>Học lại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9">
        <v>60</v>
      </c>
      <c r="C69" s="30" t="s">
        <v>622</v>
      </c>
      <c r="D69" s="31" t="s">
        <v>407</v>
      </c>
      <c r="E69" s="32" t="s">
        <v>623</v>
      </c>
      <c r="F69" s="33"/>
      <c r="G69" s="30" t="s">
        <v>66</v>
      </c>
      <c r="H69" s="34">
        <v>7</v>
      </c>
      <c r="I69" s="34">
        <v>7</v>
      </c>
      <c r="J69" s="34" t="s">
        <v>28</v>
      </c>
      <c r="K69" s="34">
        <v>7</v>
      </c>
      <c r="L69" s="41"/>
      <c r="M69" s="41"/>
      <c r="N69" s="41"/>
      <c r="O69" s="98"/>
      <c r="P69" s="36">
        <v>6</v>
      </c>
      <c r="Q69" s="37">
        <f>ROUND(SUMPRODUCT(H69:P69,$H$9:$P$9)/100,1)</f>
        <v>6.3</v>
      </c>
      <c r="R69" s="38" t="str">
        <f>IF(AND($Q69&gt;=9,$Q69&lt;=10),"A+","")&amp;IF(AND($Q69&gt;=8.5,$Q69&lt;=8.9),"A","")&amp;IF(AND($Q69&gt;=8,$Q69&lt;=8.4),"B+","")&amp;IF(AND($Q69&gt;=7,$Q69&lt;=7.9),"B","")&amp;IF(AND($Q69&gt;=6.5,$Q69&lt;=6.9),"C+","")&amp;IF(AND($Q69&gt;=5.5,$Q69&lt;=6.4),"C","")&amp;IF(AND($Q69&gt;=5,$Q69&lt;=5.4),"D+","")&amp;IF(AND($Q69&gt;=4,$Q69&lt;=4.9),"D","")&amp;IF(AND($Q69&lt;4),"F","")</f>
        <v>C</v>
      </c>
      <c r="S69" s="39" t="str">
        <f>IF($Q69&lt;4,"Kém",IF(AND($Q69&gt;=4,$Q69&lt;=5.4),"Trung bình yếu",IF(AND($Q69&gt;=5.5,$Q69&lt;=6.9),"Trung bình",IF(AND($Q69&gt;=7,$Q69&lt;=8.4),"Khá",IF(AND($Q69&gt;=8.5,$Q69&lt;=10),"Giỏi","")))))</f>
        <v>Trung bình</v>
      </c>
      <c r="T69" s="40" t="str">
        <f>+IF(OR($H69=0,$I69=0,$J69=0,$K69=0),"Không đủ ĐKDT","")</f>
        <v/>
      </c>
      <c r="U69" s="90" t="s">
        <v>760</v>
      </c>
      <c r="V69" s="3"/>
      <c r="W69" s="28"/>
      <c r="X69" s="78" t="str">
        <f>IF(T69="Không đủ ĐKDT","Học lại",IF(T69="Đình chỉ thi","Học lại",IF(AND(MID(G69,2,2)&gt;="12",T69="Vắng"),"Học lại",IF(T69="Vắng có phép", "Thi lại",IF(T69="Nợ học phí", "Thi lại",IF(AND((MID(G69,2,2)&lt;"12"),Q69&lt;4.5),"Thi lại",IF(Q69&lt;4,"Học lại","Đạt")))))))</f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9">
        <v>61</v>
      </c>
      <c r="C70" s="30" t="s">
        <v>624</v>
      </c>
      <c r="D70" s="31" t="s">
        <v>256</v>
      </c>
      <c r="E70" s="32" t="s">
        <v>625</v>
      </c>
      <c r="F70" s="33"/>
      <c r="G70" s="30" t="s">
        <v>102</v>
      </c>
      <c r="H70" s="34">
        <v>7</v>
      </c>
      <c r="I70" s="34">
        <v>7</v>
      </c>
      <c r="J70" s="34" t="s">
        <v>28</v>
      </c>
      <c r="K70" s="34">
        <v>7</v>
      </c>
      <c r="L70" s="41"/>
      <c r="M70" s="41"/>
      <c r="N70" s="41"/>
      <c r="O70" s="98"/>
      <c r="P70" s="36">
        <v>7</v>
      </c>
      <c r="Q70" s="37">
        <f>ROUND(SUMPRODUCT(H70:P70,$H$9:$P$9)/100,1)</f>
        <v>7</v>
      </c>
      <c r="R70" s="38" t="str">
        <f>IF(AND($Q70&gt;=9,$Q70&lt;=10),"A+","")&amp;IF(AND($Q70&gt;=8.5,$Q70&lt;=8.9),"A","")&amp;IF(AND($Q70&gt;=8,$Q70&lt;=8.4),"B+","")&amp;IF(AND($Q70&gt;=7,$Q70&lt;=7.9),"B","")&amp;IF(AND($Q70&gt;=6.5,$Q70&lt;=6.9),"C+","")&amp;IF(AND($Q70&gt;=5.5,$Q70&lt;=6.4),"C","")&amp;IF(AND($Q70&gt;=5,$Q70&lt;=5.4),"D+","")&amp;IF(AND($Q70&gt;=4,$Q70&lt;=4.9),"D","")&amp;IF(AND($Q70&lt;4),"F","")</f>
        <v>B</v>
      </c>
      <c r="S70" s="39" t="str">
        <f>IF($Q70&lt;4,"Kém",IF(AND($Q70&gt;=4,$Q70&lt;=5.4),"Trung bình yếu",IF(AND($Q70&gt;=5.5,$Q70&lt;=6.9),"Trung bình",IF(AND($Q70&gt;=7,$Q70&lt;=8.4),"Khá",IF(AND($Q70&gt;=8.5,$Q70&lt;=10),"Giỏi","")))))</f>
        <v>Khá</v>
      </c>
      <c r="T70" s="40" t="str">
        <f>+IF(OR($H70=0,$I70=0,$J70=0,$K70=0),"Không đủ ĐKDT","")</f>
        <v/>
      </c>
      <c r="U70" s="90" t="s">
        <v>760</v>
      </c>
      <c r="V70" s="3"/>
      <c r="W70" s="28"/>
      <c r="X70" s="78" t="str">
        <f>IF(T70="Không đủ ĐKDT","Học lại",IF(T70="Đình chỉ thi","Học lại",IF(AND(MID(G70,2,2)&gt;="12",T70="Vắng"),"Học lại",IF(T70="Vắng có phép", "Thi lại",IF(T70="Nợ học phí", "Thi lại",IF(AND((MID(G70,2,2)&lt;"12"),Q70&lt;4.5),"Thi lại",IF(Q70&lt;4,"Học lại","Đạt")))))))</f>
        <v>Đạt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9">
        <v>62</v>
      </c>
      <c r="C71" s="30" t="s">
        <v>626</v>
      </c>
      <c r="D71" s="31" t="s">
        <v>575</v>
      </c>
      <c r="E71" s="32" t="s">
        <v>375</v>
      </c>
      <c r="F71" s="33"/>
      <c r="G71" s="30" t="s">
        <v>150</v>
      </c>
      <c r="H71" s="34">
        <v>7</v>
      </c>
      <c r="I71" s="34">
        <v>7</v>
      </c>
      <c r="J71" s="34" t="s">
        <v>28</v>
      </c>
      <c r="K71" s="34">
        <v>7</v>
      </c>
      <c r="L71" s="41"/>
      <c r="M71" s="41"/>
      <c r="N71" s="41"/>
      <c r="O71" s="98"/>
      <c r="P71" s="36">
        <v>8.5</v>
      </c>
      <c r="Q71" s="37">
        <f>ROUND(SUMPRODUCT(H71:P71,$H$9:$P$9)/100,1)</f>
        <v>8.1</v>
      </c>
      <c r="R71" s="38" t="str">
        <f>IF(AND($Q71&gt;=9,$Q71&lt;=10),"A+","")&amp;IF(AND($Q71&gt;=8.5,$Q71&lt;=8.9),"A","")&amp;IF(AND($Q71&gt;=8,$Q71&lt;=8.4),"B+","")&amp;IF(AND($Q71&gt;=7,$Q71&lt;=7.9),"B","")&amp;IF(AND($Q71&gt;=6.5,$Q71&lt;=6.9),"C+","")&amp;IF(AND($Q71&gt;=5.5,$Q71&lt;=6.4),"C","")&amp;IF(AND($Q71&gt;=5,$Q71&lt;=5.4),"D+","")&amp;IF(AND($Q71&gt;=4,$Q71&lt;=4.9),"D","")&amp;IF(AND($Q71&lt;4),"F","")</f>
        <v>B+</v>
      </c>
      <c r="S71" s="39" t="str">
        <f>IF($Q71&lt;4,"Kém",IF(AND($Q71&gt;=4,$Q71&lt;=5.4),"Trung bình yếu",IF(AND($Q71&gt;=5.5,$Q71&lt;=6.9),"Trung bình",IF(AND($Q71&gt;=7,$Q71&lt;=8.4),"Khá",IF(AND($Q71&gt;=8.5,$Q71&lt;=10),"Giỏi","")))))</f>
        <v>Khá</v>
      </c>
      <c r="T71" s="40" t="str">
        <f>+IF(OR($H71=0,$I71=0,$J71=0,$K71=0),"Không đủ ĐKDT","")</f>
        <v/>
      </c>
      <c r="U71" s="90" t="s">
        <v>760</v>
      </c>
      <c r="V71" s="3"/>
      <c r="W71" s="28"/>
      <c r="X71" s="78" t="str">
        <f>IF(T71="Không đủ ĐKDT","Học lại",IF(T71="Đình chỉ thi","Học lại",IF(AND(MID(G71,2,2)&gt;="12",T71="Vắng"),"Học lại",IF(T71="Vắng có phép", "Thi lại",IF(T71="Nợ học phí", "Thi lại",IF(AND((MID(G71,2,2)&lt;"12"),Q71&lt;4.5),"Thi lại",IF(Q71&lt;4,"Học lại","Đạt")))))))</f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9">
        <v>63</v>
      </c>
      <c r="C72" s="30" t="s">
        <v>627</v>
      </c>
      <c r="D72" s="31" t="s">
        <v>628</v>
      </c>
      <c r="E72" s="32" t="s">
        <v>629</v>
      </c>
      <c r="F72" s="33"/>
      <c r="G72" s="30" t="s">
        <v>102</v>
      </c>
      <c r="H72" s="34">
        <v>10</v>
      </c>
      <c r="I72" s="34">
        <v>9</v>
      </c>
      <c r="J72" s="34" t="s">
        <v>28</v>
      </c>
      <c r="K72" s="34">
        <v>9</v>
      </c>
      <c r="L72" s="41"/>
      <c r="M72" s="41"/>
      <c r="N72" s="41"/>
      <c r="O72" s="98"/>
      <c r="P72" s="36">
        <v>5.5</v>
      </c>
      <c r="Q72" s="37">
        <f>ROUND(SUMPRODUCT(H72:P72,$H$9:$P$9)/100,1)</f>
        <v>6.7</v>
      </c>
      <c r="R72" s="38" t="str">
        <f>IF(AND($Q72&gt;=9,$Q72&lt;=10),"A+","")&amp;IF(AND($Q72&gt;=8.5,$Q72&lt;=8.9),"A","")&amp;IF(AND($Q72&gt;=8,$Q72&lt;=8.4),"B+","")&amp;IF(AND($Q72&gt;=7,$Q72&lt;=7.9),"B","")&amp;IF(AND($Q72&gt;=6.5,$Q72&lt;=6.9),"C+","")&amp;IF(AND($Q72&gt;=5.5,$Q72&lt;=6.4),"C","")&amp;IF(AND($Q72&gt;=5,$Q72&lt;=5.4),"D+","")&amp;IF(AND($Q72&gt;=4,$Q72&lt;=4.9),"D","")&amp;IF(AND($Q72&lt;4),"F","")</f>
        <v>C+</v>
      </c>
      <c r="S72" s="39" t="str">
        <f>IF($Q72&lt;4,"Kém",IF(AND($Q72&gt;=4,$Q72&lt;=5.4),"Trung bình yếu",IF(AND($Q72&gt;=5.5,$Q72&lt;=6.9),"Trung bình",IF(AND($Q72&gt;=7,$Q72&lt;=8.4),"Khá",IF(AND($Q72&gt;=8.5,$Q72&lt;=10),"Giỏi","")))))</f>
        <v>Trung bình</v>
      </c>
      <c r="T72" s="40" t="str">
        <f>+IF(OR($H72=0,$I72=0,$J72=0,$K72=0),"Không đủ ĐKDT","")</f>
        <v/>
      </c>
      <c r="U72" s="90" t="s">
        <v>760</v>
      </c>
      <c r="V72" s="3"/>
      <c r="W72" s="28"/>
      <c r="X72" s="78" t="str">
        <f>IF(T72="Không đủ ĐKDT","Học lại",IF(T72="Đình chỉ thi","Học lại",IF(AND(MID(G72,2,2)&gt;="12",T72="Vắng"),"Học lại",IF(T72="Vắng có phép", "Thi lại",IF(T72="Nợ học phí", "Thi lại",IF(AND((MID(G72,2,2)&lt;"12"),Q72&lt;4.5),"Thi lại",IF(Q72&lt;4,"Học lại","Đạt")))))))</f>
        <v>Đạt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0" customHeight="1">
      <c r="B73" s="29">
        <v>64</v>
      </c>
      <c r="C73" s="30" t="s">
        <v>630</v>
      </c>
      <c r="D73" s="31" t="s">
        <v>631</v>
      </c>
      <c r="E73" s="32" t="s">
        <v>242</v>
      </c>
      <c r="F73" s="33"/>
      <c r="G73" s="30" t="s">
        <v>248</v>
      </c>
      <c r="H73" s="34">
        <v>4</v>
      </c>
      <c r="I73" s="34">
        <v>7</v>
      </c>
      <c r="J73" s="34" t="s">
        <v>28</v>
      </c>
      <c r="K73" s="34">
        <v>7</v>
      </c>
      <c r="L73" s="41"/>
      <c r="M73" s="41"/>
      <c r="N73" s="41"/>
      <c r="O73" s="98"/>
      <c r="P73" s="36">
        <v>1.5</v>
      </c>
      <c r="Q73" s="37">
        <f>ROUND(SUMPRODUCT(H73:P73,$H$9:$P$9)/100,1)</f>
        <v>2.9</v>
      </c>
      <c r="R73" s="38" t="str">
        <f>IF(AND($Q73&gt;=9,$Q73&lt;=10),"A+","")&amp;IF(AND($Q73&gt;=8.5,$Q73&lt;=8.9),"A","")&amp;IF(AND($Q73&gt;=8,$Q73&lt;=8.4),"B+","")&amp;IF(AND($Q73&gt;=7,$Q73&lt;=7.9),"B","")&amp;IF(AND($Q73&gt;=6.5,$Q73&lt;=6.9),"C+","")&amp;IF(AND($Q73&gt;=5.5,$Q73&lt;=6.4),"C","")&amp;IF(AND($Q73&gt;=5,$Q73&lt;=5.4),"D+","")&amp;IF(AND($Q73&gt;=4,$Q73&lt;=4.9),"D","")&amp;IF(AND($Q73&lt;4),"F","")</f>
        <v>F</v>
      </c>
      <c r="S73" s="39" t="str">
        <f>IF($Q73&lt;4,"Kém",IF(AND($Q73&gt;=4,$Q73&lt;=5.4),"Trung bình yếu",IF(AND($Q73&gt;=5.5,$Q73&lt;=6.9),"Trung bình",IF(AND($Q73&gt;=7,$Q73&lt;=8.4),"Khá",IF(AND($Q73&gt;=8.5,$Q73&lt;=10),"Giỏi","")))))</f>
        <v>Kém</v>
      </c>
      <c r="T73" s="40" t="str">
        <f>+IF(OR($H73=0,$I73=0,$J73=0,$K73=0),"Không đủ ĐKDT","")</f>
        <v/>
      </c>
      <c r="U73" s="90" t="s">
        <v>760</v>
      </c>
      <c r="V73" s="3"/>
      <c r="W73" s="28"/>
      <c r="X73" s="78" t="str">
        <f>IF(T73="Không đủ ĐKDT","Học lại",IF(T73="Đình chỉ thi","Học lại",IF(AND(MID(G73,2,2)&gt;="12",T73="Vắng"),"Học lại",IF(T73="Vắng có phép", "Thi lại",IF(T73="Nợ học phí", "Thi lại",IF(AND((MID(G73,2,2)&lt;"12"),Q73&lt;4.5),"Thi lại",IF(Q73&lt;4,"Học lại","Đạt")))))))</f>
        <v>Học lại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0" customHeight="1">
      <c r="B74" s="29">
        <v>65</v>
      </c>
      <c r="C74" s="30" t="s">
        <v>632</v>
      </c>
      <c r="D74" s="31" t="s">
        <v>633</v>
      </c>
      <c r="E74" s="32" t="s">
        <v>242</v>
      </c>
      <c r="F74" s="33"/>
      <c r="G74" s="30" t="s">
        <v>91</v>
      </c>
      <c r="H74" s="34">
        <v>7</v>
      </c>
      <c r="I74" s="34">
        <v>7.5</v>
      </c>
      <c r="J74" s="34" t="s">
        <v>28</v>
      </c>
      <c r="K74" s="34">
        <v>7.5</v>
      </c>
      <c r="L74" s="41"/>
      <c r="M74" s="41"/>
      <c r="N74" s="41"/>
      <c r="O74" s="98"/>
      <c r="P74" s="36">
        <v>6.5</v>
      </c>
      <c r="Q74" s="37">
        <f>ROUND(SUMPRODUCT(H74:P74,$H$9:$P$9)/100,1)</f>
        <v>6.8</v>
      </c>
      <c r="R74" s="38" t="str">
        <f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C+</v>
      </c>
      <c r="S74" s="39" t="str">
        <f>IF($Q74&lt;4,"Kém",IF(AND($Q74&gt;=4,$Q74&lt;=5.4),"Trung bình yếu",IF(AND($Q74&gt;=5.5,$Q74&lt;=6.9),"Trung bình",IF(AND($Q74&gt;=7,$Q74&lt;=8.4),"Khá",IF(AND($Q74&gt;=8.5,$Q74&lt;=10),"Giỏi","")))))</f>
        <v>Trung bình</v>
      </c>
      <c r="T74" s="40" t="str">
        <f>+IF(OR($H74=0,$I74=0,$J74=0,$K74=0),"Không đủ ĐKDT","")</f>
        <v/>
      </c>
      <c r="U74" s="90" t="s">
        <v>760</v>
      </c>
      <c r="V74" s="3"/>
      <c r="W74" s="28"/>
      <c r="X74" s="78" t="str">
        <f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30" customHeight="1">
      <c r="B75" s="29">
        <v>66</v>
      </c>
      <c r="C75" s="30" t="s">
        <v>634</v>
      </c>
      <c r="D75" s="31" t="s">
        <v>635</v>
      </c>
      <c r="E75" s="32" t="s">
        <v>636</v>
      </c>
      <c r="F75" s="33"/>
      <c r="G75" s="30" t="s">
        <v>66</v>
      </c>
      <c r="H75" s="34">
        <v>7</v>
      </c>
      <c r="I75" s="34">
        <v>7.5</v>
      </c>
      <c r="J75" s="34" t="s">
        <v>28</v>
      </c>
      <c r="K75" s="34">
        <v>7.5</v>
      </c>
      <c r="L75" s="41"/>
      <c r="M75" s="41"/>
      <c r="N75" s="41"/>
      <c r="O75" s="98"/>
      <c r="P75" s="36">
        <v>7</v>
      </c>
      <c r="Q75" s="37">
        <f>ROUND(SUMPRODUCT(H75:P75,$H$9:$P$9)/100,1)</f>
        <v>7.1</v>
      </c>
      <c r="R75" s="38" t="str">
        <f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9" t="str">
        <f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>+IF(OR($H75=0,$I75=0,$J75=0,$K75=0),"Không đủ ĐKDT","")</f>
        <v/>
      </c>
      <c r="U75" s="90" t="s">
        <v>760</v>
      </c>
      <c r="V75" s="3"/>
      <c r="W75" s="28"/>
      <c r="X75" s="78" t="str">
        <f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30" customHeight="1">
      <c r="B76" s="29">
        <v>67</v>
      </c>
      <c r="C76" s="30" t="s">
        <v>637</v>
      </c>
      <c r="D76" s="31" t="s">
        <v>638</v>
      </c>
      <c r="E76" s="32" t="s">
        <v>245</v>
      </c>
      <c r="F76" s="33"/>
      <c r="G76" s="30" t="s">
        <v>98</v>
      </c>
      <c r="H76" s="34">
        <v>6</v>
      </c>
      <c r="I76" s="34">
        <v>8.5</v>
      </c>
      <c r="J76" s="34" t="s">
        <v>28</v>
      </c>
      <c r="K76" s="34">
        <v>8.5</v>
      </c>
      <c r="L76" s="41"/>
      <c r="M76" s="41"/>
      <c r="N76" s="41"/>
      <c r="O76" s="98"/>
      <c r="P76" s="36">
        <v>7.5</v>
      </c>
      <c r="Q76" s="37">
        <f>ROUND(SUMPRODUCT(H76:P76,$H$9:$P$9)/100,1)</f>
        <v>7.6</v>
      </c>
      <c r="R76" s="38" t="str">
        <f>IF(AND($Q76&gt;=9,$Q76&lt;=10),"A+","")&amp;IF(AND($Q76&gt;=8.5,$Q76&lt;=8.9),"A","")&amp;IF(AND($Q76&gt;=8,$Q76&lt;=8.4),"B+","")&amp;IF(AND($Q76&gt;=7,$Q76&lt;=7.9),"B","")&amp;IF(AND($Q76&gt;=6.5,$Q76&lt;=6.9),"C+","")&amp;IF(AND($Q76&gt;=5.5,$Q76&lt;=6.4),"C","")&amp;IF(AND($Q76&gt;=5,$Q76&lt;=5.4),"D+","")&amp;IF(AND($Q76&gt;=4,$Q76&lt;=4.9),"D","")&amp;IF(AND($Q76&lt;4),"F","")</f>
        <v>B</v>
      </c>
      <c r="S76" s="39" t="str">
        <f>IF($Q76&lt;4,"Kém",IF(AND($Q76&gt;=4,$Q76&lt;=5.4),"Trung bình yếu",IF(AND($Q76&gt;=5.5,$Q76&lt;=6.9),"Trung bình",IF(AND($Q76&gt;=7,$Q76&lt;=8.4),"Khá",IF(AND($Q76&gt;=8.5,$Q76&lt;=10),"Giỏi","")))))</f>
        <v>Khá</v>
      </c>
      <c r="T76" s="40" t="str">
        <f>+IF(OR($H76=0,$I76=0,$J76=0,$K76=0),"Không đủ ĐKDT","")</f>
        <v/>
      </c>
      <c r="U76" s="90" t="s">
        <v>760</v>
      </c>
      <c r="V76" s="3"/>
      <c r="W76" s="28"/>
      <c r="X76" s="78" t="str">
        <f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</row>
    <row r="77" spans="1:39" ht="30" customHeight="1">
      <c r="B77" s="29">
        <v>68</v>
      </c>
      <c r="C77" s="30" t="s">
        <v>639</v>
      </c>
      <c r="D77" s="31" t="s">
        <v>432</v>
      </c>
      <c r="E77" s="32" t="s">
        <v>640</v>
      </c>
      <c r="F77" s="33"/>
      <c r="G77" s="30" t="s">
        <v>63</v>
      </c>
      <c r="H77" s="34">
        <v>0</v>
      </c>
      <c r="I77" s="34">
        <v>0</v>
      </c>
      <c r="J77" s="34" t="s">
        <v>28</v>
      </c>
      <c r="K77" s="34">
        <v>0</v>
      </c>
      <c r="L77" s="41"/>
      <c r="M77" s="41"/>
      <c r="N77" s="41"/>
      <c r="O77" s="98"/>
      <c r="P77" s="36" t="s">
        <v>1110</v>
      </c>
      <c r="Q77" s="37">
        <f>ROUND(SUMPRODUCT(H77:P77,$H$9:$P$9)/100,1)</f>
        <v>0</v>
      </c>
      <c r="R77" s="38" t="str">
        <f>IF(AND($Q77&gt;=9,$Q77&lt;=10),"A+","")&amp;IF(AND($Q77&gt;=8.5,$Q77&lt;=8.9),"A","")&amp;IF(AND($Q77&gt;=8,$Q77&lt;=8.4),"B+","")&amp;IF(AND($Q77&gt;=7,$Q77&lt;=7.9),"B","")&amp;IF(AND($Q77&gt;=6.5,$Q77&lt;=6.9),"C+","")&amp;IF(AND($Q77&gt;=5.5,$Q77&lt;=6.4),"C","")&amp;IF(AND($Q77&gt;=5,$Q77&lt;=5.4),"D+","")&amp;IF(AND($Q77&gt;=4,$Q77&lt;=4.9),"D","")&amp;IF(AND($Q77&lt;4),"F","")</f>
        <v>F</v>
      </c>
      <c r="S77" s="39" t="str">
        <f>IF($Q77&lt;4,"Kém",IF(AND($Q77&gt;=4,$Q77&lt;=5.4),"Trung bình yếu",IF(AND($Q77&gt;=5.5,$Q77&lt;=6.9),"Trung bình",IF(AND($Q77&gt;=7,$Q77&lt;=8.4),"Khá",IF(AND($Q77&gt;=8.5,$Q77&lt;=10),"Giỏi","")))))</f>
        <v>Kém</v>
      </c>
      <c r="T77" s="40" t="str">
        <f>+IF(OR($H77=0,$I77=0,$J77=0,$K77=0),"Không đủ ĐKDT","")</f>
        <v>Không đủ ĐKDT</v>
      </c>
      <c r="U77" s="90" t="s">
        <v>760</v>
      </c>
      <c r="V77" s="3"/>
      <c r="W77" s="28"/>
      <c r="X77" s="78" t="str">
        <f>IF(T77="Không đủ ĐKDT","Học lại",IF(T77="Đình chỉ thi","Học lại",IF(AND(MID(G77,2,2)&gt;="12",T77="Vắng"),"Học lại",IF(T77="Vắng có phép", "Thi lại",IF(T77="Nợ học phí", "Thi lại",IF(AND((MID(G77,2,2)&lt;"12"),Q77&lt;4.5),"Thi lại",IF(Q77&lt;4,"Học lại","Đạt")))))))</f>
        <v>Học lại</v>
      </c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</row>
    <row r="78" spans="1:39" ht="30" customHeight="1">
      <c r="B78" s="29">
        <v>69</v>
      </c>
      <c r="C78" s="30" t="s">
        <v>641</v>
      </c>
      <c r="D78" s="31" t="s">
        <v>409</v>
      </c>
      <c r="E78" s="32" t="s">
        <v>642</v>
      </c>
      <c r="F78" s="33"/>
      <c r="G78" s="30" t="s">
        <v>331</v>
      </c>
      <c r="H78" s="34">
        <v>6</v>
      </c>
      <c r="I78" s="34">
        <v>6.5</v>
      </c>
      <c r="J78" s="34" t="s">
        <v>28</v>
      </c>
      <c r="K78" s="34">
        <v>6.5</v>
      </c>
      <c r="L78" s="41"/>
      <c r="M78" s="41"/>
      <c r="N78" s="41"/>
      <c r="O78" s="98"/>
      <c r="P78" s="36">
        <v>4.5</v>
      </c>
      <c r="Q78" s="37">
        <f>ROUND(SUMPRODUCT(H78:P78,$H$9:$P$9)/100,1)</f>
        <v>5.0999999999999996</v>
      </c>
      <c r="R78" s="38" t="str">
        <f>IF(AND($Q78&gt;=9,$Q78&lt;=10),"A+","")&amp;IF(AND($Q78&gt;=8.5,$Q78&lt;=8.9),"A","")&amp;IF(AND($Q78&gt;=8,$Q78&lt;=8.4),"B+","")&amp;IF(AND($Q78&gt;=7,$Q78&lt;=7.9),"B","")&amp;IF(AND($Q78&gt;=6.5,$Q78&lt;=6.9),"C+","")&amp;IF(AND($Q78&gt;=5.5,$Q78&lt;=6.4),"C","")&amp;IF(AND($Q78&gt;=5,$Q78&lt;=5.4),"D+","")&amp;IF(AND($Q78&gt;=4,$Q78&lt;=4.9),"D","")&amp;IF(AND($Q78&lt;4),"F","")</f>
        <v>D+</v>
      </c>
      <c r="S78" s="39" t="str">
        <f>IF($Q78&lt;4,"Kém",IF(AND($Q78&gt;=4,$Q78&lt;=5.4),"Trung bình yếu",IF(AND($Q78&gt;=5.5,$Q78&lt;=6.9),"Trung bình",IF(AND($Q78&gt;=7,$Q78&lt;=8.4),"Khá",IF(AND($Q78&gt;=8.5,$Q78&lt;=10),"Giỏi","")))))</f>
        <v>Trung bình yếu</v>
      </c>
      <c r="T78" s="40" t="str">
        <f>+IF(OR($H78=0,$I78=0,$J78=0,$K78=0),"Không đủ ĐKDT","")</f>
        <v/>
      </c>
      <c r="U78" s="90" t="s">
        <v>760</v>
      </c>
      <c r="V78" s="3"/>
      <c r="W78" s="28"/>
      <c r="X78" s="78" t="str">
        <f>IF(T78="Không đủ ĐKDT","Học lại",IF(T78="Đình chỉ thi","Học lại",IF(AND(MID(G78,2,2)&gt;="12",T78="Vắng"),"Học lại",IF(T78="Vắng có phép", "Thi lại",IF(T78="Nợ học phí", "Thi lại",IF(AND((MID(G78,2,2)&lt;"12"),Q78&lt;4.5),"Thi lại",IF(Q78&lt;4,"Học lại","Đạt")))))))</f>
        <v>Đạt</v>
      </c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</row>
    <row r="79" spans="1:39" ht="9" customHeight="1">
      <c r="A79" s="2"/>
      <c r="B79" s="42"/>
      <c r="C79" s="43"/>
      <c r="D79" s="43"/>
      <c r="E79" s="44"/>
      <c r="F79" s="44"/>
      <c r="G79" s="44"/>
      <c r="H79" s="45"/>
      <c r="I79" s="46"/>
      <c r="J79" s="46"/>
      <c r="K79" s="47"/>
      <c r="L79" s="47"/>
      <c r="M79" s="47"/>
      <c r="N79" s="47"/>
      <c r="O79" s="109"/>
      <c r="P79" s="47"/>
      <c r="Q79" s="47"/>
      <c r="R79" s="47"/>
      <c r="S79" s="47"/>
      <c r="T79" s="47"/>
      <c r="U79" s="2"/>
      <c r="V79" s="3"/>
    </row>
    <row r="80" spans="1:39">
      <c r="A80" s="2"/>
      <c r="B80" s="140" t="s">
        <v>29</v>
      </c>
      <c r="C80" s="140"/>
      <c r="D80" s="43"/>
      <c r="E80" s="44"/>
      <c r="F80" s="44"/>
      <c r="G80" s="44"/>
      <c r="H80" s="45"/>
      <c r="I80" s="46"/>
      <c r="J80" s="46"/>
      <c r="K80" s="47"/>
      <c r="L80" s="47"/>
      <c r="M80" s="47"/>
      <c r="N80" s="47"/>
      <c r="O80" s="109"/>
      <c r="P80" s="47"/>
      <c r="Q80" s="47"/>
      <c r="R80" s="47"/>
      <c r="S80" s="47"/>
      <c r="T80" s="47"/>
      <c r="U80" s="2"/>
      <c r="V80" s="3"/>
    </row>
    <row r="81" spans="1:39" ht="16.5" customHeight="1">
      <c r="A81" s="2"/>
      <c r="B81" s="48" t="s">
        <v>30</v>
      </c>
      <c r="C81" s="48"/>
      <c r="D81" s="49">
        <f>+$AA$8</f>
        <v>69</v>
      </c>
      <c r="E81" s="50" t="s">
        <v>31</v>
      </c>
      <c r="F81" s="111" t="s">
        <v>32</v>
      </c>
      <c r="G81" s="111"/>
      <c r="H81" s="111"/>
      <c r="I81" s="111"/>
      <c r="J81" s="111"/>
      <c r="K81" s="111"/>
      <c r="L81" s="111"/>
      <c r="M81" s="111"/>
      <c r="N81" s="111"/>
      <c r="O81" s="111"/>
      <c r="P81" s="51">
        <f>$AA$8 -COUNTIF($T$9:$T$268,"Vắng") -COUNTIF($T$9:$T$268,"Vắng có phép") - COUNTIF($T$9:$T$268,"Đình chỉ thi") - COUNTIF($T$9:$T$268,"Không đủ ĐKDT")</f>
        <v>65</v>
      </c>
      <c r="Q81" s="51"/>
      <c r="R81" s="51"/>
      <c r="S81" s="52"/>
      <c r="T81" s="53" t="s">
        <v>31</v>
      </c>
      <c r="U81" s="91"/>
      <c r="V81" s="3"/>
    </row>
    <row r="82" spans="1:39" ht="16.5" customHeight="1">
      <c r="A82" s="2"/>
      <c r="B82" s="48" t="s">
        <v>33</v>
      </c>
      <c r="C82" s="48"/>
      <c r="D82" s="49">
        <f>+$AL$8</f>
        <v>57</v>
      </c>
      <c r="E82" s="50" t="s">
        <v>31</v>
      </c>
      <c r="F82" s="111" t="s">
        <v>34</v>
      </c>
      <c r="G82" s="111"/>
      <c r="H82" s="111"/>
      <c r="I82" s="111"/>
      <c r="J82" s="111"/>
      <c r="K82" s="111"/>
      <c r="L82" s="111"/>
      <c r="M82" s="111"/>
      <c r="N82" s="111"/>
      <c r="O82" s="111"/>
      <c r="P82" s="54">
        <f>COUNTIF($T$9:$T$144,"Vắng")</f>
        <v>0</v>
      </c>
      <c r="Q82" s="54"/>
      <c r="R82" s="54"/>
      <c r="S82" s="55"/>
      <c r="T82" s="53" t="s">
        <v>31</v>
      </c>
      <c r="U82" s="92"/>
      <c r="V82" s="3"/>
    </row>
    <row r="83" spans="1:39" ht="16.5" customHeight="1">
      <c r="A83" s="2"/>
      <c r="B83" s="48" t="s">
        <v>42</v>
      </c>
      <c r="C83" s="48"/>
      <c r="D83" s="64">
        <f>COUNTIF(X10:X78,"Học lại")</f>
        <v>12</v>
      </c>
      <c r="E83" s="50" t="s">
        <v>31</v>
      </c>
      <c r="F83" s="111" t="s">
        <v>43</v>
      </c>
      <c r="G83" s="111"/>
      <c r="H83" s="111"/>
      <c r="I83" s="111"/>
      <c r="J83" s="111"/>
      <c r="K83" s="111"/>
      <c r="L83" s="111"/>
      <c r="M83" s="111"/>
      <c r="N83" s="111"/>
      <c r="O83" s="111"/>
      <c r="P83" s="51">
        <f>COUNTIF($T$9:$T$144,"Vắng có phép")</f>
        <v>0</v>
      </c>
      <c r="Q83" s="51"/>
      <c r="R83" s="51"/>
      <c r="S83" s="52"/>
      <c r="T83" s="53" t="s">
        <v>31</v>
      </c>
      <c r="U83" s="91"/>
      <c r="V83" s="3"/>
    </row>
    <row r="84" spans="1:39" ht="3" customHeight="1">
      <c r="A84" s="2"/>
      <c r="B84" s="42"/>
      <c r="C84" s="43"/>
      <c r="D84" s="43"/>
      <c r="E84" s="44"/>
      <c r="F84" s="44"/>
      <c r="G84" s="44"/>
      <c r="H84" s="45"/>
      <c r="I84" s="46"/>
      <c r="J84" s="46"/>
      <c r="K84" s="47"/>
      <c r="L84" s="47"/>
      <c r="M84" s="47"/>
      <c r="N84" s="47"/>
      <c r="O84" s="109"/>
      <c r="P84" s="47"/>
      <c r="Q84" s="47"/>
      <c r="R84" s="47"/>
      <c r="S84" s="47"/>
      <c r="T84" s="47"/>
      <c r="U84" s="2"/>
      <c r="V84" s="3"/>
    </row>
    <row r="85" spans="1:39" ht="15.75">
      <c r="B85" s="83" t="s">
        <v>44</v>
      </c>
      <c r="C85" s="83"/>
      <c r="D85" s="84">
        <f>COUNTIF(X10:X78,"Thi lại")</f>
        <v>0</v>
      </c>
      <c r="E85" s="85" t="s">
        <v>31</v>
      </c>
      <c r="F85" s="3"/>
      <c r="G85" s="3"/>
      <c r="H85" s="3"/>
      <c r="I85" s="3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3"/>
    </row>
    <row r="86" spans="1:39" ht="24.75" customHeight="1">
      <c r="B86" s="83"/>
      <c r="C86" s="83"/>
      <c r="D86" s="84"/>
      <c r="E86" s="85"/>
      <c r="F86" s="3"/>
      <c r="G86" s="3"/>
      <c r="H86" s="3"/>
      <c r="I86" s="3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3"/>
    </row>
    <row r="87" spans="1:39" ht="15.75">
      <c r="A87" s="56"/>
      <c r="B87" s="131"/>
      <c r="C87" s="131"/>
      <c r="D87" s="131"/>
      <c r="E87" s="131"/>
      <c r="F87" s="131"/>
      <c r="G87" s="131"/>
      <c r="H87" s="131"/>
      <c r="I87" s="57"/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3"/>
    </row>
    <row r="88" spans="1:39" ht="4.5" customHeight="1">
      <c r="A88" s="2"/>
      <c r="B88" s="42"/>
      <c r="C88" s="58"/>
      <c r="D88" s="58"/>
      <c r="E88" s="59"/>
      <c r="F88" s="59"/>
      <c r="G88" s="59"/>
      <c r="H88" s="60"/>
      <c r="I88" s="61"/>
      <c r="J88" s="61"/>
      <c r="K88" s="3"/>
      <c r="L88" s="3"/>
      <c r="M88" s="3"/>
      <c r="N88" s="3"/>
      <c r="P88" s="3"/>
      <c r="Q88" s="3"/>
      <c r="R88" s="3"/>
      <c r="S88" s="3"/>
      <c r="T88" s="3"/>
      <c r="V88" s="3"/>
    </row>
    <row r="89" spans="1:39" s="2" customFormat="1">
      <c r="B89" s="131"/>
      <c r="C89" s="131"/>
      <c r="D89" s="132"/>
      <c r="E89" s="132"/>
      <c r="F89" s="132"/>
      <c r="G89" s="132"/>
      <c r="H89" s="132"/>
      <c r="I89" s="61"/>
      <c r="J89" s="61"/>
      <c r="K89" s="47"/>
      <c r="L89" s="47"/>
      <c r="M89" s="47"/>
      <c r="N89" s="47"/>
      <c r="O89" s="109"/>
      <c r="P89" s="47"/>
      <c r="Q89" s="47"/>
      <c r="R89" s="47"/>
      <c r="S89" s="47"/>
      <c r="T89" s="47"/>
      <c r="V89" s="3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0"/>
      <c r="P90" s="3"/>
      <c r="Q90" s="3"/>
      <c r="R90" s="3"/>
      <c r="S90" s="3"/>
      <c r="T90" s="3"/>
      <c r="U90" s="1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10"/>
      <c r="P91" s="3"/>
      <c r="Q91" s="3"/>
      <c r="R91" s="3"/>
      <c r="S91" s="3"/>
      <c r="T91" s="3"/>
      <c r="U91" s="1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10"/>
      <c r="P92" s="3"/>
      <c r="Q92" s="3"/>
      <c r="R92" s="3"/>
      <c r="S92" s="3"/>
      <c r="T92" s="3"/>
      <c r="U92" s="1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 ht="9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10"/>
      <c r="P93" s="3"/>
      <c r="Q93" s="3"/>
      <c r="R93" s="3"/>
      <c r="S93" s="3"/>
      <c r="T93" s="3"/>
      <c r="U93" s="1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3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10"/>
      <c r="P94" s="3"/>
      <c r="Q94" s="3"/>
      <c r="R94" s="3"/>
      <c r="S94" s="3"/>
      <c r="T94" s="3"/>
      <c r="U94" s="1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18" customHeight="1">
      <c r="A95" s="1"/>
      <c r="B95" s="145"/>
      <c r="C95" s="145"/>
      <c r="D95" s="145"/>
      <c r="E95" s="145"/>
      <c r="F95" s="145"/>
      <c r="G95" s="145"/>
      <c r="H95" s="145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10"/>
      <c r="P96" s="3"/>
      <c r="Q96" s="3"/>
      <c r="R96" s="3"/>
      <c r="S96" s="3"/>
      <c r="T96" s="3"/>
      <c r="U96" s="1"/>
      <c r="V96" s="3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 ht="36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10"/>
      <c r="P97" s="3"/>
      <c r="Q97" s="3"/>
      <c r="R97" s="3"/>
      <c r="S97" s="3"/>
      <c r="T97" s="3"/>
      <c r="U97" s="1"/>
      <c r="V97" s="3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 ht="21.75" customHeight="1">
      <c r="A98" s="1"/>
      <c r="B98" s="131"/>
      <c r="C98" s="131"/>
      <c r="D98" s="131"/>
      <c r="E98" s="131"/>
      <c r="F98" s="131"/>
      <c r="G98" s="131"/>
      <c r="H98" s="131"/>
      <c r="I98" s="57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3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s="2" customFormat="1" ht="15.75">
      <c r="A99" s="1"/>
      <c r="B99" s="42"/>
      <c r="C99" s="58"/>
      <c r="D99" s="58"/>
      <c r="E99" s="59"/>
      <c r="F99" s="59"/>
      <c r="G99" s="59"/>
      <c r="H99" s="60"/>
      <c r="I99" s="61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s="2" customFormat="1">
      <c r="A100" s="1"/>
      <c r="B100" s="131"/>
      <c r="C100" s="131"/>
      <c r="D100" s="132"/>
      <c r="E100" s="132"/>
      <c r="F100" s="132"/>
      <c r="G100" s="132"/>
      <c r="H100" s="132"/>
      <c r="I100" s="61"/>
      <c r="J100" s="61"/>
      <c r="K100" s="47"/>
      <c r="L100" s="47"/>
      <c r="M100" s="47"/>
      <c r="N100" s="47"/>
      <c r="O100" s="109"/>
      <c r="P100" s="47"/>
      <c r="Q100" s="47"/>
      <c r="R100" s="47"/>
      <c r="S100" s="47"/>
      <c r="T100" s="47"/>
      <c r="V100" s="1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10"/>
      <c r="P101" s="3"/>
      <c r="Q101" s="3"/>
      <c r="R101" s="3"/>
      <c r="S101" s="3"/>
      <c r="T101" s="3"/>
      <c r="U101" s="1"/>
      <c r="V101" s="1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</row>
    <row r="105" spans="1:39" ht="15.75">
      <c r="B105" s="144"/>
      <c r="C105" s="144"/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  <c r="N105" s="144"/>
      <c r="O105" s="144"/>
      <c r="P105" s="144"/>
      <c r="Q105" s="144"/>
      <c r="R105" s="144"/>
      <c r="S105" s="144"/>
      <c r="T105" s="144"/>
      <c r="U105" s="144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sortState ref="A10:AM78">
    <sortCondition ref="B10:B78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82:O82"/>
    <mergeCell ref="O7:O8"/>
    <mergeCell ref="C7:C8"/>
    <mergeCell ref="D7:E8"/>
    <mergeCell ref="AJ4:AK6"/>
    <mergeCell ref="F7:F8"/>
    <mergeCell ref="G7:G8"/>
    <mergeCell ref="B9:G9"/>
    <mergeCell ref="B80:C80"/>
    <mergeCell ref="F81:O81"/>
    <mergeCell ref="P7:P8"/>
    <mergeCell ref="Q7:Q9"/>
    <mergeCell ref="H7:H8"/>
    <mergeCell ref="I7:I8"/>
    <mergeCell ref="J7:J8"/>
    <mergeCell ref="K7:K8"/>
    <mergeCell ref="L7:L8"/>
    <mergeCell ref="M7:M8"/>
    <mergeCell ref="B100:C100"/>
    <mergeCell ref="D100:H100"/>
    <mergeCell ref="B105:C105"/>
    <mergeCell ref="D105:I105"/>
    <mergeCell ref="J105:U105"/>
    <mergeCell ref="J99:U99"/>
    <mergeCell ref="F83:O83"/>
    <mergeCell ref="J85:U85"/>
    <mergeCell ref="J86:U86"/>
    <mergeCell ref="B87:H87"/>
    <mergeCell ref="J87:U87"/>
    <mergeCell ref="B89:C89"/>
    <mergeCell ref="D89:H89"/>
    <mergeCell ref="B95:C95"/>
    <mergeCell ref="D95:I95"/>
    <mergeCell ref="B98:H98"/>
    <mergeCell ref="J98:U98"/>
    <mergeCell ref="J95:U95"/>
  </mergeCells>
  <conditionalFormatting sqref="H10:N78 P10:P78">
    <cfRule type="cellIs" dxfId="14" priority="4" operator="greaterThan">
      <formula>10</formula>
    </cfRule>
  </conditionalFormatting>
  <conditionalFormatting sqref="O100:O1048576 O1:O98">
    <cfRule type="duplicateValues" dxfId="13" priority="3"/>
  </conditionalFormatting>
  <conditionalFormatting sqref="C1:C1048576">
    <cfRule type="duplicateValues" dxfId="12" priority="2"/>
  </conditionalFormatting>
  <conditionalFormatting sqref="O1">
    <cfRule type="duplicateValues" dxfId="11" priority="1"/>
  </conditionalFormatting>
  <dataValidations count="1">
    <dataValidation allowBlank="1" showInputMessage="1" showErrorMessage="1" errorTitle="Không xóa dữ liệu" error="Không xóa dữ liệu" prompt="Không xóa dữ liệu" sqref="D83 Y2:AM8 X10:X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tabColor rgb="FF002060"/>
  </sheetPr>
  <dimension ref="A1:AM95"/>
  <sheetViews>
    <sheetView topLeftCell="B1" workbookViewId="0">
      <pane ySplit="3" topLeftCell="A54" activePane="bottomLeft" state="frozen"/>
      <selection activeCell="A6" sqref="A6:XFD6"/>
      <selection pane="bottomLeft" activeCell="R3" sqref="R1:S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2.875" style="1" customWidth="1"/>
    <col min="5" max="5" width="7.25" style="1" customWidth="1"/>
    <col min="6" max="6" width="9.375" style="1" hidden="1" customWidth="1"/>
    <col min="7" max="7" width="12" style="1" customWidth="1"/>
    <col min="8" max="9" width="5.625" style="1" customWidth="1"/>
    <col min="10" max="10" width="4.375" style="1" hidden="1" customWidth="1"/>
    <col min="11" max="11" width="5.5" style="1" customWidth="1"/>
    <col min="12" max="12" width="4.875" style="1" hidden="1" customWidth="1"/>
    <col min="13" max="13" width="5.25" style="1" hidden="1" customWidth="1"/>
    <col min="14" max="14" width="9" style="1" hidden="1" customWidth="1"/>
    <col min="15" max="15" width="17.125" style="101" hidden="1" customWidth="1"/>
    <col min="16" max="16" width="7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0" style="1" customWidth="1"/>
    <col min="21" max="21" width="7.12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16" t="s">
        <v>0</v>
      </c>
      <c r="C1" s="116"/>
      <c r="D1" s="116"/>
      <c r="E1" s="116"/>
      <c r="F1" s="116"/>
      <c r="G1" s="116"/>
      <c r="H1" s="117" t="s">
        <v>1109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3"/>
    </row>
    <row r="2" spans="2:39" ht="25.5" customHeight="1">
      <c r="B2" s="118" t="s">
        <v>1</v>
      </c>
      <c r="C2" s="118"/>
      <c r="D2" s="118"/>
      <c r="E2" s="118"/>
      <c r="F2" s="118"/>
      <c r="G2" s="118"/>
      <c r="H2" s="119" t="s">
        <v>45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3"/>
      <c r="P3" s="8"/>
      <c r="Q3" s="8"/>
      <c r="R3" s="8"/>
      <c r="S3" s="8"/>
      <c r="T3" s="8"/>
      <c r="U3" s="88"/>
      <c r="V3" s="4"/>
      <c r="W3" s="5"/>
      <c r="AF3" s="68"/>
      <c r="AJ3" s="68"/>
    </row>
    <row r="4" spans="2:39" ht="23.25" customHeight="1">
      <c r="B4" s="122" t="s">
        <v>2</v>
      </c>
      <c r="C4" s="122"/>
      <c r="D4" s="87" t="s">
        <v>46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94"/>
      <c r="P4" s="115" t="s">
        <v>48</v>
      </c>
      <c r="Q4" s="115"/>
      <c r="R4" s="115"/>
      <c r="S4" s="115" t="s">
        <v>53</v>
      </c>
      <c r="T4" s="115"/>
      <c r="U4" s="115"/>
      <c r="X4" s="66"/>
      <c r="Y4" s="120" t="s">
        <v>41</v>
      </c>
      <c r="Z4" s="120" t="s">
        <v>8</v>
      </c>
      <c r="AA4" s="120" t="s">
        <v>40</v>
      </c>
      <c r="AB4" s="120" t="s">
        <v>39</v>
      </c>
      <c r="AC4" s="120"/>
      <c r="AD4" s="120"/>
      <c r="AE4" s="120"/>
      <c r="AF4" s="120" t="s">
        <v>38</v>
      </c>
      <c r="AG4" s="120"/>
      <c r="AH4" s="120" t="s">
        <v>36</v>
      </c>
      <c r="AI4" s="120"/>
      <c r="AJ4" s="120" t="s">
        <v>37</v>
      </c>
      <c r="AK4" s="120"/>
      <c r="AL4" s="120" t="s">
        <v>35</v>
      </c>
      <c r="AM4" s="120"/>
    </row>
    <row r="5" spans="2:39" ht="17.25" customHeight="1">
      <c r="B5" s="121" t="s">
        <v>3</v>
      </c>
      <c r="C5" s="121"/>
      <c r="D5" s="9">
        <v>2</v>
      </c>
      <c r="G5" s="114" t="s">
        <v>47</v>
      </c>
      <c r="H5" s="114"/>
      <c r="I5" s="114"/>
      <c r="J5" s="114"/>
      <c r="K5" s="114"/>
      <c r="L5" s="114"/>
      <c r="M5" s="114"/>
      <c r="N5" s="114"/>
      <c r="O5" s="114"/>
      <c r="P5" s="115" t="s">
        <v>49</v>
      </c>
      <c r="Q5" s="115"/>
      <c r="R5" s="115"/>
      <c r="S5" s="115"/>
      <c r="T5" s="115"/>
      <c r="U5" s="115"/>
      <c r="X5" s="66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</row>
    <row r="6" spans="2:39" ht="11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5"/>
      <c r="P6" s="62"/>
      <c r="Q6" s="3"/>
      <c r="R6" s="3"/>
      <c r="S6" s="3"/>
      <c r="T6" s="3"/>
      <c r="X6" s="66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</row>
    <row r="7" spans="2:39" ht="44.25" customHeight="1">
      <c r="B7" s="123" t="s">
        <v>4</v>
      </c>
      <c r="C7" s="125" t="s">
        <v>5</v>
      </c>
      <c r="D7" s="127" t="s">
        <v>6</v>
      </c>
      <c r="E7" s="128"/>
      <c r="F7" s="123" t="s">
        <v>7</v>
      </c>
      <c r="G7" s="123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112" t="s">
        <v>13</v>
      </c>
      <c r="M7" s="112" t="s">
        <v>14</v>
      </c>
      <c r="N7" s="112" t="s">
        <v>15</v>
      </c>
      <c r="O7" s="146"/>
      <c r="P7" s="112" t="s">
        <v>16</v>
      </c>
      <c r="Q7" s="123" t="s">
        <v>17</v>
      </c>
      <c r="R7" s="112" t="s">
        <v>18</v>
      </c>
      <c r="S7" s="123" t="s">
        <v>19</v>
      </c>
      <c r="T7" s="123" t="s">
        <v>20</v>
      </c>
      <c r="U7" s="134" t="s">
        <v>21</v>
      </c>
      <c r="X7" s="66"/>
      <c r="Y7" s="120"/>
      <c r="Z7" s="120"/>
      <c r="AA7" s="120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24"/>
      <c r="C8" s="126"/>
      <c r="D8" s="129"/>
      <c r="E8" s="130"/>
      <c r="F8" s="124"/>
      <c r="G8" s="124"/>
      <c r="H8" s="113"/>
      <c r="I8" s="113"/>
      <c r="J8" s="113"/>
      <c r="K8" s="113"/>
      <c r="L8" s="112"/>
      <c r="M8" s="112"/>
      <c r="N8" s="112"/>
      <c r="O8" s="146"/>
      <c r="P8" s="112"/>
      <c r="Q8" s="133"/>
      <c r="R8" s="112"/>
      <c r="S8" s="124"/>
      <c r="T8" s="133"/>
      <c r="U8" s="135"/>
      <c r="W8" s="12"/>
      <c r="X8" s="66"/>
      <c r="Y8" s="71" t="str">
        <f>+D4</f>
        <v>Xử lý ảnh</v>
      </c>
      <c r="Z8" s="72" t="str">
        <f>+P4</f>
        <v>Nhóm: INT1362-01</v>
      </c>
      <c r="AA8" s="73">
        <f>+$AJ$8+$AL$8+$AH$8</f>
        <v>59</v>
      </c>
      <c r="AB8" s="67">
        <f>COUNTIF($T$9:$T$128,"Khiển trách")</f>
        <v>0</v>
      </c>
      <c r="AC8" s="67">
        <f>COUNTIF($T$9:$T$128,"Cảnh cáo")</f>
        <v>0</v>
      </c>
      <c r="AD8" s="67">
        <f>COUNTIF($T$9:$T$128,"Đình chỉ thi")</f>
        <v>0</v>
      </c>
      <c r="AE8" s="74">
        <f>+($AB$8+$AC$8+$AD$8)/$AA$8*100%</f>
        <v>0</v>
      </c>
      <c r="AF8" s="67">
        <f>SUM(COUNTIF($T$9:$T$126,"Vắng"),COUNTIF($T$9:$T$126,"Vắng có phép"))</f>
        <v>0</v>
      </c>
      <c r="AG8" s="75">
        <f>+$AF$8/$AA$8</f>
        <v>0</v>
      </c>
      <c r="AH8" s="76">
        <f>COUNTIF($X$9:$X$126,"Thi lại")</f>
        <v>0</v>
      </c>
      <c r="AI8" s="75">
        <f>+$AH$8/$AA$8</f>
        <v>0</v>
      </c>
      <c r="AJ8" s="76">
        <f>COUNTIF($X$9:$X$127,"Học lại")</f>
        <v>8</v>
      </c>
      <c r="AK8" s="75">
        <f>+$AJ$8/$AA$8</f>
        <v>0.13559322033898305</v>
      </c>
      <c r="AL8" s="67">
        <f>COUNTIF($X$10:$X$127,"Đạt")</f>
        <v>51</v>
      </c>
      <c r="AM8" s="74">
        <f>+$AL$8/$AA$8</f>
        <v>0.86440677966101698</v>
      </c>
    </row>
    <row r="9" spans="2:39" ht="30" customHeight="1">
      <c r="B9" s="137" t="s">
        <v>27</v>
      </c>
      <c r="C9" s="138"/>
      <c r="D9" s="138"/>
      <c r="E9" s="138"/>
      <c r="F9" s="138"/>
      <c r="G9" s="139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02"/>
      <c r="P9" s="63">
        <f>100-(H9+I9+J9+K9)</f>
        <v>70</v>
      </c>
      <c r="Q9" s="124"/>
      <c r="R9" s="17"/>
      <c r="S9" s="17"/>
      <c r="T9" s="124"/>
      <c r="U9" s="136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8">
        <v>1</v>
      </c>
      <c r="C10" s="19" t="s">
        <v>643</v>
      </c>
      <c r="D10" s="20" t="s">
        <v>644</v>
      </c>
      <c r="E10" s="21" t="s">
        <v>62</v>
      </c>
      <c r="F10" s="22"/>
      <c r="G10" s="19" t="s">
        <v>150</v>
      </c>
      <c r="H10" s="23">
        <v>10</v>
      </c>
      <c r="I10" s="23">
        <v>8.5</v>
      </c>
      <c r="J10" s="23" t="s">
        <v>28</v>
      </c>
      <c r="K10" s="23">
        <v>8.5</v>
      </c>
      <c r="L10" s="24"/>
      <c r="M10" s="24"/>
      <c r="N10" s="24"/>
      <c r="O10" s="103"/>
      <c r="P10" s="25">
        <v>7.5</v>
      </c>
      <c r="Q10" s="26">
        <f>ROUND(SUMPRODUCT(H10:P10,$H$9:$P$9)/100,1)</f>
        <v>8</v>
      </c>
      <c r="R10" s="2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7" t="str">
        <f>IF($Q10&lt;4,"Kém",IF(AND($Q10&gt;=4,$Q10&lt;=5.4),"Trung bình yếu",IF(AND($Q10&gt;=5.5,$Q10&lt;=6.9),"Trung bình",IF(AND($Q10&gt;=7,$Q10&lt;=8.4),"Khá",IF(AND($Q10&gt;=8.5,$Q10&lt;=10),"Giỏi","")))))</f>
        <v>Khá</v>
      </c>
      <c r="T10" s="86" t="str">
        <f>+IF(OR($H10=0,$I10=0,$J10=0,$K10=0),"Không đủ ĐKDT","")</f>
        <v/>
      </c>
      <c r="U10" s="89" t="s">
        <v>761</v>
      </c>
      <c r="V10" s="3"/>
      <c r="W10" s="28"/>
      <c r="X10" s="78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9">
        <v>2</v>
      </c>
      <c r="C11" s="30" t="s">
        <v>645</v>
      </c>
      <c r="D11" s="31" t="s">
        <v>565</v>
      </c>
      <c r="E11" s="32" t="s">
        <v>62</v>
      </c>
      <c r="F11" s="33"/>
      <c r="G11" s="30" t="s">
        <v>91</v>
      </c>
      <c r="H11" s="34">
        <v>10</v>
      </c>
      <c r="I11" s="34">
        <v>9</v>
      </c>
      <c r="J11" s="34" t="s">
        <v>28</v>
      </c>
      <c r="K11" s="34">
        <v>9</v>
      </c>
      <c r="L11" s="35"/>
      <c r="M11" s="35"/>
      <c r="N11" s="35"/>
      <c r="O11" s="104"/>
      <c r="P11" s="36">
        <v>7</v>
      </c>
      <c r="Q11" s="37">
        <f>ROUND(SUMPRODUCT(H11:P11,$H$9:$P$9)/100,1)</f>
        <v>7.7</v>
      </c>
      <c r="R11" s="38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9" t="str">
        <f>IF($Q11&lt;4,"Kém",IF(AND($Q11&gt;=4,$Q11&lt;=5.4),"Trung bình yếu",IF(AND($Q11&gt;=5.5,$Q11&lt;=6.9),"Trung bình",IF(AND($Q11&gt;=7,$Q11&lt;=8.4),"Khá",IF(AND($Q11&gt;=8.5,$Q11&lt;=10),"Giỏi","")))))</f>
        <v>Khá</v>
      </c>
      <c r="T11" s="40" t="str">
        <f>+IF(OR($H11=0,$I11=0,$J11=0,$K11=0),"Không đủ ĐKDT","")</f>
        <v/>
      </c>
      <c r="U11" s="90" t="s">
        <v>761</v>
      </c>
      <c r="V11" s="3"/>
      <c r="W11" s="28"/>
      <c r="X11" s="7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9">
        <v>3</v>
      </c>
      <c r="C12" s="30" t="s">
        <v>646</v>
      </c>
      <c r="D12" s="31" t="s">
        <v>647</v>
      </c>
      <c r="E12" s="32" t="s">
        <v>62</v>
      </c>
      <c r="F12" s="33"/>
      <c r="G12" s="30" t="s">
        <v>66</v>
      </c>
      <c r="H12" s="34">
        <v>10</v>
      </c>
      <c r="I12" s="34">
        <v>8.5</v>
      </c>
      <c r="J12" s="34" t="s">
        <v>28</v>
      </c>
      <c r="K12" s="34">
        <v>8.5</v>
      </c>
      <c r="L12" s="41"/>
      <c r="M12" s="41"/>
      <c r="N12" s="41"/>
      <c r="O12" s="104"/>
      <c r="P12" s="36">
        <v>7.5</v>
      </c>
      <c r="Q12" s="37">
        <f>ROUND(SUMPRODUCT(H12:P12,$H$9:$P$9)/100,1)</f>
        <v>8</v>
      </c>
      <c r="R12" s="3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9" t="str">
        <f>IF($Q12&lt;4,"Kém",IF(AND($Q12&gt;=4,$Q12&lt;=5.4),"Trung bình yếu",IF(AND($Q12&gt;=5.5,$Q12&lt;=6.9),"Trung bình",IF(AND($Q12&gt;=7,$Q12&lt;=8.4),"Khá",IF(AND($Q12&gt;=8.5,$Q12&lt;=10),"Giỏi","")))))</f>
        <v>Khá</v>
      </c>
      <c r="T12" s="40" t="str">
        <f>+IF(OR($H12=0,$I12=0,$J12=0,$K12=0),"Không đủ ĐKDT","")</f>
        <v/>
      </c>
      <c r="U12" s="90" t="s">
        <v>761</v>
      </c>
      <c r="V12" s="3"/>
      <c r="W12" s="28"/>
      <c r="X12" s="78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9"/>
      <c r="Z12" s="79"/>
      <c r="AA12" s="105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9">
        <v>4</v>
      </c>
      <c r="C13" s="30" t="s">
        <v>648</v>
      </c>
      <c r="D13" s="31" t="s">
        <v>649</v>
      </c>
      <c r="E13" s="32" t="s">
        <v>1113</v>
      </c>
      <c r="F13" s="33"/>
      <c r="G13" s="30" t="s">
        <v>150</v>
      </c>
      <c r="H13" s="34">
        <v>7</v>
      </c>
      <c r="I13" s="34">
        <v>8</v>
      </c>
      <c r="J13" s="34" t="s">
        <v>28</v>
      </c>
      <c r="K13" s="34">
        <v>8</v>
      </c>
      <c r="L13" s="41"/>
      <c r="M13" s="41"/>
      <c r="N13" s="41"/>
      <c r="O13" s="104"/>
      <c r="P13" s="36">
        <v>4</v>
      </c>
      <c r="Q13" s="37">
        <f>ROUND(SUMPRODUCT(H13:P13,$H$9:$P$9)/100,1)</f>
        <v>5.0999999999999996</v>
      </c>
      <c r="R13" s="38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D+</v>
      </c>
      <c r="S13" s="39" t="str">
        <f>IF($Q13&lt;4,"Kém",IF(AND($Q13&gt;=4,$Q13&lt;=5.4),"Trung bình yếu",IF(AND($Q13&gt;=5.5,$Q13&lt;=6.9),"Trung bình",IF(AND($Q13&gt;=7,$Q13&lt;=8.4),"Khá",IF(AND($Q13&gt;=8.5,$Q13&lt;=10),"Giỏi","")))))</f>
        <v>Trung bình yếu</v>
      </c>
      <c r="T13" s="40" t="str">
        <f>+IF(OR($H13=0,$I13=0,$J13=0,$K13=0),"Không đủ ĐKDT","")</f>
        <v/>
      </c>
      <c r="U13" s="90" t="s">
        <v>761</v>
      </c>
      <c r="V13" s="3"/>
      <c r="W13" s="28"/>
      <c r="X13" s="78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9">
        <v>5</v>
      </c>
      <c r="C14" s="30" t="s">
        <v>650</v>
      </c>
      <c r="D14" s="31" t="s">
        <v>413</v>
      </c>
      <c r="E14" s="32" t="s">
        <v>75</v>
      </c>
      <c r="F14" s="33"/>
      <c r="G14" s="30" t="s">
        <v>123</v>
      </c>
      <c r="H14" s="34">
        <v>7</v>
      </c>
      <c r="I14" s="34">
        <v>7.5</v>
      </c>
      <c r="J14" s="34" t="s">
        <v>28</v>
      </c>
      <c r="K14" s="34">
        <v>7.5</v>
      </c>
      <c r="L14" s="41"/>
      <c r="M14" s="41"/>
      <c r="N14" s="41"/>
      <c r="O14" s="104"/>
      <c r="P14" s="36">
        <v>3.5</v>
      </c>
      <c r="Q14" s="37">
        <f>ROUND(SUMPRODUCT(H14:P14,$H$9:$P$9)/100,1)</f>
        <v>4.7</v>
      </c>
      <c r="R14" s="38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D</v>
      </c>
      <c r="S14" s="39" t="str">
        <f>IF($Q14&lt;4,"Kém",IF(AND($Q14&gt;=4,$Q14&lt;=5.4),"Trung bình yếu",IF(AND($Q14&gt;=5.5,$Q14&lt;=6.9),"Trung bình",IF(AND($Q14&gt;=7,$Q14&lt;=8.4),"Khá",IF(AND($Q14&gt;=8.5,$Q14&lt;=10),"Giỏi","")))))</f>
        <v>Trung bình yếu</v>
      </c>
      <c r="T14" s="40" t="str">
        <f>+IF(OR($H14=0,$I14=0,$J14=0,$K14=0),"Không đủ ĐKDT","")</f>
        <v/>
      </c>
      <c r="U14" s="90" t="s">
        <v>761</v>
      </c>
      <c r="V14" s="3"/>
      <c r="W14" s="28"/>
      <c r="X14" s="78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9">
        <v>6</v>
      </c>
      <c r="C15" s="30" t="s">
        <v>651</v>
      </c>
      <c r="D15" s="31" t="s">
        <v>125</v>
      </c>
      <c r="E15" s="32" t="s">
        <v>391</v>
      </c>
      <c r="F15" s="33"/>
      <c r="G15" s="30" t="s">
        <v>150</v>
      </c>
      <c r="H15" s="34">
        <v>8.5</v>
      </c>
      <c r="I15" s="34">
        <v>8</v>
      </c>
      <c r="J15" s="34" t="s">
        <v>28</v>
      </c>
      <c r="K15" s="34">
        <v>8</v>
      </c>
      <c r="L15" s="41"/>
      <c r="M15" s="41"/>
      <c r="N15" s="41"/>
      <c r="O15" s="104"/>
      <c r="P15" s="36">
        <v>7</v>
      </c>
      <c r="Q15" s="37">
        <f>ROUND(SUMPRODUCT(H15:P15,$H$9:$P$9)/100,1)</f>
        <v>7.4</v>
      </c>
      <c r="R15" s="38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B</v>
      </c>
      <c r="S15" s="39" t="str">
        <f>IF($Q15&lt;4,"Kém",IF(AND($Q15&gt;=4,$Q15&lt;=5.4),"Trung bình yếu",IF(AND($Q15&gt;=5.5,$Q15&lt;=6.9),"Trung bình",IF(AND($Q15&gt;=7,$Q15&lt;=8.4),"Khá",IF(AND($Q15&gt;=8.5,$Q15&lt;=10),"Giỏi","")))))</f>
        <v>Khá</v>
      </c>
      <c r="T15" s="40" t="str">
        <f>+IF(OR($H15=0,$I15=0,$J15=0,$K15=0),"Không đủ ĐKDT","")</f>
        <v/>
      </c>
      <c r="U15" s="90" t="s">
        <v>761</v>
      </c>
      <c r="V15" s="3"/>
      <c r="W15" s="28"/>
      <c r="X15" s="78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9">
        <v>7</v>
      </c>
      <c r="C16" s="30" t="s">
        <v>652</v>
      </c>
      <c r="D16" s="31" t="s">
        <v>197</v>
      </c>
      <c r="E16" s="32" t="s">
        <v>272</v>
      </c>
      <c r="F16" s="33"/>
      <c r="G16" s="30" t="s">
        <v>102</v>
      </c>
      <c r="H16" s="34">
        <v>8.5</v>
      </c>
      <c r="I16" s="34">
        <v>7.5</v>
      </c>
      <c r="J16" s="34" t="s">
        <v>28</v>
      </c>
      <c r="K16" s="34">
        <v>7.5</v>
      </c>
      <c r="L16" s="41"/>
      <c r="M16" s="41"/>
      <c r="N16" s="41"/>
      <c r="O16" s="104"/>
      <c r="P16" s="36">
        <v>4.5</v>
      </c>
      <c r="Q16" s="37">
        <f>ROUND(SUMPRODUCT(H16:P16,$H$9:$P$9)/100,1)</f>
        <v>5.5</v>
      </c>
      <c r="R16" s="38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C</v>
      </c>
      <c r="S16" s="39" t="str">
        <f>IF($Q16&lt;4,"Kém",IF(AND($Q16&gt;=4,$Q16&lt;=5.4),"Trung bình yếu",IF(AND($Q16&gt;=5.5,$Q16&lt;=6.9),"Trung bình",IF(AND($Q16&gt;=7,$Q16&lt;=8.4),"Khá",IF(AND($Q16&gt;=8.5,$Q16&lt;=10),"Giỏi","")))))</f>
        <v>Trung bình</v>
      </c>
      <c r="T16" s="40" t="str">
        <f>+IF(OR($H16=0,$I16=0,$J16=0,$K16=0),"Không đủ ĐKDT","")</f>
        <v/>
      </c>
      <c r="U16" s="90" t="s">
        <v>761</v>
      </c>
      <c r="V16" s="3"/>
      <c r="W16" s="28"/>
      <c r="X16" s="78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9">
        <v>8</v>
      </c>
      <c r="C17" s="30" t="s">
        <v>653</v>
      </c>
      <c r="D17" s="31" t="s">
        <v>256</v>
      </c>
      <c r="E17" s="32" t="s">
        <v>81</v>
      </c>
      <c r="F17" s="33"/>
      <c r="G17" s="30" t="s">
        <v>72</v>
      </c>
      <c r="H17" s="34">
        <v>7</v>
      </c>
      <c r="I17" s="34">
        <v>7.5</v>
      </c>
      <c r="J17" s="34" t="s">
        <v>28</v>
      </c>
      <c r="K17" s="34">
        <v>7.5</v>
      </c>
      <c r="L17" s="41"/>
      <c r="M17" s="41"/>
      <c r="N17" s="41"/>
      <c r="O17" s="104"/>
      <c r="P17" s="36">
        <v>6</v>
      </c>
      <c r="Q17" s="37">
        <f>ROUND(SUMPRODUCT(H17:P17,$H$9:$P$9)/100,1)</f>
        <v>6.4</v>
      </c>
      <c r="R17" s="38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C</v>
      </c>
      <c r="S17" s="39" t="str">
        <f>IF($Q17&lt;4,"Kém",IF(AND($Q17&gt;=4,$Q17&lt;=5.4),"Trung bình yếu",IF(AND($Q17&gt;=5.5,$Q17&lt;=6.9),"Trung bình",IF(AND($Q17&gt;=7,$Q17&lt;=8.4),"Khá",IF(AND($Q17&gt;=8.5,$Q17&lt;=10),"Giỏi","")))))</f>
        <v>Trung bình</v>
      </c>
      <c r="T17" s="40" t="str">
        <f>+IF(OR($H17=0,$I17=0,$J17=0,$K17=0),"Không đủ ĐKDT","")</f>
        <v/>
      </c>
      <c r="U17" s="90" t="s">
        <v>761</v>
      </c>
      <c r="V17" s="3"/>
      <c r="W17" s="28"/>
      <c r="X17" s="78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9">
        <v>9</v>
      </c>
      <c r="C18" s="30" t="s">
        <v>654</v>
      </c>
      <c r="D18" s="31" t="s">
        <v>204</v>
      </c>
      <c r="E18" s="32" t="s">
        <v>88</v>
      </c>
      <c r="F18" s="33"/>
      <c r="G18" s="30" t="s">
        <v>123</v>
      </c>
      <c r="H18" s="34">
        <v>7</v>
      </c>
      <c r="I18" s="34">
        <v>7.5</v>
      </c>
      <c r="J18" s="34" t="s">
        <v>28</v>
      </c>
      <c r="K18" s="34">
        <v>7.5</v>
      </c>
      <c r="L18" s="41"/>
      <c r="M18" s="41"/>
      <c r="N18" s="41"/>
      <c r="O18" s="104"/>
      <c r="P18" s="36">
        <v>7</v>
      </c>
      <c r="Q18" s="37">
        <f>ROUND(SUMPRODUCT(H18:P18,$H$9:$P$9)/100,1)</f>
        <v>7.1</v>
      </c>
      <c r="R18" s="38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B</v>
      </c>
      <c r="S18" s="39" t="str">
        <f>IF($Q18&lt;4,"Kém",IF(AND($Q18&gt;=4,$Q18&lt;=5.4),"Trung bình yếu",IF(AND($Q18&gt;=5.5,$Q18&lt;=6.9),"Trung bình",IF(AND($Q18&gt;=7,$Q18&lt;=8.4),"Khá",IF(AND($Q18&gt;=8.5,$Q18&lt;=10),"Giỏi","")))))</f>
        <v>Khá</v>
      </c>
      <c r="T18" s="40" t="str">
        <f>+IF(OR($H18=0,$I18=0,$J18=0,$K18=0),"Không đủ ĐKDT","")</f>
        <v/>
      </c>
      <c r="U18" s="90" t="s">
        <v>761</v>
      </c>
      <c r="V18" s="3"/>
      <c r="W18" s="28"/>
      <c r="X18" s="78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9">
        <v>10</v>
      </c>
      <c r="C19" s="30" t="s">
        <v>655</v>
      </c>
      <c r="D19" s="31" t="s">
        <v>656</v>
      </c>
      <c r="E19" s="32" t="s">
        <v>101</v>
      </c>
      <c r="F19" s="33"/>
      <c r="G19" s="30" t="s">
        <v>72</v>
      </c>
      <c r="H19" s="34">
        <v>7</v>
      </c>
      <c r="I19" s="34">
        <v>6</v>
      </c>
      <c r="J19" s="34" t="s">
        <v>28</v>
      </c>
      <c r="K19" s="34">
        <v>6</v>
      </c>
      <c r="L19" s="41"/>
      <c r="M19" s="41"/>
      <c r="N19" s="41"/>
      <c r="O19" s="104"/>
      <c r="P19" s="36">
        <v>4</v>
      </c>
      <c r="Q19" s="37">
        <f>ROUND(SUMPRODUCT(H19:P19,$H$9:$P$9)/100,1)</f>
        <v>4.7</v>
      </c>
      <c r="R19" s="38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D</v>
      </c>
      <c r="S19" s="39" t="str">
        <f>IF($Q19&lt;4,"Kém",IF(AND($Q19&gt;=4,$Q19&lt;=5.4),"Trung bình yếu",IF(AND($Q19&gt;=5.5,$Q19&lt;=6.9),"Trung bình",IF(AND($Q19&gt;=7,$Q19&lt;=8.4),"Khá",IF(AND($Q19&gt;=8.5,$Q19&lt;=10),"Giỏi","")))))</f>
        <v>Trung bình yếu</v>
      </c>
      <c r="T19" s="40" t="str">
        <f>+IF(OR($H19=0,$I19=0,$J19=0,$K19=0),"Không đủ ĐKDT","")</f>
        <v/>
      </c>
      <c r="U19" s="90" t="s">
        <v>761</v>
      </c>
      <c r="V19" s="3"/>
      <c r="W19" s="28"/>
      <c r="X19" s="78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9">
        <v>11</v>
      </c>
      <c r="C20" s="30" t="s">
        <v>657</v>
      </c>
      <c r="D20" s="31" t="s">
        <v>149</v>
      </c>
      <c r="E20" s="32" t="s">
        <v>105</v>
      </c>
      <c r="F20" s="33"/>
      <c r="G20" s="30" t="s">
        <v>102</v>
      </c>
      <c r="H20" s="34">
        <v>6</v>
      </c>
      <c r="I20" s="34">
        <v>6.5</v>
      </c>
      <c r="J20" s="34" t="s">
        <v>28</v>
      </c>
      <c r="K20" s="34">
        <v>6.5</v>
      </c>
      <c r="L20" s="41"/>
      <c r="M20" s="41"/>
      <c r="N20" s="41"/>
      <c r="O20" s="104"/>
      <c r="P20" s="36">
        <v>5.5</v>
      </c>
      <c r="Q20" s="37">
        <f>ROUND(SUMPRODUCT(H20:P20,$H$9:$P$9)/100,1)</f>
        <v>5.8</v>
      </c>
      <c r="R20" s="38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C</v>
      </c>
      <c r="S20" s="39" t="str">
        <f>IF($Q20&lt;4,"Kém",IF(AND($Q20&gt;=4,$Q20&lt;=5.4),"Trung bình yếu",IF(AND($Q20&gt;=5.5,$Q20&lt;=6.9),"Trung bình",IF(AND($Q20&gt;=7,$Q20&lt;=8.4),"Khá",IF(AND($Q20&gt;=8.5,$Q20&lt;=10),"Giỏi","")))))</f>
        <v>Trung bình</v>
      </c>
      <c r="T20" s="40" t="str">
        <f>+IF(OR($H20=0,$I20=0,$J20=0,$K20=0),"Không đủ ĐKDT","")</f>
        <v/>
      </c>
      <c r="U20" s="90" t="s">
        <v>761</v>
      </c>
      <c r="V20" s="3"/>
      <c r="W20" s="28"/>
      <c r="X20" s="78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9">
        <v>12</v>
      </c>
      <c r="C21" s="30" t="s">
        <v>658</v>
      </c>
      <c r="D21" s="31" t="s">
        <v>136</v>
      </c>
      <c r="E21" s="32" t="s">
        <v>659</v>
      </c>
      <c r="F21" s="33"/>
      <c r="G21" s="30" t="s">
        <v>91</v>
      </c>
      <c r="H21" s="34">
        <v>8.5</v>
      </c>
      <c r="I21" s="34">
        <v>8</v>
      </c>
      <c r="J21" s="34" t="s">
        <v>28</v>
      </c>
      <c r="K21" s="34">
        <v>8</v>
      </c>
      <c r="L21" s="41"/>
      <c r="M21" s="41"/>
      <c r="N21" s="41"/>
      <c r="O21" s="104"/>
      <c r="P21" s="36">
        <v>5.5</v>
      </c>
      <c r="Q21" s="37">
        <f>ROUND(SUMPRODUCT(H21:P21,$H$9:$P$9)/100,1)</f>
        <v>6.3</v>
      </c>
      <c r="R21" s="38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C</v>
      </c>
      <c r="S21" s="39" t="str">
        <f>IF($Q21&lt;4,"Kém",IF(AND($Q21&gt;=4,$Q21&lt;=5.4),"Trung bình yếu",IF(AND($Q21&gt;=5.5,$Q21&lt;=6.9),"Trung bình",IF(AND($Q21&gt;=7,$Q21&lt;=8.4),"Khá",IF(AND($Q21&gt;=8.5,$Q21&lt;=10),"Giỏi","")))))</f>
        <v>Trung bình</v>
      </c>
      <c r="T21" s="40" t="str">
        <f>+IF(OR($H21=0,$I21=0,$J21=0,$K21=0),"Không đủ ĐKDT","")</f>
        <v/>
      </c>
      <c r="U21" s="90" t="s">
        <v>761</v>
      </c>
      <c r="V21" s="3"/>
      <c r="W21" s="28"/>
      <c r="X21" s="78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9">
        <v>13</v>
      </c>
      <c r="C22" s="30" t="s">
        <v>660</v>
      </c>
      <c r="D22" s="31" t="s">
        <v>661</v>
      </c>
      <c r="E22" s="32" t="s">
        <v>111</v>
      </c>
      <c r="F22" s="33"/>
      <c r="G22" s="30" t="s">
        <v>123</v>
      </c>
      <c r="H22" s="34">
        <v>10</v>
      </c>
      <c r="I22" s="34">
        <v>8</v>
      </c>
      <c r="J22" s="34" t="s">
        <v>28</v>
      </c>
      <c r="K22" s="34">
        <v>8</v>
      </c>
      <c r="L22" s="41"/>
      <c r="M22" s="41"/>
      <c r="N22" s="41"/>
      <c r="O22" s="104"/>
      <c r="P22" s="36">
        <v>8.5</v>
      </c>
      <c r="Q22" s="37">
        <f>ROUND(SUMPRODUCT(H22:P22,$H$9:$P$9)/100,1)</f>
        <v>8.6</v>
      </c>
      <c r="R22" s="38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A</v>
      </c>
      <c r="S22" s="39" t="str">
        <f>IF($Q22&lt;4,"Kém",IF(AND($Q22&gt;=4,$Q22&lt;=5.4),"Trung bình yếu",IF(AND($Q22&gt;=5.5,$Q22&lt;=6.9),"Trung bình",IF(AND($Q22&gt;=7,$Q22&lt;=8.4),"Khá",IF(AND($Q22&gt;=8.5,$Q22&lt;=10),"Giỏi","")))))</f>
        <v>Giỏi</v>
      </c>
      <c r="T22" s="40" t="str">
        <f>+IF(OR($H22=0,$I22=0,$J22=0,$K22=0),"Không đủ ĐKDT","")</f>
        <v/>
      </c>
      <c r="U22" s="90" t="s">
        <v>761</v>
      </c>
      <c r="V22" s="3"/>
      <c r="W22" s="28"/>
      <c r="X22" s="78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9">
        <v>14</v>
      </c>
      <c r="C23" s="30" t="s">
        <v>662</v>
      </c>
      <c r="D23" s="31" t="s">
        <v>133</v>
      </c>
      <c r="E23" s="32" t="s">
        <v>111</v>
      </c>
      <c r="F23" s="33"/>
      <c r="G23" s="30" t="s">
        <v>102</v>
      </c>
      <c r="H23" s="34">
        <v>7</v>
      </c>
      <c r="I23" s="34">
        <v>7</v>
      </c>
      <c r="J23" s="34" t="s">
        <v>28</v>
      </c>
      <c r="K23" s="34">
        <v>7</v>
      </c>
      <c r="L23" s="41"/>
      <c r="M23" s="41"/>
      <c r="N23" s="41"/>
      <c r="O23" s="104"/>
      <c r="P23" s="36">
        <v>6</v>
      </c>
      <c r="Q23" s="37">
        <f>ROUND(SUMPRODUCT(H23:P23,$H$9:$P$9)/100,1)</f>
        <v>6.3</v>
      </c>
      <c r="R23" s="38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C</v>
      </c>
      <c r="S23" s="39" t="str">
        <f>IF($Q23&lt;4,"Kém",IF(AND($Q23&gt;=4,$Q23&lt;=5.4),"Trung bình yếu",IF(AND($Q23&gt;=5.5,$Q23&lt;=6.9),"Trung bình",IF(AND($Q23&gt;=7,$Q23&lt;=8.4),"Khá",IF(AND($Q23&gt;=8.5,$Q23&lt;=10),"Giỏi","")))))</f>
        <v>Trung bình</v>
      </c>
      <c r="T23" s="40" t="str">
        <f>+IF(OR($H23=0,$I23=0,$J23=0,$K23=0),"Không đủ ĐKDT","")</f>
        <v/>
      </c>
      <c r="U23" s="90" t="s">
        <v>761</v>
      </c>
      <c r="V23" s="3"/>
      <c r="W23" s="28"/>
      <c r="X23" s="78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9">
        <v>15</v>
      </c>
      <c r="C24" s="30" t="s">
        <v>663</v>
      </c>
      <c r="D24" s="31" t="s">
        <v>423</v>
      </c>
      <c r="E24" s="32" t="s">
        <v>120</v>
      </c>
      <c r="F24" s="33"/>
      <c r="G24" s="30" t="s">
        <v>102</v>
      </c>
      <c r="H24" s="34">
        <v>10</v>
      </c>
      <c r="I24" s="34">
        <v>7.5</v>
      </c>
      <c r="J24" s="34" t="s">
        <v>28</v>
      </c>
      <c r="K24" s="34">
        <v>7.5</v>
      </c>
      <c r="L24" s="41"/>
      <c r="M24" s="41"/>
      <c r="N24" s="41"/>
      <c r="O24" s="104"/>
      <c r="P24" s="36">
        <v>3</v>
      </c>
      <c r="Q24" s="37">
        <f>ROUND(SUMPRODUCT(H24:P24,$H$9:$P$9)/100,1)</f>
        <v>4.5999999999999996</v>
      </c>
      <c r="R24" s="38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D</v>
      </c>
      <c r="S24" s="39" t="str">
        <f>IF($Q24&lt;4,"Kém",IF(AND($Q24&gt;=4,$Q24&lt;=5.4),"Trung bình yếu",IF(AND($Q24&gt;=5.5,$Q24&lt;=6.9),"Trung bình",IF(AND($Q24&gt;=7,$Q24&lt;=8.4),"Khá",IF(AND($Q24&gt;=8.5,$Q24&lt;=10),"Giỏi","")))))</f>
        <v>Trung bình yếu</v>
      </c>
      <c r="T24" s="40" t="str">
        <f>+IF(OR($H24=0,$I24=0,$J24=0,$K24=0),"Không đủ ĐKDT","")</f>
        <v/>
      </c>
      <c r="U24" s="90" t="s">
        <v>761</v>
      </c>
      <c r="V24" s="3"/>
      <c r="W24" s="28"/>
      <c r="X24" s="78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9">
        <v>16</v>
      </c>
      <c r="C25" s="30" t="s">
        <v>664</v>
      </c>
      <c r="D25" s="31" t="s">
        <v>665</v>
      </c>
      <c r="E25" s="32" t="s">
        <v>126</v>
      </c>
      <c r="F25" s="33"/>
      <c r="G25" s="30" t="s">
        <v>123</v>
      </c>
      <c r="H25" s="34">
        <v>6</v>
      </c>
      <c r="I25" s="34">
        <v>7</v>
      </c>
      <c r="J25" s="34" t="s">
        <v>28</v>
      </c>
      <c r="K25" s="34">
        <v>7</v>
      </c>
      <c r="L25" s="41"/>
      <c r="M25" s="41"/>
      <c r="N25" s="41"/>
      <c r="O25" s="104"/>
      <c r="P25" s="36">
        <v>6</v>
      </c>
      <c r="Q25" s="37">
        <f>ROUND(SUMPRODUCT(H25:P25,$H$9:$P$9)/100,1)</f>
        <v>6.2</v>
      </c>
      <c r="R25" s="38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C</v>
      </c>
      <c r="S25" s="39" t="str">
        <f>IF($Q25&lt;4,"Kém",IF(AND($Q25&gt;=4,$Q25&lt;=5.4),"Trung bình yếu",IF(AND($Q25&gt;=5.5,$Q25&lt;=6.9),"Trung bình",IF(AND($Q25&gt;=7,$Q25&lt;=8.4),"Khá",IF(AND($Q25&gt;=8.5,$Q25&lt;=10),"Giỏi","")))))</f>
        <v>Trung bình</v>
      </c>
      <c r="T25" s="40" t="str">
        <f>+IF(OR($H25=0,$I25=0,$J25=0,$K25=0),"Không đủ ĐKDT","")</f>
        <v/>
      </c>
      <c r="U25" s="90" t="s">
        <v>761</v>
      </c>
      <c r="V25" s="3"/>
      <c r="W25" s="28"/>
      <c r="X25" s="78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9">
        <v>17</v>
      </c>
      <c r="C26" s="30" t="s">
        <v>666</v>
      </c>
      <c r="D26" s="31" t="s">
        <v>667</v>
      </c>
      <c r="E26" s="32" t="s">
        <v>302</v>
      </c>
      <c r="F26" s="33"/>
      <c r="G26" s="30" t="s">
        <v>91</v>
      </c>
      <c r="H26" s="34">
        <v>7</v>
      </c>
      <c r="I26" s="34">
        <v>6.5</v>
      </c>
      <c r="J26" s="34" t="s">
        <v>28</v>
      </c>
      <c r="K26" s="34">
        <v>6.5</v>
      </c>
      <c r="L26" s="41"/>
      <c r="M26" s="41"/>
      <c r="N26" s="41"/>
      <c r="O26" s="104"/>
      <c r="P26" s="36">
        <v>7</v>
      </c>
      <c r="Q26" s="37">
        <f>ROUND(SUMPRODUCT(H26:P26,$H$9:$P$9)/100,1)</f>
        <v>6.9</v>
      </c>
      <c r="R26" s="38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C+</v>
      </c>
      <c r="S26" s="39" t="str">
        <f>IF($Q26&lt;4,"Kém",IF(AND($Q26&gt;=4,$Q26&lt;=5.4),"Trung bình yếu",IF(AND($Q26&gt;=5.5,$Q26&lt;=6.9),"Trung bình",IF(AND($Q26&gt;=7,$Q26&lt;=8.4),"Khá",IF(AND($Q26&gt;=8.5,$Q26&lt;=10),"Giỏi","")))))</f>
        <v>Trung bình</v>
      </c>
      <c r="T26" s="40" t="str">
        <f>+IF(OR($H26=0,$I26=0,$J26=0,$K26=0),"Không đủ ĐKDT","")</f>
        <v/>
      </c>
      <c r="U26" s="90" t="s">
        <v>761</v>
      </c>
      <c r="V26" s="3"/>
      <c r="W26" s="28"/>
      <c r="X26" s="78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9">
        <v>18</v>
      </c>
      <c r="C27" s="30" t="s">
        <v>668</v>
      </c>
      <c r="D27" s="31" t="s">
        <v>84</v>
      </c>
      <c r="E27" s="32" t="s">
        <v>669</v>
      </c>
      <c r="F27" s="33"/>
      <c r="G27" s="30" t="s">
        <v>66</v>
      </c>
      <c r="H27" s="34">
        <v>7</v>
      </c>
      <c r="I27" s="34">
        <v>7</v>
      </c>
      <c r="J27" s="34" t="s">
        <v>28</v>
      </c>
      <c r="K27" s="34">
        <v>7</v>
      </c>
      <c r="L27" s="41"/>
      <c r="M27" s="41"/>
      <c r="N27" s="41"/>
      <c r="O27" s="104"/>
      <c r="P27" s="36">
        <v>6.5</v>
      </c>
      <c r="Q27" s="37">
        <f>ROUND(SUMPRODUCT(H27:P27,$H$9:$P$9)/100,1)</f>
        <v>6.7</v>
      </c>
      <c r="R27" s="38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C+</v>
      </c>
      <c r="S27" s="39" t="str">
        <f>IF($Q27&lt;4,"Kém",IF(AND($Q27&gt;=4,$Q27&lt;=5.4),"Trung bình yếu",IF(AND($Q27&gt;=5.5,$Q27&lt;=6.9),"Trung bình",IF(AND($Q27&gt;=7,$Q27&lt;=8.4),"Khá",IF(AND($Q27&gt;=8.5,$Q27&lt;=10),"Giỏi","")))))</f>
        <v>Trung bình</v>
      </c>
      <c r="T27" s="40" t="str">
        <f>+IF(OR($H27=0,$I27=0,$J27=0,$K27=0),"Không đủ ĐKDT","")</f>
        <v/>
      </c>
      <c r="U27" s="90" t="s">
        <v>761</v>
      </c>
      <c r="V27" s="3"/>
      <c r="W27" s="28"/>
      <c r="X27" s="78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9">
        <v>19</v>
      </c>
      <c r="C28" s="30" t="s">
        <v>670</v>
      </c>
      <c r="D28" s="31" t="s">
        <v>671</v>
      </c>
      <c r="E28" s="32" t="s">
        <v>672</v>
      </c>
      <c r="F28" s="33"/>
      <c r="G28" s="30" t="s">
        <v>123</v>
      </c>
      <c r="H28" s="34">
        <v>7</v>
      </c>
      <c r="I28" s="34">
        <v>8</v>
      </c>
      <c r="J28" s="34" t="s">
        <v>28</v>
      </c>
      <c r="K28" s="34">
        <v>8</v>
      </c>
      <c r="L28" s="41"/>
      <c r="M28" s="41"/>
      <c r="N28" s="41"/>
      <c r="O28" s="104"/>
      <c r="P28" s="36">
        <v>5</v>
      </c>
      <c r="Q28" s="37">
        <f>ROUND(SUMPRODUCT(H28:P28,$H$9:$P$9)/100,1)</f>
        <v>5.8</v>
      </c>
      <c r="R28" s="38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C</v>
      </c>
      <c r="S28" s="39" t="str">
        <f>IF($Q28&lt;4,"Kém",IF(AND($Q28&gt;=4,$Q28&lt;=5.4),"Trung bình yếu",IF(AND($Q28&gt;=5.5,$Q28&lt;=6.9),"Trung bình",IF(AND($Q28&gt;=7,$Q28&lt;=8.4),"Khá",IF(AND($Q28&gt;=8.5,$Q28&lt;=10),"Giỏi","")))))</f>
        <v>Trung bình</v>
      </c>
      <c r="T28" s="40" t="str">
        <f>+IF(OR($H28=0,$I28=0,$J28=0,$K28=0),"Không đủ ĐKDT","")</f>
        <v/>
      </c>
      <c r="U28" s="90" t="s">
        <v>761</v>
      </c>
      <c r="V28" s="3"/>
      <c r="W28" s="28"/>
      <c r="X28" s="78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9">
        <v>20</v>
      </c>
      <c r="C29" s="30" t="s">
        <v>673</v>
      </c>
      <c r="D29" s="31" t="s">
        <v>674</v>
      </c>
      <c r="E29" s="32" t="s">
        <v>137</v>
      </c>
      <c r="F29" s="33"/>
      <c r="G29" s="30" t="s">
        <v>91</v>
      </c>
      <c r="H29" s="34">
        <v>7</v>
      </c>
      <c r="I29" s="34">
        <v>7</v>
      </c>
      <c r="J29" s="34" t="s">
        <v>28</v>
      </c>
      <c r="K29" s="34">
        <v>7</v>
      </c>
      <c r="L29" s="41"/>
      <c r="M29" s="41"/>
      <c r="N29" s="41"/>
      <c r="O29" s="104"/>
      <c r="P29" s="36">
        <v>8.5</v>
      </c>
      <c r="Q29" s="37">
        <f>ROUND(SUMPRODUCT(H29:P29,$H$9:$P$9)/100,1)</f>
        <v>8.1</v>
      </c>
      <c r="R29" s="38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B+</v>
      </c>
      <c r="S29" s="39" t="str">
        <f>IF($Q29&lt;4,"Kém",IF(AND($Q29&gt;=4,$Q29&lt;=5.4),"Trung bình yếu",IF(AND($Q29&gt;=5.5,$Q29&lt;=6.9),"Trung bình",IF(AND($Q29&gt;=7,$Q29&lt;=8.4),"Khá",IF(AND($Q29&gt;=8.5,$Q29&lt;=10),"Giỏi","")))))</f>
        <v>Khá</v>
      </c>
      <c r="T29" s="40" t="str">
        <f>+IF(OR($H29=0,$I29=0,$J29=0,$K29=0),"Không đủ ĐKDT","")</f>
        <v/>
      </c>
      <c r="U29" s="90" t="s">
        <v>761</v>
      </c>
      <c r="V29" s="3"/>
      <c r="W29" s="28"/>
      <c r="X29" s="78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9">
        <v>21</v>
      </c>
      <c r="C30" s="30" t="s">
        <v>675</v>
      </c>
      <c r="D30" s="31" t="s">
        <v>77</v>
      </c>
      <c r="E30" s="32" t="s">
        <v>307</v>
      </c>
      <c r="F30" s="33"/>
      <c r="G30" s="30" t="s">
        <v>102</v>
      </c>
      <c r="H30" s="34">
        <v>7</v>
      </c>
      <c r="I30" s="34">
        <v>8</v>
      </c>
      <c r="J30" s="34" t="s">
        <v>28</v>
      </c>
      <c r="K30" s="34">
        <v>8</v>
      </c>
      <c r="L30" s="41"/>
      <c r="M30" s="41"/>
      <c r="N30" s="41"/>
      <c r="O30" s="104"/>
      <c r="P30" s="36">
        <v>10</v>
      </c>
      <c r="Q30" s="37">
        <f>ROUND(SUMPRODUCT(H30:P30,$H$9:$P$9)/100,1)</f>
        <v>9.3000000000000007</v>
      </c>
      <c r="R30" s="38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A+</v>
      </c>
      <c r="S30" s="39" t="str">
        <f>IF($Q30&lt;4,"Kém",IF(AND($Q30&gt;=4,$Q30&lt;=5.4),"Trung bình yếu",IF(AND($Q30&gt;=5.5,$Q30&lt;=6.9),"Trung bình",IF(AND($Q30&gt;=7,$Q30&lt;=8.4),"Khá",IF(AND($Q30&gt;=8.5,$Q30&lt;=10),"Giỏi","")))))</f>
        <v>Giỏi</v>
      </c>
      <c r="T30" s="40" t="str">
        <f>+IF(OR($H30=0,$I30=0,$J30=0,$K30=0),"Không đủ ĐKDT","")</f>
        <v/>
      </c>
      <c r="U30" s="90" t="s">
        <v>761</v>
      </c>
      <c r="V30" s="3"/>
      <c r="W30" s="28"/>
      <c r="X30" s="78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9">
        <v>22</v>
      </c>
      <c r="C31" s="30" t="s">
        <v>676</v>
      </c>
      <c r="D31" s="31" t="s">
        <v>677</v>
      </c>
      <c r="E31" s="32" t="s">
        <v>307</v>
      </c>
      <c r="F31" s="33"/>
      <c r="G31" s="30" t="s">
        <v>98</v>
      </c>
      <c r="H31" s="34">
        <v>6</v>
      </c>
      <c r="I31" s="34">
        <v>7.5</v>
      </c>
      <c r="J31" s="34" t="s">
        <v>28</v>
      </c>
      <c r="K31" s="34">
        <v>7.5</v>
      </c>
      <c r="L31" s="41"/>
      <c r="M31" s="41"/>
      <c r="N31" s="41"/>
      <c r="O31" s="104"/>
      <c r="P31" s="36">
        <v>7.5</v>
      </c>
      <c r="Q31" s="37">
        <f>ROUND(SUMPRODUCT(H31:P31,$H$9:$P$9)/100,1)</f>
        <v>7.4</v>
      </c>
      <c r="R31" s="38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B</v>
      </c>
      <c r="S31" s="39" t="str">
        <f>IF($Q31&lt;4,"Kém",IF(AND($Q31&gt;=4,$Q31&lt;=5.4),"Trung bình yếu",IF(AND($Q31&gt;=5.5,$Q31&lt;=6.9),"Trung bình",IF(AND($Q31&gt;=7,$Q31&lt;=8.4),"Khá",IF(AND($Q31&gt;=8.5,$Q31&lt;=10),"Giỏi","")))))</f>
        <v>Khá</v>
      </c>
      <c r="T31" s="40" t="str">
        <f>+IF(OR($H31=0,$I31=0,$J31=0,$K31=0),"Không đủ ĐKDT","")</f>
        <v/>
      </c>
      <c r="U31" s="90" t="s">
        <v>761</v>
      </c>
      <c r="V31" s="3"/>
      <c r="W31" s="28"/>
      <c r="X31" s="78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9">
        <v>23</v>
      </c>
      <c r="C32" s="30" t="s">
        <v>678</v>
      </c>
      <c r="D32" s="31" t="s">
        <v>679</v>
      </c>
      <c r="E32" s="32" t="s">
        <v>307</v>
      </c>
      <c r="F32" s="33"/>
      <c r="G32" s="30" t="s">
        <v>85</v>
      </c>
      <c r="H32" s="34">
        <v>6</v>
      </c>
      <c r="I32" s="34">
        <v>8.5</v>
      </c>
      <c r="J32" s="34" t="s">
        <v>28</v>
      </c>
      <c r="K32" s="34">
        <v>8.5</v>
      </c>
      <c r="L32" s="41"/>
      <c r="M32" s="41"/>
      <c r="N32" s="41"/>
      <c r="O32" s="104"/>
      <c r="P32" s="36">
        <v>7.5</v>
      </c>
      <c r="Q32" s="37">
        <f>ROUND(SUMPRODUCT(H32:P32,$H$9:$P$9)/100,1)</f>
        <v>7.6</v>
      </c>
      <c r="R32" s="38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B</v>
      </c>
      <c r="S32" s="39" t="str">
        <f>IF($Q32&lt;4,"Kém",IF(AND($Q32&gt;=4,$Q32&lt;=5.4),"Trung bình yếu",IF(AND($Q32&gt;=5.5,$Q32&lt;=6.9),"Trung bình",IF(AND($Q32&gt;=7,$Q32&lt;=8.4),"Khá",IF(AND($Q32&gt;=8.5,$Q32&lt;=10),"Giỏi","")))))</f>
        <v>Khá</v>
      </c>
      <c r="T32" s="40" t="str">
        <f>+IF(OR($H32=0,$I32=0,$J32=0,$K32=0),"Không đủ ĐKDT","")</f>
        <v/>
      </c>
      <c r="U32" s="90" t="s">
        <v>761</v>
      </c>
      <c r="V32" s="3"/>
      <c r="W32" s="28"/>
      <c r="X32" s="78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9">
        <v>24</v>
      </c>
      <c r="C33" s="30" t="s">
        <v>680</v>
      </c>
      <c r="D33" s="31" t="s">
        <v>197</v>
      </c>
      <c r="E33" s="32" t="s">
        <v>681</v>
      </c>
      <c r="F33" s="33"/>
      <c r="G33" s="30" t="s">
        <v>150</v>
      </c>
      <c r="H33" s="34">
        <v>7</v>
      </c>
      <c r="I33" s="34">
        <v>7</v>
      </c>
      <c r="J33" s="34" t="s">
        <v>28</v>
      </c>
      <c r="K33" s="34">
        <v>7</v>
      </c>
      <c r="L33" s="41"/>
      <c r="M33" s="41"/>
      <c r="N33" s="41"/>
      <c r="O33" s="104"/>
      <c r="P33" s="36">
        <v>8.5</v>
      </c>
      <c r="Q33" s="37">
        <f>ROUND(SUMPRODUCT(H33:P33,$H$9:$P$9)/100,1)</f>
        <v>8.1</v>
      </c>
      <c r="R33" s="38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B+</v>
      </c>
      <c r="S33" s="39" t="str">
        <f>IF($Q33&lt;4,"Kém",IF(AND($Q33&gt;=4,$Q33&lt;=5.4),"Trung bình yếu",IF(AND($Q33&gt;=5.5,$Q33&lt;=6.9),"Trung bình",IF(AND($Q33&gt;=7,$Q33&lt;=8.4),"Khá",IF(AND($Q33&gt;=8.5,$Q33&lt;=10),"Giỏi","")))))</f>
        <v>Khá</v>
      </c>
      <c r="T33" s="40" t="str">
        <f>+IF(OR($H33=0,$I33=0,$J33=0,$K33=0),"Không đủ ĐKDT","")</f>
        <v/>
      </c>
      <c r="U33" s="90" t="s">
        <v>761</v>
      </c>
      <c r="V33" s="3"/>
      <c r="W33" s="28"/>
      <c r="X33" s="78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9">
        <v>25</v>
      </c>
      <c r="C34" s="30" t="s">
        <v>682</v>
      </c>
      <c r="D34" s="31" t="s">
        <v>683</v>
      </c>
      <c r="E34" s="32" t="s">
        <v>428</v>
      </c>
      <c r="F34" s="33"/>
      <c r="G34" s="30" t="s">
        <v>102</v>
      </c>
      <c r="H34" s="34">
        <v>7</v>
      </c>
      <c r="I34" s="34">
        <v>7.5</v>
      </c>
      <c r="J34" s="34" t="s">
        <v>28</v>
      </c>
      <c r="K34" s="34">
        <v>7.5</v>
      </c>
      <c r="L34" s="41"/>
      <c r="M34" s="41"/>
      <c r="N34" s="41"/>
      <c r="O34" s="104"/>
      <c r="P34" s="36">
        <v>5</v>
      </c>
      <c r="Q34" s="37">
        <f>ROUND(SUMPRODUCT(H34:P34,$H$9:$P$9)/100,1)</f>
        <v>5.7</v>
      </c>
      <c r="R34" s="38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C</v>
      </c>
      <c r="S34" s="39" t="str">
        <f>IF($Q34&lt;4,"Kém",IF(AND($Q34&gt;=4,$Q34&lt;=5.4),"Trung bình yếu",IF(AND($Q34&gt;=5.5,$Q34&lt;=6.9),"Trung bình",IF(AND($Q34&gt;=7,$Q34&lt;=8.4),"Khá",IF(AND($Q34&gt;=8.5,$Q34&lt;=10),"Giỏi","")))))</f>
        <v>Trung bình</v>
      </c>
      <c r="T34" s="40" t="str">
        <f>+IF(OR($H34=0,$I34=0,$J34=0,$K34=0),"Không đủ ĐKDT","")</f>
        <v/>
      </c>
      <c r="U34" s="90" t="s">
        <v>761</v>
      </c>
      <c r="V34" s="3"/>
      <c r="W34" s="28"/>
      <c r="X34" s="78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9">
        <v>26</v>
      </c>
      <c r="C35" s="30" t="s">
        <v>684</v>
      </c>
      <c r="D35" s="31" t="s">
        <v>685</v>
      </c>
      <c r="E35" s="32" t="s">
        <v>147</v>
      </c>
      <c r="F35" s="33"/>
      <c r="G35" s="30" t="s">
        <v>123</v>
      </c>
      <c r="H35" s="34">
        <v>8.5</v>
      </c>
      <c r="I35" s="34">
        <v>8</v>
      </c>
      <c r="J35" s="34" t="s">
        <v>28</v>
      </c>
      <c r="K35" s="34">
        <v>8</v>
      </c>
      <c r="L35" s="41"/>
      <c r="M35" s="41"/>
      <c r="N35" s="41"/>
      <c r="O35" s="104"/>
      <c r="P35" s="36">
        <v>2</v>
      </c>
      <c r="Q35" s="37">
        <f>ROUND(SUMPRODUCT(H35:P35,$H$9:$P$9)/100,1)</f>
        <v>3.9</v>
      </c>
      <c r="R35" s="38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F</v>
      </c>
      <c r="S35" s="39" t="str">
        <f>IF($Q35&lt;4,"Kém",IF(AND($Q35&gt;=4,$Q35&lt;=5.4),"Trung bình yếu",IF(AND($Q35&gt;=5.5,$Q35&lt;=6.9),"Trung bình",IF(AND($Q35&gt;=7,$Q35&lt;=8.4),"Khá",IF(AND($Q35&gt;=8.5,$Q35&lt;=10),"Giỏi","")))))</f>
        <v>Kém</v>
      </c>
      <c r="T35" s="40" t="str">
        <f>+IF(OR($H35=0,$I35=0,$J35=0,$K35=0),"Không đủ ĐKDT","")</f>
        <v/>
      </c>
      <c r="U35" s="90" t="s">
        <v>761</v>
      </c>
      <c r="V35" s="3"/>
      <c r="W35" s="28"/>
      <c r="X35" s="78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Học lại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9">
        <v>27</v>
      </c>
      <c r="C36" s="30" t="s">
        <v>686</v>
      </c>
      <c r="D36" s="31" t="s">
        <v>687</v>
      </c>
      <c r="E36" s="32" t="s">
        <v>439</v>
      </c>
      <c r="F36" s="33"/>
      <c r="G36" s="30" t="s">
        <v>91</v>
      </c>
      <c r="H36" s="34">
        <v>10</v>
      </c>
      <c r="I36" s="34">
        <v>7.5</v>
      </c>
      <c r="J36" s="34" t="s">
        <v>28</v>
      </c>
      <c r="K36" s="34">
        <v>7.5</v>
      </c>
      <c r="L36" s="41"/>
      <c r="M36" s="41"/>
      <c r="N36" s="41"/>
      <c r="O36" s="104"/>
      <c r="P36" s="36">
        <v>9</v>
      </c>
      <c r="Q36" s="37">
        <f>ROUND(SUMPRODUCT(H36:P36,$H$9:$P$9)/100,1)</f>
        <v>8.8000000000000007</v>
      </c>
      <c r="R36" s="38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A</v>
      </c>
      <c r="S36" s="39" t="str">
        <f>IF($Q36&lt;4,"Kém",IF(AND($Q36&gt;=4,$Q36&lt;=5.4),"Trung bình yếu",IF(AND($Q36&gt;=5.5,$Q36&lt;=6.9),"Trung bình",IF(AND($Q36&gt;=7,$Q36&lt;=8.4),"Khá",IF(AND($Q36&gt;=8.5,$Q36&lt;=10),"Giỏi","")))))</f>
        <v>Giỏi</v>
      </c>
      <c r="T36" s="40" t="str">
        <f>+IF(OR($H36=0,$I36=0,$J36=0,$K36=0),"Không đủ ĐKDT","")</f>
        <v/>
      </c>
      <c r="U36" s="90" t="s">
        <v>761</v>
      </c>
      <c r="V36" s="3"/>
      <c r="W36" s="28"/>
      <c r="X36" s="78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9">
        <v>28</v>
      </c>
      <c r="C37" s="30" t="s">
        <v>688</v>
      </c>
      <c r="D37" s="31" t="s">
        <v>689</v>
      </c>
      <c r="E37" s="32" t="s">
        <v>312</v>
      </c>
      <c r="F37" s="33"/>
      <c r="G37" s="30" t="s">
        <v>98</v>
      </c>
      <c r="H37" s="34">
        <v>7</v>
      </c>
      <c r="I37" s="34">
        <v>6.5</v>
      </c>
      <c r="J37" s="34" t="s">
        <v>28</v>
      </c>
      <c r="K37" s="34">
        <v>6.5</v>
      </c>
      <c r="L37" s="41"/>
      <c r="M37" s="41"/>
      <c r="N37" s="41"/>
      <c r="O37" s="104"/>
      <c r="P37" s="36">
        <v>4</v>
      </c>
      <c r="Q37" s="37">
        <f>ROUND(SUMPRODUCT(H37:P37,$H$9:$P$9)/100,1)</f>
        <v>4.8</v>
      </c>
      <c r="R37" s="38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D</v>
      </c>
      <c r="S37" s="39" t="str">
        <f>IF($Q37&lt;4,"Kém",IF(AND($Q37&gt;=4,$Q37&lt;=5.4),"Trung bình yếu",IF(AND($Q37&gt;=5.5,$Q37&lt;=6.9),"Trung bình",IF(AND($Q37&gt;=7,$Q37&lt;=8.4),"Khá",IF(AND($Q37&gt;=8.5,$Q37&lt;=10),"Giỏi","")))))</f>
        <v>Trung bình yếu</v>
      </c>
      <c r="T37" s="40" t="str">
        <f>+IF(OR($H37=0,$I37=0,$J37=0,$K37=0),"Không đủ ĐKDT","")</f>
        <v/>
      </c>
      <c r="U37" s="90" t="s">
        <v>761</v>
      </c>
      <c r="V37" s="3"/>
      <c r="W37" s="28"/>
      <c r="X37" s="78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9">
        <v>29</v>
      </c>
      <c r="C38" s="30" t="s">
        <v>690</v>
      </c>
      <c r="D38" s="31" t="s">
        <v>691</v>
      </c>
      <c r="E38" s="32" t="s">
        <v>312</v>
      </c>
      <c r="F38" s="33"/>
      <c r="G38" s="30" t="s">
        <v>123</v>
      </c>
      <c r="H38" s="34">
        <v>8.5</v>
      </c>
      <c r="I38" s="34">
        <v>7.5</v>
      </c>
      <c r="J38" s="34" t="s">
        <v>28</v>
      </c>
      <c r="K38" s="34">
        <v>7.5</v>
      </c>
      <c r="L38" s="41"/>
      <c r="M38" s="41"/>
      <c r="N38" s="41"/>
      <c r="O38" s="104"/>
      <c r="P38" s="36">
        <v>5.5</v>
      </c>
      <c r="Q38" s="37">
        <f>ROUND(SUMPRODUCT(H38:P38,$H$9:$P$9)/100,1)</f>
        <v>6.2</v>
      </c>
      <c r="R38" s="38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C</v>
      </c>
      <c r="S38" s="39" t="str">
        <f>IF($Q38&lt;4,"Kém",IF(AND($Q38&gt;=4,$Q38&lt;=5.4),"Trung bình yếu",IF(AND($Q38&gt;=5.5,$Q38&lt;=6.9),"Trung bình",IF(AND($Q38&gt;=7,$Q38&lt;=8.4),"Khá",IF(AND($Q38&gt;=8.5,$Q38&lt;=10),"Giỏi","")))))</f>
        <v>Trung bình</v>
      </c>
      <c r="T38" s="40" t="str">
        <f>+IF(OR($H38=0,$I38=0,$J38=0,$K38=0),"Không đủ ĐKDT","")</f>
        <v/>
      </c>
      <c r="U38" s="90" t="s">
        <v>761</v>
      </c>
      <c r="V38" s="3"/>
      <c r="W38" s="28"/>
      <c r="X38" s="78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9">
        <v>30</v>
      </c>
      <c r="C39" s="30" t="s">
        <v>692</v>
      </c>
      <c r="D39" s="31" t="s">
        <v>693</v>
      </c>
      <c r="E39" s="32" t="s">
        <v>447</v>
      </c>
      <c r="F39" s="33"/>
      <c r="G39" s="30" t="s">
        <v>66</v>
      </c>
      <c r="H39" s="34">
        <v>6</v>
      </c>
      <c r="I39" s="34">
        <v>7</v>
      </c>
      <c r="J39" s="34" t="s">
        <v>28</v>
      </c>
      <c r="K39" s="34">
        <v>7</v>
      </c>
      <c r="L39" s="41"/>
      <c r="M39" s="41"/>
      <c r="N39" s="41"/>
      <c r="O39" s="104"/>
      <c r="P39" s="36">
        <v>6</v>
      </c>
      <c r="Q39" s="37">
        <f>ROUND(SUMPRODUCT(H39:P39,$H$9:$P$9)/100,1)</f>
        <v>6.2</v>
      </c>
      <c r="R39" s="38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C</v>
      </c>
      <c r="S39" s="39" t="str">
        <f>IF($Q39&lt;4,"Kém",IF(AND($Q39&gt;=4,$Q39&lt;=5.4),"Trung bình yếu",IF(AND($Q39&gt;=5.5,$Q39&lt;=6.9),"Trung bình",IF(AND($Q39&gt;=7,$Q39&lt;=8.4),"Khá",IF(AND($Q39&gt;=8.5,$Q39&lt;=10),"Giỏi","")))))</f>
        <v>Trung bình</v>
      </c>
      <c r="T39" s="40" t="str">
        <f>+IF(OR($H39=0,$I39=0,$J39=0,$K39=0),"Không đủ ĐKDT","")</f>
        <v/>
      </c>
      <c r="U39" s="90" t="s">
        <v>761</v>
      </c>
      <c r="V39" s="3"/>
      <c r="W39" s="28"/>
      <c r="X39" s="78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9">
        <v>31</v>
      </c>
      <c r="C40" s="30" t="s">
        <v>694</v>
      </c>
      <c r="D40" s="31" t="s">
        <v>695</v>
      </c>
      <c r="E40" s="32" t="s">
        <v>573</v>
      </c>
      <c r="F40" s="33"/>
      <c r="G40" s="30" t="s">
        <v>91</v>
      </c>
      <c r="H40" s="34">
        <v>8.5</v>
      </c>
      <c r="I40" s="34">
        <v>8</v>
      </c>
      <c r="J40" s="34" t="s">
        <v>28</v>
      </c>
      <c r="K40" s="34">
        <v>8</v>
      </c>
      <c r="L40" s="41"/>
      <c r="M40" s="41"/>
      <c r="N40" s="41"/>
      <c r="O40" s="104"/>
      <c r="P40" s="36">
        <v>9.5</v>
      </c>
      <c r="Q40" s="37">
        <f>ROUND(SUMPRODUCT(H40:P40,$H$9:$P$9)/100,1)</f>
        <v>9.1</v>
      </c>
      <c r="R40" s="38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A+</v>
      </c>
      <c r="S40" s="39" t="str">
        <f>IF($Q40&lt;4,"Kém",IF(AND($Q40&gt;=4,$Q40&lt;=5.4),"Trung bình yếu",IF(AND($Q40&gt;=5.5,$Q40&lt;=6.9),"Trung bình",IF(AND($Q40&gt;=7,$Q40&lt;=8.4),"Khá",IF(AND($Q40&gt;=8.5,$Q40&lt;=10),"Giỏi","")))))</f>
        <v>Giỏi</v>
      </c>
      <c r="T40" s="40" t="str">
        <f>+IF(OR($H40=0,$I40=0,$J40=0,$K40=0),"Không đủ ĐKDT","")</f>
        <v/>
      </c>
      <c r="U40" s="90" t="s">
        <v>762</v>
      </c>
      <c r="V40" s="3"/>
      <c r="W40" s="28"/>
      <c r="X40" s="78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9">
        <v>32</v>
      </c>
      <c r="C41" s="30" t="s">
        <v>696</v>
      </c>
      <c r="D41" s="31" t="s">
        <v>309</v>
      </c>
      <c r="E41" s="32" t="s">
        <v>153</v>
      </c>
      <c r="F41" s="33"/>
      <c r="G41" s="30" t="s">
        <v>102</v>
      </c>
      <c r="H41" s="34">
        <v>6</v>
      </c>
      <c r="I41" s="34">
        <v>7</v>
      </c>
      <c r="J41" s="34" t="s">
        <v>28</v>
      </c>
      <c r="K41" s="34">
        <v>7</v>
      </c>
      <c r="L41" s="41"/>
      <c r="M41" s="41"/>
      <c r="N41" s="41"/>
      <c r="O41" s="104"/>
      <c r="P41" s="36">
        <v>5.5</v>
      </c>
      <c r="Q41" s="37">
        <f>ROUND(SUMPRODUCT(H41:P41,$H$9:$P$9)/100,1)</f>
        <v>5.9</v>
      </c>
      <c r="R41" s="38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C</v>
      </c>
      <c r="S41" s="39" t="str">
        <f>IF($Q41&lt;4,"Kém",IF(AND($Q41&gt;=4,$Q41&lt;=5.4),"Trung bình yếu",IF(AND($Q41&gt;=5.5,$Q41&lt;=6.9),"Trung bình",IF(AND($Q41&gt;=7,$Q41&lt;=8.4),"Khá",IF(AND($Q41&gt;=8.5,$Q41&lt;=10),"Giỏi","")))))</f>
        <v>Trung bình</v>
      </c>
      <c r="T41" s="40" t="str">
        <f>+IF(OR($H41=0,$I41=0,$J41=0,$K41=0),"Không đủ ĐKDT","")</f>
        <v/>
      </c>
      <c r="U41" s="90" t="s">
        <v>762</v>
      </c>
      <c r="V41" s="3"/>
      <c r="W41" s="28"/>
      <c r="X41" s="78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9">
        <v>33</v>
      </c>
      <c r="C42" s="30" t="s">
        <v>697</v>
      </c>
      <c r="D42" s="31" t="s">
        <v>698</v>
      </c>
      <c r="E42" s="32" t="s">
        <v>153</v>
      </c>
      <c r="F42" s="33"/>
      <c r="G42" s="30" t="s">
        <v>123</v>
      </c>
      <c r="H42" s="34">
        <v>7</v>
      </c>
      <c r="I42" s="34">
        <v>8.5</v>
      </c>
      <c r="J42" s="34" t="s">
        <v>28</v>
      </c>
      <c r="K42" s="34">
        <v>8.5</v>
      </c>
      <c r="L42" s="41"/>
      <c r="M42" s="41"/>
      <c r="N42" s="41"/>
      <c r="O42" s="104"/>
      <c r="P42" s="36">
        <v>7.5</v>
      </c>
      <c r="Q42" s="37">
        <f>ROUND(SUMPRODUCT(H42:P42,$H$9:$P$9)/100,1)</f>
        <v>7.7</v>
      </c>
      <c r="R42" s="38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9" t="str">
        <f>IF($Q42&lt;4,"Kém",IF(AND($Q42&gt;=4,$Q42&lt;=5.4),"Trung bình yếu",IF(AND($Q42&gt;=5.5,$Q42&lt;=6.9),"Trung bình",IF(AND($Q42&gt;=7,$Q42&lt;=8.4),"Khá",IF(AND($Q42&gt;=8.5,$Q42&lt;=10),"Giỏi","")))))</f>
        <v>Khá</v>
      </c>
      <c r="T42" s="40" t="str">
        <f>+IF(OR($H42=0,$I42=0,$J42=0,$K42=0),"Không đủ ĐKDT","")</f>
        <v/>
      </c>
      <c r="U42" s="90" t="s">
        <v>762</v>
      </c>
      <c r="V42" s="3"/>
      <c r="W42" s="28"/>
      <c r="X42" s="78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9">
        <v>34</v>
      </c>
      <c r="C43" s="30" t="s">
        <v>699</v>
      </c>
      <c r="D43" s="31" t="s">
        <v>700</v>
      </c>
      <c r="E43" s="32" t="s">
        <v>586</v>
      </c>
      <c r="F43" s="33"/>
      <c r="G43" s="30" t="s">
        <v>69</v>
      </c>
      <c r="H43" s="34">
        <v>7</v>
      </c>
      <c r="I43" s="34">
        <v>8.5</v>
      </c>
      <c r="J43" s="34" t="s">
        <v>28</v>
      </c>
      <c r="K43" s="34">
        <v>8.5</v>
      </c>
      <c r="L43" s="41"/>
      <c r="M43" s="41"/>
      <c r="N43" s="41"/>
      <c r="O43" s="104"/>
      <c r="P43" s="36">
        <v>6</v>
      </c>
      <c r="Q43" s="37">
        <f>ROUND(SUMPRODUCT(H43:P43,$H$9:$P$9)/100,1)</f>
        <v>6.6</v>
      </c>
      <c r="R43" s="38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C+</v>
      </c>
      <c r="S43" s="39" t="str">
        <f>IF($Q43&lt;4,"Kém",IF(AND($Q43&gt;=4,$Q43&lt;=5.4),"Trung bình yếu",IF(AND($Q43&gt;=5.5,$Q43&lt;=6.9),"Trung bình",IF(AND($Q43&gt;=7,$Q43&lt;=8.4),"Khá",IF(AND($Q43&gt;=8.5,$Q43&lt;=10),"Giỏi","")))))</f>
        <v>Trung bình</v>
      </c>
      <c r="T43" s="40" t="str">
        <f>+IF(OR($H43=0,$I43=0,$J43=0,$K43=0),"Không đủ ĐKDT","")</f>
        <v/>
      </c>
      <c r="U43" s="90" t="s">
        <v>762</v>
      </c>
      <c r="V43" s="3"/>
      <c r="W43" s="28"/>
      <c r="X43" s="78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9">
        <v>35</v>
      </c>
      <c r="C44" s="30" t="s">
        <v>701</v>
      </c>
      <c r="D44" s="31" t="s">
        <v>702</v>
      </c>
      <c r="E44" s="32" t="s">
        <v>703</v>
      </c>
      <c r="F44" s="33"/>
      <c r="G44" s="30" t="s">
        <v>69</v>
      </c>
      <c r="H44" s="34">
        <v>7</v>
      </c>
      <c r="I44" s="34">
        <v>7</v>
      </c>
      <c r="J44" s="34" t="s">
        <v>28</v>
      </c>
      <c r="K44" s="34">
        <v>7</v>
      </c>
      <c r="L44" s="41"/>
      <c r="M44" s="41"/>
      <c r="N44" s="41"/>
      <c r="O44" s="104"/>
      <c r="P44" s="36">
        <v>4</v>
      </c>
      <c r="Q44" s="37">
        <f>ROUND(SUMPRODUCT(H44:P44,$H$9:$P$9)/100,1)</f>
        <v>4.9000000000000004</v>
      </c>
      <c r="R44" s="38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D</v>
      </c>
      <c r="S44" s="39" t="str">
        <f>IF($Q44&lt;4,"Kém",IF(AND($Q44&gt;=4,$Q44&lt;=5.4),"Trung bình yếu",IF(AND($Q44&gt;=5.5,$Q44&lt;=6.9),"Trung bình",IF(AND($Q44&gt;=7,$Q44&lt;=8.4),"Khá",IF(AND($Q44&gt;=8.5,$Q44&lt;=10),"Giỏi","")))))</f>
        <v>Trung bình yếu</v>
      </c>
      <c r="T44" s="40" t="str">
        <f>+IF(OR($H44=0,$I44=0,$J44=0,$K44=0),"Không đủ ĐKDT","")</f>
        <v/>
      </c>
      <c r="U44" s="90" t="s">
        <v>762</v>
      </c>
      <c r="V44" s="3"/>
      <c r="W44" s="28"/>
      <c r="X44" s="78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9">
        <v>36</v>
      </c>
      <c r="C45" s="30" t="s">
        <v>704</v>
      </c>
      <c r="D45" s="31" t="s">
        <v>169</v>
      </c>
      <c r="E45" s="32" t="s">
        <v>167</v>
      </c>
      <c r="F45" s="33"/>
      <c r="G45" s="30" t="s">
        <v>123</v>
      </c>
      <c r="H45" s="34">
        <v>6</v>
      </c>
      <c r="I45" s="34">
        <v>7.5</v>
      </c>
      <c r="J45" s="34" t="s">
        <v>28</v>
      </c>
      <c r="K45" s="34">
        <v>7.5</v>
      </c>
      <c r="L45" s="41"/>
      <c r="M45" s="41"/>
      <c r="N45" s="41"/>
      <c r="O45" s="104"/>
      <c r="P45" s="36">
        <v>1.5</v>
      </c>
      <c r="Q45" s="37">
        <f>ROUND(SUMPRODUCT(H45:P45,$H$9:$P$9)/100,1)</f>
        <v>3.2</v>
      </c>
      <c r="R45" s="38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F</v>
      </c>
      <c r="S45" s="39" t="str">
        <f>IF($Q45&lt;4,"Kém",IF(AND($Q45&gt;=4,$Q45&lt;=5.4),"Trung bình yếu",IF(AND($Q45&gt;=5.5,$Q45&lt;=6.9),"Trung bình",IF(AND($Q45&gt;=7,$Q45&lt;=8.4),"Khá",IF(AND($Q45&gt;=8.5,$Q45&lt;=10),"Giỏi","")))))</f>
        <v>Kém</v>
      </c>
      <c r="T45" s="40" t="str">
        <f>+IF(OR($H45=0,$I45=0,$J45=0,$K45=0),"Không đủ ĐKDT","")</f>
        <v/>
      </c>
      <c r="U45" s="90" t="s">
        <v>762</v>
      </c>
      <c r="V45" s="3"/>
      <c r="W45" s="28"/>
      <c r="X45" s="78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Học lại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9">
        <v>37</v>
      </c>
      <c r="C46" s="30" t="s">
        <v>705</v>
      </c>
      <c r="D46" s="31" t="s">
        <v>407</v>
      </c>
      <c r="E46" s="32" t="s">
        <v>167</v>
      </c>
      <c r="F46" s="33"/>
      <c r="G46" s="30" t="s">
        <v>150</v>
      </c>
      <c r="H46" s="34">
        <v>6</v>
      </c>
      <c r="I46" s="34">
        <v>6.5</v>
      </c>
      <c r="J46" s="34" t="s">
        <v>28</v>
      </c>
      <c r="K46" s="34">
        <v>6.5</v>
      </c>
      <c r="L46" s="41"/>
      <c r="M46" s="41"/>
      <c r="N46" s="41"/>
      <c r="O46" s="104"/>
      <c r="P46" s="36">
        <v>2</v>
      </c>
      <c r="Q46" s="37">
        <f>ROUND(SUMPRODUCT(H46:P46,$H$9:$P$9)/100,1)</f>
        <v>3.3</v>
      </c>
      <c r="R46" s="38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F</v>
      </c>
      <c r="S46" s="39" t="str">
        <f>IF($Q46&lt;4,"Kém",IF(AND($Q46&gt;=4,$Q46&lt;=5.4),"Trung bình yếu",IF(AND($Q46&gt;=5.5,$Q46&lt;=6.9),"Trung bình",IF(AND($Q46&gt;=7,$Q46&lt;=8.4),"Khá",IF(AND($Q46&gt;=8.5,$Q46&lt;=10),"Giỏi","")))))</f>
        <v>Kém</v>
      </c>
      <c r="T46" s="40" t="str">
        <f>+IF(OR($H46=0,$I46=0,$J46=0,$K46=0),"Không đủ ĐKDT","")</f>
        <v/>
      </c>
      <c r="U46" s="90" t="s">
        <v>762</v>
      </c>
      <c r="V46" s="3"/>
      <c r="W46" s="28"/>
      <c r="X46" s="78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Học lại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9">
        <v>38</v>
      </c>
      <c r="C47" s="30" t="s">
        <v>706</v>
      </c>
      <c r="D47" s="31" t="s">
        <v>707</v>
      </c>
      <c r="E47" s="32" t="s">
        <v>708</v>
      </c>
      <c r="F47" s="33"/>
      <c r="G47" s="30" t="s">
        <v>69</v>
      </c>
      <c r="H47" s="34">
        <v>7</v>
      </c>
      <c r="I47" s="34">
        <v>8</v>
      </c>
      <c r="J47" s="34" t="s">
        <v>28</v>
      </c>
      <c r="K47" s="34">
        <v>8</v>
      </c>
      <c r="L47" s="41"/>
      <c r="M47" s="41"/>
      <c r="N47" s="41"/>
      <c r="O47" s="104"/>
      <c r="P47" s="36">
        <v>2.5</v>
      </c>
      <c r="Q47" s="37">
        <f>ROUND(SUMPRODUCT(H47:P47,$H$9:$P$9)/100,1)</f>
        <v>4.0999999999999996</v>
      </c>
      <c r="R47" s="38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D</v>
      </c>
      <c r="S47" s="39" t="str">
        <f>IF($Q47&lt;4,"Kém",IF(AND($Q47&gt;=4,$Q47&lt;=5.4),"Trung bình yếu",IF(AND($Q47&gt;=5.5,$Q47&lt;=6.9),"Trung bình",IF(AND($Q47&gt;=7,$Q47&lt;=8.4),"Khá",IF(AND($Q47&gt;=8.5,$Q47&lt;=10),"Giỏi","")))))</f>
        <v>Trung bình yếu</v>
      </c>
      <c r="T47" s="40" t="str">
        <f>+IF(OR($H47=0,$I47=0,$J47=0,$K47=0),"Không đủ ĐKDT","")</f>
        <v/>
      </c>
      <c r="U47" s="90" t="s">
        <v>762</v>
      </c>
      <c r="V47" s="3"/>
      <c r="W47" s="28"/>
      <c r="X47" s="78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9">
        <v>39</v>
      </c>
      <c r="C48" s="30" t="s">
        <v>709</v>
      </c>
      <c r="D48" s="31" t="s">
        <v>710</v>
      </c>
      <c r="E48" s="32" t="s">
        <v>711</v>
      </c>
      <c r="F48" s="33"/>
      <c r="G48" s="30" t="s">
        <v>66</v>
      </c>
      <c r="H48" s="34">
        <v>10</v>
      </c>
      <c r="I48" s="34">
        <v>9</v>
      </c>
      <c r="J48" s="34" t="s">
        <v>28</v>
      </c>
      <c r="K48" s="34">
        <v>9</v>
      </c>
      <c r="L48" s="41"/>
      <c r="M48" s="41"/>
      <c r="N48" s="41"/>
      <c r="O48" s="104"/>
      <c r="P48" s="36">
        <v>8</v>
      </c>
      <c r="Q48" s="37">
        <f>ROUND(SUMPRODUCT(H48:P48,$H$9:$P$9)/100,1)</f>
        <v>8.4</v>
      </c>
      <c r="R48" s="38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B+</v>
      </c>
      <c r="S48" s="39" t="str">
        <f>IF($Q48&lt;4,"Kém",IF(AND($Q48&gt;=4,$Q48&lt;=5.4),"Trung bình yếu",IF(AND($Q48&gt;=5.5,$Q48&lt;=6.9),"Trung bình",IF(AND($Q48&gt;=7,$Q48&lt;=8.4),"Khá",IF(AND($Q48&gt;=8.5,$Q48&lt;=10),"Giỏi","")))))</f>
        <v>Khá</v>
      </c>
      <c r="T48" s="40" t="str">
        <f>+IF(OR($H48=0,$I48=0,$J48=0,$K48=0),"Không đủ ĐKDT","")</f>
        <v/>
      </c>
      <c r="U48" s="90" t="s">
        <v>762</v>
      </c>
      <c r="V48" s="3"/>
      <c r="W48" s="28"/>
      <c r="X48" s="78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9">
        <v>40</v>
      </c>
      <c r="C49" s="30" t="s">
        <v>712</v>
      </c>
      <c r="D49" s="31" t="s">
        <v>713</v>
      </c>
      <c r="E49" s="32" t="s">
        <v>339</v>
      </c>
      <c r="F49" s="33"/>
      <c r="G49" s="30" t="s">
        <v>150</v>
      </c>
      <c r="H49" s="34">
        <v>10</v>
      </c>
      <c r="I49" s="34">
        <v>8.5</v>
      </c>
      <c r="J49" s="34" t="s">
        <v>28</v>
      </c>
      <c r="K49" s="34">
        <v>8.5</v>
      </c>
      <c r="L49" s="41"/>
      <c r="M49" s="41"/>
      <c r="N49" s="41"/>
      <c r="O49" s="104"/>
      <c r="P49" s="36">
        <v>6.5</v>
      </c>
      <c r="Q49" s="37">
        <f>ROUND(SUMPRODUCT(H49:P49,$H$9:$P$9)/100,1)</f>
        <v>7.3</v>
      </c>
      <c r="R49" s="38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B</v>
      </c>
      <c r="S49" s="39" t="str">
        <f>IF($Q49&lt;4,"Kém",IF(AND($Q49&gt;=4,$Q49&lt;=5.4),"Trung bình yếu",IF(AND($Q49&gt;=5.5,$Q49&lt;=6.9),"Trung bình",IF(AND($Q49&gt;=7,$Q49&lt;=8.4),"Khá",IF(AND($Q49&gt;=8.5,$Q49&lt;=10),"Giỏi","")))))</f>
        <v>Khá</v>
      </c>
      <c r="T49" s="40" t="str">
        <f>+IF(OR($H49=0,$I49=0,$J49=0,$K49=0),"Không đủ ĐKDT","")</f>
        <v/>
      </c>
      <c r="U49" s="90" t="s">
        <v>762</v>
      </c>
      <c r="V49" s="3"/>
      <c r="W49" s="28"/>
      <c r="X49" s="78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9">
        <v>41</v>
      </c>
      <c r="C50" s="30" t="s">
        <v>714</v>
      </c>
      <c r="D50" s="31" t="s">
        <v>125</v>
      </c>
      <c r="E50" s="32" t="s">
        <v>195</v>
      </c>
      <c r="F50" s="33"/>
      <c r="G50" s="30" t="s">
        <v>123</v>
      </c>
      <c r="H50" s="34">
        <v>7</v>
      </c>
      <c r="I50" s="34">
        <v>6.5</v>
      </c>
      <c r="J50" s="34" t="s">
        <v>28</v>
      </c>
      <c r="K50" s="34">
        <v>6.5</v>
      </c>
      <c r="L50" s="41"/>
      <c r="M50" s="41"/>
      <c r="N50" s="41"/>
      <c r="O50" s="104"/>
      <c r="P50" s="36">
        <v>2.5</v>
      </c>
      <c r="Q50" s="37">
        <f>ROUND(SUMPRODUCT(H50:P50,$H$9:$P$9)/100,1)</f>
        <v>3.8</v>
      </c>
      <c r="R50" s="38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F</v>
      </c>
      <c r="S50" s="39" t="str">
        <f>IF($Q50&lt;4,"Kém",IF(AND($Q50&gt;=4,$Q50&lt;=5.4),"Trung bình yếu",IF(AND($Q50&gt;=5.5,$Q50&lt;=6.9),"Trung bình",IF(AND($Q50&gt;=7,$Q50&lt;=8.4),"Khá",IF(AND($Q50&gt;=8.5,$Q50&lt;=10),"Giỏi","")))))</f>
        <v>Kém</v>
      </c>
      <c r="T50" s="40" t="str">
        <f>+IF(OR($H50=0,$I50=0,$J50=0,$K50=0),"Không đủ ĐKDT","")</f>
        <v/>
      </c>
      <c r="U50" s="90" t="s">
        <v>762</v>
      </c>
      <c r="V50" s="3"/>
      <c r="W50" s="28"/>
      <c r="X50" s="78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Học lại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9">
        <v>42</v>
      </c>
      <c r="C51" s="30" t="s">
        <v>715</v>
      </c>
      <c r="D51" s="31" t="s">
        <v>716</v>
      </c>
      <c r="E51" s="32" t="s">
        <v>717</v>
      </c>
      <c r="F51" s="33"/>
      <c r="G51" s="30" t="s">
        <v>102</v>
      </c>
      <c r="H51" s="34">
        <v>6</v>
      </c>
      <c r="I51" s="34">
        <v>5</v>
      </c>
      <c r="J51" s="34" t="s">
        <v>28</v>
      </c>
      <c r="K51" s="34">
        <v>5</v>
      </c>
      <c r="L51" s="41"/>
      <c r="M51" s="41"/>
      <c r="N51" s="41"/>
      <c r="O51" s="104"/>
      <c r="P51" s="36">
        <v>1</v>
      </c>
      <c r="Q51" s="37">
        <f>ROUND(SUMPRODUCT(H51:P51,$H$9:$P$9)/100,1)</f>
        <v>2.2999999999999998</v>
      </c>
      <c r="R51" s="38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F</v>
      </c>
      <c r="S51" s="39" t="str">
        <f>IF($Q51&lt;4,"Kém",IF(AND($Q51&gt;=4,$Q51&lt;=5.4),"Trung bình yếu",IF(AND($Q51&gt;=5.5,$Q51&lt;=6.9),"Trung bình",IF(AND($Q51&gt;=7,$Q51&lt;=8.4),"Khá",IF(AND($Q51&gt;=8.5,$Q51&lt;=10),"Giỏi","")))))</f>
        <v>Kém</v>
      </c>
      <c r="T51" s="40" t="str">
        <f>+IF(OR($H51=0,$I51=0,$J51=0,$K51=0),"Không đủ ĐKDT","")</f>
        <v/>
      </c>
      <c r="U51" s="90" t="s">
        <v>762</v>
      </c>
      <c r="V51" s="3"/>
      <c r="W51" s="28"/>
      <c r="X51" s="78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Học lại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9">
        <v>43</v>
      </c>
      <c r="C52" s="30" t="s">
        <v>718</v>
      </c>
      <c r="D52" s="31" t="s">
        <v>719</v>
      </c>
      <c r="E52" s="32" t="s">
        <v>720</v>
      </c>
      <c r="F52" s="33"/>
      <c r="G52" s="30" t="s">
        <v>69</v>
      </c>
      <c r="H52" s="34">
        <v>6</v>
      </c>
      <c r="I52" s="34">
        <v>4</v>
      </c>
      <c r="J52" s="34" t="s">
        <v>28</v>
      </c>
      <c r="K52" s="34">
        <v>4</v>
      </c>
      <c r="L52" s="41"/>
      <c r="M52" s="41"/>
      <c r="N52" s="41"/>
      <c r="O52" s="104"/>
      <c r="P52" s="36">
        <v>0</v>
      </c>
      <c r="Q52" s="37">
        <f>ROUND(SUMPRODUCT(H52:P52,$H$9:$P$9)/100,1)</f>
        <v>1.4</v>
      </c>
      <c r="R52" s="38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F</v>
      </c>
      <c r="S52" s="39" t="str">
        <f>IF($Q52&lt;4,"Kém",IF(AND($Q52&gt;=4,$Q52&lt;=5.4),"Trung bình yếu",IF(AND($Q52&gt;=5.5,$Q52&lt;=6.9),"Trung bình",IF(AND($Q52&gt;=7,$Q52&lt;=8.4),"Khá",IF(AND($Q52&gt;=8.5,$Q52&lt;=10),"Giỏi","")))))</f>
        <v>Kém</v>
      </c>
      <c r="T52" s="40" t="str">
        <f>+IF(OR($H52=0,$I52=0,$J52=0,$K52=0),"Không đủ ĐKDT","")</f>
        <v/>
      </c>
      <c r="U52" s="90" t="s">
        <v>762</v>
      </c>
      <c r="V52" s="3"/>
      <c r="W52" s="28"/>
      <c r="X52" s="78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Học lại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9">
        <v>44</v>
      </c>
      <c r="C53" s="30" t="s">
        <v>721</v>
      </c>
      <c r="D53" s="31" t="s">
        <v>197</v>
      </c>
      <c r="E53" s="32" t="s">
        <v>360</v>
      </c>
      <c r="F53" s="33"/>
      <c r="G53" s="30" t="s">
        <v>123</v>
      </c>
      <c r="H53" s="34">
        <v>7</v>
      </c>
      <c r="I53" s="34">
        <v>8</v>
      </c>
      <c r="J53" s="34" t="s">
        <v>28</v>
      </c>
      <c r="K53" s="34">
        <v>8</v>
      </c>
      <c r="L53" s="41"/>
      <c r="M53" s="41"/>
      <c r="N53" s="41"/>
      <c r="O53" s="104"/>
      <c r="P53" s="36">
        <v>7</v>
      </c>
      <c r="Q53" s="37">
        <f>ROUND(SUMPRODUCT(H53:P53,$H$9:$P$9)/100,1)</f>
        <v>7.2</v>
      </c>
      <c r="R53" s="38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B</v>
      </c>
      <c r="S53" s="39" t="str">
        <f>IF($Q53&lt;4,"Kém",IF(AND($Q53&gt;=4,$Q53&lt;=5.4),"Trung bình yếu",IF(AND($Q53&gt;=5.5,$Q53&lt;=6.9),"Trung bình",IF(AND($Q53&gt;=7,$Q53&lt;=8.4),"Khá",IF(AND($Q53&gt;=8.5,$Q53&lt;=10),"Giỏi","")))))</f>
        <v>Khá</v>
      </c>
      <c r="T53" s="40" t="str">
        <f>+IF(OR($H53=0,$I53=0,$J53=0,$K53=0),"Không đủ ĐKDT","")</f>
        <v/>
      </c>
      <c r="U53" s="90" t="s">
        <v>762</v>
      </c>
      <c r="V53" s="3"/>
      <c r="W53" s="28"/>
      <c r="X53" s="78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9">
        <v>45</v>
      </c>
      <c r="C54" s="30" t="s">
        <v>722</v>
      </c>
      <c r="D54" s="31" t="s">
        <v>723</v>
      </c>
      <c r="E54" s="32" t="s">
        <v>618</v>
      </c>
      <c r="F54" s="33"/>
      <c r="G54" s="30" t="s">
        <v>98</v>
      </c>
      <c r="H54" s="34">
        <v>7</v>
      </c>
      <c r="I54" s="34">
        <v>7</v>
      </c>
      <c r="J54" s="34" t="s">
        <v>28</v>
      </c>
      <c r="K54" s="34">
        <v>7</v>
      </c>
      <c r="L54" s="41"/>
      <c r="M54" s="41"/>
      <c r="N54" s="41"/>
      <c r="O54" s="104"/>
      <c r="P54" s="36">
        <v>7.5</v>
      </c>
      <c r="Q54" s="37">
        <f>ROUND(SUMPRODUCT(H54:P54,$H$9:$P$9)/100,1)</f>
        <v>7.4</v>
      </c>
      <c r="R54" s="38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B</v>
      </c>
      <c r="S54" s="39" t="str">
        <f>IF($Q54&lt;4,"Kém",IF(AND($Q54&gt;=4,$Q54&lt;=5.4),"Trung bình yếu",IF(AND($Q54&gt;=5.5,$Q54&lt;=6.9),"Trung bình",IF(AND($Q54&gt;=7,$Q54&lt;=8.4),"Khá",IF(AND($Q54&gt;=8.5,$Q54&lt;=10),"Giỏi","")))))</f>
        <v>Khá</v>
      </c>
      <c r="T54" s="40" t="str">
        <f>+IF(OR($H54=0,$I54=0,$J54=0,$K54=0),"Không đủ ĐKDT","")</f>
        <v/>
      </c>
      <c r="U54" s="90" t="s">
        <v>762</v>
      </c>
      <c r="V54" s="3"/>
      <c r="W54" s="28"/>
      <c r="X54" s="78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9">
        <v>46</v>
      </c>
      <c r="C55" s="30" t="s">
        <v>724</v>
      </c>
      <c r="D55" s="31" t="s">
        <v>725</v>
      </c>
      <c r="E55" s="32" t="s">
        <v>618</v>
      </c>
      <c r="F55" s="33"/>
      <c r="G55" s="30" t="s">
        <v>85</v>
      </c>
      <c r="H55" s="34">
        <v>6</v>
      </c>
      <c r="I55" s="34">
        <v>7.5</v>
      </c>
      <c r="J55" s="34" t="s">
        <v>28</v>
      </c>
      <c r="K55" s="34">
        <v>7.5</v>
      </c>
      <c r="L55" s="41"/>
      <c r="M55" s="41"/>
      <c r="N55" s="41"/>
      <c r="O55" s="104"/>
      <c r="P55" s="36">
        <v>5.5</v>
      </c>
      <c r="Q55" s="37">
        <f>ROUND(SUMPRODUCT(H55:P55,$H$9:$P$9)/100,1)</f>
        <v>6</v>
      </c>
      <c r="R55" s="38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C</v>
      </c>
      <c r="S55" s="39" t="str">
        <f>IF($Q55&lt;4,"Kém",IF(AND($Q55&gt;=4,$Q55&lt;=5.4),"Trung bình yếu",IF(AND($Q55&gt;=5.5,$Q55&lt;=6.9),"Trung bình",IF(AND($Q55&gt;=7,$Q55&lt;=8.4),"Khá",IF(AND($Q55&gt;=8.5,$Q55&lt;=10),"Giỏi","")))))</f>
        <v>Trung bình</v>
      </c>
      <c r="T55" s="40" t="str">
        <f>+IF(OR($H55=0,$I55=0,$J55=0,$K55=0),"Không đủ ĐKDT","")</f>
        <v/>
      </c>
      <c r="U55" s="90" t="s">
        <v>762</v>
      </c>
      <c r="V55" s="3"/>
      <c r="W55" s="28"/>
      <c r="X55" s="78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9">
        <v>47</v>
      </c>
      <c r="C56" s="30" t="s">
        <v>726</v>
      </c>
      <c r="D56" s="31" t="s">
        <v>727</v>
      </c>
      <c r="E56" s="32" t="s">
        <v>618</v>
      </c>
      <c r="F56" s="33"/>
      <c r="G56" s="30" t="s">
        <v>72</v>
      </c>
      <c r="H56" s="34">
        <v>6</v>
      </c>
      <c r="I56" s="34">
        <v>6.5</v>
      </c>
      <c r="J56" s="34" t="s">
        <v>28</v>
      </c>
      <c r="K56" s="34">
        <v>6.5</v>
      </c>
      <c r="L56" s="41"/>
      <c r="M56" s="41"/>
      <c r="N56" s="41"/>
      <c r="O56" s="104"/>
      <c r="P56" s="36">
        <v>1</v>
      </c>
      <c r="Q56" s="37">
        <f>ROUND(SUMPRODUCT(H56:P56,$H$9:$P$9)/100,1)</f>
        <v>2.6</v>
      </c>
      <c r="R56" s="38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F</v>
      </c>
      <c r="S56" s="39" t="str">
        <f>IF($Q56&lt;4,"Kém",IF(AND($Q56&gt;=4,$Q56&lt;=5.4),"Trung bình yếu",IF(AND($Q56&gt;=5.5,$Q56&lt;=6.9),"Trung bình",IF(AND($Q56&gt;=7,$Q56&lt;=8.4),"Khá",IF(AND($Q56&gt;=8.5,$Q56&lt;=10),"Giỏi","")))))</f>
        <v>Kém</v>
      </c>
      <c r="T56" s="40" t="str">
        <f>+IF(OR($H56=0,$I56=0,$J56=0,$K56=0),"Không đủ ĐKDT","")</f>
        <v/>
      </c>
      <c r="U56" s="90" t="s">
        <v>762</v>
      </c>
      <c r="V56" s="3"/>
      <c r="W56" s="28"/>
      <c r="X56" s="78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Học lại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9">
        <v>48</v>
      </c>
      <c r="C57" s="30" t="s">
        <v>728</v>
      </c>
      <c r="D57" s="31" t="s">
        <v>729</v>
      </c>
      <c r="E57" s="32" t="s">
        <v>226</v>
      </c>
      <c r="F57" s="33"/>
      <c r="G57" s="30" t="s">
        <v>102</v>
      </c>
      <c r="H57" s="34">
        <v>10</v>
      </c>
      <c r="I57" s="34">
        <v>9.5</v>
      </c>
      <c r="J57" s="34" t="s">
        <v>28</v>
      </c>
      <c r="K57" s="34">
        <v>9.5</v>
      </c>
      <c r="L57" s="41"/>
      <c r="M57" s="41"/>
      <c r="N57" s="41"/>
      <c r="O57" s="104"/>
      <c r="P57" s="36">
        <v>6.5</v>
      </c>
      <c r="Q57" s="37">
        <f>ROUND(SUMPRODUCT(H57:P57,$H$9:$P$9)/100,1)</f>
        <v>7.5</v>
      </c>
      <c r="R57" s="38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B</v>
      </c>
      <c r="S57" s="39" t="str">
        <f>IF($Q57&lt;4,"Kém",IF(AND($Q57&gt;=4,$Q57&lt;=5.4),"Trung bình yếu",IF(AND($Q57&gt;=5.5,$Q57&lt;=6.9),"Trung bình",IF(AND($Q57&gt;=7,$Q57&lt;=8.4),"Khá",IF(AND($Q57&gt;=8.5,$Q57&lt;=10),"Giỏi","")))))</f>
        <v>Khá</v>
      </c>
      <c r="T57" s="40" t="str">
        <f>+IF(OR($H57=0,$I57=0,$J57=0,$K57=0),"Không đủ ĐKDT","")</f>
        <v/>
      </c>
      <c r="U57" s="90" t="s">
        <v>762</v>
      </c>
      <c r="V57" s="3"/>
      <c r="W57" s="28"/>
      <c r="X57" s="78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9">
        <v>49</v>
      </c>
      <c r="C58" s="30" t="s">
        <v>730</v>
      </c>
      <c r="D58" s="31" t="s">
        <v>225</v>
      </c>
      <c r="E58" s="32" t="s">
        <v>623</v>
      </c>
      <c r="F58" s="33"/>
      <c r="G58" s="30" t="s">
        <v>102</v>
      </c>
      <c r="H58" s="34">
        <v>7</v>
      </c>
      <c r="I58" s="34">
        <v>7</v>
      </c>
      <c r="J58" s="34" t="s">
        <v>28</v>
      </c>
      <c r="K58" s="34">
        <v>7</v>
      </c>
      <c r="L58" s="41"/>
      <c r="M58" s="41"/>
      <c r="N58" s="41"/>
      <c r="O58" s="104"/>
      <c r="P58" s="36">
        <v>5.5</v>
      </c>
      <c r="Q58" s="37">
        <f>ROUND(SUMPRODUCT(H58:P58,$H$9:$P$9)/100,1)</f>
        <v>6</v>
      </c>
      <c r="R58" s="38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C</v>
      </c>
      <c r="S58" s="39" t="str">
        <f>IF($Q58&lt;4,"Kém",IF(AND($Q58&gt;=4,$Q58&lt;=5.4),"Trung bình yếu",IF(AND($Q58&gt;=5.5,$Q58&lt;=6.9),"Trung bình",IF(AND($Q58&gt;=7,$Q58&lt;=8.4),"Khá",IF(AND($Q58&gt;=8.5,$Q58&lt;=10),"Giỏi","")))))</f>
        <v>Trung bình</v>
      </c>
      <c r="T58" s="40" t="str">
        <f>+IF(OR($H58=0,$I58=0,$J58=0,$K58=0),"Không đủ ĐKDT","")</f>
        <v/>
      </c>
      <c r="U58" s="90" t="s">
        <v>762</v>
      </c>
      <c r="V58" s="3"/>
      <c r="W58" s="28"/>
      <c r="X58" s="78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9">
        <v>50</v>
      </c>
      <c r="C59" s="30" t="s">
        <v>731</v>
      </c>
      <c r="D59" s="31" t="s">
        <v>732</v>
      </c>
      <c r="E59" s="32" t="s">
        <v>733</v>
      </c>
      <c r="F59" s="33"/>
      <c r="G59" s="30" t="s">
        <v>123</v>
      </c>
      <c r="H59" s="34">
        <v>7</v>
      </c>
      <c r="I59" s="34">
        <v>8</v>
      </c>
      <c r="J59" s="34" t="s">
        <v>28</v>
      </c>
      <c r="K59" s="34">
        <v>8</v>
      </c>
      <c r="L59" s="41"/>
      <c r="M59" s="41"/>
      <c r="N59" s="41"/>
      <c r="O59" s="104"/>
      <c r="P59" s="36">
        <v>8</v>
      </c>
      <c r="Q59" s="37">
        <f>ROUND(SUMPRODUCT(H59:P59,$H$9:$P$9)/100,1)</f>
        <v>7.9</v>
      </c>
      <c r="R59" s="38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B</v>
      </c>
      <c r="S59" s="39" t="str">
        <f>IF($Q59&lt;4,"Kém",IF(AND($Q59&gt;=4,$Q59&lt;=5.4),"Trung bình yếu",IF(AND($Q59&gt;=5.5,$Q59&lt;=6.9),"Trung bình",IF(AND($Q59&gt;=7,$Q59&lt;=8.4),"Khá",IF(AND($Q59&gt;=8.5,$Q59&lt;=10),"Giỏi","")))))</f>
        <v>Khá</v>
      </c>
      <c r="T59" s="40" t="str">
        <f>+IF(OR($H59=0,$I59=0,$J59=0,$K59=0),"Không đủ ĐKDT","")</f>
        <v/>
      </c>
      <c r="U59" s="90" t="s">
        <v>762</v>
      </c>
      <c r="V59" s="3"/>
      <c r="W59" s="28"/>
      <c r="X59" s="78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9">
        <v>51</v>
      </c>
      <c r="C60" s="30" t="s">
        <v>734</v>
      </c>
      <c r="D60" s="31" t="s">
        <v>326</v>
      </c>
      <c r="E60" s="32" t="s">
        <v>735</v>
      </c>
      <c r="F60" s="33"/>
      <c r="G60" s="30" t="s">
        <v>69</v>
      </c>
      <c r="H60" s="34">
        <v>7</v>
      </c>
      <c r="I60" s="34">
        <v>8.5</v>
      </c>
      <c r="J60" s="34" t="s">
        <v>28</v>
      </c>
      <c r="K60" s="34">
        <v>8.5</v>
      </c>
      <c r="L60" s="41"/>
      <c r="M60" s="41"/>
      <c r="N60" s="41"/>
      <c r="O60" s="104"/>
      <c r="P60" s="36">
        <v>7</v>
      </c>
      <c r="Q60" s="37">
        <f>ROUND(SUMPRODUCT(H60:P60,$H$9:$P$9)/100,1)</f>
        <v>7.3</v>
      </c>
      <c r="R60" s="38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B</v>
      </c>
      <c r="S60" s="39" t="str">
        <f>IF($Q60&lt;4,"Kém",IF(AND($Q60&gt;=4,$Q60&lt;=5.4),"Trung bình yếu",IF(AND($Q60&gt;=5.5,$Q60&lt;=6.9),"Trung bình",IF(AND($Q60&gt;=7,$Q60&lt;=8.4),"Khá",IF(AND($Q60&gt;=8.5,$Q60&lt;=10),"Giỏi","")))))</f>
        <v>Khá</v>
      </c>
      <c r="T60" s="40" t="str">
        <f>+IF(OR($H60=0,$I60=0,$J60=0,$K60=0),"Không đủ ĐKDT","")</f>
        <v/>
      </c>
      <c r="U60" s="90" t="s">
        <v>762</v>
      </c>
      <c r="V60" s="3"/>
      <c r="W60" s="28"/>
      <c r="X60" s="78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9">
        <v>52</v>
      </c>
      <c r="C61" s="30" t="s">
        <v>736</v>
      </c>
      <c r="D61" s="31" t="s">
        <v>737</v>
      </c>
      <c r="E61" s="32" t="s">
        <v>236</v>
      </c>
      <c r="F61" s="33"/>
      <c r="G61" s="30" t="s">
        <v>91</v>
      </c>
      <c r="H61" s="34">
        <v>10</v>
      </c>
      <c r="I61" s="34">
        <v>10</v>
      </c>
      <c r="J61" s="34" t="s">
        <v>28</v>
      </c>
      <c r="K61" s="34">
        <v>10</v>
      </c>
      <c r="L61" s="41"/>
      <c r="M61" s="41"/>
      <c r="N61" s="41"/>
      <c r="O61" s="104"/>
      <c r="P61" s="36">
        <v>8</v>
      </c>
      <c r="Q61" s="37">
        <f>ROUND(SUMPRODUCT(H61:P61,$H$9:$P$9)/100,1)</f>
        <v>8.6</v>
      </c>
      <c r="R61" s="38" t="str">
        <f>IF(AND($Q61&gt;=9,$Q61&lt;=10),"A+","")&amp;IF(AND($Q61&gt;=8.5,$Q61&lt;=8.9),"A","")&amp;IF(AND($Q61&gt;=8,$Q61&lt;=8.4),"B+","")&amp;IF(AND($Q61&gt;=7,$Q61&lt;=7.9),"B","")&amp;IF(AND($Q61&gt;=6.5,$Q61&lt;=6.9),"C+","")&amp;IF(AND($Q61&gt;=5.5,$Q61&lt;=6.4),"C","")&amp;IF(AND($Q61&gt;=5,$Q61&lt;=5.4),"D+","")&amp;IF(AND($Q61&gt;=4,$Q61&lt;=4.9),"D","")&amp;IF(AND($Q61&lt;4),"F","")</f>
        <v>A</v>
      </c>
      <c r="S61" s="39" t="str">
        <f>IF($Q61&lt;4,"Kém",IF(AND($Q61&gt;=4,$Q61&lt;=5.4),"Trung bình yếu",IF(AND($Q61&gt;=5.5,$Q61&lt;=6.9),"Trung bình",IF(AND($Q61&gt;=7,$Q61&lt;=8.4),"Khá",IF(AND($Q61&gt;=8.5,$Q61&lt;=10),"Giỏi","")))))</f>
        <v>Giỏi</v>
      </c>
      <c r="T61" s="40" t="str">
        <f>+IF(OR($H61=0,$I61=0,$J61=0,$K61=0),"Không đủ ĐKDT","")</f>
        <v/>
      </c>
      <c r="U61" s="90" t="s">
        <v>762</v>
      </c>
      <c r="V61" s="3"/>
      <c r="W61" s="28"/>
      <c r="X61" s="78" t="str">
        <f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9">
        <v>53</v>
      </c>
      <c r="C62" s="30" t="s">
        <v>738</v>
      </c>
      <c r="D62" s="31" t="s">
        <v>739</v>
      </c>
      <c r="E62" s="32" t="s">
        <v>496</v>
      </c>
      <c r="F62" s="33"/>
      <c r="G62" s="30" t="s">
        <v>123</v>
      </c>
      <c r="H62" s="34">
        <v>7</v>
      </c>
      <c r="I62" s="34">
        <v>7</v>
      </c>
      <c r="J62" s="34" t="s">
        <v>28</v>
      </c>
      <c r="K62" s="34">
        <v>7</v>
      </c>
      <c r="L62" s="41"/>
      <c r="M62" s="41"/>
      <c r="N62" s="41"/>
      <c r="O62" s="104"/>
      <c r="P62" s="36">
        <v>5</v>
      </c>
      <c r="Q62" s="37">
        <f>ROUND(SUMPRODUCT(H62:P62,$H$9:$P$9)/100,1)</f>
        <v>5.6</v>
      </c>
      <c r="R62" s="38" t="str">
        <f>IF(AND($Q62&gt;=9,$Q62&lt;=10),"A+","")&amp;IF(AND($Q62&gt;=8.5,$Q62&lt;=8.9),"A","")&amp;IF(AND($Q62&gt;=8,$Q62&lt;=8.4),"B+","")&amp;IF(AND($Q62&gt;=7,$Q62&lt;=7.9),"B","")&amp;IF(AND($Q62&gt;=6.5,$Q62&lt;=6.9),"C+","")&amp;IF(AND($Q62&gt;=5.5,$Q62&lt;=6.4),"C","")&amp;IF(AND($Q62&gt;=5,$Q62&lt;=5.4),"D+","")&amp;IF(AND($Q62&gt;=4,$Q62&lt;=4.9),"D","")&amp;IF(AND($Q62&lt;4),"F","")</f>
        <v>C</v>
      </c>
      <c r="S62" s="39" t="str">
        <f>IF($Q62&lt;4,"Kém",IF(AND($Q62&gt;=4,$Q62&lt;=5.4),"Trung bình yếu",IF(AND($Q62&gt;=5.5,$Q62&lt;=6.9),"Trung bình",IF(AND($Q62&gt;=7,$Q62&lt;=8.4),"Khá",IF(AND($Q62&gt;=8.5,$Q62&lt;=10),"Giỏi","")))))</f>
        <v>Trung bình</v>
      </c>
      <c r="T62" s="40" t="str">
        <f>+IF(OR($H62=0,$I62=0,$J62=0,$K62=0),"Không đủ ĐKDT","")</f>
        <v/>
      </c>
      <c r="U62" s="90" t="s">
        <v>762</v>
      </c>
      <c r="V62" s="3"/>
      <c r="W62" s="28"/>
      <c r="X62" s="78" t="str">
        <f>IF(T62="Không đủ ĐKDT","Học lại",IF(T62="Đình chỉ thi","Học lại",IF(AND(MID(G62,2,2)&gt;="12",T62="Vắng"),"Học lại",IF(T62="Vắng có phép", "Thi lại",IF(T62="Nợ học phí", "Thi lại",IF(AND((MID(G62,2,2)&lt;"12"),Q62&lt;4.5),"Thi lại",IF(Q62&lt;4,"Học lại","Đạt")))))))</f>
        <v>Đạt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9">
        <v>54</v>
      </c>
      <c r="C63" s="30" t="s">
        <v>740</v>
      </c>
      <c r="D63" s="31" t="s">
        <v>423</v>
      </c>
      <c r="E63" s="32" t="s">
        <v>496</v>
      </c>
      <c r="F63" s="33"/>
      <c r="G63" s="30" t="s">
        <v>69</v>
      </c>
      <c r="H63" s="34">
        <v>10</v>
      </c>
      <c r="I63" s="34">
        <v>9</v>
      </c>
      <c r="J63" s="34" t="s">
        <v>28</v>
      </c>
      <c r="K63" s="34">
        <v>9</v>
      </c>
      <c r="L63" s="41"/>
      <c r="M63" s="41"/>
      <c r="N63" s="41"/>
      <c r="O63" s="104"/>
      <c r="P63" s="36">
        <v>7.5</v>
      </c>
      <c r="Q63" s="37">
        <f>ROUND(SUMPRODUCT(H63:P63,$H$9:$P$9)/100,1)</f>
        <v>8.1</v>
      </c>
      <c r="R63" s="38" t="str">
        <f>IF(AND($Q63&gt;=9,$Q63&lt;=10),"A+","")&amp;IF(AND($Q63&gt;=8.5,$Q63&lt;=8.9),"A","")&amp;IF(AND($Q63&gt;=8,$Q63&lt;=8.4),"B+","")&amp;IF(AND($Q63&gt;=7,$Q63&lt;=7.9),"B","")&amp;IF(AND($Q63&gt;=6.5,$Q63&lt;=6.9),"C+","")&amp;IF(AND($Q63&gt;=5.5,$Q63&lt;=6.4),"C","")&amp;IF(AND($Q63&gt;=5,$Q63&lt;=5.4),"D+","")&amp;IF(AND($Q63&gt;=4,$Q63&lt;=4.9),"D","")&amp;IF(AND($Q63&lt;4),"F","")</f>
        <v>B+</v>
      </c>
      <c r="S63" s="39" t="str">
        <f>IF($Q63&lt;4,"Kém",IF(AND($Q63&gt;=4,$Q63&lt;=5.4),"Trung bình yếu",IF(AND($Q63&gt;=5.5,$Q63&lt;=6.9),"Trung bình",IF(AND($Q63&gt;=7,$Q63&lt;=8.4),"Khá",IF(AND($Q63&gt;=8.5,$Q63&lt;=10),"Giỏi","")))))</f>
        <v>Khá</v>
      </c>
      <c r="T63" s="40" t="str">
        <f>+IF(OR($H63=0,$I63=0,$J63=0,$K63=0),"Không đủ ĐKDT","")</f>
        <v/>
      </c>
      <c r="U63" s="90" t="s">
        <v>762</v>
      </c>
      <c r="V63" s="3"/>
      <c r="W63" s="28"/>
      <c r="X63" s="78" t="str">
        <f>IF(T63="Không đủ ĐKDT","Học lại",IF(T63="Đình chỉ thi","Học lại",IF(AND(MID(G63,2,2)&gt;="12",T63="Vắng"),"Học lại",IF(T63="Vắng có phép", "Thi lại",IF(T63="Nợ học phí", "Thi lại",IF(AND((MID(G63,2,2)&lt;"12"),Q63&lt;4.5),"Thi lại",IF(Q63&lt;4,"Học lại","Đạt")))))))</f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9">
        <v>55</v>
      </c>
      <c r="C64" s="30" t="s">
        <v>741</v>
      </c>
      <c r="D64" s="31" t="s">
        <v>742</v>
      </c>
      <c r="E64" s="32" t="s">
        <v>496</v>
      </c>
      <c r="F64" s="33"/>
      <c r="G64" s="30" t="s">
        <v>98</v>
      </c>
      <c r="H64" s="34">
        <v>7</v>
      </c>
      <c r="I64" s="34">
        <v>8</v>
      </c>
      <c r="J64" s="34" t="s">
        <v>28</v>
      </c>
      <c r="K64" s="34">
        <v>8</v>
      </c>
      <c r="L64" s="41"/>
      <c r="M64" s="41"/>
      <c r="N64" s="41"/>
      <c r="O64" s="104"/>
      <c r="P64" s="36">
        <v>8.5</v>
      </c>
      <c r="Q64" s="37">
        <f>ROUND(SUMPRODUCT(H64:P64,$H$9:$P$9)/100,1)</f>
        <v>8.3000000000000007</v>
      </c>
      <c r="R64" s="38" t="str">
        <f>IF(AND($Q64&gt;=9,$Q64&lt;=10),"A+","")&amp;IF(AND($Q64&gt;=8.5,$Q64&lt;=8.9),"A","")&amp;IF(AND($Q64&gt;=8,$Q64&lt;=8.4),"B+","")&amp;IF(AND($Q64&gt;=7,$Q64&lt;=7.9),"B","")&amp;IF(AND($Q64&gt;=6.5,$Q64&lt;=6.9),"C+","")&amp;IF(AND($Q64&gt;=5.5,$Q64&lt;=6.4),"C","")&amp;IF(AND($Q64&gt;=5,$Q64&lt;=5.4),"D+","")&amp;IF(AND($Q64&gt;=4,$Q64&lt;=4.9),"D","")&amp;IF(AND($Q64&lt;4),"F","")</f>
        <v>B+</v>
      </c>
      <c r="S64" s="39" t="str">
        <f>IF($Q64&lt;4,"Kém",IF(AND($Q64&gt;=4,$Q64&lt;=5.4),"Trung bình yếu",IF(AND($Q64&gt;=5.5,$Q64&lt;=6.9),"Trung bình",IF(AND($Q64&gt;=7,$Q64&lt;=8.4),"Khá",IF(AND($Q64&gt;=8.5,$Q64&lt;=10),"Giỏi","")))))</f>
        <v>Khá</v>
      </c>
      <c r="T64" s="40" t="str">
        <f>+IF(OR($H64=0,$I64=0,$J64=0,$K64=0),"Không đủ ĐKDT","")</f>
        <v/>
      </c>
      <c r="U64" s="90" t="s">
        <v>762</v>
      </c>
      <c r="V64" s="3"/>
      <c r="W64" s="28"/>
      <c r="X64" s="78" t="str">
        <f>IF(T64="Không đủ ĐKDT","Học lại",IF(T64="Đình chỉ thi","Học lại",IF(AND(MID(G64,2,2)&gt;="12",T64="Vắng"),"Học lại",IF(T64="Vắng có phép", "Thi lại",IF(T64="Nợ học phí", "Thi lại",IF(AND((MID(G64,2,2)&lt;"12"),Q64&lt;4.5),"Thi lại",IF(Q64&lt;4,"Học lại","Đạt")))))))</f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9">
        <v>56</v>
      </c>
      <c r="C65" s="30" t="s">
        <v>743</v>
      </c>
      <c r="D65" s="31" t="s">
        <v>304</v>
      </c>
      <c r="E65" s="32" t="s">
        <v>744</v>
      </c>
      <c r="F65" s="33"/>
      <c r="G65" s="30" t="s">
        <v>85</v>
      </c>
      <c r="H65" s="34">
        <v>7</v>
      </c>
      <c r="I65" s="34">
        <v>7</v>
      </c>
      <c r="J65" s="34" t="s">
        <v>28</v>
      </c>
      <c r="K65" s="34">
        <v>7</v>
      </c>
      <c r="L65" s="41"/>
      <c r="M65" s="41"/>
      <c r="N65" s="41"/>
      <c r="O65" s="104"/>
      <c r="P65" s="36">
        <v>3</v>
      </c>
      <c r="Q65" s="37">
        <f>ROUND(SUMPRODUCT(H65:P65,$H$9:$P$9)/100,1)</f>
        <v>4.2</v>
      </c>
      <c r="R65" s="38" t="str">
        <f>IF(AND($Q65&gt;=9,$Q65&lt;=10),"A+","")&amp;IF(AND($Q65&gt;=8.5,$Q65&lt;=8.9),"A","")&amp;IF(AND($Q65&gt;=8,$Q65&lt;=8.4),"B+","")&amp;IF(AND($Q65&gt;=7,$Q65&lt;=7.9),"B","")&amp;IF(AND($Q65&gt;=6.5,$Q65&lt;=6.9),"C+","")&amp;IF(AND($Q65&gt;=5.5,$Q65&lt;=6.4),"C","")&amp;IF(AND($Q65&gt;=5,$Q65&lt;=5.4),"D+","")&amp;IF(AND($Q65&gt;=4,$Q65&lt;=4.9),"D","")&amp;IF(AND($Q65&lt;4),"F","")</f>
        <v>D</v>
      </c>
      <c r="S65" s="39" t="str">
        <f>IF($Q65&lt;4,"Kém",IF(AND($Q65&gt;=4,$Q65&lt;=5.4),"Trung bình yếu",IF(AND($Q65&gt;=5.5,$Q65&lt;=6.9),"Trung bình",IF(AND($Q65&gt;=7,$Q65&lt;=8.4),"Khá",IF(AND($Q65&gt;=8.5,$Q65&lt;=10),"Giỏi","")))))</f>
        <v>Trung bình yếu</v>
      </c>
      <c r="T65" s="40" t="str">
        <f>+IF(OR($H65=0,$I65=0,$J65=0,$K65=0),"Không đủ ĐKDT","")</f>
        <v/>
      </c>
      <c r="U65" s="90" t="s">
        <v>762</v>
      </c>
      <c r="V65" s="3"/>
      <c r="W65" s="28"/>
      <c r="X65" s="78" t="str">
        <f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9">
        <v>57</v>
      </c>
      <c r="C66" s="30" t="s">
        <v>745</v>
      </c>
      <c r="D66" s="31" t="s">
        <v>746</v>
      </c>
      <c r="E66" s="32" t="s">
        <v>254</v>
      </c>
      <c r="F66" s="33"/>
      <c r="G66" s="30" t="s">
        <v>91</v>
      </c>
      <c r="H66" s="34">
        <v>6</v>
      </c>
      <c r="I66" s="34">
        <v>8.5</v>
      </c>
      <c r="J66" s="34" t="s">
        <v>28</v>
      </c>
      <c r="K66" s="34">
        <v>8.5</v>
      </c>
      <c r="L66" s="41"/>
      <c r="M66" s="41"/>
      <c r="N66" s="41"/>
      <c r="O66" s="104"/>
      <c r="P66" s="36">
        <v>8.5</v>
      </c>
      <c r="Q66" s="37">
        <f>ROUND(SUMPRODUCT(H66:P66,$H$9:$P$9)/100,1)</f>
        <v>8.3000000000000007</v>
      </c>
      <c r="R66" s="38" t="str">
        <f>IF(AND($Q66&gt;=9,$Q66&lt;=10),"A+","")&amp;IF(AND($Q66&gt;=8.5,$Q66&lt;=8.9),"A","")&amp;IF(AND($Q66&gt;=8,$Q66&lt;=8.4),"B+","")&amp;IF(AND($Q66&gt;=7,$Q66&lt;=7.9),"B","")&amp;IF(AND($Q66&gt;=6.5,$Q66&lt;=6.9),"C+","")&amp;IF(AND($Q66&gt;=5.5,$Q66&lt;=6.4),"C","")&amp;IF(AND($Q66&gt;=5,$Q66&lt;=5.4),"D+","")&amp;IF(AND($Q66&gt;=4,$Q66&lt;=4.9),"D","")&amp;IF(AND($Q66&lt;4),"F","")</f>
        <v>B+</v>
      </c>
      <c r="S66" s="39" t="str">
        <f>IF($Q66&lt;4,"Kém",IF(AND($Q66&gt;=4,$Q66&lt;=5.4),"Trung bình yếu",IF(AND($Q66&gt;=5.5,$Q66&lt;=6.9),"Trung bình",IF(AND($Q66&gt;=7,$Q66&lt;=8.4),"Khá",IF(AND($Q66&gt;=8.5,$Q66&lt;=10),"Giỏi","")))))</f>
        <v>Khá</v>
      </c>
      <c r="T66" s="40" t="str">
        <f>+IF(OR($H66=0,$I66=0,$J66=0,$K66=0),"Không đủ ĐKDT","")</f>
        <v/>
      </c>
      <c r="U66" s="90" t="s">
        <v>762</v>
      </c>
      <c r="V66" s="3"/>
      <c r="W66" s="28"/>
      <c r="X66" s="78" t="str">
        <f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9">
        <v>58</v>
      </c>
      <c r="C67" s="30" t="s">
        <v>747</v>
      </c>
      <c r="D67" s="31" t="s">
        <v>748</v>
      </c>
      <c r="E67" s="32" t="s">
        <v>749</v>
      </c>
      <c r="F67" s="33"/>
      <c r="G67" s="30" t="s">
        <v>98</v>
      </c>
      <c r="H67" s="34">
        <v>7</v>
      </c>
      <c r="I67" s="34">
        <v>6.5</v>
      </c>
      <c r="J67" s="34" t="s">
        <v>28</v>
      </c>
      <c r="K67" s="34">
        <v>6.5</v>
      </c>
      <c r="L67" s="41"/>
      <c r="M67" s="41"/>
      <c r="N67" s="41"/>
      <c r="O67" s="104"/>
      <c r="P67" s="36">
        <v>6</v>
      </c>
      <c r="Q67" s="37">
        <f>ROUND(SUMPRODUCT(H67:P67,$H$9:$P$9)/100,1)</f>
        <v>6.2</v>
      </c>
      <c r="R67" s="38" t="str">
        <f>IF(AND($Q67&gt;=9,$Q67&lt;=10),"A+","")&amp;IF(AND($Q67&gt;=8.5,$Q67&lt;=8.9),"A","")&amp;IF(AND($Q67&gt;=8,$Q67&lt;=8.4),"B+","")&amp;IF(AND($Q67&gt;=7,$Q67&lt;=7.9),"B","")&amp;IF(AND($Q67&gt;=6.5,$Q67&lt;=6.9),"C+","")&amp;IF(AND($Q67&gt;=5.5,$Q67&lt;=6.4),"C","")&amp;IF(AND($Q67&gt;=5,$Q67&lt;=5.4),"D+","")&amp;IF(AND($Q67&gt;=4,$Q67&lt;=4.9),"D","")&amp;IF(AND($Q67&lt;4),"F","")</f>
        <v>C</v>
      </c>
      <c r="S67" s="39" t="str">
        <f>IF($Q67&lt;4,"Kém",IF(AND($Q67&gt;=4,$Q67&lt;=5.4),"Trung bình yếu",IF(AND($Q67&gt;=5.5,$Q67&lt;=6.9),"Trung bình",IF(AND($Q67&gt;=7,$Q67&lt;=8.4),"Khá",IF(AND($Q67&gt;=8.5,$Q67&lt;=10),"Giỏi","")))))</f>
        <v>Trung bình</v>
      </c>
      <c r="T67" s="40" t="str">
        <f>+IF(OR($H67=0,$I67=0,$J67=0,$K67=0),"Không đủ ĐKDT","")</f>
        <v/>
      </c>
      <c r="U67" s="90" t="s">
        <v>762</v>
      </c>
      <c r="V67" s="3"/>
      <c r="W67" s="28"/>
      <c r="X67" s="78" t="str">
        <f>IF(T67="Không đủ ĐKDT","Học lại",IF(T67="Đình chỉ thi","Học lại",IF(AND(MID(G67,2,2)&gt;="12",T67="Vắng"),"Học lại",IF(T67="Vắng có phép", "Thi lại",IF(T67="Nợ học phí", "Thi lại",IF(AND((MID(G67,2,2)&lt;"12"),Q67&lt;4.5),"Thi lại",IF(Q67&lt;4,"Học lại","Đạt")))))))</f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9">
        <v>59</v>
      </c>
      <c r="C68" s="30" t="s">
        <v>750</v>
      </c>
      <c r="D68" s="31" t="s">
        <v>751</v>
      </c>
      <c r="E68" s="32" t="s">
        <v>752</v>
      </c>
      <c r="F68" s="33"/>
      <c r="G68" s="30" t="s">
        <v>72</v>
      </c>
      <c r="H68" s="34">
        <v>6</v>
      </c>
      <c r="I68" s="34">
        <v>6.5</v>
      </c>
      <c r="J68" s="34" t="s">
        <v>28</v>
      </c>
      <c r="K68" s="34">
        <v>6.5</v>
      </c>
      <c r="L68" s="41"/>
      <c r="M68" s="41"/>
      <c r="N68" s="41"/>
      <c r="O68" s="104"/>
      <c r="P68" s="36">
        <v>2.5</v>
      </c>
      <c r="Q68" s="37">
        <f>ROUND(SUMPRODUCT(H68:P68,$H$9:$P$9)/100,1)</f>
        <v>3.7</v>
      </c>
      <c r="R68" s="38" t="str">
        <f>IF(AND($Q68&gt;=9,$Q68&lt;=10),"A+","")&amp;IF(AND($Q68&gt;=8.5,$Q68&lt;=8.9),"A","")&amp;IF(AND($Q68&gt;=8,$Q68&lt;=8.4),"B+","")&amp;IF(AND($Q68&gt;=7,$Q68&lt;=7.9),"B","")&amp;IF(AND($Q68&gt;=6.5,$Q68&lt;=6.9),"C+","")&amp;IF(AND($Q68&gt;=5.5,$Q68&lt;=6.4),"C","")&amp;IF(AND($Q68&gt;=5,$Q68&lt;=5.4),"D+","")&amp;IF(AND($Q68&gt;=4,$Q68&lt;=4.9),"D","")&amp;IF(AND($Q68&lt;4),"F","")</f>
        <v>F</v>
      </c>
      <c r="S68" s="39" t="str">
        <f>IF($Q68&lt;4,"Kém",IF(AND($Q68&gt;=4,$Q68&lt;=5.4),"Trung bình yếu",IF(AND($Q68&gt;=5.5,$Q68&lt;=6.9),"Trung bình",IF(AND($Q68&gt;=7,$Q68&lt;=8.4),"Khá",IF(AND($Q68&gt;=8.5,$Q68&lt;=10),"Giỏi","")))))</f>
        <v>Kém</v>
      </c>
      <c r="T68" s="40" t="str">
        <f>+IF(OR($H68=0,$I68=0,$J68=0,$K68=0),"Không đủ ĐKDT","")</f>
        <v/>
      </c>
      <c r="U68" s="90" t="s">
        <v>762</v>
      </c>
      <c r="V68" s="3"/>
      <c r="W68" s="28"/>
      <c r="X68" s="78" t="str">
        <f>IF(T68="Không đủ ĐKDT","Học lại",IF(T68="Đình chỉ thi","Học lại",IF(AND(MID(G68,2,2)&gt;="12",T68="Vắng"),"Học lại",IF(T68="Vắng có phép", "Thi lại",IF(T68="Nợ học phí", "Thi lại",IF(AND((MID(G68,2,2)&lt;"12"),Q68&lt;4.5),"Thi lại",IF(Q68&lt;4,"Học lại","Đạt")))))))</f>
        <v>Học lại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9" customHeight="1">
      <c r="A69" s="2"/>
      <c r="B69" s="42"/>
      <c r="C69" s="43"/>
      <c r="D69" s="43"/>
      <c r="E69" s="44"/>
      <c r="F69" s="44"/>
      <c r="G69" s="44"/>
      <c r="H69" s="45"/>
      <c r="I69" s="46"/>
      <c r="J69" s="46"/>
      <c r="K69" s="47"/>
      <c r="L69" s="47"/>
      <c r="M69" s="47"/>
      <c r="N69" s="47"/>
      <c r="O69" s="99"/>
      <c r="P69" s="47"/>
      <c r="Q69" s="47"/>
      <c r="R69" s="47"/>
      <c r="S69" s="47"/>
      <c r="T69" s="47"/>
      <c r="U69" s="2"/>
      <c r="V69" s="3"/>
    </row>
    <row r="70" spans="1:39" ht="16.5">
      <c r="A70" s="2"/>
      <c r="B70" s="140" t="s">
        <v>29</v>
      </c>
      <c r="C70" s="140"/>
      <c r="D70" s="43"/>
      <c r="E70" s="44"/>
      <c r="F70" s="44"/>
      <c r="G70" s="44"/>
      <c r="H70" s="45"/>
      <c r="I70" s="46"/>
      <c r="J70" s="46"/>
      <c r="K70" s="47"/>
      <c r="L70" s="47"/>
      <c r="M70" s="47"/>
      <c r="N70" s="47"/>
      <c r="O70" s="99"/>
      <c r="P70" s="47"/>
      <c r="Q70" s="47"/>
      <c r="R70" s="47"/>
      <c r="S70" s="47"/>
      <c r="T70" s="47"/>
      <c r="U70" s="2"/>
      <c r="V70" s="3"/>
    </row>
    <row r="71" spans="1:39" ht="16.5" customHeight="1">
      <c r="A71" s="2"/>
      <c r="B71" s="48" t="s">
        <v>30</v>
      </c>
      <c r="C71" s="48"/>
      <c r="D71" s="49">
        <f>+$AA$8</f>
        <v>59</v>
      </c>
      <c r="E71" s="50" t="s">
        <v>31</v>
      </c>
      <c r="F71" s="111" t="s">
        <v>32</v>
      </c>
      <c r="G71" s="111"/>
      <c r="H71" s="111"/>
      <c r="I71" s="111"/>
      <c r="J71" s="111"/>
      <c r="K71" s="111"/>
      <c r="L71" s="111"/>
      <c r="M71" s="111"/>
      <c r="N71" s="111"/>
      <c r="O71" s="111"/>
      <c r="P71" s="51">
        <f>$AA$8 -COUNTIF($T$9:$T$258,"Vắng") -COUNTIF($T$9:$T$258,"Vắng có phép") - COUNTIF($T$9:$T$258,"Đình chỉ thi") - COUNTIF($T$9:$T$258,"Không đủ ĐKDT")</f>
        <v>59</v>
      </c>
      <c r="Q71" s="51"/>
      <c r="R71" s="51"/>
      <c r="S71" s="52"/>
      <c r="T71" s="53" t="s">
        <v>31</v>
      </c>
      <c r="U71" s="91"/>
      <c r="V71" s="3"/>
    </row>
    <row r="72" spans="1:39" ht="16.5" customHeight="1">
      <c r="A72" s="2"/>
      <c r="B72" s="48" t="s">
        <v>33</v>
      </c>
      <c r="C72" s="48"/>
      <c r="D72" s="49">
        <f>+$AL$8</f>
        <v>51</v>
      </c>
      <c r="E72" s="50" t="s">
        <v>31</v>
      </c>
      <c r="F72" s="111" t="s">
        <v>34</v>
      </c>
      <c r="G72" s="111"/>
      <c r="H72" s="111"/>
      <c r="I72" s="111"/>
      <c r="J72" s="111"/>
      <c r="K72" s="111"/>
      <c r="L72" s="111"/>
      <c r="M72" s="111"/>
      <c r="N72" s="111"/>
      <c r="O72" s="111"/>
      <c r="P72" s="54">
        <f>COUNTIF($T$9:$T$134,"Vắng")</f>
        <v>0</v>
      </c>
      <c r="Q72" s="54"/>
      <c r="R72" s="54"/>
      <c r="S72" s="55"/>
      <c r="T72" s="53" t="s">
        <v>31</v>
      </c>
      <c r="U72" s="92"/>
      <c r="V72" s="3"/>
    </row>
    <row r="73" spans="1:39" ht="16.5" customHeight="1">
      <c r="A73" s="2"/>
      <c r="B73" s="48" t="s">
        <v>42</v>
      </c>
      <c r="C73" s="48"/>
      <c r="D73" s="64">
        <f>COUNTIF(X10:X68,"Học lại")</f>
        <v>8</v>
      </c>
      <c r="E73" s="50" t="s">
        <v>31</v>
      </c>
      <c r="F73" s="111" t="s">
        <v>43</v>
      </c>
      <c r="G73" s="111"/>
      <c r="H73" s="111"/>
      <c r="I73" s="111"/>
      <c r="J73" s="111"/>
      <c r="K73" s="111"/>
      <c r="L73" s="111"/>
      <c r="M73" s="111"/>
      <c r="N73" s="111"/>
      <c r="O73" s="111"/>
      <c r="P73" s="51">
        <f>COUNTIF($T$9:$T$134,"Vắng có phép")</f>
        <v>0</v>
      </c>
      <c r="Q73" s="51"/>
      <c r="R73" s="51"/>
      <c r="S73" s="52"/>
      <c r="T73" s="53" t="s">
        <v>31</v>
      </c>
      <c r="U73" s="91"/>
      <c r="V73" s="3"/>
    </row>
    <row r="74" spans="1:39" ht="3" customHeight="1">
      <c r="A74" s="2"/>
      <c r="B74" s="42"/>
      <c r="C74" s="43"/>
      <c r="D74" s="43"/>
      <c r="E74" s="44"/>
      <c r="F74" s="44"/>
      <c r="G74" s="44"/>
      <c r="H74" s="45"/>
      <c r="I74" s="46"/>
      <c r="J74" s="46"/>
      <c r="K74" s="47"/>
      <c r="L74" s="47"/>
      <c r="M74" s="47"/>
      <c r="N74" s="47"/>
      <c r="O74" s="99"/>
      <c r="P74" s="47"/>
      <c r="Q74" s="47"/>
      <c r="R74" s="47"/>
      <c r="S74" s="47"/>
      <c r="T74" s="47"/>
      <c r="U74" s="2"/>
      <c r="V74" s="3"/>
    </row>
    <row r="75" spans="1:39">
      <c r="B75" s="83" t="s">
        <v>44</v>
      </c>
      <c r="C75" s="83"/>
      <c r="D75" s="84">
        <f>COUNTIF(X10:X68,"Thi lại")</f>
        <v>0</v>
      </c>
      <c r="E75" s="85" t="s">
        <v>31</v>
      </c>
      <c r="F75" s="3"/>
      <c r="G75" s="3"/>
      <c r="H75" s="3"/>
      <c r="I75" s="3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3"/>
    </row>
    <row r="76" spans="1:39" ht="24.75" customHeight="1">
      <c r="B76" s="83"/>
      <c r="C76" s="83"/>
      <c r="D76" s="84"/>
      <c r="E76" s="85"/>
      <c r="F76" s="3"/>
      <c r="G76" s="3"/>
      <c r="H76" s="3"/>
      <c r="I76" s="3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3"/>
    </row>
    <row r="77" spans="1:39">
      <c r="A77" s="56"/>
      <c r="B77" s="131"/>
      <c r="C77" s="131"/>
      <c r="D77" s="131"/>
      <c r="E77" s="131"/>
      <c r="F77" s="131"/>
      <c r="G77" s="131"/>
      <c r="H77" s="131"/>
      <c r="I77" s="57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3"/>
    </row>
    <row r="78" spans="1:39" ht="4.5" customHeight="1">
      <c r="A78" s="2"/>
      <c r="B78" s="42"/>
      <c r="C78" s="58"/>
      <c r="D78" s="58"/>
      <c r="E78" s="59"/>
      <c r="F78" s="59"/>
      <c r="G78" s="59"/>
      <c r="H78" s="60"/>
      <c r="I78" s="61"/>
      <c r="J78" s="61"/>
      <c r="K78" s="3"/>
      <c r="L78" s="3"/>
      <c r="M78" s="3"/>
      <c r="N78" s="3"/>
      <c r="O78" s="100"/>
      <c r="P78" s="3"/>
      <c r="Q78" s="3"/>
      <c r="R78" s="3"/>
      <c r="S78" s="3"/>
      <c r="T78" s="3"/>
      <c r="V78" s="3"/>
    </row>
    <row r="79" spans="1:39" s="2" customFormat="1">
      <c r="B79" s="131"/>
      <c r="C79" s="131"/>
      <c r="D79" s="132"/>
      <c r="E79" s="132"/>
      <c r="F79" s="132"/>
      <c r="G79" s="132"/>
      <c r="H79" s="132"/>
      <c r="I79" s="61"/>
      <c r="J79" s="61"/>
      <c r="K79" s="47"/>
      <c r="L79" s="47"/>
      <c r="M79" s="47"/>
      <c r="N79" s="47"/>
      <c r="O79" s="99"/>
      <c r="P79" s="47"/>
      <c r="Q79" s="47"/>
      <c r="R79" s="47"/>
      <c r="S79" s="47"/>
      <c r="T79" s="47"/>
      <c r="V79" s="3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00"/>
      <c r="P80" s="3"/>
      <c r="Q80" s="3"/>
      <c r="R80" s="3"/>
      <c r="S80" s="3"/>
      <c r="T80" s="3"/>
      <c r="U80" s="1"/>
      <c r="V80" s="3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1:39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00"/>
      <c r="P81" s="3"/>
      <c r="Q81" s="3"/>
      <c r="R81" s="3"/>
      <c r="S81" s="3"/>
      <c r="T81" s="3"/>
      <c r="U81" s="1"/>
      <c r="V81" s="3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00"/>
      <c r="P82" s="3"/>
      <c r="Q82" s="3"/>
      <c r="R82" s="3"/>
      <c r="S82" s="3"/>
      <c r="T82" s="3"/>
      <c r="U82" s="1"/>
      <c r="V82" s="3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1:39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00"/>
      <c r="P83" s="3"/>
      <c r="Q83" s="3"/>
      <c r="R83" s="3"/>
      <c r="S83" s="3"/>
      <c r="T83" s="3"/>
      <c r="U83" s="1"/>
      <c r="V83" s="3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1:39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00"/>
      <c r="P84" s="3"/>
      <c r="Q84" s="3"/>
      <c r="R84" s="3"/>
      <c r="S84" s="3"/>
      <c r="T84" s="3"/>
      <c r="U84" s="1"/>
      <c r="V84" s="3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1:39" s="2" customFormat="1" ht="18" customHeight="1">
      <c r="A85" s="1"/>
      <c r="B85" s="145"/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3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1:39" s="2" customFormat="1" ht="4.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00"/>
      <c r="P86" s="3"/>
      <c r="Q86" s="3"/>
      <c r="R86" s="3"/>
      <c r="S86" s="3"/>
      <c r="T86" s="3"/>
      <c r="U86" s="1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 ht="36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0"/>
      <c r="P87" s="3"/>
      <c r="Q87" s="3"/>
      <c r="R87" s="3"/>
      <c r="S87" s="3"/>
      <c r="T87" s="3"/>
      <c r="U87" s="1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 ht="21.75" customHeight="1">
      <c r="A88" s="1"/>
      <c r="B88" s="131"/>
      <c r="C88" s="131"/>
      <c r="D88" s="131"/>
      <c r="E88" s="131"/>
      <c r="F88" s="131"/>
      <c r="G88" s="131"/>
      <c r="H88" s="131"/>
      <c r="I88" s="57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>
      <c r="A89" s="1"/>
      <c r="B89" s="42"/>
      <c r="C89" s="58"/>
      <c r="D89" s="58"/>
      <c r="E89" s="59"/>
      <c r="F89" s="59"/>
      <c r="G89" s="59"/>
      <c r="H89" s="60"/>
      <c r="I89" s="61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1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>
      <c r="A90" s="1"/>
      <c r="B90" s="131"/>
      <c r="C90" s="131"/>
      <c r="D90" s="132"/>
      <c r="E90" s="132"/>
      <c r="F90" s="132"/>
      <c r="G90" s="132"/>
      <c r="H90" s="132"/>
      <c r="I90" s="61"/>
      <c r="J90" s="61"/>
      <c r="K90" s="47"/>
      <c r="L90" s="47"/>
      <c r="M90" s="47"/>
      <c r="N90" s="47"/>
      <c r="O90" s="99"/>
      <c r="P90" s="47"/>
      <c r="Q90" s="47"/>
      <c r="R90" s="47"/>
      <c r="S90" s="47"/>
      <c r="T90" s="47"/>
      <c r="V90" s="1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0"/>
      <c r="P91" s="3"/>
      <c r="Q91" s="3"/>
      <c r="R91" s="3"/>
      <c r="S91" s="3"/>
      <c r="T91" s="3"/>
      <c r="U91" s="1"/>
      <c r="V91" s="1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5" spans="1:39"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</row>
  </sheetData>
  <sheetProtection formatCells="0" formatColumns="0" formatRows="0" insertColumns="0" insertRows="0" insertHyperlinks="0" deleteColumns="0" deleteRows="0" sort="0" autoFilter="0" pivotTables="0"/>
  <autoFilter ref="A8:AM68">
    <filterColumn colId="3" showButton="0"/>
  </autoFilter>
  <sortState ref="A10:AM68">
    <sortCondition ref="B10:B68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72:O72"/>
    <mergeCell ref="O7:O8"/>
    <mergeCell ref="C7:C8"/>
    <mergeCell ref="D7:E8"/>
    <mergeCell ref="AJ4:AK6"/>
    <mergeCell ref="F7:F8"/>
    <mergeCell ref="G7:G8"/>
    <mergeCell ref="B9:G9"/>
    <mergeCell ref="B70:C70"/>
    <mergeCell ref="F71:O71"/>
    <mergeCell ref="P7:P8"/>
    <mergeCell ref="Q7:Q9"/>
    <mergeCell ref="H7:H8"/>
    <mergeCell ref="I7:I8"/>
    <mergeCell ref="J7:J8"/>
    <mergeCell ref="K7:K8"/>
    <mergeCell ref="L7:L8"/>
    <mergeCell ref="M7:M8"/>
    <mergeCell ref="B90:C90"/>
    <mergeCell ref="D90:H90"/>
    <mergeCell ref="B95:C95"/>
    <mergeCell ref="D95:I95"/>
    <mergeCell ref="J95:U95"/>
    <mergeCell ref="J89:U89"/>
    <mergeCell ref="F73:O73"/>
    <mergeCell ref="J75:U75"/>
    <mergeCell ref="J76:U76"/>
    <mergeCell ref="B77:H77"/>
    <mergeCell ref="J77:U77"/>
    <mergeCell ref="B79:C79"/>
    <mergeCell ref="D79:H79"/>
    <mergeCell ref="B85:C85"/>
    <mergeCell ref="D85:I85"/>
    <mergeCell ref="B88:H88"/>
    <mergeCell ref="J88:U88"/>
    <mergeCell ref="J85:U85"/>
  </mergeCells>
  <conditionalFormatting sqref="H10:N68 P10:P68">
    <cfRule type="cellIs" dxfId="10" priority="4" operator="greaterThan">
      <formula>10</formula>
    </cfRule>
  </conditionalFormatting>
  <conditionalFormatting sqref="O90:O1048576 O1:O88">
    <cfRule type="duplicateValues" dxfId="9" priority="3"/>
  </conditionalFormatting>
  <conditionalFormatting sqref="C1:C1048576">
    <cfRule type="duplicateValues" dxfId="8" priority="2"/>
  </conditionalFormatting>
  <conditionalFormatting sqref="O1">
    <cfRule type="duplicateValues" dxfId="7" priority="1"/>
  </conditionalFormatting>
  <dataValidations count="1">
    <dataValidation allowBlank="1" showInputMessage="1" showErrorMessage="1" errorTitle="Không xóa dữ liệu" error="Không xóa dữ liệu" prompt="Không xóa dữ liệu" sqref="D73 Y2:AM8 X10:X6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tabColor rgb="FF002060"/>
  </sheetPr>
  <dimension ref="A1:AM95"/>
  <sheetViews>
    <sheetView topLeftCell="B1" workbookViewId="0">
      <pane ySplit="3" topLeftCell="A31" activePane="bottomLeft" state="frozen"/>
      <selection activeCell="A6" sqref="A6:XFD6"/>
      <selection pane="bottomLeft" activeCell="B76" sqref="A76:XFD76"/>
    </sheetView>
  </sheetViews>
  <sheetFormatPr defaultColWidth="9" defaultRowHeight="15.75"/>
  <cols>
    <col min="1" max="1" width="0.625" style="1" hidden="1" customWidth="1"/>
    <col min="2" max="2" width="6" style="1" customWidth="1"/>
    <col min="3" max="3" width="13.125" style="1" customWidth="1"/>
    <col min="4" max="4" width="14.5" style="1" customWidth="1"/>
    <col min="5" max="5" width="10.5" style="1" customWidth="1"/>
    <col min="6" max="6" width="9.375" style="1" hidden="1" customWidth="1"/>
    <col min="7" max="7" width="12.125" style="1" customWidth="1"/>
    <col min="8" max="8" width="5.375" style="1" customWidth="1"/>
    <col min="9" max="9" width="5.25" style="1" customWidth="1"/>
    <col min="10" max="10" width="4.375" style="1" hidden="1" customWidth="1"/>
    <col min="11" max="11" width="5.375" style="1" customWidth="1"/>
    <col min="12" max="12" width="4.625" style="1" hidden="1" customWidth="1"/>
    <col min="13" max="13" width="5.5" style="1" hidden="1" customWidth="1"/>
    <col min="14" max="14" width="9" style="1" hidden="1" customWidth="1"/>
    <col min="15" max="15" width="15.25" style="10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0.75" style="1" customWidth="1"/>
    <col min="21" max="21" width="6.87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16" t="s">
        <v>0</v>
      </c>
      <c r="C1" s="116"/>
      <c r="D1" s="116"/>
      <c r="E1" s="116"/>
      <c r="F1" s="116"/>
      <c r="G1" s="116"/>
      <c r="H1" s="117" t="s">
        <v>1109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3"/>
    </row>
    <row r="2" spans="2:39" ht="25.5" customHeight="1">
      <c r="B2" s="118" t="s">
        <v>1</v>
      </c>
      <c r="C2" s="118"/>
      <c r="D2" s="118"/>
      <c r="E2" s="118"/>
      <c r="F2" s="118"/>
      <c r="G2" s="118"/>
      <c r="H2" s="119" t="s">
        <v>45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3"/>
      <c r="P3" s="8"/>
      <c r="Q3" s="8"/>
      <c r="R3" s="8"/>
      <c r="S3" s="8"/>
      <c r="T3" s="8"/>
      <c r="U3" s="88"/>
      <c r="V3" s="4"/>
      <c r="W3" s="5"/>
      <c r="AF3" s="68"/>
      <c r="AJ3" s="68"/>
    </row>
    <row r="4" spans="2:39" ht="23.25" customHeight="1">
      <c r="B4" s="122" t="s">
        <v>2</v>
      </c>
      <c r="C4" s="122"/>
      <c r="D4" s="87" t="s">
        <v>46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94"/>
      <c r="P4" s="115" t="s">
        <v>48</v>
      </c>
      <c r="Q4" s="115"/>
      <c r="R4" s="115"/>
      <c r="S4" s="115" t="s">
        <v>54</v>
      </c>
      <c r="T4" s="115"/>
      <c r="U4" s="115"/>
      <c r="X4" s="66"/>
      <c r="Y4" s="120" t="s">
        <v>41</v>
      </c>
      <c r="Z4" s="120" t="s">
        <v>8</v>
      </c>
      <c r="AA4" s="120" t="s">
        <v>40</v>
      </c>
      <c r="AB4" s="120" t="s">
        <v>39</v>
      </c>
      <c r="AC4" s="120"/>
      <c r="AD4" s="120"/>
      <c r="AE4" s="120"/>
      <c r="AF4" s="120" t="s">
        <v>38</v>
      </c>
      <c r="AG4" s="120"/>
      <c r="AH4" s="120" t="s">
        <v>36</v>
      </c>
      <c r="AI4" s="120"/>
      <c r="AJ4" s="120" t="s">
        <v>37</v>
      </c>
      <c r="AK4" s="120"/>
      <c r="AL4" s="120" t="s">
        <v>35</v>
      </c>
      <c r="AM4" s="120"/>
    </row>
    <row r="5" spans="2:39" ht="17.25" customHeight="1">
      <c r="B5" s="121" t="s">
        <v>3</v>
      </c>
      <c r="C5" s="121"/>
      <c r="D5" s="9">
        <v>2</v>
      </c>
      <c r="G5" s="114" t="s">
        <v>47</v>
      </c>
      <c r="H5" s="114"/>
      <c r="I5" s="114"/>
      <c r="J5" s="114"/>
      <c r="K5" s="114"/>
      <c r="L5" s="114"/>
      <c r="M5" s="114"/>
      <c r="N5" s="114"/>
      <c r="O5" s="114"/>
      <c r="P5" s="115" t="s">
        <v>49</v>
      </c>
      <c r="Q5" s="115"/>
      <c r="R5" s="115"/>
      <c r="S5" s="115"/>
      <c r="T5" s="115"/>
      <c r="U5" s="115"/>
      <c r="X5" s="66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</row>
    <row r="6" spans="2:39" ht="11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5"/>
      <c r="P6" s="62"/>
      <c r="Q6" s="3"/>
      <c r="R6" s="3"/>
      <c r="S6" s="3"/>
      <c r="T6" s="3"/>
      <c r="X6" s="66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</row>
    <row r="7" spans="2:39" ht="44.25" customHeight="1">
      <c r="B7" s="123" t="s">
        <v>4</v>
      </c>
      <c r="C7" s="125" t="s">
        <v>5</v>
      </c>
      <c r="D7" s="127" t="s">
        <v>6</v>
      </c>
      <c r="E7" s="128"/>
      <c r="F7" s="123" t="s">
        <v>7</v>
      </c>
      <c r="G7" s="123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112" t="s">
        <v>13</v>
      </c>
      <c r="M7" s="112" t="s">
        <v>14</v>
      </c>
      <c r="N7" s="112" t="s">
        <v>15</v>
      </c>
      <c r="O7" s="141"/>
      <c r="P7" s="112" t="s">
        <v>16</v>
      </c>
      <c r="Q7" s="123" t="s">
        <v>17</v>
      </c>
      <c r="R7" s="112" t="s">
        <v>18</v>
      </c>
      <c r="S7" s="123" t="s">
        <v>19</v>
      </c>
      <c r="T7" s="123" t="s">
        <v>20</v>
      </c>
      <c r="U7" s="134" t="s">
        <v>21</v>
      </c>
      <c r="X7" s="66"/>
      <c r="Y7" s="120"/>
      <c r="Z7" s="120"/>
      <c r="AA7" s="120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24"/>
      <c r="C8" s="126"/>
      <c r="D8" s="129"/>
      <c r="E8" s="130"/>
      <c r="F8" s="124"/>
      <c r="G8" s="124"/>
      <c r="H8" s="113"/>
      <c r="I8" s="113"/>
      <c r="J8" s="113"/>
      <c r="K8" s="113"/>
      <c r="L8" s="112"/>
      <c r="M8" s="112"/>
      <c r="N8" s="112"/>
      <c r="O8" s="141"/>
      <c r="P8" s="112"/>
      <c r="Q8" s="133"/>
      <c r="R8" s="112"/>
      <c r="S8" s="124"/>
      <c r="T8" s="133"/>
      <c r="U8" s="135"/>
      <c r="W8" s="12"/>
      <c r="X8" s="66"/>
      <c r="Y8" s="71" t="str">
        <f>+D4</f>
        <v>Xử lý ảnh</v>
      </c>
      <c r="Z8" s="72" t="str">
        <f>+P4</f>
        <v>Nhóm: INT1362-01</v>
      </c>
      <c r="AA8" s="73">
        <f>+$AJ$8+$AL$8+$AH$8</f>
        <v>59</v>
      </c>
      <c r="AB8" s="67">
        <f>COUNTIF($T$9:$T$128,"Khiển trách")</f>
        <v>0</v>
      </c>
      <c r="AC8" s="67">
        <f>COUNTIF($T$9:$T$128,"Cảnh cáo")</f>
        <v>0</v>
      </c>
      <c r="AD8" s="67">
        <f>COUNTIF($T$9:$T$128,"Đình chỉ thi")</f>
        <v>0</v>
      </c>
      <c r="AE8" s="74">
        <f>+($AB$8+$AC$8+$AD$8)/$AA$8*100%</f>
        <v>0</v>
      </c>
      <c r="AF8" s="67">
        <f>SUM(COUNTIF($T$9:$T$126,"Vắng"),COUNTIF($T$9:$T$126,"Vắng có phép"))</f>
        <v>0</v>
      </c>
      <c r="AG8" s="75">
        <f>+$AF$8/$AA$8</f>
        <v>0</v>
      </c>
      <c r="AH8" s="76">
        <f>COUNTIF($X$9:$X$126,"Thi lại")</f>
        <v>0</v>
      </c>
      <c r="AI8" s="75">
        <f>+$AH$8/$AA$8</f>
        <v>0</v>
      </c>
      <c r="AJ8" s="76">
        <f>COUNTIF($X$9:$X$127,"Học lại")</f>
        <v>14</v>
      </c>
      <c r="AK8" s="75">
        <f>+$AJ$8/$AA$8</f>
        <v>0.23728813559322035</v>
      </c>
      <c r="AL8" s="67">
        <f>COUNTIF($X$10:$X$127,"Đạt")</f>
        <v>45</v>
      </c>
      <c r="AM8" s="74">
        <f>+$AL$8/$AA$8</f>
        <v>0.76271186440677963</v>
      </c>
    </row>
    <row r="9" spans="2:39" ht="30" customHeight="1">
      <c r="B9" s="137" t="s">
        <v>27</v>
      </c>
      <c r="C9" s="138"/>
      <c r="D9" s="138"/>
      <c r="E9" s="138"/>
      <c r="F9" s="138"/>
      <c r="G9" s="139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96"/>
      <c r="P9" s="63">
        <f>100-(H9+I9+J9+K9)</f>
        <v>70</v>
      </c>
      <c r="Q9" s="124"/>
      <c r="R9" s="17"/>
      <c r="S9" s="17"/>
      <c r="T9" s="124"/>
      <c r="U9" s="136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8">
        <v>1</v>
      </c>
      <c r="C10" s="19" t="s">
        <v>958</v>
      </c>
      <c r="D10" s="20" t="s">
        <v>959</v>
      </c>
      <c r="E10" s="21" t="s">
        <v>62</v>
      </c>
      <c r="F10" s="22" t="s">
        <v>960</v>
      </c>
      <c r="G10" s="19" t="s">
        <v>123</v>
      </c>
      <c r="H10" s="23">
        <v>8</v>
      </c>
      <c r="I10" s="23">
        <v>7</v>
      </c>
      <c r="J10" s="23" t="s">
        <v>28</v>
      </c>
      <c r="K10" s="23">
        <v>7.5</v>
      </c>
      <c r="L10" s="24"/>
      <c r="M10" s="24"/>
      <c r="N10" s="24"/>
      <c r="O10" s="97"/>
      <c r="P10" s="25">
        <v>5.5</v>
      </c>
      <c r="Q10" s="26">
        <f>ROUND(SUMPRODUCT(H10:P10,$H$9:$P$9)/100,1)</f>
        <v>6.1</v>
      </c>
      <c r="R10" s="2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7" t="str">
        <f>IF($Q10&lt;4,"Kém",IF(AND($Q10&gt;=4,$Q10&lt;=5.4),"Trung bình yếu",IF(AND($Q10&gt;=5.5,$Q10&lt;=6.9),"Trung bình",IF(AND($Q10&gt;=7,$Q10&lt;=8.4),"Khá",IF(AND($Q10&gt;=8.5,$Q10&lt;=10),"Giỏi","")))))</f>
        <v>Trung bình</v>
      </c>
      <c r="T10" s="86" t="str">
        <f>+IF(OR($H10=0,$I10=0,$J10=0,$K10=0),"Không đủ ĐKDT","")</f>
        <v/>
      </c>
      <c r="U10" s="89" t="s">
        <v>1105</v>
      </c>
      <c r="V10" s="3"/>
      <c r="W10" s="28"/>
      <c r="X10" s="78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9">
        <v>2</v>
      </c>
      <c r="C11" s="30" t="s">
        <v>961</v>
      </c>
      <c r="D11" s="31" t="s">
        <v>962</v>
      </c>
      <c r="E11" s="32" t="s">
        <v>963</v>
      </c>
      <c r="F11" s="33" t="s">
        <v>964</v>
      </c>
      <c r="G11" s="30" t="s">
        <v>72</v>
      </c>
      <c r="H11" s="34">
        <v>7</v>
      </c>
      <c r="I11" s="34">
        <v>8</v>
      </c>
      <c r="J11" s="34" t="s">
        <v>28</v>
      </c>
      <c r="K11" s="34">
        <v>7.5</v>
      </c>
      <c r="L11" s="35"/>
      <c r="M11" s="35"/>
      <c r="N11" s="35"/>
      <c r="O11" s="98"/>
      <c r="P11" s="36">
        <v>0.5</v>
      </c>
      <c r="Q11" s="37">
        <f>ROUND(SUMPRODUCT(H11:P11,$H$9:$P$9)/100,1)</f>
        <v>2.6</v>
      </c>
      <c r="R11" s="38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9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40" t="str">
        <f>+IF(OR($H11=0,$I11=0,$J11=0,$K11=0),"Không đủ ĐKDT","")</f>
        <v/>
      </c>
      <c r="U11" s="90" t="s">
        <v>1105</v>
      </c>
      <c r="V11" s="3"/>
      <c r="W11" s="28"/>
      <c r="X11" s="7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9">
        <v>3</v>
      </c>
      <c r="C12" s="30" t="s">
        <v>965</v>
      </c>
      <c r="D12" s="31" t="s">
        <v>923</v>
      </c>
      <c r="E12" s="32" t="s">
        <v>526</v>
      </c>
      <c r="F12" s="33" t="s">
        <v>966</v>
      </c>
      <c r="G12" s="30" t="s">
        <v>123</v>
      </c>
      <c r="H12" s="34">
        <v>6</v>
      </c>
      <c r="I12" s="34">
        <v>7</v>
      </c>
      <c r="J12" s="34" t="s">
        <v>28</v>
      </c>
      <c r="K12" s="34">
        <v>6.5</v>
      </c>
      <c r="L12" s="41"/>
      <c r="M12" s="41"/>
      <c r="N12" s="41"/>
      <c r="O12" s="98"/>
      <c r="P12" s="36">
        <v>6</v>
      </c>
      <c r="Q12" s="37">
        <f>ROUND(SUMPRODUCT(H12:P12,$H$9:$P$9)/100,1)</f>
        <v>6.2</v>
      </c>
      <c r="R12" s="3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9" t="str">
        <f>IF($Q12&lt;4,"Kém",IF(AND($Q12&gt;=4,$Q12&lt;=5.4),"Trung bình yếu",IF(AND($Q12&gt;=5.5,$Q12&lt;=6.9),"Trung bình",IF(AND($Q12&gt;=7,$Q12&lt;=8.4),"Khá",IF(AND($Q12&gt;=8.5,$Q12&lt;=10),"Giỏi","")))))</f>
        <v>Trung bình</v>
      </c>
      <c r="T12" s="40" t="str">
        <f>+IF(OR($H12=0,$I12=0,$J12=0,$K12=0),"Không đủ ĐKDT","")</f>
        <v/>
      </c>
      <c r="U12" s="90" t="s">
        <v>1105</v>
      </c>
      <c r="V12" s="3"/>
      <c r="W12" s="28"/>
      <c r="X12" s="78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9"/>
      <c r="Z12" s="79"/>
      <c r="AA12" s="105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9">
        <v>4</v>
      </c>
      <c r="C13" s="30" t="s">
        <v>967</v>
      </c>
      <c r="D13" s="31" t="s">
        <v>968</v>
      </c>
      <c r="E13" s="32" t="s">
        <v>88</v>
      </c>
      <c r="F13" s="33" t="s">
        <v>969</v>
      </c>
      <c r="G13" s="30" t="s">
        <v>66</v>
      </c>
      <c r="H13" s="34">
        <v>9</v>
      </c>
      <c r="I13" s="34">
        <v>8</v>
      </c>
      <c r="J13" s="34" t="s">
        <v>28</v>
      </c>
      <c r="K13" s="34">
        <v>8.5</v>
      </c>
      <c r="L13" s="41"/>
      <c r="M13" s="41"/>
      <c r="N13" s="41"/>
      <c r="O13" s="98"/>
      <c r="P13" s="36">
        <v>8.5</v>
      </c>
      <c r="Q13" s="37">
        <f>ROUND(SUMPRODUCT(H13:P13,$H$9:$P$9)/100,1)</f>
        <v>8.5</v>
      </c>
      <c r="R13" s="38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9" t="str">
        <f>IF($Q13&lt;4,"Kém",IF(AND($Q13&gt;=4,$Q13&lt;=5.4),"Trung bình yếu",IF(AND($Q13&gt;=5.5,$Q13&lt;=6.9),"Trung bình",IF(AND($Q13&gt;=7,$Q13&lt;=8.4),"Khá",IF(AND($Q13&gt;=8.5,$Q13&lt;=10),"Giỏi","")))))</f>
        <v>Giỏi</v>
      </c>
      <c r="T13" s="40" t="str">
        <f>+IF(OR($H13=0,$I13=0,$J13=0,$K13=0),"Không đủ ĐKDT","")</f>
        <v/>
      </c>
      <c r="U13" s="90" t="s">
        <v>1105</v>
      </c>
      <c r="V13" s="3"/>
      <c r="W13" s="28"/>
      <c r="X13" s="78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9">
        <v>5</v>
      </c>
      <c r="C14" s="30" t="s">
        <v>970</v>
      </c>
      <c r="D14" s="31" t="s">
        <v>575</v>
      </c>
      <c r="E14" s="32" t="s">
        <v>101</v>
      </c>
      <c r="F14" s="33" t="s">
        <v>904</v>
      </c>
      <c r="G14" s="30" t="s">
        <v>123</v>
      </c>
      <c r="H14" s="34">
        <v>9</v>
      </c>
      <c r="I14" s="34">
        <v>7</v>
      </c>
      <c r="J14" s="34" t="s">
        <v>28</v>
      </c>
      <c r="K14" s="34">
        <v>8</v>
      </c>
      <c r="L14" s="41"/>
      <c r="M14" s="41"/>
      <c r="N14" s="41"/>
      <c r="O14" s="98"/>
      <c r="P14" s="36">
        <v>5.5</v>
      </c>
      <c r="Q14" s="37">
        <f>ROUND(SUMPRODUCT(H14:P14,$H$9:$P$9)/100,1)</f>
        <v>6.3</v>
      </c>
      <c r="R14" s="38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C</v>
      </c>
      <c r="S14" s="39" t="str">
        <f>IF($Q14&lt;4,"Kém",IF(AND($Q14&gt;=4,$Q14&lt;=5.4),"Trung bình yếu",IF(AND($Q14&gt;=5.5,$Q14&lt;=6.9),"Trung bình",IF(AND($Q14&gt;=7,$Q14&lt;=8.4),"Khá",IF(AND($Q14&gt;=8.5,$Q14&lt;=10),"Giỏi","")))))</f>
        <v>Trung bình</v>
      </c>
      <c r="T14" s="40" t="str">
        <f>+IF(OR($H14=0,$I14=0,$J14=0,$K14=0),"Không đủ ĐKDT","")</f>
        <v/>
      </c>
      <c r="U14" s="90" t="s">
        <v>1105</v>
      </c>
      <c r="V14" s="3"/>
      <c r="W14" s="28"/>
      <c r="X14" s="78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9">
        <v>6</v>
      </c>
      <c r="C15" s="30" t="s">
        <v>971</v>
      </c>
      <c r="D15" s="31" t="s">
        <v>972</v>
      </c>
      <c r="E15" s="32" t="s">
        <v>108</v>
      </c>
      <c r="F15" s="33" t="s">
        <v>973</v>
      </c>
      <c r="G15" s="30" t="s">
        <v>66</v>
      </c>
      <c r="H15" s="34">
        <v>9</v>
      </c>
      <c r="I15" s="34">
        <v>8</v>
      </c>
      <c r="J15" s="34" t="s">
        <v>28</v>
      </c>
      <c r="K15" s="34">
        <v>8.5</v>
      </c>
      <c r="L15" s="41"/>
      <c r="M15" s="41"/>
      <c r="N15" s="41"/>
      <c r="O15" s="98"/>
      <c r="P15" s="36">
        <v>7</v>
      </c>
      <c r="Q15" s="37">
        <f>ROUND(SUMPRODUCT(H15:P15,$H$9:$P$9)/100,1)</f>
        <v>7.5</v>
      </c>
      <c r="R15" s="38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B</v>
      </c>
      <c r="S15" s="39" t="str">
        <f>IF($Q15&lt;4,"Kém",IF(AND($Q15&gt;=4,$Q15&lt;=5.4),"Trung bình yếu",IF(AND($Q15&gt;=5.5,$Q15&lt;=6.9),"Trung bình",IF(AND($Q15&gt;=7,$Q15&lt;=8.4),"Khá",IF(AND($Q15&gt;=8.5,$Q15&lt;=10),"Giỏi","")))))</f>
        <v>Khá</v>
      </c>
      <c r="T15" s="40" t="str">
        <f>+IF(OR($H15=0,$I15=0,$J15=0,$K15=0),"Không đủ ĐKDT","")</f>
        <v/>
      </c>
      <c r="U15" s="90" t="s">
        <v>1105</v>
      </c>
      <c r="V15" s="3"/>
      <c r="W15" s="28"/>
      <c r="X15" s="78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9">
        <v>7</v>
      </c>
      <c r="C16" s="30" t="s">
        <v>974</v>
      </c>
      <c r="D16" s="31" t="s">
        <v>144</v>
      </c>
      <c r="E16" s="32" t="s">
        <v>111</v>
      </c>
      <c r="F16" s="33" t="s">
        <v>975</v>
      </c>
      <c r="G16" s="30" t="s">
        <v>69</v>
      </c>
      <c r="H16" s="34">
        <v>9</v>
      </c>
      <c r="I16" s="34">
        <v>7</v>
      </c>
      <c r="J16" s="34" t="s">
        <v>28</v>
      </c>
      <c r="K16" s="34">
        <v>8</v>
      </c>
      <c r="L16" s="41"/>
      <c r="M16" s="41"/>
      <c r="N16" s="41"/>
      <c r="O16" s="98"/>
      <c r="P16" s="36">
        <v>1</v>
      </c>
      <c r="Q16" s="37">
        <f>ROUND(SUMPRODUCT(H16:P16,$H$9:$P$9)/100,1)</f>
        <v>3.1</v>
      </c>
      <c r="R16" s="38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F</v>
      </c>
      <c r="S16" s="39" t="str">
        <f>IF($Q16&lt;4,"Kém",IF(AND($Q16&gt;=4,$Q16&lt;=5.4),"Trung bình yếu",IF(AND($Q16&gt;=5.5,$Q16&lt;=6.9),"Trung bình",IF(AND($Q16&gt;=7,$Q16&lt;=8.4),"Khá",IF(AND($Q16&gt;=8.5,$Q16&lt;=10),"Giỏi","")))))</f>
        <v>Kém</v>
      </c>
      <c r="T16" s="40" t="str">
        <f>+IF(OR($H16=0,$I16=0,$J16=0,$K16=0),"Không đủ ĐKDT","")</f>
        <v/>
      </c>
      <c r="U16" s="90" t="s">
        <v>1105</v>
      </c>
      <c r="V16" s="3"/>
      <c r="W16" s="28"/>
      <c r="X16" s="78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Học lại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9">
        <v>8</v>
      </c>
      <c r="C17" s="30" t="s">
        <v>976</v>
      </c>
      <c r="D17" s="31" t="s">
        <v>977</v>
      </c>
      <c r="E17" s="32" t="s">
        <v>111</v>
      </c>
      <c r="F17" s="33" t="s">
        <v>978</v>
      </c>
      <c r="G17" s="30" t="s">
        <v>72</v>
      </c>
      <c r="H17" s="34">
        <v>9</v>
      </c>
      <c r="I17" s="34">
        <v>8</v>
      </c>
      <c r="J17" s="34" t="s">
        <v>28</v>
      </c>
      <c r="K17" s="34">
        <v>8.5</v>
      </c>
      <c r="L17" s="41"/>
      <c r="M17" s="41"/>
      <c r="N17" s="41"/>
      <c r="O17" s="98"/>
      <c r="P17" s="36">
        <v>2.5</v>
      </c>
      <c r="Q17" s="37">
        <f>ROUND(SUMPRODUCT(H17:P17,$H$9:$P$9)/100,1)</f>
        <v>4.3</v>
      </c>
      <c r="R17" s="38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D</v>
      </c>
      <c r="S17" s="39" t="str">
        <f>IF($Q17&lt;4,"Kém",IF(AND($Q17&gt;=4,$Q17&lt;=5.4),"Trung bình yếu",IF(AND($Q17&gt;=5.5,$Q17&lt;=6.9),"Trung bình",IF(AND($Q17&gt;=7,$Q17&lt;=8.4),"Khá",IF(AND($Q17&gt;=8.5,$Q17&lt;=10),"Giỏi","")))))</f>
        <v>Trung bình yếu</v>
      </c>
      <c r="T17" s="40" t="str">
        <f>+IF(OR($H17=0,$I17=0,$J17=0,$K17=0),"Không đủ ĐKDT","")</f>
        <v/>
      </c>
      <c r="U17" s="90" t="s">
        <v>1105</v>
      </c>
      <c r="V17" s="3"/>
      <c r="W17" s="28"/>
      <c r="X17" s="78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9">
        <v>9</v>
      </c>
      <c r="C18" s="30" t="s">
        <v>979</v>
      </c>
      <c r="D18" s="31" t="s">
        <v>510</v>
      </c>
      <c r="E18" s="32" t="s">
        <v>120</v>
      </c>
      <c r="F18" s="33" t="s">
        <v>980</v>
      </c>
      <c r="G18" s="30" t="s">
        <v>85</v>
      </c>
      <c r="H18" s="34">
        <v>8</v>
      </c>
      <c r="I18" s="34">
        <v>9</v>
      </c>
      <c r="J18" s="34" t="s">
        <v>28</v>
      </c>
      <c r="K18" s="34">
        <v>9</v>
      </c>
      <c r="L18" s="41"/>
      <c r="M18" s="41"/>
      <c r="N18" s="41"/>
      <c r="O18" s="98"/>
      <c r="P18" s="36">
        <v>6.5</v>
      </c>
      <c r="Q18" s="37">
        <f>ROUND(SUMPRODUCT(H18:P18,$H$9:$P$9)/100,1)</f>
        <v>7.2</v>
      </c>
      <c r="R18" s="38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B</v>
      </c>
      <c r="S18" s="39" t="str">
        <f>IF($Q18&lt;4,"Kém",IF(AND($Q18&gt;=4,$Q18&lt;=5.4),"Trung bình yếu",IF(AND($Q18&gt;=5.5,$Q18&lt;=6.9),"Trung bình",IF(AND($Q18&gt;=7,$Q18&lt;=8.4),"Khá",IF(AND($Q18&gt;=8.5,$Q18&lt;=10),"Giỏi","")))))</f>
        <v>Khá</v>
      </c>
      <c r="T18" s="40" t="str">
        <f>+IF(OR($H18=0,$I18=0,$J18=0,$K18=0),"Không đủ ĐKDT","")</f>
        <v/>
      </c>
      <c r="U18" s="90" t="s">
        <v>1105</v>
      </c>
      <c r="V18" s="3"/>
      <c r="W18" s="28"/>
      <c r="X18" s="78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9">
        <v>10</v>
      </c>
      <c r="C19" s="30" t="s">
        <v>981</v>
      </c>
      <c r="D19" s="31" t="s">
        <v>128</v>
      </c>
      <c r="E19" s="32" t="s">
        <v>982</v>
      </c>
      <c r="F19" s="33" t="s">
        <v>983</v>
      </c>
      <c r="G19" s="30" t="s">
        <v>150</v>
      </c>
      <c r="H19" s="34">
        <v>8</v>
      </c>
      <c r="I19" s="34">
        <v>7</v>
      </c>
      <c r="J19" s="34" t="s">
        <v>28</v>
      </c>
      <c r="K19" s="34">
        <v>7.5</v>
      </c>
      <c r="L19" s="41"/>
      <c r="M19" s="41"/>
      <c r="N19" s="41"/>
      <c r="O19" s="98"/>
      <c r="P19" s="36">
        <v>2.5</v>
      </c>
      <c r="Q19" s="37">
        <f>ROUND(SUMPRODUCT(H19:P19,$H$9:$P$9)/100,1)</f>
        <v>4</v>
      </c>
      <c r="R19" s="38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D</v>
      </c>
      <c r="S19" s="39" t="str">
        <f>IF($Q19&lt;4,"Kém",IF(AND($Q19&gt;=4,$Q19&lt;=5.4),"Trung bình yếu",IF(AND($Q19&gt;=5.5,$Q19&lt;=6.9),"Trung bình",IF(AND($Q19&gt;=7,$Q19&lt;=8.4),"Khá",IF(AND($Q19&gt;=8.5,$Q19&lt;=10),"Giỏi","")))))</f>
        <v>Trung bình yếu</v>
      </c>
      <c r="T19" s="40" t="str">
        <f>+IF(OR($H19=0,$I19=0,$J19=0,$K19=0),"Không đủ ĐKDT","")</f>
        <v/>
      </c>
      <c r="U19" s="90" t="s">
        <v>1105</v>
      </c>
      <c r="V19" s="3"/>
      <c r="W19" s="28"/>
      <c r="X19" s="78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9">
        <v>11</v>
      </c>
      <c r="C20" s="30" t="s">
        <v>984</v>
      </c>
      <c r="D20" s="31" t="s">
        <v>296</v>
      </c>
      <c r="E20" s="32" t="s">
        <v>129</v>
      </c>
      <c r="F20" s="33" t="s">
        <v>985</v>
      </c>
      <c r="G20" s="30" t="s">
        <v>85</v>
      </c>
      <c r="H20" s="34">
        <v>9</v>
      </c>
      <c r="I20" s="34">
        <v>7.5</v>
      </c>
      <c r="J20" s="34" t="s">
        <v>28</v>
      </c>
      <c r="K20" s="34">
        <v>8.3000000000000007</v>
      </c>
      <c r="L20" s="41"/>
      <c r="M20" s="41"/>
      <c r="N20" s="41"/>
      <c r="O20" s="98"/>
      <c r="P20" s="36">
        <v>7</v>
      </c>
      <c r="Q20" s="37">
        <f>ROUND(SUMPRODUCT(H20:P20,$H$9:$P$9)/100,1)</f>
        <v>7.4</v>
      </c>
      <c r="R20" s="38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B</v>
      </c>
      <c r="S20" s="39" t="str">
        <f>IF($Q20&lt;4,"Kém",IF(AND($Q20&gt;=4,$Q20&lt;=5.4),"Trung bình yếu",IF(AND($Q20&gt;=5.5,$Q20&lt;=6.9),"Trung bình",IF(AND($Q20&gt;=7,$Q20&lt;=8.4),"Khá",IF(AND($Q20&gt;=8.5,$Q20&lt;=10),"Giỏi","")))))</f>
        <v>Khá</v>
      </c>
      <c r="T20" s="40" t="str">
        <f>+IF(OR($H20=0,$I20=0,$J20=0,$K20=0),"Không đủ ĐKDT","")</f>
        <v/>
      </c>
      <c r="U20" s="90" t="s">
        <v>1105</v>
      </c>
      <c r="V20" s="3"/>
      <c r="W20" s="28"/>
      <c r="X20" s="78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9">
        <v>12</v>
      </c>
      <c r="C21" s="30" t="s">
        <v>986</v>
      </c>
      <c r="D21" s="31" t="s">
        <v>987</v>
      </c>
      <c r="E21" s="32" t="s">
        <v>669</v>
      </c>
      <c r="F21" s="33" t="s">
        <v>988</v>
      </c>
      <c r="G21" s="30" t="s">
        <v>102</v>
      </c>
      <c r="H21" s="34">
        <v>6</v>
      </c>
      <c r="I21" s="34">
        <v>7</v>
      </c>
      <c r="J21" s="34" t="s">
        <v>28</v>
      </c>
      <c r="K21" s="34">
        <v>6.5</v>
      </c>
      <c r="L21" s="41"/>
      <c r="M21" s="41"/>
      <c r="N21" s="41"/>
      <c r="O21" s="98"/>
      <c r="P21" s="36">
        <v>5</v>
      </c>
      <c r="Q21" s="37">
        <f>ROUND(SUMPRODUCT(H21:P21,$H$9:$P$9)/100,1)</f>
        <v>5.5</v>
      </c>
      <c r="R21" s="38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C</v>
      </c>
      <c r="S21" s="39" t="str">
        <f>IF($Q21&lt;4,"Kém",IF(AND($Q21&gt;=4,$Q21&lt;=5.4),"Trung bình yếu",IF(AND($Q21&gt;=5.5,$Q21&lt;=6.9),"Trung bình",IF(AND($Q21&gt;=7,$Q21&lt;=8.4),"Khá",IF(AND($Q21&gt;=8.5,$Q21&lt;=10),"Giỏi","")))))</f>
        <v>Trung bình</v>
      </c>
      <c r="T21" s="40" t="str">
        <f>+IF(OR($H21=0,$I21=0,$J21=0,$K21=0),"Không đủ ĐKDT","")</f>
        <v/>
      </c>
      <c r="U21" s="90" t="s">
        <v>1105</v>
      </c>
      <c r="V21" s="3"/>
      <c r="W21" s="28"/>
      <c r="X21" s="78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9">
        <v>13</v>
      </c>
      <c r="C22" s="30" t="s">
        <v>989</v>
      </c>
      <c r="D22" s="31" t="s">
        <v>990</v>
      </c>
      <c r="E22" s="32" t="s">
        <v>672</v>
      </c>
      <c r="F22" s="33" t="s">
        <v>991</v>
      </c>
      <c r="G22" s="30" t="s">
        <v>69</v>
      </c>
      <c r="H22" s="34">
        <v>8</v>
      </c>
      <c r="I22" s="34">
        <v>7.5</v>
      </c>
      <c r="J22" s="34" t="s">
        <v>28</v>
      </c>
      <c r="K22" s="34">
        <v>7.8</v>
      </c>
      <c r="L22" s="41"/>
      <c r="M22" s="41"/>
      <c r="N22" s="41"/>
      <c r="O22" s="98"/>
      <c r="P22" s="36">
        <v>5</v>
      </c>
      <c r="Q22" s="37">
        <f>ROUND(SUMPRODUCT(H22:P22,$H$9:$P$9)/100,1)</f>
        <v>5.8</v>
      </c>
      <c r="R22" s="38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C</v>
      </c>
      <c r="S22" s="39" t="str">
        <f>IF($Q22&lt;4,"Kém",IF(AND($Q22&gt;=4,$Q22&lt;=5.4),"Trung bình yếu",IF(AND($Q22&gt;=5.5,$Q22&lt;=6.9),"Trung bình",IF(AND($Q22&gt;=7,$Q22&lt;=8.4),"Khá",IF(AND($Q22&gt;=8.5,$Q22&lt;=10),"Giỏi","")))))</f>
        <v>Trung bình</v>
      </c>
      <c r="T22" s="40" t="str">
        <f>+IF(OR($H22=0,$I22=0,$J22=0,$K22=0),"Không đủ ĐKDT","")</f>
        <v/>
      </c>
      <c r="U22" s="90" t="s">
        <v>1105</v>
      </c>
      <c r="V22" s="3"/>
      <c r="W22" s="28"/>
      <c r="X22" s="78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9">
        <v>14</v>
      </c>
      <c r="C23" s="30" t="s">
        <v>992</v>
      </c>
      <c r="D23" s="31" t="s">
        <v>201</v>
      </c>
      <c r="E23" s="32" t="s">
        <v>137</v>
      </c>
      <c r="F23" s="33" t="s">
        <v>993</v>
      </c>
      <c r="G23" s="30" t="s">
        <v>102</v>
      </c>
      <c r="H23" s="34">
        <v>9</v>
      </c>
      <c r="I23" s="34">
        <v>7</v>
      </c>
      <c r="J23" s="34" t="s">
        <v>28</v>
      </c>
      <c r="K23" s="34">
        <v>8</v>
      </c>
      <c r="L23" s="41"/>
      <c r="M23" s="41"/>
      <c r="N23" s="41"/>
      <c r="O23" s="98"/>
      <c r="P23" s="36">
        <v>6</v>
      </c>
      <c r="Q23" s="37">
        <f>ROUND(SUMPRODUCT(H23:P23,$H$9:$P$9)/100,1)</f>
        <v>6.6</v>
      </c>
      <c r="R23" s="38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C+</v>
      </c>
      <c r="S23" s="39" t="str">
        <f>IF($Q23&lt;4,"Kém",IF(AND($Q23&gt;=4,$Q23&lt;=5.4),"Trung bình yếu",IF(AND($Q23&gt;=5.5,$Q23&lt;=6.9),"Trung bình",IF(AND($Q23&gt;=7,$Q23&lt;=8.4),"Khá",IF(AND($Q23&gt;=8.5,$Q23&lt;=10),"Giỏi","")))))</f>
        <v>Trung bình</v>
      </c>
      <c r="T23" s="40" t="str">
        <f>+IF(OR($H23=0,$I23=0,$J23=0,$K23=0),"Không đủ ĐKDT","")</f>
        <v/>
      </c>
      <c r="U23" s="90" t="s">
        <v>1105</v>
      </c>
      <c r="V23" s="3"/>
      <c r="W23" s="28"/>
      <c r="X23" s="78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9">
        <v>15</v>
      </c>
      <c r="C24" s="30" t="s">
        <v>994</v>
      </c>
      <c r="D24" s="31" t="s">
        <v>892</v>
      </c>
      <c r="E24" s="32" t="s">
        <v>137</v>
      </c>
      <c r="F24" s="33" t="s">
        <v>995</v>
      </c>
      <c r="G24" s="30" t="s">
        <v>123</v>
      </c>
      <c r="H24" s="34">
        <v>9</v>
      </c>
      <c r="I24" s="34">
        <v>9</v>
      </c>
      <c r="J24" s="34" t="s">
        <v>28</v>
      </c>
      <c r="K24" s="34">
        <v>9</v>
      </c>
      <c r="L24" s="41"/>
      <c r="M24" s="41"/>
      <c r="N24" s="41"/>
      <c r="O24" s="98"/>
      <c r="P24" s="36">
        <v>6</v>
      </c>
      <c r="Q24" s="37">
        <f>ROUND(SUMPRODUCT(H24:P24,$H$9:$P$9)/100,1)</f>
        <v>6.9</v>
      </c>
      <c r="R24" s="38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C+</v>
      </c>
      <c r="S24" s="39" t="str">
        <f>IF($Q24&lt;4,"Kém",IF(AND($Q24&gt;=4,$Q24&lt;=5.4),"Trung bình yếu",IF(AND($Q24&gt;=5.5,$Q24&lt;=6.9),"Trung bình",IF(AND($Q24&gt;=7,$Q24&lt;=8.4),"Khá",IF(AND($Q24&gt;=8.5,$Q24&lt;=10),"Giỏi","")))))</f>
        <v>Trung bình</v>
      </c>
      <c r="T24" s="40" t="str">
        <f>+IF(OR($H24=0,$I24=0,$J24=0,$K24=0),"Không đủ ĐKDT","")</f>
        <v/>
      </c>
      <c r="U24" s="90" t="s">
        <v>1105</v>
      </c>
      <c r="V24" s="3"/>
      <c r="W24" s="28"/>
      <c r="X24" s="78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9">
        <v>16</v>
      </c>
      <c r="C25" s="30" t="s">
        <v>996</v>
      </c>
      <c r="D25" s="31" t="s">
        <v>923</v>
      </c>
      <c r="E25" s="32" t="s">
        <v>552</v>
      </c>
      <c r="F25" s="33" t="s">
        <v>997</v>
      </c>
      <c r="G25" s="30" t="s">
        <v>85</v>
      </c>
      <c r="H25" s="34">
        <v>8</v>
      </c>
      <c r="I25" s="34">
        <v>8</v>
      </c>
      <c r="J25" s="34" t="s">
        <v>28</v>
      </c>
      <c r="K25" s="34">
        <v>8</v>
      </c>
      <c r="L25" s="41"/>
      <c r="M25" s="41"/>
      <c r="N25" s="41"/>
      <c r="O25" s="98"/>
      <c r="P25" s="36">
        <v>5</v>
      </c>
      <c r="Q25" s="37">
        <f>ROUND(SUMPRODUCT(H25:P25,$H$9:$P$9)/100,1)</f>
        <v>5.9</v>
      </c>
      <c r="R25" s="38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C</v>
      </c>
      <c r="S25" s="39" t="str">
        <f>IF($Q25&lt;4,"Kém",IF(AND($Q25&gt;=4,$Q25&lt;=5.4),"Trung bình yếu",IF(AND($Q25&gt;=5.5,$Q25&lt;=6.9),"Trung bình",IF(AND($Q25&gt;=7,$Q25&lt;=8.4),"Khá",IF(AND($Q25&gt;=8.5,$Q25&lt;=10),"Giỏi","")))))</f>
        <v>Trung bình</v>
      </c>
      <c r="T25" s="40" t="str">
        <f>+IF(OR($H25=0,$I25=0,$J25=0,$K25=0),"Không đủ ĐKDT","")</f>
        <v/>
      </c>
      <c r="U25" s="90" t="s">
        <v>1105</v>
      </c>
      <c r="V25" s="3"/>
      <c r="W25" s="28"/>
      <c r="X25" s="78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9">
        <v>17</v>
      </c>
      <c r="C26" s="30" t="s">
        <v>998</v>
      </c>
      <c r="D26" s="31" t="s">
        <v>128</v>
      </c>
      <c r="E26" s="32" t="s">
        <v>307</v>
      </c>
      <c r="F26" s="33" t="s">
        <v>999</v>
      </c>
      <c r="G26" s="30" t="s">
        <v>72</v>
      </c>
      <c r="H26" s="34">
        <v>7</v>
      </c>
      <c r="I26" s="34">
        <v>8</v>
      </c>
      <c r="J26" s="34" t="s">
        <v>28</v>
      </c>
      <c r="K26" s="34">
        <v>7.5</v>
      </c>
      <c r="L26" s="41"/>
      <c r="M26" s="41"/>
      <c r="N26" s="41"/>
      <c r="O26" s="98"/>
      <c r="P26" s="36">
        <v>3</v>
      </c>
      <c r="Q26" s="37">
        <f>ROUND(SUMPRODUCT(H26:P26,$H$9:$P$9)/100,1)</f>
        <v>4.4000000000000004</v>
      </c>
      <c r="R26" s="38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D</v>
      </c>
      <c r="S26" s="39" t="str">
        <f>IF($Q26&lt;4,"Kém",IF(AND($Q26&gt;=4,$Q26&lt;=5.4),"Trung bình yếu",IF(AND($Q26&gt;=5.5,$Q26&lt;=6.9),"Trung bình",IF(AND($Q26&gt;=7,$Q26&lt;=8.4),"Khá",IF(AND($Q26&gt;=8.5,$Q26&lt;=10),"Giỏi","")))))</f>
        <v>Trung bình yếu</v>
      </c>
      <c r="T26" s="40" t="str">
        <f>+IF(OR($H26=0,$I26=0,$J26=0,$K26=0),"Không đủ ĐKDT","")</f>
        <v/>
      </c>
      <c r="U26" s="90" t="s">
        <v>1105</v>
      </c>
      <c r="V26" s="3"/>
      <c r="W26" s="28"/>
      <c r="X26" s="78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9">
        <v>18</v>
      </c>
      <c r="C27" s="30" t="s">
        <v>1000</v>
      </c>
      <c r="D27" s="31" t="s">
        <v>93</v>
      </c>
      <c r="E27" s="32" t="s">
        <v>307</v>
      </c>
      <c r="F27" s="33" t="s">
        <v>1001</v>
      </c>
      <c r="G27" s="30" t="s">
        <v>123</v>
      </c>
      <c r="H27" s="34">
        <v>9</v>
      </c>
      <c r="I27" s="34">
        <v>8</v>
      </c>
      <c r="J27" s="34" t="s">
        <v>28</v>
      </c>
      <c r="K27" s="34">
        <v>8.5</v>
      </c>
      <c r="L27" s="41"/>
      <c r="M27" s="41"/>
      <c r="N27" s="41"/>
      <c r="O27" s="98"/>
      <c r="P27" s="36">
        <v>0</v>
      </c>
      <c r="Q27" s="37">
        <f>ROUND(SUMPRODUCT(H27:P27,$H$9:$P$9)/100,1)</f>
        <v>2.6</v>
      </c>
      <c r="R27" s="38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F</v>
      </c>
      <c r="S27" s="39" t="str">
        <f>IF($Q27&lt;4,"Kém",IF(AND($Q27&gt;=4,$Q27&lt;=5.4),"Trung bình yếu",IF(AND($Q27&gt;=5.5,$Q27&lt;=6.9),"Trung bình",IF(AND($Q27&gt;=7,$Q27&lt;=8.4),"Khá",IF(AND($Q27&gt;=8.5,$Q27&lt;=10),"Giỏi","")))))</f>
        <v>Kém</v>
      </c>
      <c r="T27" s="40" t="str">
        <f>+IF(OR($H27=0,$I27=0,$J27=0,$K27=0),"Không đủ ĐKDT","")</f>
        <v/>
      </c>
      <c r="U27" s="90" t="s">
        <v>1105</v>
      </c>
      <c r="V27" s="3"/>
      <c r="W27" s="28"/>
      <c r="X27" s="78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Học lại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9">
        <v>19</v>
      </c>
      <c r="C28" s="30" t="s">
        <v>1002</v>
      </c>
      <c r="D28" s="31" t="s">
        <v>1003</v>
      </c>
      <c r="E28" s="32" t="s">
        <v>307</v>
      </c>
      <c r="F28" s="33" t="s">
        <v>1004</v>
      </c>
      <c r="G28" s="30" t="s">
        <v>102</v>
      </c>
      <c r="H28" s="34">
        <v>9</v>
      </c>
      <c r="I28" s="34">
        <v>8</v>
      </c>
      <c r="J28" s="34" t="s">
        <v>28</v>
      </c>
      <c r="K28" s="34">
        <v>8.5</v>
      </c>
      <c r="L28" s="41"/>
      <c r="M28" s="41"/>
      <c r="N28" s="41"/>
      <c r="O28" s="98"/>
      <c r="P28" s="36">
        <v>4</v>
      </c>
      <c r="Q28" s="37">
        <f>ROUND(SUMPRODUCT(H28:P28,$H$9:$P$9)/100,1)</f>
        <v>5.4</v>
      </c>
      <c r="R28" s="38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D+</v>
      </c>
      <c r="S28" s="39" t="str">
        <f>IF($Q28&lt;4,"Kém",IF(AND($Q28&gt;=4,$Q28&lt;=5.4),"Trung bình yếu",IF(AND($Q28&gt;=5.5,$Q28&lt;=6.9),"Trung bình",IF(AND($Q28&gt;=7,$Q28&lt;=8.4),"Khá",IF(AND($Q28&gt;=8.5,$Q28&lt;=10),"Giỏi","")))))</f>
        <v>Trung bình yếu</v>
      </c>
      <c r="T28" s="40" t="str">
        <f>+IF(OR($H28=0,$I28=0,$J28=0,$K28=0),"Không đủ ĐKDT","")</f>
        <v/>
      </c>
      <c r="U28" s="90" t="s">
        <v>1105</v>
      </c>
      <c r="V28" s="3"/>
      <c r="W28" s="28"/>
      <c r="X28" s="78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9">
        <v>20</v>
      </c>
      <c r="C29" s="30" t="s">
        <v>1005</v>
      </c>
      <c r="D29" s="31" t="s">
        <v>796</v>
      </c>
      <c r="E29" s="32" t="s">
        <v>433</v>
      </c>
      <c r="F29" s="33" t="s">
        <v>805</v>
      </c>
      <c r="G29" s="30" t="s">
        <v>150</v>
      </c>
      <c r="H29" s="34">
        <v>8</v>
      </c>
      <c r="I29" s="34">
        <v>7.5</v>
      </c>
      <c r="J29" s="34" t="s">
        <v>28</v>
      </c>
      <c r="K29" s="34">
        <v>7.8</v>
      </c>
      <c r="L29" s="41"/>
      <c r="M29" s="41"/>
      <c r="N29" s="41"/>
      <c r="O29" s="98"/>
      <c r="P29" s="36">
        <v>6</v>
      </c>
      <c r="Q29" s="37">
        <f>ROUND(SUMPRODUCT(H29:P29,$H$9:$P$9)/100,1)</f>
        <v>6.5</v>
      </c>
      <c r="R29" s="38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C+</v>
      </c>
      <c r="S29" s="39" t="str">
        <f>IF($Q29&lt;4,"Kém",IF(AND($Q29&gt;=4,$Q29&lt;=5.4),"Trung bình yếu",IF(AND($Q29&gt;=5.5,$Q29&lt;=6.9),"Trung bình",IF(AND($Q29&gt;=7,$Q29&lt;=8.4),"Khá",IF(AND($Q29&gt;=8.5,$Q29&lt;=10),"Giỏi","")))))</f>
        <v>Trung bình</v>
      </c>
      <c r="T29" s="40" t="str">
        <f>+IF(OR($H29=0,$I29=0,$J29=0,$K29=0),"Không đủ ĐKDT","")</f>
        <v/>
      </c>
      <c r="U29" s="90" t="s">
        <v>1105</v>
      </c>
      <c r="V29" s="3"/>
      <c r="W29" s="28"/>
      <c r="X29" s="78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9">
        <v>21</v>
      </c>
      <c r="C30" s="30" t="s">
        <v>1006</v>
      </c>
      <c r="D30" s="31" t="s">
        <v>796</v>
      </c>
      <c r="E30" s="32" t="s">
        <v>147</v>
      </c>
      <c r="F30" s="33" t="s">
        <v>1007</v>
      </c>
      <c r="G30" s="30" t="s">
        <v>66</v>
      </c>
      <c r="H30" s="34">
        <v>8</v>
      </c>
      <c r="I30" s="34">
        <v>7</v>
      </c>
      <c r="J30" s="34" t="s">
        <v>28</v>
      </c>
      <c r="K30" s="34">
        <v>7.5</v>
      </c>
      <c r="L30" s="41"/>
      <c r="M30" s="41"/>
      <c r="N30" s="41"/>
      <c r="O30" s="98"/>
      <c r="P30" s="36">
        <v>5.5</v>
      </c>
      <c r="Q30" s="37">
        <f>ROUND(SUMPRODUCT(H30:P30,$H$9:$P$9)/100,1)</f>
        <v>6.1</v>
      </c>
      <c r="R30" s="38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C</v>
      </c>
      <c r="S30" s="39" t="str">
        <f>IF($Q30&lt;4,"Kém",IF(AND($Q30&gt;=4,$Q30&lt;=5.4),"Trung bình yếu",IF(AND($Q30&gt;=5.5,$Q30&lt;=6.9),"Trung bình",IF(AND($Q30&gt;=7,$Q30&lt;=8.4),"Khá",IF(AND($Q30&gt;=8.5,$Q30&lt;=10),"Giỏi","")))))</f>
        <v>Trung bình</v>
      </c>
      <c r="T30" s="40" t="str">
        <f>+IF(OR($H30=0,$I30=0,$J30=0,$K30=0),"Không đủ ĐKDT","")</f>
        <v/>
      </c>
      <c r="U30" s="90" t="s">
        <v>1105</v>
      </c>
      <c r="V30" s="3"/>
      <c r="W30" s="28"/>
      <c r="X30" s="78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9">
        <v>22</v>
      </c>
      <c r="C31" s="30" t="s">
        <v>1008</v>
      </c>
      <c r="D31" s="31" t="s">
        <v>441</v>
      </c>
      <c r="E31" s="32" t="s">
        <v>439</v>
      </c>
      <c r="F31" s="33" t="s">
        <v>1009</v>
      </c>
      <c r="G31" s="30" t="s">
        <v>69</v>
      </c>
      <c r="H31" s="34">
        <v>9</v>
      </c>
      <c r="I31" s="34">
        <v>9</v>
      </c>
      <c r="J31" s="34" t="s">
        <v>28</v>
      </c>
      <c r="K31" s="34">
        <v>9</v>
      </c>
      <c r="L31" s="41"/>
      <c r="M31" s="41"/>
      <c r="N31" s="41"/>
      <c r="O31" s="98"/>
      <c r="P31" s="36">
        <v>5</v>
      </c>
      <c r="Q31" s="37">
        <f>ROUND(SUMPRODUCT(H31:P31,$H$9:$P$9)/100,1)</f>
        <v>6.2</v>
      </c>
      <c r="R31" s="38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C</v>
      </c>
      <c r="S31" s="39" t="str">
        <f>IF($Q31&lt;4,"Kém",IF(AND($Q31&gt;=4,$Q31&lt;=5.4),"Trung bình yếu",IF(AND($Q31&gt;=5.5,$Q31&lt;=6.9),"Trung bình",IF(AND($Q31&gt;=7,$Q31&lt;=8.4),"Khá",IF(AND($Q31&gt;=8.5,$Q31&lt;=10),"Giỏi","")))))</f>
        <v>Trung bình</v>
      </c>
      <c r="T31" s="40" t="str">
        <f>+IF(OR($H31=0,$I31=0,$J31=0,$K31=0),"Không đủ ĐKDT","")</f>
        <v/>
      </c>
      <c r="U31" s="90" t="s">
        <v>1105</v>
      </c>
      <c r="V31" s="3"/>
      <c r="W31" s="28"/>
      <c r="X31" s="78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9">
        <v>23</v>
      </c>
      <c r="C32" s="30" t="s">
        <v>1010</v>
      </c>
      <c r="D32" s="31" t="s">
        <v>421</v>
      </c>
      <c r="E32" s="32" t="s">
        <v>312</v>
      </c>
      <c r="F32" s="33" t="s">
        <v>1011</v>
      </c>
      <c r="G32" s="30" t="s">
        <v>72</v>
      </c>
      <c r="H32" s="34">
        <v>9</v>
      </c>
      <c r="I32" s="34">
        <v>8</v>
      </c>
      <c r="J32" s="34" t="s">
        <v>28</v>
      </c>
      <c r="K32" s="34">
        <v>8.5</v>
      </c>
      <c r="L32" s="41"/>
      <c r="M32" s="41"/>
      <c r="N32" s="41"/>
      <c r="O32" s="98"/>
      <c r="P32" s="36">
        <v>0</v>
      </c>
      <c r="Q32" s="37">
        <f>ROUND(SUMPRODUCT(H32:P32,$H$9:$P$9)/100,1)</f>
        <v>2.6</v>
      </c>
      <c r="R32" s="38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F</v>
      </c>
      <c r="S32" s="39" t="str">
        <f>IF($Q32&lt;4,"Kém",IF(AND($Q32&gt;=4,$Q32&lt;=5.4),"Trung bình yếu",IF(AND($Q32&gt;=5.5,$Q32&lt;=6.9),"Trung bình",IF(AND($Q32&gt;=7,$Q32&lt;=8.4),"Khá",IF(AND($Q32&gt;=8.5,$Q32&lt;=10),"Giỏi","")))))</f>
        <v>Kém</v>
      </c>
      <c r="T32" s="40" t="str">
        <f>+IF(OR($H32=0,$I32=0,$J32=0,$K32=0),"Không đủ ĐKDT","")</f>
        <v/>
      </c>
      <c r="U32" s="90" t="s">
        <v>1105</v>
      </c>
      <c r="V32" s="3"/>
      <c r="W32" s="28"/>
      <c r="X32" s="78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Học lại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9">
        <v>24</v>
      </c>
      <c r="C33" s="30" t="s">
        <v>1012</v>
      </c>
      <c r="D33" s="31" t="s">
        <v>1013</v>
      </c>
      <c r="E33" s="32" t="s">
        <v>312</v>
      </c>
      <c r="F33" s="33" t="s">
        <v>930</v>
      </c>
      <c r="G33" s="30" t="s">
        <v>69</v>
      </c>
      <c r="H33" s="34">
        <v>9</v>
      </c>
      <c r="I33" s="34">
        <v>7</v>
      </c>
      <c r="J33" s="34" t="s">
        <v>28</v>
      </c>
      <c r="K33" s="34">
        <v>8</v>
      </c>
      <c r="L33" s="41"/>
      <c r="M33" s="41"/>
      <c r="N33" s="41"/>
      <c r="O33" s="98"/>
      <c r="P33" s="36">
        <v>4</v>
      </c>
      <c r="Q33" s="37">
        <f>ROUND(SUMPRODUCT(H33:P33,$H$9:$P$9)/100,1)</f>
        <v>5.2</v>
      </c>
      <c r="R33" s="38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D+</v>
      </c>
      <c r="S33" s="39" t="str">
        <f>IF($Q33&lt;4,"Kém",IF(AND($Q33&gt;=4,$Q33&lt;=5.4),"Trung bình yếu",IF(AND($Q33&gt;=5.5,$Q33&lt;=6.9),"Trung bình",IF(AND($Q33&gt;=7,$Q33&lt;=8.4),"Khá",IF(AND($Q33&gt;=8.5,$Q33&lt;=10),"Giỏi","")))))</f>
        <v>Trung bình yếu</v>
      </c>
      <c r="T33" s="40" t="str">
        <f>+IF(OR($H33=0,$I33=0,$J33=0,$K33=0),"Không đủ ĐKDT","")</f>
        <v/>
      </c>
      <c r="U33" s="90" t="s">
        <v>1105</v>
      </c>
      <c r="V33" s="3"/>
      <c r="W33" s="28"/>
      <c r="X33" s="78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9">
        <v>25</v>
      </c>
      <c r="C34" s="30" t="s">
        <v>1014</v>
      </c>
      <c r="D34" s="31" t="s">
        <v>197</v>
      </c>
      <c r="E34" s="32" t="s">
        <v>1015</v>
      </c>
      <c r="F34" s="33" t="s">
        <v>1016</v>
      </c>
      <c r="G34" s="30" t="s">
        <v>69</v>
      </c>
      <c r="H34" s="34">
        <v>9</v>
      </c>
      <c r="I34" s="34">
        <v>7</v>
      </c>
      <c r="J34" s="34" t="s">
        <v>28</v>
      </c>
      <c r="K34" s="34">
        <v>8</v>
      </c>
      <c r="L34" s="41"/>
      <c r="M34" s="41"/>
      <c r="N34" s="41"/>
      <c r="O34" s="98"/>
      <c r="P34" s="36">
        <v>1</v>
      </c>
      <c r="Q34" s="37">
        <f>ROUND(SUMPRODUCT(H34:P34,$H$9:$P$9)/100,1)</f>
        <v>3.1</v>
      </c>
      <c r="R34" s="38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F</v>
      </c>
      <c r="S34" s="39" t="str">
        <f>IF($Q34&lt;4,"Kém",IF(AND($Q34&gt;=4,$Q34&lt;=5.4),"Trung bình yếu",IF(AND($Q34&gt;=5.5,$Q34&lt;=6.9),"Trung bình",IF(AND($Q34&gt;=7,$Q34&lt;=8.4),"Khá",IF(AND($Q34&gt;=8.5,$Q34&lt;=10),"Giỏi","")))))</f>
        <v>Kém</v>
      </c>
      <c r="T34" s="40" t="str">
        <f>+IF(OR($H34=0,$I34=0,$J34=0,$K34=0),"Không đủ ĐKDT","")</f>
        <v/>
      </c>
      <c r="U34" s="90" t="s">
        <v>1105</v>
      </c>
      <c r="V34" s="3"/>
      <c r="W34" s="28"/>
      <c r="X34" s="78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Học lại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9">
        <v>26</v>
      </c>
      <c r="C35" s="30" t="s">
        <v>1017</v>
      </c>
      <c r="D35" s="31" t="s">
        <v>1018</v>
      </c>
      <c r="E35" s="32" t="s">
        <v>156</v>
      </c>
      <c r="F35" s="33" t="s">
        <v>1019</v>
      </c>
      <c r="G35" s="30" t="s">
        <v>69</v>
      </c>
      <c r="H35" s="34">
        <v>8</v>
      </c>
      <c r="I35" s="34">
        <v>7</v>
      </c>
      <c r="J35" s="34" t="s">
        <v>28</v>
      </c>
      <c r="K35" s="34">
        <v>7.5</v>
      </c>
      <c r="L35" s="41"/>
      <c r="M35" s="41"/>
      <c r="N35" s="41"/>
      <c r="O35" s="98"/>
      <c r="P35" s="36">
        <v>0.5</v>
      </c>
      <c r="Q35" s="37">
        <f>ROUND(SUMPRODUCT(H35:P35,$H$9:$P$9)/100,1)</f>
        <v>2.6</v>
      </c>
      <c r="R35" s="38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F</v>
      </c>
      <c r="S35" s="39" t="str">
        <f>IF($Q35&lt;4,"Kém",IF(AND($Q35&gt;=4,$Q35&lt;=5.4),"Trung bình yếu",IF(AND($Q35&gt;=5.5,$Q35&lt;=6.9),"Trung bình",IF(AND($Q35&gt;=7,$Q35&lt;=8.4),"Khá",IF(AND($Q35&gt;=8.5,$Q35&lt;=10),"Giỏi","")))))</f>
        <v>Kém</v>
      </c>
      <c r="T35" s="40" t="str">
        <f>+IF(OR($H35=0,$I35=0,$J35=0,$K35=0),"Không đủ ĐKDT","")</f>
        <v/>
      </c>
      <c r="U35" s="90" t="s">
        <v>1105</v>
      </c>
      <c r="V35" s="3"/>
      <c r="W35" s="28"/>
      <c r="X35" s="78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Học lại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9">
        <v>27</v>
      </c>
      <c r="C36" s="30" t="s">
        <v>1020</v>
      </c>
      <c r="D36" s="31" t="s">
        <v>1021</v>
      </c>
      <c r="E36" s="32" t="s">
        <v>1022</v>
      </c>
      <c r="F36" s="33" t="s">
        <v>1001</v>
      </c>
      <c r="G36" s="30" t="s">
        <v>69</v>
      </c>
      <c r="H36" s="34">
        <v>9</v>
      </c>
      <c r="I36" s="34">
        <v>9</v>
      </c>
      <c r="J36" s="34" t="s">
        <v>28</v>
      </c>
      <c r="K36" s="34">
        <v>9</v>
      </c>
      <c r="L36" s="41"/>
      <c r="M36" s="41"/>
      <c r="N36" s="41"/>
      <c r="O36" s="98"/>
      <c r="P36" s="36">
        <v>4.5</v>
      </c>
      <c r="Q36" s="37">
        <f>ROUND(SUMPRODUCT(H36:P36,$H$9:$P$9)/100,1)</f>
        <v>5.9</v>
      </c>
      <c r="R36" s="38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C</v>
      </c>
      <c r="S36" s="39" t="str">
        <f>IF($Q36&lt;4,"Kém",IF(AND($Q36&gt;=4,$Q36&lt;=5.4),"Trung bình yếu",IF(AND($Q36&gt;=5.5,$Q36&lt;=6.9),"Trung bình",IF(AND($Q36&gt;=7,$Q36&lt;=8.4),"Khá",IF(AND($Q36&gt;=8.5,$Q36&lt;=10),"Giỏi","")))))</f>
        <v>Trung bình</v>
      </c>
      <c r="T36" s="40" t="str">
        <f>+IF(OR($H36=0,$I36=0,$J36=0,$K36=0),"Không đủ ĐKDT","")</f>
        <v/>
      </c>
      <c r="U36" s="90" t="s">
        <v>1105</v>
      </c>
      <c r="V36" s="3"/>
      <c r="W36" s="28"/>
      <c r="X36" s="78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9">
        <v>28</v>
      </c>
      <c r="C37" s="30" t="s">
        <v>1023</v>
      </c>
      <c r="D37" s="31" t="s">
        <v>1024</v>
      </c>
      <c r="E37" s="32" t="s">
        <v>159</v>
      </c>
      <c r="F37" s="33" t="s">
        <v>1025</v>
      </c>
      <c r="G37" s="30" t="s">
        <v>150</v>
      </c>
      <c r="H37" s="34">
        <v>8</v>
      </c>
      <c r="I37" s="34">
        <v>7</v>
      </c>
      <c r="J37" s="34" t="s">
        <v>28</v>
      </c>
      <c r="K37" s="34">
        <v>7.5</v>
      </c>
      <c r="L37" s="41"/>
      <c r="M37" s="41"/>
      <c r="N37" s="41"/>
      <c r="O37" s="98"/>
      <c r="P37" s="36">
        <v>2.5</v>
      </c>
      <c r="Q37" s="37">
        <f>ROUND(SUMPRODUCT(H37:P37,$H$9:$P$9)/100,1)</f>
        <v>4</v>
      </c>
      <c r="R37" s="38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D</v>
      </c>
      <c r="S37" s="39" t="str">
        <f>IF($Q37&lt;4,"Kém",IF(AND($Q37&gt;=4,$Q37&lt;=5.4),"Trung bình yếu",IF(AND($Q37&gt;=5.5,$Q37&lt;=6.9),"Trung bình",IF(AND($Q37&gt;=7,$Q37&lt;=8.4),"Khá",IF(AND($Q37&gt;=8.5,$Q37&lt;=10),"Giỏi","")))))</f>
        <v>Trung bình yếu</v>
      </c>
      <c r="T37" s="40" t="str">
        <f>+IF(OR($H37=0,$I37=0,$J37=0,$K37=0),"Không đủ ĐKDT","")</f>
        <v/>
      </c>
      <c r="U37" s="90" t="s">
        <v>1105</v>
      </c>
      <c r="V37" s="3"/>
      <c r="W37" s="28"/>
      <c r="X37" s="78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9">
        <v>29</v>
      </c>
      <c r="C38" s="30" t="s">
        <v>1026</v>
      </c>
      <c r="D38" s="31" t="s">
        <v>418</v>
      </c>
      <c r="E38" s="32" t="s">
        <v>159</v>
      </c>
      <c r="F38" s="33" t="s">
        <v>1027</v>
      </c>
      <c r="G38" s="30" t="s">
        <v>102</v>
      </c>
      <c r="H38" s="34">
        <v>9</v>
      </c>
      <c r="I38" s="34">
        <v>6.5</v>
      </c>
      <c r="J38" s="34" t="s">
        <v>28</v>
      </c>
      <c r="K38" s="34">
        <v>7.8</v>
      </c>
      <c r="L38" s="41"/>
      <c r="M38" s="41"/>
      <c r="N38" s="41"/>
      <c r="O38" s="98"/>
      <c r="P38" s="36">
        <v>4.5</v>
      </c>
      <c r="Q38" s="37">
        <f>ROUND(SUMPRODUCT(H38:P38,$H$9:$P$9)/100,1)</f>
        <v>5.5</v>
      </c>
      <c r="R38" s="38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C</v>
      </c>
      <c r="S38" s="39" t="str">
        <f>IF($Q38&lt;4,"Kém",IF(AND($Q38&gt;=4,$Q38&lt;=5.4),"Trung bình yếu",IF(AND($Q38&gt;=5.5,$Q38&lt;=6.9),"Trung bình",IF(AND($Q38&gt;=7,$Q38&lt;=8.4),"Khá",IF(AND($Q38&gt;=8.5,$Q38&lt;=10),"Giỏi","")))))</f>
        <v>Trung bình</v>
      </c>
      <c r="T38" s="40" t="str">
        <f>+IF(OR($H38=0,$I38=0,$J38=0,$K38=0),"Không đủ ĐKDT","")</f>
        <v/>
      </c>
      <c r="U38" s="90" t="s">
        <v>1105</v>
      </c>
      <c r="V38" s="3"/>
      <c r="W38" s="28"/>
      <c r="X38" s="78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9">
        <v>30</v>
      </c>
      <c r="C39" s="30" t="s">
        <v>1028</v>
      </c>
      <c r="D39" s="31" t="s">
        <v>809</v>
      </c>
      <c r="E39" s="32" t="s">
        <v>457</v>
      </c>
      <c r="F39" s="33" t="s">
        <v>1029</v>
      </c>
      <c r="G39" s="30" t="s">
        <v>102</v>
      </c>
      <c r="H39" s="34">
        <v>9</v>
      </c>
      <c r="I39" s="34">
        <v>7</v>
      </c>
      <c r="J39" s="34" t="s">
        <v>28</v>
      </c>
      <c r="K39" s="34">
        <v>8</v>
      </c>
      <c r="L39" s="41"/>
      <c r="M39" s="41"/>
      <c r="N39" s="41"/>
      <c r="O39" s="98"/>
      <c r="P39" s="36">
        <v>4</v>
      </c>
      <c r="Q39" s="37">
        <f>ROUND(SUMPRODUCT(H39:P39,$H$9:$P$9)/100,1)</f>
        <v>5.2</v>
      </c>
      <c r="R39" s="38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D+</v>
      </c>
      <c r="S39" s="39" t="str">
        <f>IF($Q39&lt;4,"Kém",IF(AND($Q39&gt;=4,$Q39&lt;=5.4),"Trung bình yếu",IF(AND($Q39&gt;=5.5,$Q39&lt;=6.9),"Trung bình",IF(AND($Q39&gt;=7,$Q39&lt;=8.4),"Khá",IF(AND($Q39&gt;=8.5,$Q39&lt;=10),"Giỏi","")))))</f>
        <v>Trung bình yếu</v>
      </c>
      <c r="T39" s="40" t="str">
        <f>+IF(OR($H39=0,$I39=0,$J39=0,$K39=0),"Không đủ ĐKDT","")</f>
        <v/>
      </c>
      <c r="U39" s="90" t="s">
        <v>1105</v>
      </c>
      <c r="V39" s="3"/>
      <c r="W39" s="28"/>
      <c r="X39" s="78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9">
        <v>31</v>
      </c>
      <c r="C40" s="30" t="s">
        <v>1030</v>
      </c>
      <c r="D40" s="31" t="s">
        <v>1031</v>
      </c>
      <c r="E40" s="32" t="s">
        <v>1032</v>
      </c>
      <c r="F40" s="33" t="s">
        <v>1033</v>
      </c>
      <c r="G40" s="30" t="s">
        <v>72</v>
      </c>
      <c r="H40" s="34">
        <v>9</v>
      </c>
      <c r="I40" s="34">
        <v>8</v>
      </c>
      <c r="J40" s="34" t="s">
        <v>28</v>
      </c>
      <c r="K40" s="34">
        <v>8.5</v>
      </c>
      <c r="L40" s="41"/>
      <c r="M40" s="41"/>
      <c r="N40" s="41"/>
      <c r="O40" s="98"/>
      <c r="P40" s="36">
        <v>4</v>
      </c>
      <c r="Q40" s="37">
        <f>ROUND(SUMPRODUCT(H40:P40,$H$9:$P$9)/100,1)</f>
        <v>5.4</v>
      </c>
      <c r="R40" s="38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D+</v>
      </c>
      <c r="S40" s="39" t="str">
        <f>IF($Q40&lt;4,"Kém",IF(AND($Q40&gt;=4,$Q40&lt;=5.4),"Trung bình yếu",IF(AND($Q40&gt;=5.5,$Q40&lt;=6.9),"Trung bình",IF(AND($Q40&gt;=7,$Q40&lt;=8.4),"Khá",IF(AND($Q40&gt;=8.5,$Q40&lt;=10),"Giỏi","")))))</f>
        <v>Trung bình yếu</v>
      </c>
      <c r="T40" s="40" t="str">
        <f>+IF(OR($H40=0,$I40=0,$J40=0,$K40=0),"Không đủ ĐKDT","")</f>
        <v/>
      </c>
      <c r="U40" s="90" t="s">
        <v>1106</v>
      </c>
      <c r="V40" s="3"/>
      <c r="W40" s="28"/>
      <c r="X40" s="78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9">
        <v>32</v>
      </c>
      <c r="C41" s="30" t="s">
        <v>1034</v>
      </c>
      <c r="D41" s="31" t="s">
        <v>1035</v>
      </c>
      <c r="E41" s="32" t="s">
        <v>178</v>
      </c>
      <c r="F41" s="33" t="s">
        <v>769</v>
      </c>
      <c r="G41" s="30" t="s">
        <v>91</v>
      </c>
      <c r="H41" s="34">
        <v>9</v>
      </c>
      <c r="I41" s="34">
        <v>7</v>
      </c>
      <c r="J41" s="34" t="s">
        <v>28</v>
      </c>
      <c r="K41" s="34">
        <v>8</v>
      </c>
      <c r="L41" s="41"/>
      <c r="M41" s="41"/>
      <c r="N41" s="41"/>
      <c r="O41" s="98"/>
      <c r="P41" s="36">
        <v>1.5</v>
      </c>
      <c r="Q41" s="37">
        <f>ROUND(SUMPRODUCT(H41:P41,$H$9:$P$9)/100,1)</f>
        <v>3.5</v>
      </c>
      <c r="R41" s="38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F</v>
      </c>
      <c r="S41" s="39" t="str">
        <f>IF($Q41&lt;4,"Kém",IF(AND($Q41&gt;=4,$Q41&lt;=5.4),"Trung bình yếu",IF(AND($Q41&gt;=5.5,$Q41&lt;=6.9),"Trung bình",IF(AND($Q41&gt;=7,$Q41&lt;=8.4),"Khá",IF(AND($Q41&gt;=8.5,$Q41&lt;=10),"Giỏi","")))))</f>
        <v>Kém</v>
      </c>
      <c r="T41" s="40" t="str">
        <f>+IF(OR($H41=0,$I41=0,$J41=0,$K41=0),"Không đủ ĐKDT","")</f>
        <v/>
      </c>
      <c r="U41" s="90" t="s">
        <v>1106</v>
      </c>
      <c r="V41" s="3"/>
      <c r="W41" s="28"/>
      <c r="X41" s="78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Học lại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9">
        <v>33</v>
      </c>
      <c r="C42" s="30" t="s">
        <v>1036</v>
      </c>
      <c r="D42" s="31" t="s">
        <v>306</v>
      </c>
      <c r="E42" s="32" t="s">
        <v>178</v>
      </c>
      <c r="F42" s="33" t="s">
        <v>1037</v>
      </c>
      <c r="G42" s="30" t="s">
        <v>72</v>
      </c>
      <c r="H42" s="34">
        <v>7</v>
      </c>
      <c r="I42" s="34">
        <v>8</v>
      </c>
      <c r="J42" s="34" t="s">
        <v>28</v>
      </c>
      <c r="K42" s="34">
        <v>7.5</v>
      </c>
      <c r="L42" s="41"/>
      <c r="M42" s="41"/>
      <c r="N42" s="41"/>
      <c r="O42" s="98"/>
      <c r="P42" s="36">
        <v>1</v>
      </c>
      <c r="Q42" s="37">
        <f>ROUND(SUMPRODUCT(H42:P42,$H$9:$P$9)/100,1)</f>
        <v>3</v>
      </c>
      <c r="R42" s="38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9" t="str">
        <f>IF($Q42&lt;4,"Kém",IF(AND($Q42&gt;=4,$Q42&lt;=5.4),"Trung bình yếu",IF(AND($Q42&gt;=5.5,$Q42&lt;=6.9),"Trung bình",IF(AND($Q42&gt;=7,$Q42&lt;=8.4),"Khá",IF(AND($Q42&gt;=8.5,$Q42&lt;=10),"Giỏi","")))))</f>
        <v>Kém</v>
      </c>
      <c r="T42" s="40" t="str">
        <f>+IF(OR($H42=0,$I42=0,$J42=0,$K42=0),"Không đủ ĐKDT","")</f>
        <v/>
      </c>
      <c r="U42" s="90" t="s">
        <v>1106</v>
      </c>
      <c r="V42" s="3"/>
      <c r="W42" s="28"/>
      <c r="X42" s="78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9">
        <v>34</v>
      </c>
      <c r="C43" s="30" t="s">
        <v>1038</v>
      </c>
      <c r="D43" s="31" t="s">
        <v>1039</v>
      </c>
      <c r="E43" s="32" t="s">
        <v>1040</v>
      </c>
      <c r="F43" s="33" t="s">
        <v>1041</v>
      </c>
      <c r="G43" s="30" t="s">
        <v>98</v>
      </c>
      <c r="H43" s="34">
        <v>8</v>
      </c>
      <c r="I43" s="34">
        <v>8.5</v>
      </c>
      <c r="J43" s="34" t="s">
        <v>28</v>
      </c>
      <c r="K43" s="34">
        <v>8.3000000000000007</v>
      </c>
      <c r="L43" s="41"/>
      <c r="M43" s="41"/>
      <c r="N43" s="41"/>
      <c r="O43" s="98"/>
      <c r="P43" s="36">
        <v>0.5</v>
      </c>
      <c r="Q43" s="37">
        <f>ROUND(SUMPRODUCT(H43:P43,$H$9:$P$9)/100,1)</f>
        <v>2.8</v>
      </c>
      <c r="R43" s="38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F</v>
      </c>
      <c r="S43" s="39" t="str">
        <f>IF($Q43&lt;4,"Kém",IF(AND($Q43&gt;=4,$Q43&lt;=5.4),"Trung bình yếu",IF(AND($Q43&gt;=5.5,$Q43&lt;=6.9),"Trung bình",IF(AND($Q43&gt;=7,$Q43&lt;=8.4),"Khá",IF(AND($Q43&gt;=8.5,$Q43&lt;=10),"Giỏi","")))))</f>
        <v>Kém</v>
      </c>
      <c r="T43" s="40" t="str">
        <f>+IF(OR($H43=0,$I43=0,$J43=0,$K43=0),"Không đủ ĐKDT","")</f>
        <v/>
      </c>
      <c r="U43" s="90" t="s">
        <v>1106</v>
      </c>
      <c r="V43" s="3"/>
      <c r="W43" s="28"/>
      <c r="X43" s="78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9">
        <v>35</v>
      </c>
      <c r="C44" s="30" t="s">
        <v>1042</v>
      </c>
      <c r="D44" s="31" t="s">
        <v>1043</v>
      </c>
      <c r="E44" s="32" t="s">
        <v>1044</v>
      </c>
      <c r="F44" s="33" t="s">
        <v>1045</v>
      </c>
      <c r="G44" s="30" t="s">
        <v>102</v>
      </c>
      <c r="H44" s="34">
        <v>9</v>
      </c>
      <c r="I44" s="34">
        <v>7.5</v>
      </c>
      <c r="J44" s="34" t="s">
        <v>28</v>
      </c>
      <c r="K44" s="34">
        <v>8.3000000000000007</v>
      </c>
      <c r="L44" s="41"/>
      <c r="M44" s="41"/>
      <c r="N44" s="41"/>
      <c r="O44" s="98"/>
      <c r="P44" s="36">
        <v>6</v>
      </c>
      <c r="Q44" s="37">
        <f>ROUND(SUMPRODUCT(H44:P44,$H$9:$P$9)/100,1)</f>
        <v>6.7</v>
      </c>
      <c r="R44" s="38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C+</v>
      </c>
      <c r="S44" s="39" t="str">
        <f>IF($Q44&lt;4,"Kém",IF(AND($Q44&gt;=4,$Q44&lt;=5.4),"Trung bình yếu",IF(AND($Q44&gt;=5.5,$Q44&lt;=6.9),"Trung bình",IF(AND($Q44&gt;=7,$Q44&lt;=8.4),"Khá",IF(AND($Q44&gt;=8.5,$Q44&lt;=10),"Giỏi","")))))</f>
        <v>Trung bình</v>
      </c>
      <c r="T44" s="40" t="str">
        <f>+IF(OR($H44=0,$I44=0,$J44=0,$K44=0),"Không đủ ĐKDT","")</f>
        <v/>
      </c>
      <c r="U44" s="90" t="s">
        <v>1106</v>
      </c>
      <c r="V44" s="3"/>
      <c r="W44" s="28"/>
      <c r="X44" s="78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9">
        <v>36</v>
      </c>
      <c r="C45" s="30" t="s">
        <v>1046</v>
      </c>
      <c r="D45" s="31" t="s">
        <v>1047</v>
      </c>
      <c r="E45" s="32" t="s">
        <v>1048</v>
      </c>
      <c r="F45" s="33" t="s">
        <v>1049</v>
      </c>
      <c r="G45" s="30" t="s">
        <v>69</v>
      </c>
      <c r="H45" s="34">
        <v>6</v>
      </c>
      <c r="I45" s="34">
        <v>6</v>
      </c>
      <c r="J45" s="34" t="s">
        <v>28</v>
      </c>
      <c r="K45" s="34">
        <v>6</v>
      </c>
      <c r="L45" s="41"/>
      <c r="M45" s="41"/>
      <c r="N45" s="41"/>
      <c r="O45" s="98"/>
      <c r="P45" s="36">
        <v>0</v>
      </c>
      <c r="Q45" s="37">
        <f>ROUND(SUMPRODUCT(H45:P45,$H$9:$P$9)/100,1)</f>
        <v>1.8</v>
      </c>
      <c r="R45" s="38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F</v>
      </c>
      <c r="S45" s="39" t="str">
        <f>IF($Q45&lt;4,"Kém",IF(AND($Q45&gt;=4,$Q45&lt;=5.4),"Trung bình yếu",IF(AND($Q45&gt;=5.5,$Q45&lt;=6.9),"Trung bình",IF(AND($Q45&gt;=7,$Q45&lt;=8.4),"Khá",IF(AND($Q45&gt;=8.5,$Q45&lt;=10),"Giỏi","")))))</f>
        <v>Kém</v>
      </c>
      <c r="T45" s="40" t="str">
        <f>+IF(OR($H45=0,$I45=0,$J45=0,$K45=0),"Không đủ ĐKDT","")</f>
        <v/>
      </c>
      <c r="U45" s="90" t="s">
        <v>1106</v>
      </c>
      <c r="V45" s="3"/>
      <c r="W45" s="28"/>
      <c r="X45" s="78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Học lại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9">
        <v>37</v>
      </c>
      <c r="C46" s="30" t="s">
        <v>1050</v>
      </c>
      <c r="D46" s="31" t="s">
        <v>661</v>
      </c>
      <c r="E46" s="32" t="s">
        <v>186</v>
      </c>
      <c r="F46" s="33" t="s">
        <v>1051</v>
      </c>
      <c r="G46" s="30" t="s">
        <v>117</v>
      </c>
      <c r="H46" s="34">
        <v>8</v>
      </c>
      <c r="I46" s="34">
        <v>6.5</v>
      </c>
      <c r="J46" s="34" t="s">
        <v>28</v>
      </c>
      <c r="K46" s="34">
        <v>7.3</v>
      </c>
      <c r="L46" s="41"/>
      <c r="M46" s="41"/>
      <c r="N46" s="41"/>
      <c r="O46" s="98"/>
      <c r="P46" s="36">
        <v>2</v>
      </c>
      <c r="Q46" s="37">
        <f>ROUND(SUMPRODUCT(H46:P46,$H$9:$P$9)/100,1)</f>
        <v>3.6</v>
      </c>
      <c r="R46" s="38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F</v>
      </c>
      <c r="S46" s="39" t="str">
        <f>IF($Q46&lt;4,"Kém",IF(AND($Q46&gt;=4,$Q46&lt;=5.4),"Trung bình yếu",IF(AND($Q46&gt;=5.5,$Q46&lt;=6.9),"Trung bình",IF(AND($Q46&gt;=7,$Q46&lt;=8.4),"Khá",IF(AND($Q46&gt;=8.5,$Q46&lt;=10),"Giỏi","")))))</f>
        <v>Kém</v>
      </c>
      <c r="T46" s="40" t="str">
        <f>+IF(OR($H46=0,$I46=0,$J46=0,$K46=0),"Không đủ ĐKDT","")</f>
        <v/>
      </c>
      <c r="U46" s="90" t="s">
        <v>1106</v>
      </c>
      <c r="V46" s="3"/>
      <c r="W46" s="28"/>
      <c r="X46" s="78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Học lại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9">
        <v>38</v>
      </c>
      <c r="C47" s="30" t="s">
        <v>1052</v>
      </c>
      <c r="D47" s="31" t="s">
        <v>1053</v>
      </c>
      <c r="E47" s="32" t="s">
        <v>1054</v>
      </c>
      <c r="F47" s="33" t="s">
        <v>1055</v>
      </c>
      <c r="G47" s="30" t="s">
        <v>69</v>
      </c>
      <c r="H47" s="34">
        <v>9</v>
      </c>
      <c r="I47" s="34">
        <v>6.5</v>
      </c>
      <c r="J47" s="34" t="s">
        <v>28</v>
      </c>
      <c r="K47" s="34">
        <v>7.8</v>
      </c>
      <c r="L47" s="41"/>
      <c r="M47" s="41"/>
      <c r="N47" s="41"/>
      <c r="O47" s="98"/>
      <c r="P47" s="36">
        <v>6</v>
      </c>
      <c r="Q47" s="37">
        <f>ROUND(SUMPRODUCT(H47:P47,$H$9:$P$9)/100,1)</f>
        <v>6.5</v>
      </c>
      <c r="R47" s="38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C+</v>
      </c>
      <c r="S47" s="39" t="str">
        <f>IF($Q47&lt;4,"Kém",IF(AND($Q47&gt;=4,$Q47&lt;=5.4),"Trung bình yếu",IF(AND($Q47&gt;=5.5,$Q47&lt;=6.9),"Trung bình",IF(AND($Q47&gt;=7,$Q47&lt;=8.4),"Khá",IF(AND($Q47&gt;=8.5,$Q47&lt;=10),"Giỏi","")))))</f>
        <v>Trung bình</v>
      </c>
      <c r="T47" s="40" t="str">
        <f>+IF(OR($H47=0,$I47=0,$J47=0,$K47=0),"Không đủ ĐKDT","")</f>
        <v/>
      </c>
      <c r="U47" s="90" t="s">
        <v>1106</v>
      </c>
      <c r="V47" s="3"/>
      <c r="W47" s="28"/>
      <c r="X47" s="78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9">
        <v>39</v>
      </c>
      <c r="C48" s="30" t="s">
        <v>1056</v>
      </c>
      <c r="D48" s="31" t="s">
        <v>84</v>
      </c>
      <c r="E48" s="32" t="s">
        <v>202</v>
      </c>
      <c r="F48" s="33" t="s">
        <v>1057</v>
      </c>
      <c r="G48" s="30" t="s">
        <v>91</v>
      </c>
      <c r="H48" s="34">
        <v>9</v>
      </c>
      <c r="I48" s="34">
        <v>7</v>
      </c>
      <c r="J48" s="34" t="s">
        <v>28</v>
      </c>
      <c r="K48" s="34">
        <v>8</v>
      </c>
      <c r="L48" s="41"/>
      <c r="M48" s="41"/>
      <c r="N48" s="41"/>
      <c r="O48" s="98"/>
      <c r="P48" s="36">
        <v>4</v>
      </c>
      <c r="Q48" s="37">
        <f>ROUND(SUMPRODUCT(H48:P48,$H$9:$P$9)/100,1)</f>
        <v>5.2</v>
      </c>
      <c r="R48" s="38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D+</v>
      </c>
      <c r="S48" s="39" t="str">
        <f>IF($Q48&lt;4,"Kém",IF(AND($Q48&gt;=4,$Q48&lt;=5.4),"Trung bình yếu",IF(AND($Q48&gt;=5.5,$Q48&lt;=6.9),"Trung bình",IF(AND($Q48&gt;=7,$Q48&lt;=8.4),"Khá",IF(AND($Q48&gt;=8.5,$Q48&lt;=10),"Giỏi","")))))</f>
        <v>Trung bình yếu</v>
      </c>
      <c r="T48" s="40" t="str">
        <f>+IF(OR($H48=0,$I48=0,$J48=0,$K48=0),"Không đủ ĐKDT","")</f>
        <v/>
      </c>
      <c r="U48" s="90" t="s">
        <v>1106</v>
      </c>
      <c r="V48" s="3"/>
      <c r="W48" s="28"/>
      <c r="X48" s="78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9">
        <v>40</v>
      </c>
      <c r="C49" s="30" t="s">
        <v>1058</v>
      </c>
      <c r="D49" s="31" t="s">
        <v>407</v>
      </c>
      <c r="E49" s="32" t="s">
        <v>211</v>
      </c>
      <c r="F49" s="33" t="s">
        <v>1059</v>
      </c>
      <c r="G49" s="30" t="s">
        <v>91</v>
      </c>
      <c r="H49" s="34">
        <v>9</v>
      </c>
      <c r="I49" s="34">
        <v>6.5</v>
      </c>
      <c r="J49" s="34" t="s">
        <v>28</v>
      </c>
      <c r="K49" s="34">
        <v>7.8</v>
      </c>
      <c r="L49" s="41"/>
      <c r="M49" s="41"/>
      <c r="N49" s="41"/>
      <c r="O49" s="98"/>
      <c r="P49" s="36">
        <v>6.5</v>
      </c>
      <c r="Q49" s="37">
        <f>ROUND(SUMPRODUCT(H49:P49,$H$9:$P$9)/100,1)</f>
        <v>6.9</v>
      </c>
      <c r="R49" s="38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C+</v>
      </c>
      <c r="S49" s="39" t="str">
        <f>IF($Q49&lt;4,"Kém",IF(AND($Q49&gt;=4,$Q49&lt;=5.4),"Trung bình yếu",IF(AND($Q49&gt;=5.5,$Q49&lt;=6.9),"Trung bình",IF(AND($Q49&gt;=7,$Q49&lt;=8.4),"Khá",IF(AND($Q49&gt;=8.5,$Q49&lt;=10),"Giỏi","")))))</f>
        <v>Trung bình</v>
      </c>
      <c r="T49" s="40" t="str">
        <f>+IF(OR($H49=0,$I49=0,$J49=0,$K49=0),"Không đủ ĐKDT","")</f>
        <v/>
      </c>
      <c r="U49" s="90" t="s">
        <v>1106</v>
      </c>
      <c r="V49" s="3"/>
      <c r="W49" s="28"/>
      <c r="X49" s="78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9">
        <v>41</v>
      </c>
      <c r="C50" s="30" t="s">
        <v>1060</v>
      </c>
      <c r="D50" s="31" t="s">
        <v>693</v>
      </c>
      <c r="E50" s="32" t="s">
        <v>720</v>
      </c>
      <c r="F50" s="33" t="s">
        <v>1061</v>
      </c>
      <c r="G50" s="30" t="s">
        <v>66</v>
      </c>
      <c r="H50" s="34">
        <v>9</v>
      </c>
      <c r="I50" s="34">
        <v>8</v>
      </c>
      <c r="J50" s="34" t="s">
        <v>28</v>
      </c>
      <c r="K50" s="34">
        <v>8.5</v>
      </c>
      <c r="L50" s="41"/>
      <c r="M50" s="41"/>
      <c r="N50" s="41"/>
      <c r="O50" s="98"/>
      <c r="P50" s="36">
        <v>4.5</v>
      </c>
      <c r="Q50" s="37">
        <f>ROUND(SUMPRODUCT(H50:P50,$H$9:$P$9)/100,1)</f>
        <v>5.7</v>
      </c>
      <c r="R50" s="38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C</v>
      </c>
      <c r="S50" s="39" t="str">
        <f>IF($Q50&lt;4,"Kém",IF(AND($Q50&gt;=4,$Q50&lt;=5.4),"Trung bình yếu",IF(AND($Q50&gt;=5.5,$Q50&lt;=6.9),"Trung bình",IF(AND($Q50&gt;=7,$Q50&lt;=8.4),"Khá",IF(AND($Q50&gt;=8.5,$Q50&lt;=10),"Giỏi","")))))</f>
        <v>Trung bình</v>
      </c>
      <c r="T50" s="40" t="str">
        <f>+IF(OR($H50=0,$I50=0,$J50=0,$K50=0),"Không đủ ĐKDT","")</f>
        <v/>
      </c>
      <c r="U50" s="90" t="s">
        <v>1106</v>
      </c>
      <c r="V50" s="3"/>
      <c r="W50" s="28"/>
      <c r="X50" s="78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9">
        <v>42</v>
      </c>
      <c r="C51" s="30" t="s">
        <v>1062</v>
      </c>
      <c r="D51" s="31" t="s">
        <v>269</v>
      </c>
      <c r="E51" s="32" t="s">
        <v>720</v>
      </c>
      <c r="F51" s="33" t="s">
        <v>1063</v>
      </c>
      <c r="G51" s="30" t="s">
        <v>123</v>
      </c>
      <c r="H51" s="34">
        <v>9</v>
      </c>
      <c r="I51" s="34">
        <v>8</v>
      </c>
      <c r="J51" s="34" t="s">
        <v>28</v>
      </c>
      <c r="K51" s="34">
        <v>8.5</v>
      </c>
      <c r="L51" s="41"/>
      <c r="M51" s="41"/>
      <c r="N51" s="41"/>
      <c r="O51" s="98"/>
      <c r="P51" s="36">
        <v>3.5</v>
      </c>
      <c r="Q51" s="37">
        <f>ROUND(SUMPRODUCT(H51:P51,$H$9:$P$9)/100,1)</f>
        <v>5</v>
      </c>
      <c r="R51" s="38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D+</v>
      </c>
      <c r="S51" s="39" t="str">
        <f>IF($Q51&lt;4,"Kém",IF(AND($Q51&gt;=4,$Q51&lt;=5.4),"Trung bình yếu",IF(AND($Q51&gt;=5.5,$Q51&lt;=6.9),"Trung bình",IF(AND($Q51&gt;=7,$Q51&lt;=8.4),"Khá",IF(AND($Q51&gt;=8.5,$Q51&lt;=10),"Giỏi","")))))</f>
        <v>Trung bình yếu</v>
      </c>
      <c r="T51" s="40" t="str">
        <f>+IF(OR($H51=0,$I51=0,$J51=0,$K51=0),"Không đủ ĐKDT","")</f>
        <v/>
      </c>
      <c r="U51" s="90" t="s">
        <v>1106</v>
      </c>
      <c r="V51" s="3"/>
      <c r="W51" s="28"/>
      <c r="X51" s="78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9">
        <v>43</v>
      </c>
      <c r="C52" s="30" t="s">
        <v>1064</v>
      </c>
      <c r="D52" s="31" t="s">
        <v>149</v>
      </c>
      <c r="E52" s="32" t="s">
        <v>618</v>
      </c>
      <c r="F52" s="33" t="s">
        <v>1055</v>
      </c>
      <c r="G52" s="30" t="s">
        <v>69</v>
      </c>
      <c r="H52" s="34">
        <v>8</v>
      </c>
      <c r="I52" s="34">
        <v>7</v>
      </c>
      <c r="J52" s="34" t="s">
        <v>28</v>
      </c>
      <c r="K52" s="34">
        <v>7.5</v>
      </c>
      <c r="L52" s="41"/>
      <c r="M52" s="41"/>
      <c r="N52" s="41"/>
      <c r="O52" s="98"/>
      <c r="P52" s="36">
        <v>1</v>
      </c>
      <c r="Q52" s="37">
        <f>ROUND(SUMPRODUCT(H52:P52,$H$9:$P$9)/100,1)</f>
        <v>3</v>
      </c>
      <c r="R52" s="38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F</v>
      </c>
      <c r="S52" s="39" t="str">
        <f>IF($Q52&lt;4,"Kém",IF(AND($Q52&gt;=4,$Q52&lt;=5.4),"Trung bình yếu",IF(AND($Q52&gt;=5.5,$Q52&lt;=6.9),"Trung bình",IF(AND($Q52&gt;=7,$Q52&lt;=8.4),"Khá",IF(AND($Q52&gt;=8.5,$Q52&lt;=10),"Giỏi","")))))</f>
        <v>Kém</v>
      </c>
      <c r="T52" s="40" t="str">
        <f>+IF(OR($H52=0,$I52=0,$J52=0,$K52=0),"Không đủ ĐKDT","")</f>
        <v/>
      </c>
      <c r="U52" s="90" t="s">
        <v>1106</v>
      </c>
      <c r="V52" s="3"/>
      <c r="W52" s="28"/>
      <c r="X52" s="78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Học lại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9">
        <v>44</v>
      </c>
      <c r="C53" s="30" t="s">
        <v>1065</v>
      </c>
      <c r="D53" s="31" t="s">
        <v>459</v>
      </c>
      <c r="E53" s="32" t="s">
        <v>618</v>
      </c>
      <c r="F53" s="33" t="s">
        <v>1066</v>
      </c>
      <c r="G53" s="30" t="s">
        <v>150</v>
      </c>
      <c r="H53" s="34">
        <v>9</v>
      </c>
      <c r="I53" s="34">
        <v>6</v>
      </c>
      <c r="J53" s="34" t="s">
        <v>28</v>
      </c>
      <c r="K53" s="34">
        <v>6</v>
      </c>
      <c r="L53" s="41"/>
      <c r="M53" s="41"/>
      <c r="N53" s="41"/>
      <c r="O53" s="98"/>
      <c r="P53" s="36">
        <v>6.5</v>
      </c>
      <c r="Q53" s="37">
        <f>ROUND(SUMPRODUCT(H53:P53,$H$9:$P$9)/100,1)</f>
        <v>6.7</v>
      </c>
      <c r="R53" s="38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C+</v>
      </c>
      <c r="S53" s="39" t="str">
        <f>IF($Q53&lt;4,"Kém",IF(AND($Q53&gt;=4,$Q53&lt;=5.4),"Trung bình yếu",IF(AND($Q53&gt;=5.5,$Q53&lt;=6.9),"Trung bình",IF(AND($Q53&gt;=7,$Q53&lt;=8.4),"Khá",IF(AND($Q53&gt;=8.5,$Q53&lt;=10),"Giỏi","")))))</f>
        <v>Trung bình</v>
      </c>
      <c r="T53" s="40" t="str">
        <f>+IF(OR($H53=0,$I53=0,$J53=0,$K53=0),"Không đủ ĐKDT","")</f>
        <v/>
      </c>
      <c r="U53" s="90" t="s">
        <v>1106</v>
      </c>
      <c r="V53" s="3"/>
      <c r="W53" s="28"/>
      <c r="X53" s="78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9">
        <v>45</v>
      </c>
      <c r="C54" s="30" t="s">
        <v>1067</v>
      </c>
      <c r="D54" s="31" t="s">
        <v>93</v>
      </c>
      <c r="E54" s="32" t="s">
        <v>618</v>
      </c>
      <c r="F54" s="33" t="s">
        <v>983</v>
      </c>
      <c r="G54" s="30" t="s">
        <v>91</v>
      </c>
      <c r="H54" s="34">
        <v>9</v>
      </c>
      <c r="I54" s="34">
        <v>7</v>
      </c>
      <c r="J54" s="34" t="s">
        <v>28</v>
      </c>
      <c r="K54" s="34">
        <v>8</v>
      </c>
      <c r="L54" s="41"/>
      <c r="M54" s="41"/>
      <c r="N54" s="41"/>
      <c r="O54" s="98"/>
      <c r="P54" s="36">
        <v>5.5</v>
      </c>
      <c r="Q54" s="37">
        <f>ROUND(SUMPRODUCT(H54:P54,$H$9:$P$9)/100,1)</f>
        <v>6.3</v>
      </c>
      <c r="R54" s="38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C</v>
      </c>
      <c r="S54" s="39" t="str">
        <f>IF($Q54&lt;4,"Kém",IF(AND($Q54&gt;=4,$Q54&lt;=5.4),"Trung bình yếu",IF(AND($Q54&gt;=5.5,$Q54&lt;=6.9),"Trung bình",IF(AND($Q54&gt;=7,$Q54&lt;=8.4),"Khá",IF(AND($Q54&gt;=8.5,$Q54&lt;=10),"Giỏi","")))))</f>
        <v>Trung bình</v>
      </c>
      <c r="T54" s="40" t="str">
        <f>+IF(OR($H54=0,$I54=0,$J54=0,$K54=0),"Không đủ ĐKDT","")</f>
        <v/>
      </c>
      <c r="U54" s="90" t="s">
        <v>1106</v>
      </c>
      <c r="V54" s="3"/>
      <c r="W54" s="28"/>
      <c r="X54" s="78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9">
        <v>46</v>
      </c>
      <c r="C55" s="30" t="s">
        <v>1068</v>
      </c>
      <c r="D55" s="31" t="s">
        <v>238</v>
      </c>
      <c r="E55" s="32" t="s">
        <v>223</v>
      </c>
      <c r="F55" s="33" t="s">
        <v>1069</v>
      </c>
      <c r="G55" s="30" t="s">
        <v>69</v>
      </c>
      <c r="H55" s="34">
        <v>9</v>
      </c>
      <c r="I55" s="34">
        <v>7</v>
      </c>
      <c r="J55" s="34" t="s">
        <v>28</v>
      </c>
      <c r="K55" s="34">
        <v>8</v>
      </c>
      <c r="L55" s="41"/>
      <c r="M55" s="41"/>
      <c r="N55" s="41"/>
      <c r="O55" s="98"/>
      <c r="P55" s="36">
        <v>2.5</v>
      </c>
      <c r="Q55" s="37">
        <f>ROUND(SUMPRODUCT(H55:P55,$H$9:$P$9)/100,1)</f>
        <v>4.2</v>
      </c>
      <c r="R55" s="38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D</v>
      </c>
      <c r="S55" s="39" t="str">
        <f>IF($Q55&lt;4,"Kém",IF(AND($Q55&gt;=4,$Q55&lt;=5.4),"Trung bình yếu",IF(AND($Q55&gt;=5.5,$Q55&lt;=6.9),"Trung bình",IF(AND($Q55&gt;=7,$Q55&lt;=8.4),"Khá",IF(AND($Q55&gt;=8.5,$Q55&lt;=10),"Giỏi","")))))</f>
        <v>Trung bình yếu</v>
      </c>
      <c r="T55" s="40" t="str">
        <f>+IF(OR($H55=0,$I55=0,$J55=0,$K55=0),"Không đủ ĐKDT","")</f>
        <v/>
      </c>
      <c r="U55" s="90" t="s">
        <v>1106</v>
      </c>
      <c r="V55" s="3"/>
      <c r="W55" s="28"/>
      <c r="X55" s="78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9">
        <v>47</v>
      </c>
      <c r="C56" s="30" t="s">
        <v>1070</v>
      </c>
      <c r="D56" s="31" t="s">
        <v>197</v>
      </c>
      <c r="E56" s="32" t="s">
        <v>226</v>
      </c>
      <c r="F56" s="33" t="s">
        <v>1071</v>
      </c>
      <c r="G56" s="30" t="s">
        <v>91</v>
      </c>
      <c r="H56" s="34">
        <v>9</v>
      </c>
      <c r="I56" s="34">
        <v>7</v>
      </c>
      <c r="J56" s="34" t="s">
        <v>28</v>
      </c>
      <c r="K56" s="34">
        <v>8</v>
      </c>
      <c r="L56" s="41"/>
      <c r="M56" s="41"/>
      <c r="N56" s="41"/>
      <c r="O56" s="98"/>
      <c r="P56" s="36">
        <v>8</v>
      </c>
      <c r="Q56" s="37">
        <f>ROUND(SUMPRODUCT(H56:P56,$H$9:$P$9)/100,1)</f>
        <v>8</v>
      </c>
      <c r="R56" s="38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B+</v>
      </c>
      <c r="S56" s="39" t="str">
        <f>IF($Q56&lt;4,"Kém",IF(AND($Q56&gt;=4,$Q56&lt;=5.4),"Trung bình yếu",IF(AND($Q56&gt;=5.5,$Q56&lt;=6.9),"Trung bình",IF(AND($Q56&gt;=7,$Q56&lt;=8.4),"Khá",IF(AND($Q56&gt;=8.5,$Q56&lt;=10),"Giỏi","")))))</f>
        <v>Khá</v>
      </c>
      <c r="T56" s="40" t="str">
        <f>+IF(OR($H56=0,$I56=0,$J56=0,$K56=0),"Không đủ ĐKDT","")</f>
        <v/>
      </c>
      <c r="U56" s="90" t="s">
        <v>1106</v>
      </c>
      <c r="V56" s="3"/>
      <c r="W56" s="28"/>
      <c r="X56" s="78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9">
        <v>48</v>
      </c>
      <c r="C57" s="30" t="s">
        <v>1072</v>
      </c>
      <c r="D57" s="31" t="s">
        <v>1073</v>
      </c>
      <c r="E57" s="32" t="s">
        <v>375</v>
      </c>
      <c r="F57" s="33" t="s">
        <v>1074</v>
      </c>
      <c r="G57" s="30" t="s">
        <v>123</v>
      </c>
      <c r="H57" s="34">
        <v>8</v>
      </c>
      <c r="I57" s="34">
        <v>8</v>
      </c>
      <c r="J57" s="34" t="s">
        <v>28</v>
      </c>
      <c r="K57" s="34">
        <v>8</v>
      </c>
      <c r="L57" s="41"/>
      <c r="M57" s="41"/>
      <c r="N57" s="41"/>
      <c r="O57" s="98"/>
      <c r="P57" s="36">
        <v>3.5</v>
      </c>
      <c r="Q57" s="37">
        <f>ROUND(SUMPRODUCT(H57:P57,$H$9:$P$9)/100,1)</f>
        <v>4.9000000000000004</v>
      </c>
      <c r="R57" s="38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D</v>
      </c>
      <c r="S57" s="39" t="str">
        <f>IF($Q57&lt;4,"Kém",IF(AND($Q57&gt;=4,$Q57&lt;=5.4),"Trung bình yếu",IF(AND($Q57&gt;=5.5,$Q57&lt;=6.9),"Trung bình",IF(AND($Q57&gt;=7,$Q57&lt;=8.4),"Khá",IF(AND($Q57&gt;=8.5,$Q57&lt;=10),"Giỏi","")))))</f>
        <v>Trung bình yếu</v>
      </c>
      <c r="T57" s="40" t="str">
        <f>+IF(OR($H57=0,$I57=0,$J57=0,$K57=0),"Không đủ ĐKDT","")</f>
        <v/>
      </c>
      <c r="U57" s="90" t="s">
        <v>1106</v>
      </c>
      <c r="V57" s="3"/>
      <c r="W57" s="28"/>
      <c r="X57" s="78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9">
        <v>49</v>
      </c>
      <c r="C58" s="30" t="s">
        <v>1075</v>
      </c>
      <c r="D58" s="31" t="s">
        <v>1076</v>
      </c>
      <c r="E58" s="32" t="s">
        <v>231</v>
      </c>
      <c r="F58" s="33" t="s">
        <v>874</v>
      </c>
      <c r="G58" s="30" t="s">
        <v>85</v>
      </c>
      <c r="H58" s="34">
        <v>8</v>
      </c>
      <c r="I58" s="34">
        <v>7</v>
      </c>
      <c r="J58" s="34" t="s">
        <v>28</v>
      </c>
      <c r="K58" s="34">
        <v>7.5</v>
      </c>
      <c r="L58" s="41"/>
      <c r="M58" s="41"/>
      <c r="N58" s="41"/>
      <c r="O58" s="98"/>
      <c r="P58" s="36">
        <v>3</v>
      </c>
      <c r="Q58" s="37">
        <f>ROUND(SUMPRODUCT(H58:P58,$H$9:$P$9)/100,1)</f>
        <v>4.4000000000000004</v>
      </c>
      <c r="R58" s="38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D</v>
      </c>
      <c r="S58" s="39" t="str">
        <f>IF($Q58&lt;4,"Kém",IF(AND($Q58&gt;=4,$Q58&lt;=5.4),"Trung bình yếu",IF(AND($Q58&gt;=5.5,$Q58&lt;=6.9),"Trung bình",IF(AND($Q58&gt;=7,$Q58&lt;=8.4),"Khá",IF(AND($Q58&gt;=8.5,$Q58&lt;=10),"Giỏi","")))))</f>
        <v>Trung bình yếu</v>
      </c>
      <c r="T58" s="40" t="str">
        <f>+IF(OR($H58=0,$I58=0,$J58=0,$K58=0),"Không đủ ĐKDT","")</f>
        <v/>
      </c>
      <c r="U58" s="90" t="s">
        <v>1106</v>
      </c>
      <c r="V58" s="3"/>
      <c r="W58" s="28"/>
      <c r="X58" s="78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9">
        <v>50</v>
      </c>
      <c r="C59" s="30" t="s">
        <v>1077</v>
      </c>
      <c r="D59" s="31" t="s">
        <v>293</v>
      </c>
      <c r="E59" s="32" t="s">
        <v>924</v>
      </c>
      <c r="F59" s="33" t="s">
        <v>1078</v>
      </c>
      <c r="G59" s="30" t="s">
        <v>85</v>
      </c>
      <c r="H59" s="34">
        <v>9</v>
      </c>
      <c r="I59" s="34">
        <v>7.5</v>
      </c>
      <c r="J59" s="34" t="s">
        <v>28</v>
      </c>
      <c r="K59" s="34">
        <v>8.3000000000000007</v>
      </c>
      <c r="L59" s="41"/>
      <c r="M59" s="41"/>
      <c r="N59" s="41"/>
      <c r="O59" s="98"/>
      <c r="P59" s="36">
        <v>5.5</v>
      </c>
      <c r="Q59" s="37">
        <f>ROUND(SUMPRODUCT(H59:P59,$H$9:$P$9)/100,1)</f>
        <v>6.3</v>
      </c>
      <c r="R59" s="38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C</v>
      </c>
      <c r="S59" s="39" t="str">
        <f>IF($Q59&lt;4,"Kém",IF(AND($Q59&gt;=4,$Q59&lt;=5.4),"Trung bình yếu",IF(AND($Q59&gt;=5.5,$Q59&lt;=6.9),"Trung bình",IF(AND($Q59&gt;=7,$Q59&lt;=8.4),"Khá",IF(AND($Q59&gt;=8.5,$Q59&lt;=10),"Giỏi","")))))</f>
        <v>Trung bình</v>
      </c>
      <c r="T59" s="40" t="str">
        <f>+IF(OR($H59=0,$I59=0,$J59=0,$K59=0),"Không đủ ĐKDT","")</f>
        <v/>
      </c>
      <c r="U59" s="90" t="s">
        <v>1106</v>
      </c>
      <c r="V59" s="3"/>
      <c r="W59" s="28"/>
      <c r="X59" s="78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9">
        <v>51</v>
      </c>
      <c r="C60" s="30" t="s">
        <v>1079</v>
      </c>
      <c r="D60" s="31" t="s">
        <v>1080</v>
      </c>
      <c r="E60" s="32" t="s">
        <v>1081</v>
      </c>
      <c r="F60" s="33" t="s">
        <v>1082</v>
      </c>
      <c r="G60" s="30" t="s">
        <v>66</v>
      </c>
      <c r="H60" s="34">
        <v>8</v>
      </c>
      <c r="I60" s="34">
        <v>8</v>
      </c>
      <c r="J60" s="34" t="s">
        <v>28</v>
      </c>
      <c r="K60" s="34">
        <v>8</v>
      </c>
      <c r="L60" s="41"/>
      <c r="M60" s="41"/>
      <c r="N60" s="41"/>
      <c r="O60" s="98"/>
      <c r="P60" s="36">
        <v>3</v>
      </c>
      <c r="Q60" s="37">
        <f>ROUND(SUMPRODUCT(H60:P60,$H$9:$P$9)/100,1)</f>
        <v>4.5</v>
      </c>
      <c r="R60" s="38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D</v>
      </c>
      <c r="S60" s="39" t="str">
        <f>IF($Q60&lt;4,"Kém",IF(AND($Q60&gt;=4,$Q60&lt;=5.4),"Trung bình yếu",IF(AND($Q60&gt;=5.5,$Q60&lt;=6.9),"Trung bình",IF(AND($Q60&gt;=7,$Q60&lt;=8.4),"Khá",IF(AND($Q60&gt;=8.5,$Q60&lt;=10),"Giỏi","")))))</f>
        <v>Trung bình yếu</v>
      </c>
      <c r="T60" s="40" t="str">
        <f>+IF(OR($H60=0,$I60=0,$J60=0,$K60=0),"Không đủ ĐKDT","")</f>
        <v/>
      </c>
      <c r="U60" s="90" t="s">
        <v>1106</v>
      </c>
      <c r="V60" s="3"/>
      <c r="W60" s="28"/>
      <c r="X60" s="78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9">
        <v>52</v>
      </c>
      <c r="C61" s="30" t="s">
        <v>1083</v>
      </c>
      <c r="D61" s="31" t="s">
        <v>1084</v>
      </c>
      <c r="E61" s="32" t="s">
        <v>629</v>
      </c>
      <c r="F61" s="33" t="s">
        <v>1085</v>
      </c>
      <c r="G61" s="30" t="s">
        <v>66</v>
      </c>
      <c r="H61" s="34">
        <v>9</v>
      </c>
      <c r="I61" s="34">
        <v>7</v>
      </c>
      <c r="J61" s="34" t="s">
        <v>28</v>
      </c>
      <c r="K61" s="34">
        <v>8</v>
      </c>
      <c r="L61" s="41"/>
      <c r="M61" s="41"/>
      <c r="N61" s="41"/>
      <c r="O61" s="98"/>
      <c r="P61" s="36">
        <v>3</v>
      </c>
      <c r="Q61" s="37">
        <f>ROUND(SUMPRODUCT(H61:P61,$H$9:$P$9)/100,1)</f>
        <v>4.5</v>
      </c>
      <c r="R61" s="38" t="str">
        <f>IF(AND($Q61&gt;=9,$Q61&lt;=10),"A+","")&amp;IF(AND($Q61&gt;=8.5,$Q61&lt;=8.9),"A","")&amp;IF(AND($Q61&gt;=8,$Q61&lt;=8.4),"B+","")&amp;IF(AND($Q61&gt;=7,$Q61&lt;=7.9),"B","")&amp;IF(AND($Q61&gt;=6.5,$Q61&lt;=6.9),"C+","")&amp;IF(AND($Q61&gt;=5.5,$Q61&lt;=6.4),"C","")&amp;IF(AND($Q61&gt;=5,$Q61&lt;=5.4),"D+","")&amp;IF(AND($Q61&gt;=4,$Q61&lt;=4.9),"D","")&amp;IF(AND($Q61&lt;4),"F","")</f>
        <v>D</v>
      </c>
      <c r="S61" s="39" t="str">
        <f>IF($Q61&lt;4,"Kém",IF(AND($Q61&gt;=4,$Q61&lt;=5.4),"Trung bình yếu",IF(AND($Q61&gt;=5.5,$Q61&lt;=6.9),"Trung bình",IF(AND($Q61&gt;=7,$Q61&lt;=8.4),"Khá",IF(AND($Q61&gt;=8.5,$Q61&lt;=10),"Giỏi","")))))</f>
        <v>Trung bình yếu</v>
      </c>
      <c r="T61" s="40" t="str">
        <f>+IF(OR($H61=0,$I61=0,$J61=0,$K61=0),"Không đủ ĐKDT","")</f>
        <v/>
      </c>
      <c r="U61" s="90" t="s">
        <v>1106</v>
      </c>
      <c r="V61" s="3"/>
      <c r="W61" s="28"/>
      <c r="X61" s="78" t="str">
        <f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9">
        <v>53</v>
      </c>
      <c r="C62" s="30" t="s">
        <v>1086</v>
      </c>
      <c r="D62" s="31" t="s">
        <v>304</v>
      </c>
      <c r="E62" s="32" t="s">
        <v>496</v>
      </c>
      <c r="F62" s="33" t="s">
        <v>1087</v>
      </c>
      <c r="G62" s="30" t="s">
        <v>91</v>
      </c>
      <c r="H62" s="34">
        <v>8</v>
      </c>
      <c r="I62" s="34">
        <v>5</v>
      </c>
      <c r="J62" s="34" t="s">
        <v>28</v>
      </c>
      <c r="K62" s="34">
        <v>6.5</v>
      </c>
      <c r="L62" s="41"/>
      <c r="M62" s="41"/>
      <c r="N62" s="41"/>
      <c r="O62" s="98"/>
      <c r="P62" s="36">
        <v>1</v>
      </c>
      <c r="Q62" s="37">
        <f>ROUND(SUMPRODUCT(H62:P62,$H$9:$P$9)/100,1)</f>
        <v>2.7</v>
      </c>
      <c r="R62" s="38" t="str">
        <f>IF(AND($Q62&gt;=9,$Q62&lt;=10),"A+","")&amp;IF(AND($Q62&gt;=8.5,$Q62&lt;=8.9),"A","")&amp;IF(AND($Q62&gt;=8,$Q62&lt;=8.4),"B+","")&amp;IF(AND($Q62&gt;=7,$Q62&lt;=7.9),"B","")&amp;IF(AND($Q62&gt;=6.5,$Q62&lt;=6.9),"C+","")&amp;IF(AND($Q62&gt;=5.5,$Q62&lt;=6.4),"C","")&amp;IF(AND($Q62&gt;=5,$Q62&lt;=5.4),"D+","")&amp;IF(AND($Q62&gt;=4,$Q62&lt;=4.9),"D","")&amp;IF(AND($Q62&lt;4),"F","")</f>
        <v>F</v>
      </c>
      <c r="S62" s="39" t="str">
        <f>IF($Q62&lt;4,"Kém",IF(AND($Q62&gt;=4,$Q62&lt;=5.4),"Trung bình yếu",IF(AND($Q62&gt;=5.5,$Q62&lt;=6.9),"Trung bình",IF(AND($Q62&gt;=7,$Q62&lt;=8.4),"Khá",IF(AND($Q62&gt;=8.5,$Q62&lt;=10),"Giỏi","")))))</f>
        <v>Kém</v>
      </c>
      <c r="T62" s="40" t="str">
        <f>+IF(OR($H62=0,$I62=0,$J62=0,$K62=0),"Không đủ ĐKDT","")</f>
        <v/>
      </c>
      <c r="U62" s="90" t="s">
        <v>1106</v>
      </c>
      <c r="V62" s="3"/>
      <c r="W62" s="28"/>
      <c r="X62" s="78" t="str">
        <f>IF(T62="Không đủ ĐKDT","Học lại",IF(T62="Đình chỉ thi","Học lại",IF(AND(MID(G62,2,2)&gt;="12",T62="Vắng"),"Học lại",IF(T62="Vắng có phép", "Thi lại",IF(T62="Nợ học phí", "Thi lại",IF(AND((MID(G62,2,2)&lt;"12"),Q62&lt;4.5),"Thi lại",IF(Q62&lt;4,"Học lại","Đạt")))))))</f>
        <v>Học lại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9">
        <v>54</v>
      </c>
      <c r="C63" s="30" t="s">
        <v>1088</v>
      </c>
      <c r="D63" s="31" t="s">
        <v>1089</v>
      </c>
      <c r="E63" s="32" t="s">
        <v>496</v>
      </c>
      <c r="F63" s="33" t="s">
        <v>1090</v>
      </c>
      <c r="G63" s="30" t="s">
        <v>102</v>
      </c>
      <c r="H63" s="34">
        <v>6</v>
      </c>
      <c r="I63" s="34">
        <v>4</v>
      </c>
      <c r="J63" s="34" t="s">
        <v>28</v>
      </c>
      <c r="K63" s="34">
        <v>5</v>
      </c>
      <c r="L63" s="41"/>
      <c r="M63" s="41"/>
      <c r="N63" s="41"/>
      <c r="O63" s="98"/>
      <c r="P63" s="36">
        <v>5</v>
      </c>
      <c r="Q63" s="37">
        <f>ROUND(SUMPRODUCT(H63:P63,$H$9:$P$9)/100,1)</f>
        <v>5</v>
      </c>
      <c r="R63" s="38" t="str">
        <f>IF(AND($Q63&gt;=9,$Q63&lt;=10),"A+","")&amp;IF(AND($Q63&gt;=8.5,$Q63&lt;=8.9),"A","")&amp;IF(AND($Q63&gt;=8,$Q63&lt;=8.4),"B+","")&amp;IF(AND($Q63&gt;=7,$Q63&lt;=7.9),"B","")&amp;IF(AND($Q63&gt;=6.5,$Q63&lt;=6.9),"C+","")&amp;IF(AND($Q63&gt;=5.5,$Q63&lt;=6.4),"C","")&amp;IF(AND($Q63&gt;=5,$Q63&lt;=5.4),"D+","")&amp;IF(AND($Q63&gt;=4,$Q63&lt;=4.9),"D","")&amp;IF(AND($Q63&lt;4),"F","")</f>
        <v>D+</v>
      </c>
      <c r="S63" s="39" t="str">
        <f>IF($Q63&lt;4,"Kém",IF(AND($Q63&gt;=4,$Q63&lt;=5.4),"Trung bình yếu",IF(AND($Q63&gt;=5.5,$Q63&lt;=6.9),"Trung bình",IF(AND($Q63&gt;=7,$Q63&lt;=8.4),"Khá",IF(AND($Q63&gt;=8.5,$Q63&lt;=10),"Giỏi","")))))</f>
        <v>Trung bình yếu</v>
      </c>
      <c r="T63" s="40" t="str">
        <f>+IF(OR($H63=0,$I63=0,$J63=0,$K63=0),"Không đủ ĐKDT","")</f>
        <v/>
      </c>
      <c r="U63" s="90" t="s">
        <v>1106</v>
      </c>
      <c r="V63" s="3"/>
      <c r="W63" s="28"/>
      <c r="X63" s="78" t="str">
        <f>IF(T63="Không đủ ĐKDT","Học lại",IF(T63="Đình chỉ thi","Học lại",IF(AND(MID(G63,2,2)&gt;="12",T63="Vắng"),"Học lại",IF(T63="Vắng có phép", "Thi lại",IF(T63="Nợ học phí", "Thi lại",IF(AND((MID(G63,2,2)&lt;"12"),Q63&lt;4.5),"Thi lại",IF(Q63&lt;4,"Học lại","Đạt")))))))</f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9">
        <v>55</v>
      </c>
      <c r="C64" s="30" t="s">
        <v>1091</v>
      </c>
      <c r="D64" s="31" t="s">
        <v>1092</v>
      </c>
      <c r="E64" s="32" t="s">
        <v>245</v>
      </c>
      <c r="F64" s="33" t="s">
        <v>1007</v>
      </c>
      <c r="G64" s="30" t="s">
        <v>69</v>
      </c>
      <c r="H64" s="34">
        <v>9</v>
      </c>
      <c r="I64" s="34">
        <v>7</v>
      </c>
      <c r="J64" s="34" t="s">
        <v>28</v>
      </c>
      <c r="K64" s="34">
        <v>8</v>
      </c>
      <c r="L64" s="41"/>
      <c r="M64" s="41"/>
      <c r="N64" s="41"/>
      <c r="O64" s="98"/>
      <c r="P64" s="36">
        <v>2</v>
      </c>
      <c r="Q64" s="37">
        <f>ROUND(SUMPRODUCT(H64:P64,$H$9:$P$9)/100,1)</f>
        <v>3.8</v>
      </c>
      <c r="R64" s="38" t="str">
        <f>IF(AND($Q64&gt;=9,$Q64&lt;=10),"A+","")&amp;IF(AND($Q64&gt;=8.5,$Q64&lt;=8.9),"A","")&amp;IF(AND($Q64&gt;=8,$Q64&lt;=8.4),"B+","")&amp;IF(AND($Q64&gt;=7,$Q64&lt;=7.9),"B","")&amp;IF(AND($Q64&gt;=6.5,$Q64&lt;=6.9),"C+","")&amp;IF(AND($Q64&gt;=5.5,$Q64&lt;=6.4),"C","")&amp;IF(AND($Q64&gt;=5,$Q64&lt;=5.4),"D+","")&amp;IF(AND($Q64&gt;=4,$Q64&lt;=4.9),"D","")&amp;IF(AND($Q64&lt;4),"F","")</f>
        <v>F</v>
      </c>
      <c r="S64" s="39" t="str">
        <f>IF($Q64&lt;4,"Kém",IF(AND($Q64&gt;=4,$Q64&lt;=5.4),"Trung bình yếu",IF(AND($Q64&gt;=5.5,$Q64&lt;=6.9),"Trung bình",IF(AND($Q64&gt;=7,$Q64&lt;=8.4),"Khá",IF(AND($Q64&gt;=8.5,$Q64&lt;=10),"Giỏi","")))))</f>
        <v>Kém</v>
      </c>
      <c r="T64" s="40" t="str">
        <f>+IF(OR($H64=0,$I64=0,$J64=0,$K64=0),"Không đủ ĐKDT","")</f>
        <v/>
      </c>
      <c r="U64" s="90" t="s">
        <v>1106</v>
      </c>
      <c r="V64" s="3"/>
      <c r="W64" s="28"/>
      <c r="X64" s="78" t="str">
        <f>IF(T64="Không đủ ĐKDT","Học lại",IF(T64="Đình chỉ thi","Học lại",IF(AND(MID(G64,2,2)&gt;="12",T64="Vắng"),"Học lại",IF(T64="Vắng có phép", "Thi lại",IF(T64="Nợ học phí", "Thi lại",IF(AND((MID(G64,2,2)&lt;"12"),Q64&lt;4.5),"Thi lại",IF(Q64&lt;4,"Học lại","Đạt")))))))</f>
        <v>Học lại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9">
        <v>56</v>
      </c>
      <c r="C65" s="30" t="s">
        <v>1093</v>
      </c>
      <c r="D65" s="31" t="s">
        <v>1094</v>
      </c>
      <c r="E65" s="32" t="s">
        <v>1095</v>
      </c>
      <c r="F65" s="33" t="s">
        <v>1096</v>
      </c>
      <c r="G65" s="30" t="s">
        <v>85</v>
      </c>
      <c r="H65" s="34">
        <v>9</v>
      </c>
      <c r="I65" s="34">
        <v>7.5</v>
      </c>
      <c r="J65" s="34" t="s">
        <v>28</v>
      </c>
      <c r="K65" s="34">
        <v>8.3000000000000007</v>
      </c>
      <c r="L65" s="41"/>
      <c r="M65" s="41"/>
      <c r="N65" s="41"/>
      <c r="O65" s="98"/>
      <c r="P65" s="36">
        <v>6</v>
      </c>
      <c r="Q65" s="37">
        <f>ROUND(SUMPRODUCT(H65:P65,$H$9:$P$9)/100,1)</f>
        <v>6.7</v>
      </c>
      <c r="R65" s="38" t="str">
        <f>IF(AND($Q65&gt;=9,$Q65&lt;=10),"A+","")&amp;IF(AND($Q65&gt;=8.5,$Q65&lt;=8.9),"A","")&amp;IF(AND($Q65&gt;=8,$Q65&lt;=8.4),"B+","")&amp;IF(AND($Q65&gt;=7,$Q65&lt;=7.9),"B","")&amp;IF(AND($Q65&gt;=6.5,$Q65&lt;=6.9),"C+","")&amp;IF(AND($Q65&gt;=5.5,$Q65&lt;=6.4),"C","")&amp;IF(AND($Q65&gt;=5,$Q65&lt;=5.4),"D+","")&amp;IF(AND($Q65&gt;=4,$Q65&lt;=4.9),"D","")&amp;IF(AND($Q65&lt;4),"F","")</f>
        <v>C+</v>
      </c>
      <c r="S65" s="39" t="str">
        <f>IF($Q65&lt;4,"Kém",IF(AND($Q65&gt;=4,$Q65&lt;=5.4),"Trung bình yếu",IF(AND($Q65&gt;=5.5,$Q65&lt;=6.9),"Trung bình",IF(AND($Q65&gt;=7,$Q65&lt;=8.4),"Khá",IF(AND($Q65&gt;=8.5,$Q65&lt;=10),"Giỏi","")))))</f>
        <v>Trung bình</v>
      </c>
      <c r="T65" s="40" t="str">
        <f>+IF(OR($H65=0,$I65=0,$J65=0,$K65=0),"Không đủ ĐKDT","")</f>
        <v/>
      </c>
      <c r="U65" s="90" t="s">
        <v>1106</v>
      </c>
      <c r="V65" s="3"/>
      <c r="W65" s="28"/>
      <c r="X65" s="78" t="str">
        <f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9">
        <v>57</v>
      </c>
      <c r="C66" s="30" t="s">
        <v>1097</v>
      </c>
      <c r="D66" s="31" t="s">
        <v>1098</v>
      </c>
      <c r="E66" s="32" t="s">
        <v>1099</v>
      </c>
      <c r="F66" s="33" t="s">
        <v>948</v>
      </c>
      <c r="G66" s="30" t="s">
        <v>102</v>
      </c>
      <c r="H66" s="34">
        <v>9</v>
      </c>
      <c r="I66" s="34">
        <v>8</v>
      </c>
      <c r="J66" s="34" t="s">
        <v>28</v>
      </c>
      <c r="K66" s="34">
        <v>8.5</v>
      </c>
      <c r="L66" s="41"/>
      <c r="M66" s="41"/>
      <c r="N66" s="41"/>
      <c r="O66" s="98"/>
      <c r="P66" s="36">
        <v>5.5</v>
      </c>
      <c r="Q66" s="37">
        <f>ROUND(SUMPRODUCT(H66:P66,$H$9:$P$9)/100,1)</f>
        <v>6.4</v>
      </c>
      <c r="R66" s="38" t="str">
        <f>IF(AND($Q66&gt;=9,$Q66&lt;=10),"A+","")&amp;IF(AND($Q66&gt;=8.5,$Q66&lt;=8.9),"A","")&amp;IF(AND($Q66&gt;=8,$Q66&lt;=8.4),"B+","")&amp;IF(AND($Q66&gt;=7,$Q66&lt;=7.9),"B","")&amp;IF(AND($Q66&gt;=6.5,$Q66&lt;=6.9),"C+","")&amp;IF(AND($Q66&gt;=5.5,$Q66&lt;=6.4),"C","")&amp;IF(AND($Q66&gt;=5,$Q66&lt;=5.4),"D+","")&amp;IF(AND($Q66&gt;=4,$Q66&lt;=4.9),"D","")&amp;IF(AND($Q66&lt;4),"F","")</f>
        <v>C</v>
      </c>
      <c r="S66" s="39" t="str">
        <f>IF($Q66&lt;4,"Kém",IF(AND($Q66&gt;=4,$Q66&lt;=5.4),"Trung bình yếu",IF(AND($Q66&gt;=5.5,$Q66&lt;=6.9),"Trung bình",IF(AND($Q66&gt;=7,$Q66&lt;=8.4),"Khá",IF(AND($Q66&gt;=8.5,$Q66&lt;=10),"Giỏi","")))))</f>
        <v>Trung bình</v>
      </c>
      <c r="T66" s="40" t="str">
        <f>+IF(OR($H66=0,$I66=0,$J66=0,$K66=0),"Không đủ ĐKDT","")</f>
        <v/>
      </c>
      <c r="U66" s="90" t="s">
        <v>1106</v>
      </c>
      <c r="V66" s="3"/>
      <c r="W66" s="28"/>
      <c r="X66" s="78" t="str">
        <f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9">
        <v>58</v>
      </c>
      <c r="C67" s="30" t="s">
        <v>1100</v>
      </c>
      <c r="D67" s="31" t="s">
        <v>1101</v>
      </c>
      <c r="E67" s="32" t="s">
        <v>1099</v>
      </c>
      <c r="F67" s="33" t="s">
        <v>1102</v>
      </c>
      <c r="G67" s="30" t="s">
        <v>66</v>
      </c>
      <c r="H67" s="34">
        <v>8</v>
      </c>
      <c r="I67" s="34">
        <v>8</v>
      </c>
      <c r="J67" s="34" t="s">
        <v>28</v>
      </c>
      <c r="K67" s="34">
        <v>8</v>
      </c>
      <c r="L67" s="41"/>
      <c r="M67" s="41"/>
      <c r="N67" s="41"/>
      <c r="O67" s="98"/>
      <c r="P67" s="36">
        <v>4.5</v>
      </c>
      <c r="Q67" s="37">
        <f>ROUND(SUMPRODUCT(H67:P67,$H$9:$P$9)/100,1)</f>
        <v>5.6</v>
      </c>
      <c r="R67" s="38" t="str">
        <f>IF(AND($Q67&gt;=9,$Q67&lt;=10),"A+","")&amp;IF(AND($Q67&gt;=8.5,$Q67&lt;=8.9),"A","")&amp;IF(AND($Q67&gt;=8,$Q67&lt;=8.4),"B+","")&amp;IF(AND($Q67&gt;=7,$Q67&lt;=7.9),"B","")&amp;IF(AND($Q67&gt;=6.5,$Q67&lt;=6.9),"C+","")&amp;IF(AND($Q67&gt;=5.5,$Q67&lt;=6.4),"C","")&amp;IF(AND($Q67&gt;=5,$Q67&lt;=5.4),"D+","")&amp;IF(AND($Q67&gt;=4,$Q67&lt;=4.9),"D","")&amp;IF(AND($Q67&lt;4),"F","")</f>
        <v>C</v>
      </c>
      <c r="S67" s="39" t="str">
        <f>IF($Q67&lt;4,"Kém",IF(AND($Q67&gt;=4,$Q67&lt;=5.4),"Trung bình yếu",IF(AND($Q67&gt;=5.5,$Q67&lt;=6.9),"Trung bình",IF(AND($Q67&gt;=7,$Q67&lt;=8.4),"Khá",IF(AND($Q67&gt;=8.5,$Q67&lt;=10),"Giỏi","")))))</f>
        <v>Trung bình</v>
      </c>
      <c r="T67" s="40" t="str">
        <f>+IF(OR($H67=0,$I67=0,$J67=0,$K67=0),"Không đủ ĐKDT","")</f>
        <v/>
      </c>
      <c r="U67" s="90" t="s">
        <v>1106</v>
      </c>
      <c r="V67" s="3"/>
      <c r="W67" s="28"/>
      <c r="X67" s="78" t="str">
        <f>IF(T67="Không đủ ĐKDT","Học lại",IF(T67="Đình chỉ thi","Học lại",IF(AND(MID(G67,2,2)&gt;="12",T67="Vắng"),"Học lại",IF(T67="Vắng có phép", "Thi lại",IF(T67="Nợ học phí", "Thi lại",IF(AND((MID(G67,2,2)&lt;"12"),Q67&lt;4.5),"Thi lại",IF(Q67&lt;4,"Học lại","Đạt")))))))</f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9">
        <v>59</v>
      </c>
      <c r="C68" s="30" t="s">
        <v>1103</v>
      </c>
      <c r="D68" s="31" t="s">
        <v>326</v>
      </c>
      <c r="E68" s="32" t="s">
        <v>1104</v>
      </c>
      <c r="F68" s="33" t="s">
        <v>781</v>
      </c>
      <c r="G68" s="30" t="s">
        <v>102</v>
      </c>
      <c r="H68" s="34">
        <v>9</v>
      </c>
      <c r="I68" s="34">
        <v>7.5</v>
      </c>
      <c r="J68" s="34" t="s">
        <v>28</v>
      </c>
      <c r="K68" s="34">
        <v>8.3000000000000007</v>
      </c>
      <c r="L68" s="41"/>
      <c r="M68" s="41"/>
      <c r="N68" s="41"/>
      <c r="O68" s="98"/>
      <c r="P68" s="36">
        <v>2.5</v>
      </c>
      <c r="Q68" s="37">
        <f>ROUND(SUMPRODUCT(H68:P68,$H$9:$P$9)/100,1)</f>
        <v>4.2</v>
      </c>
      <c r="R68" s="38" t="str">
        <f>IF(AND($Q68&gt;=9,$Q68&lt;=10),"A+","")&amp;IF(AND($Q68&gt;=8.5,$Q68&lt;=8.9),"A","")&amp;IF(AND($Q68&gt;=8,$Q68&lt;=8.4),"B+","")&amp;IF(AND($Q68&gt;=7,$Q68&lt;=7.9),"B","")&amp;IF(AND($Q68&gt;=6.5,$Q68&lt;=6.9),"C+","")&amp;IF(AND($Q68&gt;=5.5,$Q68&lt;=6.4),"C","")&amp;IF(AND($Q68&gt;=5,$Q68&lt;=5.4),"D+","")&amp;IF(AND($Q68&gt;=4,$Q68&lt;=4.9),"D","")&amp;IF(AND($Q68&lt;4),"F","")</f>
        <v>D</v>
      </c>
      <c r="S68" s="39" t="str">
        <f>IF($Q68&lt;4,"Kém",IF(AND($Q68&gt;=4,$Q68&lt;=5.4),"Trung bình yếu",IF(AND($Q68&gt;=5.5,$Q68&lt;=6.9),"Trung bình",IF(AND($Q68&gt;=7,$Q68&lt;=8.4),"Khá",IF(AND($Q68&gt;=8.5,$Q68&lt;=10),"Giỏi","")))))</f>
        <v>Trung bình yếu</v>
      </c>
      <c r="T68" s="40" t="str">
        <f>+IF(OR($H68=0,$I68=0,$J68=0,$K68=0),"Không đủ ĐKDT","")</f>
        <v/>
      </c>
      <c r="U68" s="90" t="s">
        <v>1106</v>
      </c>
      <c r="V68" s="3"/>
      <c r="W68" s="28"/>
      <c r="X68" s="78" t="str">
        <f>IF(T68="Không đủ ĐKDT","Học lại",IF(T68="Đình chỉ thi","Học lại",IF(AND(MID(G68,2,2)&gt;="12",T68="Vắng"),"Học lại",IF(T68="Vắng có phép", "Thi lại",IF(T68="Nợ học phí", "Thi lại",IF(AND((MID(G68,2,2)&lt;"12"),Q68&lt;4.5),"Thi lại",IF(Q68&lt;4,"Học lại","Đạt")))))))</f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9" customHeight="1">
      <c r="A69" s="2"/>
      <c r="B69" s="42"/>
      <c r="C69" s="43"/>
      <c r="D69" s="43"/>
      <c r="E69" s="44"/>
      <c r="F69" s="44"/>
      <c r="G69" s="44"/>
      <c r="H69" s="45"/>
      <c r="I69" s="46"/>
      <c r="J69" s="46"/>
      <c r="K69" s="47"/>
      <c r="L69" s="47"/>
      <c r="M69" s="47"/>
      <c r="N69" s="47"/>
      <c r="O69" s="99"/>
      <c r="P69" s="47"/>
      <c r="Q69" s="47"/>
      <c r="R69" s="47"/>
      <c r="S69" s="47"/>
      <c r="T69" s="47"/>
      <c r="U69" s="2"/>
      <c r="V69" s="3"/>
    </row>
    <row r="70" spans="1:39" ht="16.5">
      <c r="A70" s="2"/>
      <c r="B70" s="140" t="s">
        <v>29</v>
      </c>
      <c r="C70" s="140"/>
      <c r="D70" s="43"/>
      <c r="E70" s="44"/>
      <c r="F70" s="44"/>
      <c r="G70" s="44"/>
      <c r="H70" s="45"/>
      <c r="I70" s="46"/>
      <c r="J70" s="46"/>
      <c r="K70" s="47"/>
      <c r="L70" s="47"/>
      <c r="M70" s="47"/>
      <c r="N70" s="47"/>
      <c r="O70" s="99"/>
      <c r="P70" s="47"/>
      <c r="Q70" s="47"/>
      <c r="R70" s="47"/>
      <c r="S70" s="47"/>
      <c r="T70" s="47"/>
      <c r="U70" s="2"/>
      <c r="V70" s="3"/>
    </row>
    <row r="71" spans="1:39" ht="16.5" customHeight="1">
      <c r="A71" s="2"/>
      <c r="B71" s="48" t="s">
        <v>30</v>
      </c>
      <c r="C71" s="48"/>
      <c r="D71" s="49">
        <f>+$AA$8</f>
        <v>59</v>
      </c>
      <c r="E71" s="50" t="s">
        <v>31</v>
      </c>
      <c r="F71" s="111" t="s">
        <v>32</v>
      </c>
      <c r="G71" s="111"/>
      <c r="H71" s="111"/>
      <c r="I71" s="111"/>
      <c r="J71" s="111"/>
      <c r="K71" s="111"/>
      <c r="L71" s="111"/>
      <c r="M71" s="111"/>
      <c r="N71" s="111"/>
      <c r="O71" s="111"/>
      <c r="P71" s="51">
        <f>$AA$8 -COUNTIF($T$9:$T$258,"Vắng") -COUNTIF($T$9:$T$258,"Vắng có phép") - COUNTIF($T$9:$T$258,"Đình chỉ thi") - COUNTIF($T$9:$T$258,"Không đủ ĐKDT")</f>
        <v>59</v>
      </c>
      <c r="Q71" s="51"/>
      <c r="R71" s="51"/>
      <c r="S71" s="52"/>
      <c r="T71" s="53" t="s">
        <v>31</v>
      </c>
      <c r="U71" s="91"/>
      <c r="V71" s="3"/>
    </row>
    <row r="72" spans="1:39" ht="16.5" customHeight="1">
      <c r="A72" s="2"/>
      <c r="B72" s="48" t="s">
        <v>33</v>
      </c>
      <c r="C72" s="48"/>
      <c r="D72" s="49">
        <f>+$AL$8</f>
        <v>45</v>
      </c>
      <c r="E72" s="50" t="s">
        <v>31</v>
      </c>
      <c r="F72" s="111" t="s">
        <v>34</v>
      </c>
      <c r="G72" s="111"/>
      <c r="H72" s="111"/>
      <c r="I72" s="111"/>
      <c r="J72" s="111"/>
      <c r="K72" s="111"/>
      <c r="L72" s="111"/>
      <c r="M72" s="111"/>
      <c r="N72" s="111"/>
      <c r="O72" s="111"/>
      <c r="P72" s="54">
        <f>COUNTIF($T$9:$T$134,"Vắng")</f>
        <v>0</v>
      </c>
      <c r="Q72" s="54"/>
      <c r="R72" s="54"/>
      <c r="S72" s="55"/>
      <c r="T72" s="53" t="s">
        <v>31</v>
      </c>
      <c r="U72" s="92"/>
      <c r="V72" s="3"/>
    </row>
    <row r="73" spans="1:39" ht="16.5" customHeight="1">
      <c r="A73" s="2"/>
      <c r="B73" s="48" t="s">
        <v>42</v>
      </c>
      <c r="C73" s="48"/>
      <c r="D73" s="64">
        <f>COUNTIF(X10:X68,"Học lại")</f>
        <v>14</v>
      </c>
      <c r="E73" s="50" t="s">
        <v>31</v>
      </c>
      <c r="F73" s="111" t="s">
        <v>43</v>
      </c>
      <c r="G73" s="111"/>
      <c r="H73" s="111"/>
      <c r="I73" s="111"/>
      <c r="J73" s="111"/>
      <c r="K73" s="111"/>
      <c r="L73" s="111"/>
      <c r="M73" s="111"/>
      <c r="N73" s="111"/>
      <c r="O73" s="111"/>
      <c r="P73" s="51">
        <f>COUNTIF($T$9:$T$134,"Vắng có phép")</f>
        <v>0</v>
      </c>
      <c r="Q73" s="51"/>
      <c r="R73" s="51"/>
      <c r="S73" s="52"/>
      <c r="T73" s="53" t="s">
        <v>31</v>
      </c>
      <c r="U73" s="91"/>
      <c r="V73" s="3"/>
    </row>
    <row r="74" spans="1:39" ht="3" customHeight="1">
      <c r="A74" s="2"/>
      <c r="B74" s="42"/>
      <c r="C74" s="43"/>
      <c r="D74" s="43"/>
      <c r="E74" s="44"/>
      <c r="F74" s="44"/>
      <c r="G74" s="44"/>
      <c r="H74" s="45"/>
      <c r="I74" s="46"/>
      <c r="J74" s="46"/>
      <c r="K74" s="47"/>
      <c r="L74" s="47"/>
      <c r="M74" s="47"/>
      <c r="N74" s="47"/>
      <c r="O74" s="99"/>
      <c r="P74" s="47"/>
      <c r="Q74" s="47"/>
      <c r="R74" s="47"/>
      <c r="S74" s="47"/>
      <c r="T74" s="47"/>
      <c r="U74" s="2"/>
      <c r="V74" s="3"/>
    </row>
    <row r="75" spans="1:39">
      <c r="B75" s="83" t="s">
        <v>44</v>
      </c>
      <c r="C75" s="83"/>
      <c r="D75" s="84">
        <f>COUNTIF(X10:X68,"Thi lại")</f>
        <v>0</v>
      </c>
      <c r="E75" s="85" t="s">
        <v>31</v>
      </c>
      <c r="F75" s="3"/>
      <c r="G75" s="3"/>
      <c r="H75" s="3"/>
      <c r="I75" s="3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3"/>
    </row>
    <row r="76" spans="1:39" ht="24.75" customHeight="1">
      <c r="B76" s="83"/>
      <c r="C76" s="83"/>
      <c r="D76" s="84"/>
      <c r="E76" s="85"/>
      <c r="F76" s="3"/>
      <c r="G76" s="3"/>
      <c r="H76" s="3"/>
      <c r="I76" s="3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3"/>
    </row>
    <row r="77" spans="1:39">
      <c r="A77" s="56"/>
      <c r="B77" s="131"/>
      <c r="C77" s="131"/>
      <c r="D77" s="131"/>
      <c r="E77" s="131"/>
      <c r="F77" s="131"/>
      <c r="G77" s="131"/>
      <c r="H77" s="131"/>
      <c r="I77" s="57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3"/>
    </row>
    <row r="78" spans="1:39" ht="4.5" customHeight="1">
      <c r="A78" s="2"/>
      <c r="B78" s="42"/>
      <c r="C78" s="58"/>
      <c r="D78" s="58"/>
      <c r="E78" s="59"/>
      <c r="F78" s="59"/>
      <c r="G78" s="59"/>
      <c r="H78" s="60"/>
      <c r="I78" s="61"/>
      <c r="J78" s="61"/>
      <c r="K78" s="3"/>
      <c r="L78" s="3"/>
      <c r="M78" s="3"/>
      <c r="N78" s="3"/>
      <c r="O78" s="100"/>
      <c r="P78" s="3"/>
      <c r="Q78" s="3"/>
      <c r="R78" s="3"/>
      <c r="S78" s="3"/>
      <c r="T78" s="3"/>
      <c r="V78" s="3"/>
    </row>
    <row r="79" spans="1:39" s="2" customFormat="1">
      <c r="B79" s="131"/>
      <c r="C79" s="131"/>
      <c r="D79" s="132"/>
      <c r="E79" s="132"/>
      <c r="F79" s="132"/>
      <c r="G79" s="132"/>
      <c r="H79" s="132"/>
      <c r="I79" s="61"/>
      <c r="J79" s="61"/>
      <c r="K79" s="47"/>
      <c r="L79" s="47"/>
      <c r="M79" s="47"/>
      <c r="N79" s="47"/>
      <c r="O79" s="99"/>
      <c r="P79" s="47"/>
      <c r="Q79" s="47"/>
      <c r="R79" s="47"/>
      <c r="S79" s="47"/>
      <c r="T79" s="47"/>
      <c r="V79" s="3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00"/>
      <c r="P80" s="3"/>
      <c r="Q80" s="3"/>
      <c r="R80" s="3"/>
      <c r="S80" s="3"/>
      <c r="T80" s="3"/>
      <c r="U80" s="1"/>
      <c r="V80" s="3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1:39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00"/>
      <c r="P81" s="3"/>
      <c r="Q81" s="3"/>
      <c r="R81" s="3"/>
      <c r="S81" s="3"/>
      <c r="T81" s="3"/>
      <c r="U81" s="1"/>
      <c r="V81" s="3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00"/>
      <c r="P82" s="3"/>
      <c r="Q82" s="3"/>
      <c r="R82" s="3"/>
      <c r="S82" s="3"/>
      <c r="T82" s="3"/>
      <c r="U82" s="1"/>
      <c r="V82" s="3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1:39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00"/>
      <c r="P83" s="3"/>
      <c r="Q83" s="3"/>
      <c r="R83" s="3"/>
      <c r="S83" s="3"/>
      <c r="T83" s="3"/>
      <c r="U83" s="1"/>
      <c r="V83" s="3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1:39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00"/>
      <c r="P84" s="3"/>
      <c r="Q84" s="3"/>
      <c r="R84" s="3"/>
      <c r="S84" s="3"/>
      <c r="T84" s="3"/>
      <c r="U84" s="1"/>
      <c r="V84" s="3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1:39" s="2" customFormat="1" ht="18" customHeight="1">
      <c r="A85" s="1"/>
      <c r="B85" s="145"/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3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1:39" s="2" customFormat="1" ht="4.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00"/>
      <c r="P86" s="3"/>
      <c r="Q86" s="3"/>
      <c r="R86" s="3"/>
      <c r="S86" s="3"/>
      <c r="T86" s="3"/>
      <c r="U86" s="1"/>
      <c r="V86" s="3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1:39" s="2" customFormat="1" ht="36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0"/>
      <c r="P87" s="3"/>
      <c r="Q87" s="3"/>
      <c r="R87" s="3"/>
      <c r="S87" s="3"/>
      <c r="T87" s="3"/>
      <c r="U87" s="1"/>
      <c r="V87" s="3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1:39" s="2" customFormat="1" ht="21.75" customHeight="1">
      <c r="A88" s="1"/>
      <c r="B88" s="131"/>
      <c r="C88" s="131"/>
      <c r="D88" s="131"/>
      <c r="E88" s="131"/>
      <c r="F88" s="131"/>
      <c r="G88" s="131"/>
      <c r="H88" s="131"/>
      <c r="I88" s="57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3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1:39" s="2" customFormat="1">
      <c r="A89" s="1"/>
      <c r="B89" s="42"/>
      <c r="C89" s="58"/>
      <c r="D89" s="58"/>
      <c r="E89" s="59"/>
      <c r="F89" s="59"/>
      <c r="G89" s="59"/>
      <c r="H89" s="60"/>
      <c r="I89" s="61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1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1:39" s="2" customFormat="1">
      <c r="A90" s="1"/>
      <c r="B90" s="131"/>
      <c r="C90" s="131"/>
      <c r="D90" s="132"/>
      <c r="E90" s="132"/>
      <c r="F90" s="132"/>
      <c r="G90" s="132"/>
      <c r="H90" s="132"/>
      <c r="I90" s="61"/>
      <c r="J90" s="61"/>
      <c r="K90" s="47"/>
      <c r="L90" s="47"/>
      <c r="M90" s="47"/>
      <c r="N90" s="47"/>
      <c r="O90" s="99"/>
      <c r="P90" s="47"/>
      <c r="Q90" s="47"/>
      <c r="R90" s="47"/>
      <c r="S90" s="47"/>
      <c r="T90" s="47"/>
      <c r="V90" s="1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0"/>
      <c r="P91" s="3"/>
      <c r="Q91" s="3"/>
      <c r="R91" s="3"/>
      <c r="S91" s="3"/>
      <c r="T91" s="3"/>
      <c r="U91" s="1"/>
      <c r="V91" s="1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5" spans="1:39"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</row>
  </sheetData>
  <sheetProtection formatCells="0" formatColumns="0" formatRows="0" insertColumns="0" insertRows="0" insertHyperlinks="0" deleteColumns="0" deleteRows="0" sort="0" autoFilter="0" pivotTables="0"/>
  <autoFilter ref="A8:AM68">
    <filterColumn colId="3" showButton="0"/>
  </autoFilter>
  <sortState ref="A10:AM68">
    <sortCondition ref="B10:B68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72:O72"/>
    <mergeCell ref="O7:O8"/>
    <mergeCell ref="C7:C8"/>
    <mergeCell ref="D7:E8"/>
    <mergeCell ref="AJ4:AK6"/>
    <mergeCell ref="F7:F8"/>
    <mergeCell ref="G7:G8"/>
    <mergeCell ref="B9:G9"/>
    <mergeCell ref="B70:C70"/>
    <mergeCell ref="F71:O71"/>
    <mergeCell ref="P7:P8"/>
    <mergeCell ref="Q7:Q9"/>
    <mergeCell ref="H7:H8"/>
    <mergeCell ref="I7:I8"/>
    <mergeCell ref="J7:J8"/>
    <mergeCell ref="K7:K8"/>
    <mergeCell ref="L7:L8"/>
    <mergeCell ref="M7:M8"/>
    <mergeCell ref="B90:C90"/>
    <mergeCell ref="D90:H90"/>
    <mergeCell ref="B95:C95"/>
    <mergeCell ref="D95:I95"/>
    <mergeCell ref="J95:U95"/>
    <mergeCell ref="J89:U89"/>
    <mergeCell ref="F73:O73"/>
    <mergeCell ref="J75:U75"/>
    <mergeCell ref="J76:U76"/>
    <mergeCell ref="B77:H77"/>
    <mergeCell ref="J77:U77"/>
    <mergeCell ref="B79:C79"/>
    <mergeCell ref="D79:H79"/>
    <mergeCell ref="B85:C85"/>
    <mergeCell ref="D85:I85"/>
    <mergeCell ref="B88:H88"/>
    <mergeCell ref="J88:U88"/>
    <mergeCell ref="J85:U85"/>
  </mergeCells>
  <conditionalFormatting sqref="H10:N68 P10:P68">
    <cfRule type="cellIs" dxfId="6" priority="4" operator="greaterThan">
      <formula>10</formula>
    </cfRule>
  </conditionalFormatting>
  <conditionalFormatting sqref="O90:O1048576 O1:O88">
    <cfRule type="duplicateValues" dxfId="5" priority="3"/>
  </conditionalFormatting>
  <conditionalFormatting sqref="C1:C1048576">
    <cfRule type="duplicateValues" dxfId="4" priority="2"/>
  </conditionalFormatting>
  <conditionalFormatting sqref="O1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73 Y2:AM8 X10:X6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tabColor rgb="FF002060"/>
  </sheetPr>
  <dimension ref="A1:AM106"/>
  <sheetViews>
    <sheetView tabSelected="1" workbookViewId="0">
      <pane ySplit="3" topLeftCell="A38" activePane="bottomLeft" state="frozen"/>
      <selection activeCell="A6" sqref="A6:XFD6"/>
      <selection pane="bottomLeft" activeCell="A87" sqref="A87:XFD87"/>
    </sheetView>
  </sheetViews>
  <sheetFormatPr defaultColWidth="9" defaultRowHeight="15.75"/>
  <cols>
    <col min="1" max="1" width="0.1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0.875" style="1" customWidth="1"/>
    <col min="8" max="8" width="5.375" style="1" customWidth="1"/>
    <col min="9" max="9" width="5.25" style="1" customWidth="1"/>
    <col min="10" max="10" width="4.375" style="1" hidden="1" customWidth="1"/>
    <col min="11" max="11" width="5.5" style="1" customWidth="1"/>
    <col min="12" max="12" width="4.375" style="1" hidden="1" customWidth="1"/>
    <col min="13" max="13" width="4.875" style="1" hidden="1" customWidth="1"/>
    <col min="14" max="14" width="9" style="1" hidden="1" customWidth="1"/>
    <col min="15" max="15" width="17.375" style="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625" style="1" customWidth="1"/>
    <col min="21" max="21" width="6.625" style="1" customWidth="1"/>
    <col min="22" max="22" width="6.5" style="1" customWidth="1"/>
    <col min="23" max="23" width="6.5" style="2" customWidth="1"/>
    <col min="24" max="24" width="9" style="65"/>
    <col min="25" max="25" width="9.125" style="65" bestFit="1" customWidth="1"/>
    <col min="26" max="26" width="9" style="65"/>
    <col min="27" max="27" width="10.375" style="65" bestFit="1" customWidth="1"/>
    <col min="28" max="28" width="9.125" style="65" bestFit="1" customWidth="1"/>
    <col min="29" max="39" width="9" style="65"/>
    <col min="40" max="16384" width="9" style="1"/>
  </cols>
  <sheetData>
    <row r="1" spans="2:39" ht="27.75" customHeight="1">
      <c r="B1" s="116" t="s">
        <v>0</v>
      </c>
      <c r="C1" s="116"/>
      <c r="D1" s="116"/>
      <c r="E1" s="116"/>
      <c r="F1" s="116"/>
      <c r="G1" s="116"/>
      <c r="H1" s="117" t="s">
        <v>1109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3"/>
    </row>
    <row r="2" spans="2:39" ht="25.5" customHeight="1">
      <c r="B2" s="118" t="s">
        <v>1</v>
      </c>
      <c r="C2" s="118"/>
      <c r="D2" s="118"/>
      <c r="E2" s="118"/>
      <c r="F2" s="118"/>
      <c r="G2" s="118"/>
      <c r="H2" s="119" t="s">
        <v>45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4"/>
      <c r="W2" s="5"/>
      <c r="AE2" s="66"/>
      <c r="AF2" s="67"/>
      <c r="AG2" s="66"/>
      <c r="AH2" s="66"/>
      <c r="AI2" s="66"/>
      <c r="AJ2" s="67"/>
      <c r="AK2" s="66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8"/>
      <c r="V3" s="4"/>
      <c r="W3" s="5"/>
      <c r="AF3" s="68"/>
      <c r="AJ3" s="68"/>
    </row>
    <row r="4" spans="2:39" ht="23.25" customHeight="1">
      <c r="B4" s="122" t="s">
        <v>2</v>
      </c>
      <c r="C4" s="122"/>
      <c r="D4" s="87" t="s">
        <v>46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115" t="s">
        <v>48</v>
      </c>
      <c r="Q4" s="115"/>
      <c r="R4" s="115"/>
      <c r="S4" s="115" t="s">
        <v>55</v>
      </c>
      <c r="T4" s="115"/>
      <c r="U4" s="115"/>
      <c r="X4" s="66"/>
      <c r="Y4" s="120" t="s">
        <v>41</v>
      </c>
      <c r="Z4" s="120" t="s">
        <v>8</v>
      </c>
      <c r="AA4" s="120" t="s">
        <v>40</v>
      </c>
      <c r="AB4" s="120" t="s">
        <v>39</v>
      </c>
      <c r="AC4" s="120"/>
      <c r="AD4" s="120"/>
      <c r="AE4" s="120"/>
      <c r="AF4" s="120" t="s">
        <v>38</v>
      </c>
      <c r="AG4" s="120"/>
      <c r="AH4" s="120" t="s">
        <v>36</v>
      </c>
      <c r="AI4" s="120"/>
      <c r="AJ4" s="120" t="s">
        <v>37</v>
      </c>
      <c r="AK4" s="120"/>
      <c r="AL4" s="120" t="s">
        <v>35</v>
      </c>
      <c r="AM4" s="120"/>
    </row>
    <row r="5" spans="2:39" ht="17.25" customHeight="1">
      <c r="B5" s="121" t="s">
        <v>3</v>
      </c>
      <c r="C5" s="121"/>
      <c r="D5" s="9">
        <v>2</v>
      </c>
      <c r="G5" s="114" t="s">
        <v>47</v>
      </c>
      <c r="H5" s="114"/>
      <c r="I5" s="114"/>
      <c r="J5" s="114"/>
      <c r="K5" s="114"/>
      <c r="L5" s="114"/>
      <c r="M5" s="114"/>
      <c r="N5" s="114"/>
      <c r="O5" s="114"/>
      <c r="P5" s="115" t="s">
        <v>49</v>
      </c>
      <c r="Q5" s="115"/>
      <c r="R5" s="115"/>
      <c r="S5" s="115"/>
      <c r="T5" s="115"/>
      <c r="U5" s="115"/>
      <c r="X5" s="66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</row>
    <row r="6" spans="2:39" ht="11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2"/>
      <c r="Q6" s="3"/>
      <c r="R6" s="3"/>
      <c r="S6" s="3"/>
      <c r="T6" s="3"/>
      <c r="X6" s="66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</row>
    <row r="7" spans="2:39" ht="44.25" customHeight="1">
      <c r="B7" s="123" t="s">
        <v>4</v>
      </c>
      <c r="C7" s="125" t="s">
        <v>5</v>
      </c>
      <c r="D7" s="127" t="s">
        <v>6</v>
      </c>
      <c r="E7" s="128"/>
      <c r="F7" s="123" t="s">
        <v>7</v>
      </c>
      <c r="G7" s="123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112" t="s">
        <v>13</v>
      </c>
      <c r="M7" s="112" t="s">
        <v>14</v>
      </c>
      <c r="N7" s="112" t="s">
        <v>15</v>
      </c>
      <c r="O7" s="146"/>
      <c r="P7" s="112" t="s">
        <v>16</v>
      </c>
      <c r="Q7" s="123" t="s">
        <v>17</v>
      </c>
      <c r="R7" s="112" t="s">
        <v>18</v>
      </c>
      <c r="S7" s="123" t="s">
        <v>19</v>
      </c>
      <c r="T7" s="123" t="s">
        <v>20</v>
      </c>
      <c r="U7" s="134" t="s">
        <v>21</v>
      </c>
      <c r="X7" s="66"/>
      <c r="Y7" s="120"/>
      <c r="Z7" s="120"/>
      <c r="AA7" s="120"/>
      <c r="AB7" s="69" t="s">
        <v>22</v>
      </c>
      <c r="AC7" s="69" t="s">
        <v>23</v>
      </c>
      <c r="AD7" s="69" t="s">
        <v>24</v>
      </c>
      <c r="AE7" s="69" t="s">
        <v>25</v>
      </c>
      <c r="AF7" s="69" t="s">
        <v>26</v>
      </c>
      <c r="AG7" s="69" t="s">
        <v>25</v>
      </c>
      <c r="AH7" s="69" t="s">
        <v>26</v>
      </c>
      <c r="AI7" s="69" t="s">
        <v>25</v>
      </c>
      <c r="AJ7" s="69" t="s">
        <v>26</v>
      </c>
      <c r="AK7" s="69" t="s">
        <v>25</v>
      </c>
      <c r="AL7" s="69" t="s">
        <v>26</v>
      </c>
      <c r="AM7" s="70" t="s">
        <v>25</v>
      </c>
    </row>
    <row r="8" spans="2:39" ht="44.25" customHeight="1">
      <c r="B8" s="124"/>
      <c r="C8" s="126"/>
      <c r="D8" s="129"/>
      <c r="E8" s="130"/>
      <c r="F8" s="124"/>
      <c r="G8" s="124"/>
      <c r="H8" s="113"/>
      <c r="I8" s="113"/>
      <c r="J8" s="113"/>
      <c r="K8" s="113"/>
      <c r="L8" s="112"/>
      <c r="M8" s="112"/>
      <c r="N8" s="112"/>
      <c r="O8" s="146"/>
      <c r="P8" s="112"/>
      <c r="Q8" s="133"/>
      <c r="R8" s="112"/>
      <c r="S8" s="124"/>
      <c r="T8" s="133"/>
      <c r="U8" s="135"/>
      <c r="W8" s="12"/>
      <c r="X8" s="66"/>
      <c r="Y8" s="71" t="str">
        <f>+D4</f>
        <v>Xử lý ảnh</v>
      </c>
      <c r="Z8" s="72" t="str">
        <f>+P4</f>
        <v>Nhóm: INT1362-01</v>
      </c>
      <c r="AA8" s="73">
        <f>+$AJ$8+$AL$8+$AH$8</f>
        <v>70</v>
      </c>
      <c r="AB8" s="67">
        <f>COUNTIF($T$9:$T$139,"Khiển trách")</f>
        <v>0</v>
      </c>
      <c r="AC8" s="67">
        <f>COUNTIF($T$9:$T$139,"Cảnh cáo")</f>
        <v>0</v>
      </c>
      <c r="AD8" s="67">
        <f>COUNTIF($T$9:$T$139,"Đình chỉ thi")</f>
        <v>0</v>
      </c>
      <c r="AE8" s="74">
        <f>+($AB$8+$AC$8+$AD$8)/$AA$8*100%</f>
        <v>0</v>
      </c>
      <c r="AF8" s="67">
        <f>SUM(COUNTIF($T$9:$T$137,"Vắng"),COUNTIF($T$9:$T$137,"Vắng có phép"))</f>
        <v>2</v>
      </c>
      <c r="AG8" s="75">
        <f>+$AF$8/$AA$8</f>
        <v>2.8571428571428571E-2</v>
      </c>
      <c r="AH8" s="76">
        <f>COUNTIF($X$9:$X$137,"Thi lại")</f>
        <v>0</v>
      </c>
      <c r="AI8" s="75">
        <f>+$AH$8/$AA$8</f>
        <v>0</v>
      </c>
      <c r="AJ8" s="76">
        <f>COUNTIF($X$9:$X$138,"Học lại")</f>
        <v>14</v>
      </c>
      <c r="AK8" s="75">
        <f>+$AJ$8/$AA$8</f>
        <v>0.2</v>
      </c>
      <c r="AL8" s="67">
        <f>COUNTIF($X$10:$X$138,"Đạt")</f>
        <v>56</v>
      </c>
      <c r="AM8" s="74">
        <f>+$AL$8/$AA$8</f>
        <v>0.8</v>
      </c>
    </row>
    <row r="9" spans="2:39" ht="30" customHeight="1">
      <c r="B9" s="137" t="s">
        <v>27</v>
      </c>
      <c r="C9" s="138"/>
      <c r="D9" s="138"/>
      <c r="E9" s="138"/>
      <c r="F9" s="138"/>
      <c r="G9" s="139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02"/>
      <c r="P9" s="63">
        <f>100-(H9+I9+J9+K9)</f>
        <v>70</v>
      </c>
      <c r="Q9" s="124"/>
      <c r="R9" s="17"/>
      <c r="S9" s="17"/>
      <c r="T9" s="124"/>
      <c r="U9" s="136"/>
      <c r="X9" s="66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</row>
    <row r="10" spans="2:39" ht="30" customHeight="1">
      <c r="B10" s="18">
        <v>1</v>
      </c>
      <c r="C10" s="19" t="s">
        <v>763</v>
      </c>
      <c r="D10" s="20" t="s">
        <v>543</v>
      </c>
      <c r="E10" s="21" t="s">
        <v>62</v>
      </c>
      <c r="F10" s="22" t="s">
        <v>764</v>
      </c>
      <c r="G10" s="19" t="s">
        <v>102</v>
      </c>
      <c r="H10" s="23">
        <v>9</v>
      </c>
      <c r="I10" s="23">
        <v>8</v>
      </c>
      <c r="J10" s="23" t="s">
        <v>28</v>
      </c>
      <c r="K10" s="23">
        <v>8.5</v>
      </c>
      <c r="L10" s="24"/>
      <c r="M10" s="24"/>
      <c r="N10" s="24"/>
      <c r="O10" s="103"/>
      <c r="P10" s="25">
        <v>8</v>
      </c>
      <c r="Q10" s="26">
        <f>ROUND(SUMPRODUCT(H10:P10,$H$9:$P$9)/100,1)</f>
        <v>8.1999999999999993</v>
      </c>
      <c r="R10" s="2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7" t="str">
        <f>IF($Q10&lt;4,"Kém",IF(AND($Q10&gt;=4,$Q10&lt;=5.4),"Trung bình yếu",IF(AND($Q10&gt;=5.5,$Q10&lt;=6.9),"Trung bình",IF(AND($Q10&gt;=7,$Q10&lt;=8.4),"Khá",IF(AND($Q10&gt;=8.5,$Q10&lt;=10),"Giỏi","")))))</f>
        <v>Khá</v>
      </c>
      <c r="T10" s="86" t="str">
        <f>+IF(OR($H10=0,$I10=0,$J10=0,$K10=0),"Không đủ ĐKDT","")</f>
        <v/>
      </c>
      <c r="U10" s="89" t="s">
        <v>1107</v>
      </c>
      <c r="V10" s="3"/>
      <c r="W10" s="28"/>
      <c r="X10" s="78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2:39" ht="30" customHeight="1">
      <c r="B11" s="29">
        <v>2</v>
      </c>
      <c r="C11" s="30" t="s">
        <v>765</v>
      </c>
      <c r="D11" s="31" t="s">
        <v>766</v>
      </c>
      <c r="E11" s="32" t="s">
        <v>1113</v>
      </c>
      <c r="F11" s="33" t="s">
        <v>767</v>
      </c>
      <c r="G11" s="30" t="s">
        <v>91</v>
      </c>
      <c r="H11" s="34">
        <v>9</v>
      </c>
      <c r="I11" s="34">
        <v>10</v>
      </c>
      <c r="J11" s="34" t="s">
        <v>28</v>
      </c>
      <c r="K11" s="34">
        <v>9</v>
      </c>
      <c r="L11" s="35"/>
      <c r="M11" s="35"/>
      <c r="N11" s="35"/>
      <c r="O11" s="104"/>
      <c r="P11" s="36">
        <v>6</v>
      </c>
      <c r="Q11" s="37">
        <f>ROUND(SUMPRODUCT(H11:P11,$H$9:$P$9)/100,1)</f>
        <v>7</v>
      </c>
      <c r="R11" s="38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9" t="str">
        <f>IF($Q11&lt;4,"Kém",IF(AND($Q11&gt;=4,$Q11&lt;=5.4),"Trung bình yếu",IF(AND($Q11&gt;=5.5,$Q11&lt;=6.9),"Trung bình",IF(AND($Q11&gt;=7,$Q11&lt;=8.4),"Khá",IF(AND($Q11&gt;=8.5,$Q11&lt;=10),"Giỏi","")))))</f>
        <v>Khá</v>
      </c>
      <c r="T11" s="40" t="str">
        <f>+IF(OR($H11=0,$I11=0,$J11=0,$K11=0),"Không đủ ĐKDT","")</f>
        <v/>
      </c>
      <c r="U11" s="90" t="s">
        <v>1107</v>
      </c>
      <c r="V11" s="3"/>
      <c r="W11" s="28"/>
      <c r="X11" s="7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7"/>
      <c r="Z11" s="77"/>
      <c r="AA11" s="77"/>
      <c r="AB11" s="69"/>
      <c r="AC11" s="69"/>
      <c r="AD11" s="69"/>
      <c r="AE11" s="69"/>
      <c r="AF11" s="68"/>
      <c r="AG11" s="69"/>
      <c r="AH11" s="69"/>
      <c r="AI11" s="69"/>
      <c r="AJ11" s="69"/>
      <c r="AK11" s="69"/>
      <c r="AL11" s="69"/>
      <c r="AM11" s="70"/>
    </row>
    <row r="12" spans="2:39" ht="30" customHeight="1">
      <c r="B12" s="29">
        <v>3</v>
      </c>
      <c r="C12" s="30" t="s">
        <v>768</v>
      </c>
      <c r="D12" s="31" t="s">
        <v>322</v>
      </c>
      <c r="E12" s="32" t="s">
        <v>1113</v>
      </c>
      <c r="F12" s="33" t="s">
        <v>769</v>
      </c>
      <c r="G12" s="30" t="s">
        <v>102</v>
      </c>
      <c r="H12" s="34">
        <v>7</v>
      </c>
      <c r="I12" s="34">
        <v>8</v>
      </c>
      <c r="J12" s="34" t="s">
        <v>28</v>
      </c>
      <c r="K12" s="34">
        <v>7.5</v>
      </c>
      <c r="L12" s="41"/>
      <c r="M12" s="41"/>
      <c r="N12" s="41"/>
      <c r="O12" s="104"/>
      <c r="P12" s="36">
        <v>1.5</v>
      </c>
      <c r="Q12" s="37">
        <f>ROUND(SUMPRODUCT(H12:P12,$H$9:$P$9)/100,1)</f>
        <v>3.3</v>
      </c>
      <c r="R12" s="3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9" t="str">
        <f>IF($Q12&lt;4,"Kém",IF(AND($Q12&gt;=4,$Q12&lt;=5.4),"Trung bình yếu",IF(AND($Q12&gt;=5.5,$Q12&lt;=6.9),"Trung bình",IF(AND($Q12&gt;=7,$Q12&lt;=8.4),"Khá",IF(AND($Q12&gt;=8.5,$Q12&lt;=10),"Giỏi","")))))</f>
        <v>Kém</v>
      </c>
      <c r="T12" s="40" t="str">
        <f>+IF(OR($H12=0,$I12=0,$J12=0,$K12=0),"Không đủ ĐKDT","")</f>
        <v/>
      </c>
      <c r="U12" s="90" t="s">
        <v>1107</v>
      </c>
      <c r="V12" s="3"/>
      <c r="W12" s="28"/>
      <c r="X12" s="78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79"/>
      <c r="Z12" s="79"/>
      <c r="AA12" s="105"/>
      <c r="AB12" s="68"/>
      <c r="AC12" s="68"/>
      <c r="AD12" s="68"/>
      <c r="AE12" s="80"/>
      <c r="AF12" s="68"/>
      <c r="AG12" s="81"/>
      <c r="AH12" s="82"/>
      <c r="AI12" s="81"/>
      <c r="AJ12" s="82"/>
      <c r="AK12" s="81"/>
      <c r="AL12" s="68"/>
      <c r="AM12" s="80"/>
    </row>
    <row r="13" spans="2:39" ht="30" customHeight="1">
      <c r="B13" s="29">
        <v>4</v>
      </c>
      <c r="C13" s="30" t="s">
        <v>770</v>
      </c>
      <c r="D13" s="31" t="s">
        <v>771</v>
      </c>
      <c r="E13" s="32" t="s">
        <v>772</v>
      </c>
      <c r="F13" s="33" t="s">
        <v>769</v>
      </c>
      <c r="G13" s="30" t="s">
        <v>98</v>
      </c>
      <c r="H13" s="34">
        <v>8</v>
      </c>
      <c r="I13" s="34">
        <v>8</v>
      </c>
      <c r="J13" s="34" t="s">
        <v>28</v>
      </c>
      <c r="K13" s="34">
        <v>8</v>
      </c>
      <c r="L13" s="41"/>
      <c r="M13" s="41"/>
      <c r="N13" s="41"/>
      <c r="O13" s="104"/>
      <c r="P13" s="36">
        <v>4.5</v>
      </c>
      <c r="Q13" s="37">
        <f>ROUND(SUMPRODUCT(H13:P13,$H$9:$P$9)/100,1)</f>
        <v>5.6</v>
      </c>
      <c r="R13" s="38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9" t="str">
        <f>IF($Q13&lt;4,"Kém",IF(AND($Q13&gt;=4,$Q13&lt;=5.4),"Trung bình yếu",IF(AND($Q13&gt;=5.5,$Q13&lt;=6.9),"Trung bình",IF(AND($Q13&gt;=7,$Q13&lt;=8.4),"Khá",IF(AND($Q13&gt;=8.5,$Q13&lt;=10),"Giỏi","")))))</f>
        <v>Trung bình</v>
      </c>
      <c r="T13" s="40" t="str">
        <f>+IF(OR($H13=0,$I13=0,$J13=0,$K13=0),"Không đủ ĐKDT","")</f>
        <v/>
      </c>
      <c r="U13" s="90" t="s">
        <v>1107</v>
      </c>
      <c r="V13" s="3"/>
      <c r="W13" s="28"/>
      <c r="X13" s="78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2:39" ht="30" customHeight="1">
      <c r="B14" s="29">
        <v>5</v>
      </c>
      <c r="C14" s="30" t="s">
        <v>773</v>
      </c>
      <c r="D14" s="31" t="s">
        <v>93</v>
      </c>
      <c r="E14" s="32" t="s">
        <v>774</v>
      </c>
      <c r="F14" s="33" t="s">
        <v>775</v>
      </c>
      <c r="G14" s="30" t="s">
        <v>85</v>
      </c>
      <c r="H14" s="34">
        <v>9</v>
      </c>
      <c r="I14" s="34">
        <v>8</v>
      </c>
      <c r="J14" s="34" t="s">
        <v>28</v>
      </c>
      <c r="K14" s="34">
        <v>8.5</v>
      </c>
      <c r="L14" s="41"/>
      <c r="M14" s="41"/>
      <c r="N14" s="41"/>
      <c r="O14" s="104"/>
      <c r="P14" s="36">
        <v>5</v>
      </c>
      <c r="Q14" s="37">
        <f>ROUND(SUMPRODUCT(H14:P14,$H$9:$P$9)/100,1)</f>
        <v>6.1</v>
      </c>
      <c r="R14" s="38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C</v>
      </c>
      <c r="S14" s="39" t="str">
        <f>IF($Q14&lt;4,"Kém",IF(AND($Q14&gt;=4,$Q14&lt;=5.4),"Trung bình yếu",IF(AND($Q14&gt;=5.5,$Q14&lt;=6.9),"Trung bình",IF(AND($Q14&gt;=7,$Q14&lt;=8.4),"Khá",IF(AND($Q14&gt;=8.5,$Q14&lt;=10),"Giỏi","")))))</f>
        <v>Trung bình</v>
      </c>
      <c r="T14" s="40" t="str">
        <f>+IF(OR($H14=0,$I14=0,$J14=0,$K14=0),"Không đủ ĐKDT","")</f>
        <v/>
      </c>
      <c r="U14" s="90" t="s">
        <v>1107</v>
      </c>
      <c r="V14" s="3"/>
      <c r="W14" s="28"/>
      <c r="X14" s="78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</row>
    <row r="15" spans="2:39" ht="30" customHeight="1">
      <c r="B15" s="29">
        <v>6</v>
      </c>
      <c r="C15" s="30" t="s">
        <v>776</v>
      </c>
      <c r="D15" s="31" t="s">
        <v>256</v>
      </c>
      <c r="E15" s="32" t="s">
        <v>272</v>
      </c>
      <c r="F15" s="33" t="s">
        <v>777</v>
      </c>
      <c r="G15" s="30" t="s">
        <v>66</v>
      </c>
      <c r="H15" s="34">
        <v>9</v>
      </c>
      <c r="I15" s="34">
        <v>8</v>
      </c>
      <c r="J15" s="34" t="s">
        <v>28</v>
      </c>
      <c r="K15" s="34">
        <v>8.5</v>
      </c>
      <c r="L15" s="41"/>
      <c r="M15" s="41"/>
      <c r="N15" s="41"/>
      <c r="O15" s="104"/>
      <c r="P15" s="36">
        <v>5.5</v>
      </c>
      <c r="Q15" s="37">
        <f>ROUND(SUMPRODUCT(H15:P15,$H$9:$P$9)/100,1)</f>
        <v>6.4</v>
      </c>
      <c r="R15" s="38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C</v>
      </c>
      <c r="S15" s="39" t="str">
        <f>IF($Q15&lt;4,"Kém",IF(AND($Q15&gt;=4,$Q15&lt;=5.4),"Trung bình yếu",IF(AND($Q15&gt;=5.5,$Q15&lt;=6.9),"Trung bình",IF(AND($Q15&gt;=7,$Q15&lt;=8.4),"Khá",IF(AND($Q15&gt;=8.5,$Q15&lt;=10),"Giỏi","")))))</f>
        <v>Trung bình</v>
      </c>
      <c r="T15" s="40" t="str">
        <f>+IF(OR($H15=0,$I15=0,$J15=0,$K15=0),"Không đủ ĐKDT","")</f>
        <v/>
      </c>
      <c r="U15" s="90" t="s">
        <v>1107</v>
      </c>
      <c r="V15" s="3"/>
      <c r="W15" s="28"/>
      <c r="X15" s="78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</row>
    <row r="16" spans="2:39" ht="30" customHeight="1">
      <c r="B16" s="29">
        <v>7</v>
      </c>
      <c r="C16" s="30" t="s">
        <v>778</v>
      </c>
      <c r="D16" s="31" t="s">
        <v>779</v>
      </c>
      <c r="E16" s="32" t="s">
        <v>780</v>
      </c>
      <c r="F16" s="33" t="s">
        <v>781</v>
      </c>
      <c r="G16" s="30" t="s">
        <v>102</v>
      </c>
      <c r="H16" s="34">
        <v>9</v>
      </c>
      <c r="I16" s="34">
        <v>8</v>
      </c>
      <c r="J16" s="34" t="s">
        <v>28</v>
      </c>
      <c r="K16" s="34">
        <v>8.5</v>
      </c>
      <c r="L16" s="41"/>
      <c r="M16" s="41"/>
      <c r="N16" s="41"/>
      <c r="O16" s="104"/>
      <c r="P16" s="36">
        <v>5.5</v>
      </c>
      <c r="Q16" s="37">
        <f>ROUND(SUMPRODUCT(H16:P16,$H$9:$P$9)/100,1)</f>
        <v>6.4</v>
      </c>
      <c r="R16" s="38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C</v>
      </c>
      <c r="S16" s="39" t="str">
        <f>IF($Q16&lt;4,"Kém",IF(AND($Q16&gt;=4,$Q16&lt;=5.4),"Trung bình yếu",IF(AND($Q16&gt;=5.5,$Q16&lt;=6.9),"Trung bình",IF(AND($Q16&gt;=7,$Q16&lt;=8.4),"Khá",IF(AND($Q16&gt;=8.5,$Q16&lt;=10),"Giỏi","")))))</f>
        <v>Trung bình</v>
      </c>
      <c r="T16" s="40" t="str">
        <f>+IF(OR($H16=0,$I16=0,$J16=0,$K16=0),"Không đủ ĐKDT","")</f>
        <v/>
      </c>
      <c r="U16" s="90" t="s">
        <v>1107</v>
      </c>
      <c r="V16" s="3"/>
      <c r="W16" s="28"/>
      <c r="X16" s="78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</row>
    <row r="17" spans="2:39" ht="30" customHeight="1">
      <c r="B17" s="29">
        <v>8</v>
      </c>
      <c r="C17" s="30" t="s">
        <v>782</v>
      </c>
      <c r="D17" s="31" t="s">
        <v>537</v>
      </c>
      <c r="E17" s="32" t="s">
        <v>88</v>
      </c>
      <c r="F17" s="33" t="s">
        <v>783</v>
      </c>
      <c r="G17" s="30" t="s">
        <v>123</v>
      </c>
      <c r="H17" s="34">
        <v>9</v>
      </c>
      <c r="I17" s="34">
        <v>8</v>
      </c>
      <c r="J17" s="34" t="s">
        <v>28</v>
      </c>
      <c r="K17" s="34">
        <v>8.5</v>
      </c>
      <c r="L17" s="41"/>
      <c r="M17" s="41"/>
      <c r="N17" s="41"/>
      <c r="O17" s="104"/>
      <c r="P17" s="36">
        <v>1.5</v>
      </c>
      <c r="Q17" s="37">
        <f>ROUND(SUMPRODUCT(H17:P17,$H$9:$P$9)/100,1)</f>
        <v>3.6</v>
      </c>
      <c r="R17" s="38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F</v>
      </c>
      <c r="S17" s="39" t="str">
        <f>IF($Q17&lt;4,"Kém",IF(AND($Q17&gt;=4,$Q17&lt;=5.4),"Trung bình yếu",IF(AND($Q17&gt;=5.5,$Q17&lt;=6.9),"Trung bình",IF(AND($Q17&gt;=7,$Q17&lt;=8.4),"Khá",IF(AND($Q17&gt;=8.5,$Q17&lt;=10),"Giỏi","")))))</f>
        <v>Kém</v>
      </c>
      <c r="T17" s="40" t="str">
        <f>+IF(OR($H17=0,$I17=0,$J17=0,$K17=0),"Không đủ ĐKDT","")</f>
        <v/>
      </c>
      <c r="U17" s="90" t="s">
        <v>1107</v>
      </c>
      <c r="V17" s="3"/>
      <c r="W17" s="28"/>
      <c r="X17" s="78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Học lại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</row>
    <row r="18" spans="2:39" ht="30" customHeight="1">
      <c r="B18" s="29">
        <v>9</v>
      </c>
      <c r="C18" s="30" t="s">
        <v>784</v>
      </c>
      <c r="D18" s="31" t="s">
        <v>785</v>
      </c>
      <c r="E18" s="32" t="s">
        <v>101</v>
      </c>
      <c r="F18" s="33" t="s">
        <v>786</v>
      </c>
      <c r="G18" s="30" t="s">
        <v>85</v>
      </c>
      <c r="H18" s="34">
        <v>9</v>
      </c>
      <c r="I18" s="34">
        <v>8</v>
      </c>
      <c r="J18" s="34" t="s">
        <v>28</v>
      </c>
      <c r="K18" s="34">
        <v>8.5</v>
      </c>
      <c r="L18" s="41"/>
      <c r="M18" s="41"/>
      <c r="N18" s="41"/>
      <c r="O18" s="104"/>
      <c r="P18" s="36">
        <v>5</v>
      </c>
      <c r="Q18" s="37">
        <f>ROUND(SUMPRODUCT(H18:P18,$H$9:$P$9)/100,1)</f>
        <v>6.1</v>
      </c>
      <c r="R18" s="38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C</v>
      </c>
      <c r="S18" s="39" t="str">
        <f>IF($Q18&lt;4,"Kém",IF(AND($Q18&gt;=4,$Q18&lt;=5.4),"Trung bình yếu",IF(AND($Q18&gt;=5.5,$Q18&lt;=6.9),"Trung bình",IF(AND($Q18&gt;=7,$Q18&lt;=8.4),"Khá",IF(AND($Q18&gt;=8.5,$Q18&lt;=10),"Giỏi","")))))</f>
        <v>Trung bình</v>
      </c>
      <c r="T18" s="40" t="str">
        <f>+IF(OR($H18=0,$I18=0,$J18=0,$K18=0),"Không đủ ĐKDT","")</f>
        <v/>
      </c>
      <c r="U18" s="90" t="s">
        <v>1107</v>
      </c>
      <c r="V18" s="3"/>
      <c r="W18" s="28"/>
      <c r="X18" s="78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2:39" ht="30" customHeight="1">
      <c r="B19" s="29">
        <v>10</v>
      </c>
      <c r="C19" s="30" t="s">
        <v>787</v>
      </c>
      <c r="D19" s="31" t="s">
        <v>647</v>
      </c>
      <c r="E19" s="32" t="s">
        <v>101</v>
      </c>
      <c r="F19" s="33" t="s">
        <v>788</v>
      </c>
      <c r="G19" s="30" t="s">
        <v>91</v>
      </c>
      <c r="H19" s="34">
        <v>8</v>
      </c>
      <c r="I19" s="34">
        <v>8</v>
      </c>
      <c r="J19" s="34" t="s">
        <v>28</v>
      </c>
      <c r="K19" s="34">
        <v>8</v>
      </c>
      <c r="L19" s="41"/>
      <c r="M19" s="41"/>
      <c r="N19" s="41"/>
      <c r="O19" s="104"/>
      <c r="P19" s="36">
        <v>4</v>
      </c>
      <c r="Q19" s="37">
        <f>ROUND(SUMPRODUCT(H19:P19,$H$9:$P$9)/100,1)</f>
        <v>5.2</v>
      </c>
      <c r="R19" s="38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D+</v>
      </c>
      <c r="S19" s="39" t="str">
        <f>IF($Q19&lt;4,"Kém",IF(AND($Q19&gt;=4,$Q19&lt;=5.4),"Trung bình yếu",IF(AND($Q19&gt;=5.5,$Q19&lt;=6.9),"Trung bình",IF(AND($Q19&gt;=7,$Q19&lt;=8.4),"Khá",IF(AND($Q19&gt;=8.5,$Q19&lt;=10),"Giỏi","")))))</f>
        <v>Trung bình yếu</v>
      </c>
      <c r="T19" s="40" t="str">
        <f>+IF(OR($H19=0,$I19=0,$J19=0,$K19=0),"Không đủ ĐKDT","")</f>
        <v/>
      </c>
      <c r="U19" s="90" t="s">
        <v>1107</v>
      </c>
      <c r="V19" s="3"/>
      <c r="W19" s="28"/>
      <c r="X19" s="78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</row>
    <row r="20" spans="2:39" ht="30" customHeight="1">
      <c r="B20" s="29">
        <v>11</v>
      </c>
      <c r="C20" s="30" t="s">
        <v>789</v>
      </c>
      <c r="D20" s="31" t="s">
        <v>790</v>
      </c>
      <c r="E20" s="32" t="s">
        <v>108</v>
      </c>
      <c r="F20" s="33" t="s">
        <v>791</v>
      </c>
      <c r="G20" s="30" t="s">
        <v>85</v>
      </c>
      <c r="H20" s="34">
        <v>9</v>
      </c>
      <c r="I20" s="34">
        <v>8</v>
      </c>
      <c r="J20" s="34" t="s">
        <v>28</v>
      </c>
      <c r="K20" s="34">
        <v>8.5</v>
      </c>
      <c r="L20" s="41"/>
      <c r="M20" s="41"/>
      <c r="N20" s="41"/>
      <c r="O20" s="104"/>
      <c r="P20" s="36">
        <v>7</v>
      </c>
      <c r="Q20" s="37">
        <f>ROUND(SUMPRODUCT(H20:P20,$H$9:$P$9)/100,1)</f>
        <v>7.5</v>
      </c>
      <c r="R20" s="38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B</v>
      </c>
      <c r="S20" s="39" t="str">
        <f>IF($Q20&lt;4,"Kém",IF(AND($Q20&gt;=4,$Q20&lt;=5.4),"Trung bình yếu",IF(AND($Q20&gt;=5.5,$Q20&lt;=6.9),"Trung bình",IF(AND($Q20&gt;=7,$Q20&lt;=8.4),"Khá",IF(AND($Q20&gt;=8.5,$Q20&lt;=10),"Giỏi","")))))</f>
        <v>Khá</v>
      </c>
      <c r="T20" s="40" t="str">
        <f>+IF(OR($H20=0,$I20=0,$J20=0,$K20=0),"Không đủ ĐKDT","")</f>
        <v/>
      </c>
      <c r="U20" s="90" t="s">
        <v>1107</v>
      </c>
      <c r="V20" s="3"/>
      <c r="W20" s="28"/>
      <c r="X20" s="78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</row>
    <row r="21" spans="2:39" ht="30" customHeight="1">
      <c r="B21" s="29">
        <v>12</v>
      </c>
      <c r="C21" s="30" t="s">
        <v>792</v>
      </c>
      <c r="D21" s="31" t="s">
        <v>793</v>
      </c>
      <c r="E21" s="32" t="s">
        <v>108</v>
      </c>
      <c r="F21" s="33" t="s">
        <v>794</v>
      </c>
      <c r="G21" s="30" t="s">
        <v>102</v>
      </c>
      <c r="H21" s="34">
        <v>9</v>
      </c>
      <c r="I21" s="34">
        <v>7</v>
      </c>
      <c r="J21" s="34" t="s">
        <v>28</v>
      </c>
      <c r="K21" s="34">
        <v>8</v>
      </c>
      <c r="L21" s="41"/>
      <c r="M21" s="41"/>
      <c r="N21" s="41"/>
      <c r="O21" s="104"/>
      <c r="P21" s="36">
        <v>1.5</v>
      </c>
      <c r="Q21" s="37">
        <f>ROUND(SUMPRODUCT(H21:P21,$H$9:$P$9)/100,1)</f>
        <v>3.5</v>
      </c>
      <c r="R21" s="38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F</v>
      </c>
      <c r="S21" s="39" t="str">
        <f>IF($Q21&lt;4,"Kém",IF(AND($Q21&gt;=4,$Q21&lt;=5.4),"Trung bình yếu",IF(AND($Q21&gt;=5.5,$Q21&lt;=6.9),"Trung bình",IF(AND($Q21&gt;=7,$Q21&lt;=8.4),"Khá",IF(AND($Q21&gt;=8.5,$Q21&lt;=10),"Giỏi","")))))</f>
        <v>Kém</v>
      </c>
      <c r="T21" s="40" t="str">
        <f>+IF(OR($H21=0,$I21=0,$J21=0,$K21=0),"Không đủ ĐKDT","")</f>
        <v/>
      </c>
      <c r="U21" s="90" t="s">
        <v>1107</v>
      </c>
      <c r="V21" s="3"/>
      <c r="W21" s="28"/>
      <c r="X21" s="78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Học lại</v>
      </c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</row>
    <row r="22" spans="2:39" ht="30" customHeight="1">
      <c r="B22" s="29">
        <v>13</v>
      </c>
      <c r="C22" s="30" t="s">
        <v>795</v>
      </c>
      <c r="D22" s="31" t="s">
        <v>796</v>
      </c>
      <c r="E22" s="32" t="s">
        <v>287</v>
      </c>
      <c r="F22" s="33" t="s">
        <v>797</v>
      </c>
      <c r="G22" s="30" t="s">
        <v>69</v>
      </c>
      <c r="H22" s="34">
        <v>9</v>
      </c>
      <c r="I22" s="34">
        <v>8</v>
      </c>
      <c r="J22" s="34" t="s">
        <v>28</v>
      </c>
      <c r="K22" s="34">
        <v>8.5</v>
      </c>
      <c r="L22" s="41"/>
      <c r="M22" s="41"/>
      <c r="N22" s="41"/>
      <c r="O22" s="104"/>
      <c r="P22" s="36">
        <v>2.5</v>
      </c>
      <c r="Q22" s="37">
        <f>ROUND(SUMPRODUCT(H22:P22,$H$9:$P$9)/100,1)</f>
        <v>4.3</v>
      </c>
      <c r="R22" s="38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D</v>
      </c>
      <c r="S22" s="39" t="str">
        <f>IF($Q22&lt;4,"Kém",IF(AND($Q22&gt;=4,$Q22&lt;=5.4),"Trung bình yếu",IF(AND($Q22&gt;=5.5,$Q22&lt;=6.9),"Trung bình",IF(AND($Q22&gt;=7,$Q22&lt;=8.4),"Khá",IF(AND($Q22&gt;=8.5,$Q22&lt;=10),"Giỏi","")))))</f>
        <v>Trung bình yếu</v>
      </c>
      <c r="T22" s="40" t="str">
        <f>+IF(OR($H22=0,$I22=0,$J22=0,$K22=0),"Không đủ ĐKDT","")</f>
        <v/>
      </c>
      <c r="U22" s="90" t="s">
        <v>1107</v>
      </c>
      <c r="V22" s="3"/>
      <c r="W22" s="28"/>
      <c r="X22" s="78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</row>
    <row r="23" spans="2:39" ht="30" customHeight="1">
      <c r="B23" s="29">
        <v>14</v>
      </c>
      <c r="C23" s="30" t="s">
        <v>798</v>
      </c>
      <c r="D23" s="31" t="s">
        <v>799</v>
      </c>
      <c r="E23" s="32" t="s">
        <v>111</v>
      </c>
      <c r="F23" s="33" t="s">
        <v>800</v>
      </c>
      <c r="G23" s="30" t="s">
        <v>98</v>
      </c>
      <c r="H23" s="34">
        <v>9</v>
      </c>
      <c r="I23" s="34">
        <v>8</v>
      </c>
      <c r="J23" s="34" t="s">
        <v>28</v>
      </c>
      <c r="K23" s="34">
        <v>8.5</v>
      </c>
      <c r="L23" s="41"/>
      <c r="M23" s="41"/>
      <c r="N23" s="41"/>
      <c r="O23" s="104"/>
      <c r="P23" s="36">
        <v>7.5</v>
      </c>
      <c r="Q23" s="37">
        <f>ROUND(SUMPRODUCT(H23:P23,$H$9:$P$9)/100,1)</f>
        <v>7.8</v>
      </c>
      <c r="R23" s="38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B</v>
      </c>
      <c r="S23" s="39" t="str">
        <f>IF($Q23&lt;4,"Kém",IF(AND($Q23&gt;=4,$Q23&lt;=5.4),"Trung bình yếu",IF(AND($Q23&gt;=5.5,$Q23&lt;=6.9),"Trung bình",IF(AND($Q23&gt;=7,$Q23&lt;=8.4),"Khá",IF(AND($Q23&gt;=8.5,$Q23&lt;=10),"Giỏi","")))))</f>
        <v>Khá</v>
      </c>
      <c r="T23" s="40" t="str">
        <f>+IF(OR($H23=0,$I23=0,$J23=0,$K23=0),"Không đủ ĐKDT","")</f>
        <v/>
      </c>
      <c r="U23" s="90" t="s">
        <v>1107</v>
      </c>
      <c r="V23" s="3"/>
      <c r="W23" s="28"/>
      <c r="X23" s="78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</row>
    <row r="24" spans="2:39" ht="30" customHeight="1">
      <c r="B24" s="29">
        <v>15</v>
      </c>
      <c r="C24" s="30" t="s">
        <v>801</v>
      </c>
      <c r="D24" s="31" t="s">
        <v>802</v>
      </c>
      <c r="E24" s="32" t="s">
        <v>111</v>
      </c>
      <c r="F24" s="33" t="s">
        <v>803</v>
      </c>
      <c r="G24" s="30" t="s">
        <v>91</v>
      </c>
      <c r="H24" s="34">
        <v>7</v>
      </c>
      <c r="I24" s="34">
        <v>8</v>
      </c>
      <c r="J24" s="34" t="s">
        <v>28</v>
      </c>
      <c r="K24" s="34">
        <v>7.5</v>
      </c>
      <c r="L24" s="41"/>
      <c r="M24" s="41"/>
      <c r="N24" s="41"/>
      <c r="O24" s="104"/>
      <c r="P24" s="36">
        <v>5.5</v>
      </c>
      <c r="Q24" s="37">
        <f>ROUND(SUMPRODUCT(H24:P24,$H$9:$P$9)/100,1)</f>
        <v>6.1</v>
      </c>
      <c r="R24" s="38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C</v>
      </c>
      <c r="S24" s="39" t="str">
        <f>IF($Q24&lt;4,"Kém",IF(AND($Q24&gt;=4,$Q24&lt;=5.4),"Trung bình yếu",IF(AND($Q24&gt;=5.5,$Q24&lt;=6.9),"Trung bình",IF(AND($Q24&gt;=7,$Q24&lt;=8.4),"Khá",IF(AND($Q24&gt;=8.5,$Q24&lt;=10),"Giỏi","")))))</f>
        <v>Trung bình</v>
      </c>
      <c r="T24" s="40" t="str">
        <f>+IF(OR($H24=0,$I24=0,$J24=0,$K24=0),"Không đủ ĐKDT","")</f>
        <v/>
      </c>
      <c r="U24" s="90" t="s">
        <v>1107</v>
      </c>
      <c r="V24" s="3"/>
      <c r="W24" s="28"/>
      <c r="X24" s="78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</row>
    <row r="25" spans="2:39" ht="30" customHeight="1">
      <c r="B25" s="29">
        <v>16</v>
      </c>
      <c r="C25" s="30" t="s">
        <v>804</v>
      </c>
      <c r="D25" s="31" t="s">
        <v>423</v>
      </c>
      <c r="E25" s="32" t="s">
        <v>129</v>
      </c>
      <c r="F25" s="33" t="s">
        <v>805</v>
      </c>
      <c r="G25" s="30" t="s">
        <v>66</v>
      </c>
      <c r="H25" s="34">
        <v>9</v>
      </c>
      <c r="I25" s="34">
        <v>8</v>
      </c>
      <c r="J25" s="34" t="s">
        <v>28</v>
      </c>
      <c r="K25" s="34">
        <v>8.5</v>
      </c>
      <c r="L25" s="41"/>
      <c r="M25" s="41"/>
      <c r="N25" s="41"/>
      <c r="O25" s="104"/>
      <c r="P25" s="36">
        <v>7.5</v>
      </c>
      <c r="Q25" s="37">
        <f>ROUND(SUMPRODUCT(H25:P25,$H$9:$P$9)/100,1)</f>
        <v>7.8</v>
      </c>
      <c r="R25" s="38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B</v>
      </c>
      <c r="S25" s="39" t="str">
        <f>IF($Q25&lt;4,"Kém",IF(AND($Q25&gt;=4,$Q25&lt;=5.4),"Trung bình yếu",IF(AND($Q25&gt;=5.5,$Q25&lt;=6.9),"Trung bình",IF(AND($Q25&gt;=7,$Q25&lt;=8.4),"Khá",IF(AND($Q25&gt;=8.5,$Q25&lt;=10),"Giỏi","")))))</f>
        <v>Khá</v>
      </c>
      <c r="T25" s="40" t="str">
        <f>+IF(OR($H25=0,$I25=0,$J25=0,$K25=0),"Không đủ ĐKDT","")</f>
        <v/>
      </c>
      <c r="U25" s="90" t="s">
        <v>1107</v>
      </c>
      <c r="V25" s="3"/>
      <c r="W25" s="28"/>
      <c r="X25" s="78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</row>
    <row r="26" spans="2:39" ht="30" customHeight="1">
      <c r="B26" s="29">
        <v>17</v>
      </c>
      <c r="C26" s="30" t="s">
        <v>806</v>
      </c>
      <c r="D26" s="31" t="s">
        <v>317</v>
      </c>
      <c r="E26" s="32" t="s">
        <v>137</v>
      </c>
      <c r="F26" s="33" t="s">
        <v>807</v>
      </c>
      <c r="G26" s="30" t="s">
        <v>69</v>
      </c>
      <c r="H26" s="34">
        <v>9</v>
      </c>
      <c r="I26" s="34">
        <v>8</v>
      </c>
      <c r="J26" s="34" t="s">
        <v>28</v>
      </c>
      <c r="K26" s="34">
        <v>8.5</v>
      </c>
      <c r="L26" s="41"/>
      <c r="M26" s="41"/>
      <c r="N26" s="41"/>
      <c r="O26" s="104"/>
      <c r="P26" s="36">
        <v>0.5</v>
      </c>
      <c r="Q26" s="37">
        <f>ROUND(SUMPRODUCT(H26:P26,$H$9:$P$9)/100,1)</f>
        <v>2.9</v>
      </c>
      <c r="R26" s="38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F</v>
      </c>
      <c r="S26" s="39" t="str">
        <f>IF($Q26&lt;4,"Kém",IF(AND($Q26&gt;=4,$Q26&lt;=5.4),"Trung bình yếu",IF(AND($Q26&gt;=5.5,$Q26&lt;=6.9),"Trung bình",IF(AND($Q26&gt;=7,$Q26&lt;=8.4),"Khá",IF(AND($Q26&gt;=8.5,$Q26&lt;=10),"Giỏi","")))))</f>
        <v>Kém</v>
      </c>
      <c r="T26" s="40" t="str">
        <f>+IF(OR($H26=0,$I26=0,$J26=0,$K26=0),"Không đủ ĐKDT","")</f>
        <v/>
      </c>
      <c r="U26" s="90" t="s">
        <v>1107</v>
      </c>
      <c r="V26" s="3"/>
      <c r="W26" s="28"/>
      <c r="X26" s="78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Học lại</v>
      </c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</row>
    <row r="27" spans="2:39" ht="30" customHeight="1">
      <c r="B27" s="29">
        <v>18</v>
      </c>
      <c r="C27" s="30" t="s">
        <v>808</v>
      </c>
      <c r="D27" s="31" t="s">
        <v>809</v>
      </c>
      <c r="E27" s="32" t="s">
        <v>416</v>
      </c>
      <c r="F27" s="33" t="s">
        <v>810</v>
      </c>
      <c r="G27" s="30" t="s">
        <v>69</v>
      </c>
      <c r="H27" s="34">
        <v>7</v>
      </c>
      <c r="I27" s="34">
        <v>8</v>
      </c>
      <c r="J27" s="34" t="s">
        <v>28</v>
      </c>
      <c r="K27" s="34">
        <v>7.5</v>
      </c>
      <c r="L27" s="41"/>
      <c r="M27" s="41"/>
      <c r="N27" s="41"/>
      <c r="O27" s="104"/>
      <c r="P27" s="36">
        <v>3</v>
      </c>
      <c r="Q27" s="37">
        <f>ROUND(SUMPRODUCT(H27:P27,$H$9:$P$9)/100,1)</f>
        <v>4.4000000000000004</v>
      </c>
      <c r="R27" s="38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D</v>
      </c>
      <c r="S27" s="39" t="str">
        <f>IF($Q27&lt;4,"Kém",IF(AND($Q27&gt;=4,$Q27&lt;=5.4),"Trung bình yếu",IF(AND($Q27&gt;=5.5,$Q27&lt;=6.9),"Trung bình",IF(AND($Q27&gt;=7,$Q27&lt;=8.4),"Khá",IF(AND($Q27&gt;=8.5,$Q27&lt;=10),"Giỏi","")))))</f>
        <v>Trung bình yếu</v>
      </c>
      <c r="T27" s="40" t="str">
        <f>+IF(OR($H27=0,$I27=0,$J27=0,$K27=0),"Không đủ ĐKDT","")</f>
        <v/>
      </c>
      <c r="U27" s="90" t="s">
        <v>1107</v>
      </c>
      <c r="V27" s="3"/>
      <c r="W27" s="28"/>
      <c r="X27" s="78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</row>
    <row r="28" spans="2:39" ht="30" customHeight="1">
      <c r="B28" s="29">
        <v>19</v>
      </c>
      <c r="C28" s="30" t="s">
        <v>811</v>
      </c>
      <c r="D28" s="31" t="s">
        <v>812</v>
      </c>
      <c r="E28" s="32" t="s">
        <v>813</v>
      </c>
      <c r="F28" s="33" t="s">
        <v>814</v>
      </c>
      <c r="G28" s="30" t="s">
        <v>66</v>
      </c>
      <c r="H28" s="34">
        <v>9</v>
      </c>
      <c r="I28" s="34">
        <v>8</v>
      </c>
      <c r="J28" s="34" t="s">
        <v>28</v>
      </c>
      <c r="K28" s="34">
        <v>8.5</v>
      </c>
      <c r="L28" s="41"/>
      <c r="M28" s="41"/>
      <c r="N28" s="41"/>
      <c r="O28" s="104"/>
      <c r="P28" s="36">
        <v>5</v>
      </c>
      <c r="Q28" s="37">
        <f>ROUND(SUMPRODUCT(H28:P28,$H$9:$P$9)/100,1)</f>
        <v>6.1</v>
      </c>
      <c r="R28" s="38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C</v>
      </c>
      <c r="S28" s="39" t="str">
        <f>IF($Q28&lt;4,"Kém",IF(AND($Q28&gt;=4,$Q28&lt;=5.4),"Trung bình yếu",IF(AND($Q28&gt;=5.5,$Q28&lt;=6.9),"Trung bình",IF(AND($Q28&gt;=7,$Q28&lt;=8.4),"Khá",IF(AND($Q28&gt;=8.5,$Q28&lt;=10),"Giỏi","")))))</f>
        <v>Trung bình</v>
      </c>
      <c r="T28" s="40" t="str">
        <f>+IF(OR($H28=0,$I28=0,$J28=0,$K28=0),"Không đủ ĐKDT","")</f>
        <v/>
      </c>
      <c r="U28" s="90" t="s">
        <v>1107</v>
      </c>
      <c r="V28" s="3"/>
      <c r="W28" s="28"/>
      <c r="X28" s="78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</row>
    <row r="29" spans="2:39" ht="30" customHeight="1">
      <c r="B29" s="29">
        <v>20</v>
      </c>
      <c r="C29" s="30" t="s">
        <v>815</v>
      </c>
      <c r="D29" s="31" t="s">
        <v>225</v>
      </c>
      <c r="E29" s="32" t="s">
        <v>307</v>
      </c>
      <c r="F29" s="33" t="s">
        <v>816</v>
      </c>
      <c r="G29" s="30" t="s">
        <v>817</v>
      </c>
      <c r="H29" s="34">
        <v>9</v>
      </c>
      <c r="I29" s="34">
        <v>8</v>
      </c>
      <c r="J29" s="34" t="s">
        <v>28</v>
      </c>
      <c r="K29" s="34">
        <v>8.5</v>
      </c>
      <c r="L29" s="41"/>
      <c r="M29" s="41"/>
      <c r="N29" s="41"/>
      <c r="O29" s="104"/>
      <c r="P29" s="36">
        <v>4.5</v>
      </c>
      <c r="Q29" s="37">
        <f>ROUND(SUMPRODUCT(H29:P29,$H$9:$P$9)/100,1)</f>
        <v>5.7</v>
      </c>
      <c r="R29" s="38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C</v>
      </c>
      <c r="S29" s="39" t="str">
        <f>IF($Q29&lt;4,"Kém",IF(AND($Q29&gt;=4,$Q29&lt;=5.4),"Trung bình yếu",IF(AND($Q29&gt;=5.5,$Q29&lt;=6.9),"Trung bình",IF(AND($Q29&gt;=7,$Q29&lt;=8.4),"Khá",IF(AND($Q29&gt;=8.5,$Q29&lt;=10),"Giỏi","")))))</f>
        <v>Trung bình</v>
      </c>
      <c r="T29" s="40" t="str">
        <f>+IF(OR($H29=0,$I29=0,$J29=0,$K29=0),"Không đủ ĐKDT","")</f>
        <v/>
      </c>
      <c r="U29" s="90" t="s">
        <v>1107</v>
      </c>
      <c r="V29" s="3"/>
      <c r="W29" s="28"/>
      <c r="X29" s="78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ht="30" customHeight="1">
      <c r="B30" s="29">
        <v>21</v>
      </c>
      <c r="C30" s="30" t="s">
        <v>818</v>
      </c>
      <c r="D30" s="31" t="s">
        <v>809</v>
      </c>
      <c r="E30" s="32" t="s">
        <v>425</v>
      </c>
      <c r="F30" s="33" t="s">
        <v>819</v>
      </c>
      <c r="G30" s="30" t="s">
        <v>123</v>
      </c>
      <c r="H30" s="34">
        <v>9</v>
      </c>
      <c r="I30" s="34">
        <v>9</v>
      </c>
      <c r="J30" s="34" t="s">
        <v>28</v>
      </c>
      <c r="K30" s="34">
        <v>9</v>
      </c>
      <c r="L30" s="41"/>
      <c r="M30" s="41"/>
      <c r="N30" s="41"/>
      <c r="O30" s="104"/>
      <c r="P30" s="36">
        <v>8</v>
      </c>
      <c r="Q30" s="37">
        <f>ROUND(SUMPRODUCT(H30:P30,$H$9:$P$9)/100,1)</f>
        <v>8.3000000000000007</v>
      </c>
      <c r="R30" s="38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B+</v>
      </c>
      <c r="S30" s="39" t="str">
        <f>IF($Q30&lt;4,"Kém",IF(AND($Q30&gt;=4,$Q30&lt;=5.4),"Trung bình yếu",IF(AND($Q30&gt;=5.5,$Q30&lt;=6.9),"Trung bình",IF(AND($Q30&gt;=7,$Q30&lt;=8.4),"Khá",IF(AND($Q30&gt;=8.5,$Q30&lt;=10),"Giỏi","")))))</f>
        <v>Khá</v>
      </c>
      <c r="T30" s="40" t="str">
        <f>+IF(OR($H30=0,$I30=0,$J30=0,$K30=0),"Không đủ ĐKDT","")</f>
        <v/>
      </c>
      <c r="U30" s="90" t="s">
        <v>1107</v>
      </c>
      <c r="V30" s="3"/>
      <c r="W30" s="28"/>
      <c r="X30" s="78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</row>
    <row r="31" spans="2:39" ht="30" customHeight="1">
      <c r="B31" s="29">
        <v>22</v>
      </c>
      <c r="C31" s="30" t="s">
        <v>820</v>
      </c>
      <c r="D31" s="31" t="s">
        <v>296</v>
      </c>
      <c r="E31" s="32" t="s">
        <v>428</v>
      </c>
      <c r="F31" s="33" t="s">
        <v>821</v>
      </c>
      <c r="G31" s="30" t="s">
        <v>66</v>
      </c>
      <c r="H31" s="34">
        <v>9</v>
      </c>
      <c r="I31" s="34">
        <v>8</v>
      </c>
      <c r="J31" s="34" t="s">
        <v>28</v>
      </c>
      <c r="K31" s="34">
        <v>8.5</v>
      </c>
      <c r="L31" s="41"/>
      <c r="M31" s="41"/>
      <c r="N31" s="41"/>
      <c r="O31" s="104"/>
      <c r="P31" s="36">
        <v>4</v>
      </c>
      <c r="Q31" s="37">
        <f>ROUND(SUMPRODUCT(H31:P31,$H$9:$P$9)/100,1)</f>
        <v>5.4</v>
      </c>
      <c r="R31" s="38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D+</v>
      </c>
      <c r="S31" s="39" t="str">
        <f>IF($Q31&lt;4,"Kém",IF(AND($Q31&gt;=4,$Q31&lt;=5.4),"Trung bình yếu",IF(AND($Q31&gt;=5.5,$Q31&lt;=6.9),"Trung bình",IF(AND($Q31&gt;=7,$Q31&lt;=8.4),"Khá",IF(AND($Q31&gt;=8.5,$Q31&lt;=10),"Giỏi","")))))</f>
        <v>Trung bình yếu</v>
      </c>
      <c r="T31" s="40" t="str">
        <f>+IF(OR($H31=0,$I31=0,$J31=0,$K31=0),"Không đủ ĐKDT","")</f>
        <v/>
      </c>
      <c r="U31" s="90" t="s">
        <v>1107</v>
      </c>
      <c r="V31" s="3"/>
      <c r="W31" s="28"/>
      <c r="X31" s="78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</row>
    <row r="32" spans="2:39" ht="30" customHeight="1">
      <c r="B32" s="29">
        <v>23</v>
      </c>
      <c r="C32" s="30" t="s">
        <v>822</v>
      </c>
      <c r="D32" s="31" t="s">
        <v>264</v>
      </c>
      <c r="E32" s="32" t="s">
        <v>428</v>
      </c>
      <c r="F32" s="33" t="s">
        <v>823</v>
      </c>
      <c r="G32" s="30" t="s">
        <v>123</v>
      </c>
      <c r="H32" s="34">
        <v>9</v>
      </c>
      <c r="I32" s="34">
        <v>8</v>
      </c>
      <c r="J32" s="34" t="s">
        <v>28</v>
      </c>
      <c r="K32" s="34">
        <v>8.5</v>
      </c>
      <c r="L32" s="41"/>
      <c r="M32" s="41"/>
      <c r="N32" s="41"/>
      <c r="O32" s="104"/>
      <c r="P32" s="36">
        <v>9</v>
      </c>
      <c r="Q32" s="37">
        <f>ROUND(SUMPRODUCT(H32:P32,$H$9:$P$9)/100,1)</f>
        <v>8.9</v>
      </c>
      <c r="R32" s="38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A</v>
      </c>
      <c r="S32" s="39" t="str">
        <f>IF($Q32&lt;4,"Kém",IF(AND($Q32&gt;=4,$Q32&lt;=5.4),"Trung bình yếu",IF(AND($Q32&gt;=5.5,$Q32&lt;=6.9),"Trung bình",IF(AND($Q32&gt;=7,$Q32&lt;=8.4),"Khá",IF(AND($Q32&gt;=8.5,$Q32&lt;=10),"Giỏi","")))))</f>
        <v>Giỏi</v>
      </c>
      <c r="T32" s="40" t="str">
        <f>+IF(OR($H32=0,$I32=0,$J32=0,$K32=0),"Không đủ ĐKDT","")</f>
        <v/>
      </c>
      <c r="U32" s="90" t="s">
        <v>1107</v>
      </c>
      <c r="V32" s="3"/>
      <c r="W32" s="28"/>
      <c r="X32" s="78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</row>
    <row r="33" spans="2:39" ht="30" customHeight="1">
      <c r="B33" s="29">
        <v>24</v>
      </c>
      <c r="C33" s="30" t="s">
        <v>824</v>
      </c>
      <c r="D33" s="31" t="s">
        <v>825</v>
      </c>
      <c r="E33" s="32" t="s">
        <v>826</v>
      </c>
      <c r="F33" s="33" t="s">
        <v>827</v>
      </c>
      <c r="G33" s="30" t="s">
        <v>69</v>
      </c>
      <c r="H33" s="34">
        <v>9</v>
      </c>
      <c r="I33" s="34">
        <v>8</v>
      </c>
      <c r="J33" s="34" t="s">
        <v>28</v>
      </c>
      <c r="K33" s="34">
        <v>8.5</v>
      </c>
      <c r="L33" s="41"/>
      <c r="M33" s="41"/>
      <c r="N33" s="41"/>
      <c r="O33" s="104"/>
      <c r="P33" s="36">
        <v>4</v>
      </c>
      <c r="Q33" s="37">
        <f>ROUND(SUMPRODUCT(H33:P33,$H$9:$P$9)/100,1)</f>
        <v>5.4</v>
      </c>
      <c r="R33" s="38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D+</v>
      </c>
      <c r="S33" s="39" t="str">
        <f>IF($Q33&lt;4,"Kém",IF(AND($Q33&gt;=4,$Q33&lt;=5.4),"Trung bình yếu",IF(AND($Q33&gt;=5.5,$Q33&lt;=6.9),"Trung bình",IF(AND($Q33&gt;=7,$Q33&lt;=8.4),"Khá",IF(AND($Q33&gt;=8.5,$Q33&lt;=10),"Giỏi","")))))</f>
        <v>Trung bình yếu</v>
      </c>
      <c r="T33" s="40" t="str">
        <f>+IF(OR($H33=0,$I33=0,$J33=0,$K33=0),"Không đủ ĐKDT","")</f>
        <v/>
      </c>
      <c r="U33" s="90" t="s">
        <v>1107</v>
      </c>
      <c r="V33" s="3"/>
      <c r="W33" s="28"/>
      <c r="X33" s="78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</row>
    <row r="34" spans="2:39" ht="30" customHeight="1">
      <c r="B34" s="29">
        <v>25</v>
      </c>
      <c r="C34" s="30" t="s">
        <v>828</v>
      </c>
      <c r="D34" s="31" t="s">
        <v>829</v>
      </c>
      <c r="E34" s="32" t="s">
        <v>433</v>
      </c>
      <c r="F34" s="33" t="s">
        <v>830</v>
      </c>
      <c r="G34" s="30" t="s">
        <v>82</v>
      </c>
      <c r="H34" s="34">
        <v>8</v>
      </c>
      <c r="I34" s="34">
        <v>7</v>
      </c>
      <c r="J34" s="34" t="s">
        <v>28</v>
      </c>
      <c r="K34" s="34">
        <v>7.5</v>
      </c>
      <c r="L34" s="41"/>
      <c r="M34" s="41"/>
      <c r="N34" s="41"/>
      <c r="O34" s="104"/>
      <c r="P34" s="36">
        <v>5</v>
      </c>
      <c r="Q34" s="37">
        <f>ROUND(SUMPRODUCT(H34:P34,$H$9:$P$9)/100,1)</f>
        <v>5.8</v>
      </c>
      <c r="R34" s="38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C</v>
      </c>
      <c r="S34" s="39" t="str">
        <f>IF($Q34&lt;4,"Kém",IF(AND($Q34&gt;=4,$Q34&lt;=5.4),"Trung bình yếu",IF(AND($Q34&gt;=5.5,$Q34&lt;=6.9),"Trung bình",IF(AND($Q34&gt;=7,$Q34&lt;=8.4),"Khá",IF(AND($Q34&gt;=8.5,$Q34&lt;=10),"Giỏi","")))))</f>
        <v>Trung bình</v>
      </c>
      <c r="T34" s="40" t="str">
        <f>+IF(OR($H34=0,$I34=0,$J34=0,$K34=0),"Không đủ ĐKDT","")</f>
        <v/>
      </c>
      <c r="U34" s="90" t="s">
        <v>1107</v>
      </c>
      <c r="V34" s="3"/>
      <c r="W34" s="28"/>
      <c r="X34" s="78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</row>
    <row r="35" spans="2:39" ht="30" customHeight="1">
      <c r="B35" s="29">
        <v>26</v>
      </c>
      <c r="C35" s="30" t="s">
        <v>831</v>
      </c>
      <c r="D35" s="31" t="s">
        <v>128</v>
      </c>
      <c r="E35" s="32" t="s">
        <v>433</v>
      </c>
      <c r="F35" s="33" t="s">
        <v>832</v>
      </c>
      <c r="G35" s="30" t="s">
        <v>248</v>
      </c>
      <c r="H35" s="34">
        <v>7</v>
      </c>
      <c r="I35" s="34">
        <v>8</v>
      </c>
      <c r="J35" s="34" t="s">
        <v>28</v>
      </c>
      <c r="K35" s="34">
        <v>7.5</v>
      </c>
      <c r="L35" s="41"/>
      <c r="M35" s="41"/>
      <c r="N35" s="41"/>
      <c r="O35" s="104"/>
      <c r="P35" s="36">
        <v>1</v>
      </c>
      <c r="Q35" s="37">
        <f>ROUND(SUMPRODUCT(H35:P35,$H$9:$P$9)/100,1)</f>
        <v>3</v>
      </c>
      <c r="R35" s="38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F</v>
      </c>
      <c r="S35" s="39" t="str">
        <f>IF($Q35&lt;4,"Kém",IF(AND($Q35&gt;=4,$Q35&lt;=5.4),"Trung bình yếu",IF(AND($Q35&gt;=5.5,$Q35&lt;=6.9),"Trung bình",IF(AND($Q35&gt;=7,$Q35&lt;=8.4),"Khá",IF(AND($Q35&gt;=8.5,$Q35&lt;=10),"Giỏi","")))))</f>
        <v>Kém</v>
      </c>
      <c r="T35" s="40" t="str">
        <f>+IF(OR($H35=0,$I35=0,$J35=0,$K35=0),"Không đủ ĐKDT","")</f>
        <v/>
      </c>
      <c r="U35" s="90" t="s">
        <v>1107</v>
      </c>
      <c r="V35" s="3"/>
      <c r="W35" s="28"/>
      <c r="X35" s="78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Học lại</v>
      </c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</row>
    <row r="36" spans="2:39" ht="30" customHeight="1">
      <c r="B36" s="29">
        <v>27</v>
      </c>
      <c r="C36" s="30" t="s">
        <v>833</v>
      </c>
      <c r="D36" s="31" t="s">
        <v>158</v>
      </c>
      <c r="E36" s="32" t="s">
        <v>147</v>
      </c>
      <c r="F36" s="33" t="s">
        <v>834</v>
      </c>
      <c r="G36" s="30" t="s">
        <v>91</v>
      </c>
      <c r="H36" s="34">
        <v>8</v>
      </c>
      <c r="I36" s="34">
        <v>8</v>
      </c>
      <c r="J36" s="34" t="s">
        <v>28</v>
      </c>
      <c r="K36" s="34">
        <v>8</v>
      </c>
      <c r="L36" s="41"/>
      <c r="M36" s="41"/>
      <c r="N36" s="41"/>
      <c r="O36" s="104"/>
      <c r="P36" s="36">
        <v>4</v>
      </c>
      <c r="Q36" s="37">
        <f>ROUND(SUMPRODUCT(H36:P36,$H$9:$P$9)/100,1)</f>
        <v>5.2</v>
      </c>
      <c r="R36" s="38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D+</v>
      </c>
      <c r="S36" s="39" t="str">
        <f>IF($Q36&lt;4,"Kém",IF(AND($Q36&gt;=4,$Q36&lt;=5.4),"Trung bình yếu",IF(AND($Q36&gt;=5.5,$Q36&lt;=6.9),"Trung bình",IF(AND($Q36&gt;=7,$Q36&lt;=8.4),"Khá",IF(AND($Q36&gt;=8.5,$Q36&lt;=10),"Giỏi","")))))</f>
        <v>Trung bình yếu</v>
      </c>
      <c r="T36" s="40" t="str">
        <f>+IF(OR($H36=0,$I36=0,$J36=0,$K36=0),"Không đủ ĐKDT","")</f>
        <v/>
      </c>
      <c r="U36" s="90" t="s">
        <v>1107</v>
      </c>
      <c r="V36" s="3"/>
      <c r="W36" s="28"/>
      <c r="X36" s="78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</row>
    <row r="37" spans="2:39" ht="30" customHeight="1">
      <c r="B37" s="29">
        <v>28</v>
      </c>
      <c r="C37" s="30" t="s">
        <v>835</v>
      </c>
      <c r="D37" s="31" t="s">
        <v>389</v>
      </c>
      <c r="E37" s="32" t="s">
        <v>147</v>
      </c>
      <c r="F37" s="33" t="s">
        <v>836</v>
      </c>
      <c r="G37" s="30" t="s">
        <v>85</v>
      </c>
      <c r="H37" s="34">
        <v>9</v>
      </c>
      <c r="I37" s="34">
        <v>8</v>
      </c>
      <c r="J37" s="34" t="s">
        <v>28</v>
      </c>
      <c r="K37" s="34">
        <v>8.5</v>
      </c>
      <c r="L37" s="41"/>
      <c r="M37" s="41"/>
      <c r="N37" s="41"/>
      <c r="O37" s="104"/>
      <c r="P37" s="36">
        <v>4</v>
      </c>
      <c r="Q37" s="37">
        <f>ROUND(SUMPRODUCT(H37:P37,$H$9:$P$9)/100,1)</f>
        <v>5.4</v>
      </c>
      <c r="R37" s="38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D+</v>
      </c>
      <c r="S37" s="39" t="str">
        <f>IF($Q37&lt;4,"Kém",IF(AND($Q37&gt;=4,$Q37&lt;=5.4),"Trung bình yếu",IF(AND($Q37&gt;=5.5,$Q37&lt;=6.9),"Trung bình",IF(AND($Q37&gt;=7,$Q37&lt;=8.4),"Khá",IF(AND($Q37&gt;=8.5,$Q37&lt;=10),"Giỏi","")))))</f>
        <v>Trung bình yếu</v>
      </c>
      <c r="T37" s="40" t="str">
        <f>+IF(OR($H37=0,$I37=0,$J37=0,$K37=0),"Không đủ ĐKDT","")</f>
        <v/>
      </c>
      <c r="U37" s="90" t="s">
        <v>1107</v>
      </c>
      <c r="V37" s="3"/>
      <c r="W37" s="28"/>
      <c r="X37" s="78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</row>
    <row r="38" spans="2:39" ht="30" customHeight="1">
      <c r="B38" s="29">
        <v>29</v>
      </c>
      <c r="C38" s="30" t="s">
        <v>837</v>
      </c>
      <c r="D38" s="31" t="s">
        <v>161</v>
      </c>
      <c r="E38" s="32" t="s">
        <v>312</v>
      </c>
      <c r="F38" s="33" t="s">
        <v>838</v>
      </c>
      <c r="G38" s="30" t="s">
        <v>66</v>
      </c>
      <c r="H38" s="34">
        <v>9</v>
      </c>
      <c r="I38" s="34">
        <v>8</v>
      </c>
      <c r="J38" s="34" t="s">
        <v>28</v>
      </c>
      <c r="K38" s="34">
        <v>8.5</v>
      </c>
      <c r="L38" s="41"/>
      <c r="M38" s="41"/>
      <c r="N38" s="41"/>
      <c r="O38" s="104"/>
      <c r="P38" s="36">
        <v>9</v>
      </c>
      <c r="Q38" s="37">
        <f>ROUND(SUMPRODUCT(H38:P38,$H$9:$P$9)/100,1)</f>
        <v>8.9</v>
      </c>
      <c r="R38" s="38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A</v>
      </c>
      <c r="S38" s="39" t="str">
        <f>IF($Q38&lt;4,"Kém",IF(AND($Q38&gt;=4,$Q38&lt;=5.4),"Trung bình yếu",IF(AND($Q38&gt;=5.5,$Q38&lt;=6.9),"Trung bình",IF(AND($Q38&gt;=7,$Q38&lt;=8.4),"Khá",IF(AND($Q38&gt;=8.5,$Q38&lt;=10),"Giỏi","")))))</f>
        <v>Giỏi</v>
      </c>
      <c r="T38" s="40" t="str">
        <f>+IF(OR($H38=0,$I38=0,$J38=0,$K38=0),"Không đủ ĐKDT","")</f>
        <v/>
      </c>
      <c r="U38" s="90" t="s">
        <v>1107</v>
      </c>
      <c r="V38" s="3"/>
      <c r="W38" s="28"/>
      <c r="X38" s="78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</row>
    <row r="39" spans="2:39" ht="30" customHeight="1">
      <c r="B39" s="29">
        <v>30</v>
      </c>
      <c r="C39" s="30" t="s">
        <v>839</v>
      </c>
      <c r="D39" s="31" t="s">
        <v>415</v>
      </c>
      <c r="E39" s="32" t="s">
        <v>315</v>
      </c>
      <c r="F39" s="33" t="s">
        <v>840</v>
      </c>
      <c r="G39" s="30" t="s">
        <v>91</v>
      </c>
      <c r="H39" s="34">
        <v>9</v>
      </c>
      <c r="I39" s="34">
        <v>7</v>
      </c>
      <c r="J39" s="34" t="s">
        <v>28</v>
      </c>
      <c r="K39" s="34">
        <v>8</v>
      </c>
      <c r="L39" s="41"/>
      <c r="M39" s="41"/>
      <c r="N39" s="41"/>
      <c r="O39" s="104"/>
      <c r="P39" s="36">
        <v>5</v>
      </c>
      <c r="Q39" s="37">
        <f>ROUND(SUMPRODUCT(H39:P39,$H$9:$P$9)/100,1)</f>
        <v>5.9</v>
      </c>
      <c r="R39" s="38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C</v>
      </c>
      <c r="S39" s="39" t="str">
        <f>IF($Q39&lt;4,"Kém",IF(AND($Q39&gt;=4,$Q39&lt;=5.4),"Trung bình yếu",IF(AND($Q39&gt;=5.5,$Q39&lt;=6.9),"Trung bình",IF(AND($Q39&gt;=7,$Q39&lt;=8.4),"Khá",IF(AND($Q39&gt;=8.5,$Q39&lt;=10),"Giỏi","")))))</f>
        <v>Trung bình</v>
      </c>
      <c r="T39" s="40" t="str">
        <f>+IF(OR($H39=0,$I39=0,$J39=0,$K39=0),"Không đủ ĐKDT","")</f>
        <v/>
      </c>
      <c r="U39" s="90" t="s">
        <v>1107</v>
      </c>
      <c r="V39" s="3"/>
      <c r="W39" s="28"/>
      <c r="X39" s="78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</row>
    <row r="40" spans="2:39" ht="30" customHeight="1">
      <c r="B40" s="29">
        <v>31</v>
      </c>
      <c r="C40" s="30" t="s">
        <v>841</v>
      </c>
      <c r="D40" s="31" t="s">
        <v>842</v>
      </c>
      <c r="E40" s="32" t="s">
        <v>567</v>
      </c>
      <c r="F40" s="33" t="s">
        <v>843</v>
      </c>
      <c r="G40" s="30" t="s">
        <v>102</v>
      </c>
      <c r="H40" s="34">
        <v>9</v>
      </c>
      <c r="I40" s="34">
        <v>8</v>
      </c>
      <c r="J40" s="34" t="s">
        <v>28</v>
      </c>
      <c r="K40" s="34">
        <v>8.5</v>
      </c>
      <c r="L40" s="41"/>
      <c r="M40" s="41"/>
      <c r="N40" s="41"/>
      <c r="O40" s="104"/>
      <c r="P40" s="36">
        <v>6</v>
      </c>
      <c r="Q40" s="37">
        <f>ROUND(SUMPRODUCT(H40:P40,$H$9:$P$9)/100,1)</f>
        <v>6.8</v>
      </c>
      <c r="R40" s="38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C+</v>
      </c>
      <c r="S40" s="39" t="str">
        <f>IF($Q40&lt;4,"Kém",IF(AND($Q40&gt;=4,$Q40&lt;=5.4),"Trung bình yếu",IF(AND($Q40&gt;=5.5,$Q40&lt;=6.9),"Trung bình",IF(AND($Q40&gt;=7,$Q40&lt;=8.4),"Khá",IF(AND($Q40&gt;=8.5,$Q40&lt;=10),"Giỏi","")))))</f>
        <v>Trung bình</v>
      </c>
      <c r="T40" s="40" t="str">
        <f>+IF(OR($H40=0,$I40=0,$J40=0,$K40=0),"Không đủ ĐKDT","")</f>
        <v/>
      </c>
      <c r="U40" s="90" t="s">
        <v>1107</v>
      </c>
      <c r="V40" s="3"/>
      <c r="W40" s="28"/>
      <c r="X40" s="78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</row>
    <row r="41" spans="2:39" ht="30" customHeight="1">
      <c r="B41" s="29">
        <v>32</v>
      </c>
      <c r="C41" s="30" t="s">
        <v>844</v>
      </c>
      <c r="D41" s="31" t="s">
        <v>845</v>
      </c>
      <c r="E41" s="32" t="s">
        <v>156</v>
      </c>
      <c r="F41" s="33" t="s">
        <v>846</v>
      </c>
      <c r="G41" s="30" t="s">
        <v>91</v>
      </c>
      <c r="H41" s="34">
        <v>9</v>
      </c>
      <c r="I41" s="34">
        <v>8</v>
      </c>
      <c r="J41" s="34" t="s">
        <v>28</v>
      </c>
      <c r="K41" s="34">
        <v>8.5</v>
      </c>
      <c r="L41" s="41"/>
      <c r="M41" s="41"/>
      <c r="N41" s="41"/>
      <c r="O41" s="104"/>
      <c r="P41" s="36">
        <v>8</v>
      </c>
      <c r="Q41" s="37">
        <f>ROUND(SUMPRODUCT(H41:P41,$H$9:$P$9)/100,1)</f>
        <v>8.1999999999999993</v>
      </c>
      <c r="R41" s="38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B+</v>
      </c>
      <c r="S41" s="39" t="str">
        <f>IF($Q41&lt;4,"Kém",IF(AND($Q41&gt;=4,$Q41&lt;=5.4),"Trung bình yếu",IF(AND($Q41&gt;=5.5,$Q41&lt;=6.9),"Trung bình",IF(AND($Q41&gt;=7,$Q41&lt;=8.4),"Khá",IF(AND($Q41&gt;=8.5,$Q41&lt;=10),"Giỏi","")))))</f>
        <v>Khá</v>
      </c>
      <c r="T41" s="40" t="str">
        <f>+IF(OR($H41=0,$I41=0,$J41=0,$K41=0),"Không đủ ĐKDT","")</f>
        <v/>
      </c>
      <c r="U41" s="90" t="s">
        <v>1107</v>
      </c>
      <c r="V41" s="3"/>
      <c r="W41" s="28"/>
      <c r="X41" s="78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</row>
    <row r="42" spans="2:39" ht="30" customHeight="1">
      <c r="B42" s="29">
        <v>33</v>
      </c>
      <c r="C42" s="30" t="s">
        <v>847</v>
      </c>
      <c r="D42" s="31" t="s">
        <v>790</v>
      </c>
      <c r="E42" s="32" t="s">
        <v>848</v>
      </c>
      <c r="F42" s="33" t="s">
        <v>849</v>
      </c>
      <c r="G42" s="30" t="s">
        <v>91</v>
      </c>
      <c r="H42" s="34">
        <v>9</v>
      </c>
      <c r="I42" s="34">
        <v>8</v>
      </c>
      <c r="J42" s="34" t="s">
        <v>28</v>
      </c>
      <c r="K42" s="34">
        <v>8.5</v>
      </c>
      <c r="L42" s="41"/>
      <c r="M42" s="41"/>
      <c r="N42" s="41"/>
      <c r="O42" s="104"/>
      <c r="P42" s="36">
        <v>7.5</v>
      </c>
      <c r="Q42" s="37">
        <f>ROUND(SUMPRODUCT(H42:P42,$H$9:$P$9)/100,1)</f>
        <v>7.8</v>
      </c>
      <c r="R42" s="38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9" t="str">
        <f>IF($Q42&lt;4,"Kém",IF(AND($Q42&gt;=4,$Q42&lt;=5.4),"Trung bình yếu",IF(AND($Q42&gt;=5.5,$Q42&lt;=6.9),"Trung bình",IF(AND($Q42&gt;=7,$Q42&lt;=8.4),"Khá",IF(AND($Q42&gt;=8.5,$Q42&lt;=10),"Giỏi","")))))</f>
        <v>Khá</v>
      </c>
      <c r="T42" s="40" t="str">
        <f>+IF(OR($H42=0,$I42=0,$J42=0,$K42=0),"Không đủ ĐKDT","")</f>
        <v/>
      </c>
      <c r="U42" s="90" t="s">
        <v>1107</v>
      </c>
      <c r="V42" s="3"/>
      <c r="W42" s="28"/>
      <c r="X42" s="78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</row>
    <row r="43" spans="2:39" ht="30" customHeight="1">
      <c r="B43" s="29">
        <v>34</v>
      </c>
      <c r="C43" s="30" t="s">
        <v>850</v>
      </c>
      <c r="D43" s="31" t="s">
        <v>418</v>
      </c>
      <c r="E43" s="32" t="s">
        <v>851</v>
      </c>
      <c r="F43" s="33" t="s">
        <v>852</v>
      </c>
      <c r="G43" s="30" t="s">
        <v>85</v>
      </c>
      <c r="H43" s="34">
        <v>8</v>
      </c>
      <c r="I43" s="34">
        <v>8</v>
      </c>
      <c r="J43" s="34" t="s">
        <v>28</v>
      </c>
      <c r="K43" s="34">
        <v>8</v>
      </c>
      <c r="L43" s="41"/>
      <c r="M43" s="41"/>
      <c r="N43" s="41"/>
      <c r="O43" s="104"/>
      <c r="P43" s="36">
        <v>8</v>
      </c>
      <c r="Q43" s="37">
        <f>ROUND(SUMPRODUCT(H43:P43,$H$9:$P$9)/100,1)</f>
        <v>8</v>
      </c>
      <c r="R43" s="38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B+</v>
      </c>
      <c r="S43" s="39" t="str">
        <f>IF($Q43&lt;4,"Kém",IF(AND($Q43&gt;=4,$Q43&lt;=5.4),"Trung bình yếu",IF(AND($Q43&gt;=5.5,$Q43&lt;=6.9),"Trung bình",IF(AND($Q43&gt;=7,$Q43&lt;=8.4),"Khá",IF(AND($Q43&gt;=8.5,$Q43&lt;=10),"Giỏi","")))))</f>
        <v>Khá</v>
      </c>
      <c r="T43" s="40" t="str">
        <f>+IF(OR($H43=0,$I43=0,$J43=0,$K43=0),"Không đủ ĐKDT","")</f>
        <v/>
      </c>
      <c r="U43" s="90" t="s">
        <v>1107</v>
      </c>
      <c r="V43" s="3"/>
      <c r="W43" s="28"/>
      <c r="X43" s="78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</row>
    <row r="44" spans="2:39" ht="30" customHeight="1">
      <c r="B44" s="29">
        <v>35</v>
      </c>
      <c r="C44" s="30" t="s">
        <v>853</v>
      </c>
      <c r="D44" s="31" t="s">
        <v>507</v>
      </c>
      <c r="E44" s="32" t="s">
        <v>167</v>
      </c>
      <c r="F44" s="33" t="s">
        <v>854</v>
      </c>
      <c r="G44" s="30" t="s">
        <v>488</v>
      </c>
      <c r="H44" s="34">
        <v>7</v>
      </c>
      <c r="I44" s="34">
        <v>4</v>
      </c>
      <c r="J44" s="34" t="s">
        <v>28</v>
      </c>
      <c r="K44" s="34">
        <v>5.5</v>
      </c>
      <c r="L44" s="41"/>
      <c r="M44" s="41"/>
      <c r="N44" s="41"/>
      <c r="O44" s="104"/>
      <c r="P44" s="36">
        <v>4</v>
      </c>
      <c r="Q44" s="37">
        <f>ROUND(SUMPRODUCT(H44:P44,$H$9:$P$9)/100,1)</f>
        <v>4.5</v>
      </c>
      <c r="R44" s="38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D</v>
      </c>
      <c r="S44" s="39" t="str">
        <f>IF($Q44&lt;4,"Kém",IF(AND($Q44&gt;=4,$Q44&lt;=5.4),"Trung bình yếu",IF(AND($Q44&gt;=5.5,$Q44&lt;=6.9),"Trung bình",IF(AND($Q44&gt;=7,$Q44&lt;=8.4),"Khá",IF(AND($Q44&gt;=8.5,$Q44&lt;=10),"Giỏi","")))))</f>
        <v>Trung bình yếu</v>
      </c>
      <c r="T44" s="40" t="str">
        <f>+IF(OR($H44=0,$I44=0,$J44=0,$K44=0),"Không đủ ĐKDT","")</f>
        <v/>
      </c>
      <c r="U44" s="90" t="s">
        <v>1107</v>
      </c>
      <c r="V44" s="3"/>
      <c r="W44" s="28"/>
      <c r="X44" s="78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</row>
    <row r="45" spans="2:39" ht="30" customHeight="1">
      <c r="B45" s="29">
        <v>36</v>
      </c>
      <c r="C45" s="30" t="s">
        <v>855</v>
      </c>
      <c r="D45" s="31" t="s">
        <v>856</v>
      </c>
      <c r="E45" s="32" t="s">
        <v>167</v>
      </c>
      <c r="F45" s="33" t="s">
        <v>857</v>
      </c>
      <c r="G45" s="30" t="s">
        <v>72</v>
      </c>
      <c r="H45" s="34">
        <v>9</v>
      </c>
      <c r="I45" s="34">
        <v>8</v>
      </c>
      <c r="J45" s="34" t="s">
        <v>28</v>
      </c>
      <c r="K45" s="34">
        <v>8.5</v>
      </c>
      <c r="L45" s="41"/>
      <c r="M45" s="41"/>
      <c r="N45" s="41"/>
      <c r="O45" s="104"/>
      <c r="P45" s="36">
        <v>5.5</v>
      </c>
      <c r="Q45" s="37">
        <f>ROUND(SUMPRODUCT(H45:P45,$H$9:$P$9)/100,1)</f>
        <v>6.4</v>
      </c>
      <c r="R45" s="38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C</v>
      </c>
      <c r="S45" s="39" t="str">
        <f>IF($Q45&lt;4,"Kém",IF(AND($Q45&gt;=4,$Q45&lt;=5.4),"Trung bình yếu",IF(AND($Q45&gt;=5.5,$Q45&lt;=6.9),"Trung bình",IF(AND($Q45&gt;=7,$Q45&lt;=8.4),"Khá",IF(AND($Q45&gt;=8.5,$Q45&lt;=10),"Giỏi","")))))</f>
        <v>Trung bình</v>
      </c>
      <c r="T45" s="40" t="str">
        <f>+IF(OR($H45=0,$I45=0,$J45=0,$K45=0),"Không đủ ĐKDT","")</f>
        <v/>
      </c>
      <c r="U45" s="90" t="s">
        <v>1108</v>
      </c>
      <c r="V45" s="3"/>
      <c r="W45" s="28"/>
      <c r="X45" s="78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</row>
    <row r="46" spans="2:39" ht="30" customHeight="1">
      <c r="B46" s="29">
        <v>37</v>
      </c>
      <c r="C46" s="30" t="s">
        <v>858</v>
      </c>
      <c r="D46" s="31" t="s">
        <v>859</v>
      </c>
      <c r="E46" s="32" t="s">
        <v>172</v>
      </c>
      <c r="F46" s="33" t="s">
        <v>860</v>
      </c>
      <c r="G46" s="30" t="s">
        <v>861</v>
      </c>
      <c r="H46" s="34">
        <v>7</v>
      </c>
      <c r="I46" s="34">
        <v>4</v>
      </c>
      <c r="J46" s="34" t="s">
        <v>28</v>
      </c>
      <c r="K46" s="34">
        <v>5.5</v>
      </c>
      <c r="L46" s="41"/>
      <c r="M46" s="41"/>
      <c r="N46" s="41"/>
      <c r="O46" s="104"/>
      <c r="P46" s="36" t="s">
        <v>1111</v>
      </c>
      <c r="Q46" s="37">
        <f>ROUND(SUMPRODUCT(H46:P46,$H$9:$P$9)/100,1)</f>
        <v>1.7</v>
      </c>
      <c r="R46" s="38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F</v>
      </c>
      <c r="S46" s="39" t="str">
        <f>IF($Q46&lt;4,"Kém",IF(AND($Q46&gt;=4,$Q46&lt;=5.4),"Trung bình yếu",IF(AND($Q46&gt;=5.5,$Q46&lt;=6.9),"Trung bình",IF(AND($Q46&gt;=7,$Q46&lt;=8.4),"Khá",IF(AND($Q46&gt;=8.5,$Q46&lt;=10),"Giỏi","")))))</f>
        <v>Kém</v>
      </c>
      <c r="T46" s="40" t="s">
        <v>1112</v>
      </c>
      <c r="U46" s="90" t="s">
        <v>1108</v>
      </c>
      <c r="V46" s="3"/>
      <c r="W46" s="28"/>
      <c r="X46" s="78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Học lại</v>
      </c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</row>
    <row r="47" spans="2:39" ht="30" customHeight="1">
      <c r="B47" s="29">
        <v>38</v>
      </c>
      <c r="C47" s="30" t="s">
        <v>862</v>
      </c>
      <c r="D47" s="31" t="s">
        <v>222</v>
      </c>
      <c r="E47" s="32" t="s">
        <v>172</v>
      </c>
      <c r="F47" s="33" t="s">
        <v>863</v>
      </c>
      <c r="G47" s="30" t="s">
        <v>102</v>
      </c>
      <c r="H47" s="34">
        <v>9</v>
      </c>
      <c r="I47" s="34">
        <v>8</v>
      </c>
      <c r="J47" s="34" t="s">
        <v>28</v>
      </c>
      <c r="K47" s="34">
        <v>8.5</v>
      </c>
      <c r="L47" s="41"/>
      <c r="M47" s="41"/>
      <c r="N47" s="41"/>
      <c r="O47" s="104"/>
      <c r="P47" s="36">
        <v>4.5</v>
      </c>
      <c r="Q47" s="37">
        <f>ROUND(SUMPRODUCT(H47:P47,$H$9:$P$9)/100,1)</f>
        <v>5.7</v>
      </c>
      <c r="R47" s="38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C</v>
      </c>
      <c r="S47" s="39" t="str">
        <f>IF($Q47&lt;4,"Kém",IF(AND($Q47&gt;=4,$Q47&lt;=5.4),"Trung bình yếu",IF(AND($Q47&gt;=5.5,$Q47&lt;=6.9),"Trung bình",IF(AND($Q47&gt;=7,$Q47&lt;=8.4),"Khá",IF(AND($Q47&gt;=8.5,$Q47&lt;=10),"Giỏi","")))))</f>
        <v>Trung bình</v>
      </c>
      <c r="T47" s="40" t="str">
        <f>+IF(OR($H47=0,$I47=0,$J47=0,$K47=0),"Không đủ ĐKDT","")</f>
        <v/>
      </c>
      <c r="U47" s="90" t="s">
        <v>1108</v>
      </c>
      <c r="V47" s="3"/>
      <c r="W47" s="28"/>
      <c r="X47" s="78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</row>
    <row r="48" spans="2:39" ht="30" customHeight="1">
      <c r="B48" s="29">
        <v>39</v>
      </c>
      <c r="C48" s="30" t="s">
        <v>864</v>
      </c>
      <c r="D48" s="31" t="s">
        <v>197</v>
      </c>
      <c r="E48" s="32" t="s">
        <v>172</v>
      </c>
      <c r="F48" s="33" t="s">
        <v>775</v>
      </c>
      <c r="G48" s="30" t="s">
        <v>123</v>
      </c>
      <c r="H48" s="34">
        <v>9</v>
      </c>
      <c r="I48" s="34">
        <v>8</v>
      </c>
      <c r="J48" s="34" t="s">
        <v>28</v>
      </c>
      <c r="K48" s="34">
        <v>8.5</v>
      </c>
      <c r="L48" s="41"/>
      <c r="M48" s="41"/>
      <c r="N48" s="41"/>
      <c r="O48" s="104"/>
      <c r="P48" s="36">
        <v>7</v>
      </c>
      <c r="Q48" s="37">
        <f>ROUND(SUMPRODUCT(H48:P48,$H$9:$P$9)/100,1)</f>
        <v>7.5</v>
      </c>
      <c r="R48" s="38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B</v>
      </c>
      <c r="S48" s="39" t="str">
        <f>IF($Q48&lt;4,"Kém",IF(AND($Q48&gt;=4,$Q48&lt;=5.4),"Trung bình yếu",IF(AND($Q48&gt;=5.5,$Q48&lt;=6.9),"Trung bình",IF(AND($Q48&gt;=7,$Q48&lt;=8.4),"Khá",IF(AND($Q48&gt;=8.5,$Q48&lt;=10),"Giỏi","")))))</f>
        <v>Khá</v>
      </c>
      <c r="T48" s="40" t="str">
        <f>+IF(OR($H48=0,$I48=0,$J48=0,$K48=0),"Không đủ ĐKDT","")</f>
        <v/>
      </c>
      <c r="U48" s="90" t="s">
        <v>1108</v>
      </c>
      <c r="V48" s="3"/>
      <c r="W48" s="28"/>
      <c r="X48" s="78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</row>
    <row r="49" spans="2:39" ht="30" customHeight="1">
      <c r="B49" s="29">
        <v>40</v>
      </c>
      <c r="C49" s="30" t="s">
        <v>865</v>
      </c>
      <c r="D49" s="31" t="s">
        <v>866</v>
      </c>
      <c r="E49" s="32" t="s">
        <v>172</v>
      </c>
      <c r="F49" s="33" t="s">
        <v>867</v>
      </c>
      <c r="G49" s="30" t="s">
        <v>66</v>
      </c>
      <c r="H49" s="34">
        <v>9</v>
      </c>
      <c r="I49" s="34">
        <v>8</v>
      </c>
      <c r="J49" s="34" t="s">
        <v>28</v>
      </c>
      <c r="K49" s="34">
        <v>8.5</v>
      </c>
      <c r="L49" s="41"/>
      <c r="M49" s="41"/>
      <c r="N49" s="41"/>
      <c r="O49" s="104"/>
      <c r="P49" s="36">
        <v>5</v>
      </c>
      <c r="Q49" s="37">
        <f>ROUND(SUMPRODUCT(H49:P49,$H$9:$P$9)/100,1)</f>
        <v>6.1</v>
      </c>
      <c r="R49" s="38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C</v>
      </c>
      <c r="S49" s="39" t="str">
        <f>IF($Q49&lt;4,"Kém",IF(AND($Q49&gt;=4,$Q49&lt;=5.4),"Trung bình yếu",IF(AND($Q49&gt;=5.5,$Q49&lt;=6.9),"Trung bình",IF(AND($Q49&gt;=7,$Q49&lt;=8.4),"Khá",IF(AND($Q49&gt;=8.5,$Q49&lt;=10),"Giỏi","")))))</f>
        <v>Trung bình</v>
      </c>
      <c r="T49" s="40" t="str">
        <f>+IF(OR($H49=0,$I49=0,$J49=0,$K49=0),"Không đủ ĐKDT","")</f>
        <v/>
      </c>
      <c r="U49" s="90" t="s">
        <v>1108</v>
      </c>
      <c r="V49" s="3"/>
      <c r="W49" s="28"/>
      <c r="X49" s="78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</row>
    <row r="50" spans="2:39" ht="30" customHeight="1">
      <c r="B50" s="29">
        <v>41</v>
      </c>
      <c r="C50" s="30" t="s">
        <v>868</v>
      </c>
      <c r="D50" s="31" t="s">
        <v>869</v>
      </c>
      <c r="E50" s="32" t="s">
        <v>178</v>
      </c>
      <c r="F50" s="33" t="s">
        <v>870</v>
      </c>
      <c r="G50" s="30" t="s">
        <v>871</v>
      </c>
      <c r="H50" s="34">
        <v>9</v>
      </c>
      <c r="I50" s="34">
        <v>8</v>
      </c>
      <c r="J50" s="34" t="s">
        <v>28</v>
      </c>
      <c r="K50" s="34">
        <v>8.5</v>
      </c>
      <c r="L50" s="41"/>
      <c r="M50" s="41"/>
      <c r="N50" s="41"/>
      <c r="O50" s="104"/>
      <c r="P50" s="36">
        <v>3</v>
      </c>
      <c r="Q50" s="37">
        <f>ROUND(SUMPRODUCT(H50:P50,$H$9:$P$9)/100,1)</f>
        <v>4.7</v>
      </c>
      <c r="R50" s="38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D</v>
      </c>
      <c r="S50" s="39" t="str">
        <f>IF($Q50&lt;4,"Kém",IF(AND($Q50&gt;=4,$Q50&lt;=5.4),"Trung bình yếu",IF(AND($Q50&gt;=5.5,$Q50&lt;=6.9),"Trung bình",IF(AND($Q50&gt;=7,$Q50&lt;=8.4),"Khá",IF(AND($Q50&gt;=8.5,$Q50&lt;=10),"Giỏi","")))))</f>
        <v>Trung bình yếu</v>
      </c>
      <c r="T50" s="40" t="str">
        <f>+IF(OR($H50=0,$I50=0,$J50=0,$K50=0),"Không đủ ĐKDT","")</f>
        <v/>
      </c>
      <c r="U50" s="90" t="s">
        <v>1108</v>
      </c>
      <c r="V50" s="3"/>
      <c r="W50" s="28"/>
      <c r="X50" s="78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</row>
    <row r="51" spans="2:39" ht="30" customHeight="1">
      <c r="B51" s="29">
        <v>42</v>
      </c>
      <c r="C51" s="30" t="s">
        <v>872</v>
      </c>
      <c r="D51" s="31" t="s">
        <v>873</v>
      </c>
      <c r="E51" s="32" t="s">
        <v>178</v>
      </c>
      <c r="F51" s="33" t="s">
        <v>874</v>
      </c>
      <c r="G51" s="30" t="s">
        <v>98</v>
      </c>
      <c r="H51" s="34">
        <v>9</v>
      </c>
      <c r="I51" s="34">
        <v>8</v>
      </c>
      <c r="J51" s="34" t="s">
        <v>28</v>
      </c>
      <c r="K51" s="34">
        <v>8.5</v>
      </c>
      <c r="L51" s="41"/>
      <c r="M51" s="41"/>
      <c r="N51" s="41"/>
      <c r="O51" s="104"/>
      <c r="P51" s="36">
        <v>6.5</v>
      </c>
      <c r="Q51" s="37">
        <f>ROUND(SUMPRODUCT(H51:P51,$H$9:$P$9)/100,1)</f>
        <v>7.1</v>
      </c>
      <c r="R51" s="38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B</v>
      </c>
      <c r="S51" s="39" t="str">
        <f>IF($Q51&lt;4,"Kém",IF(AND($Q51&gt;=4,$Q51&lt;=5.4),"Trung bình yếu",IF(AND($Q51&gt;=5.5,$Q51&lt;=6.9),"Trung bình",IF(AND($Q51&gt;=7,$Q51&lt;=8.4),"Khá",IF(AND($Q51&gt;=8.5,$Q51&lt;=10),"Giỏi","")))))</f>
        <v>Khá</v>
      </c>
      <c r="T51" s="40" t="str">
        <f>+IF(OR($H51=0,$I51=0,$J51=0,$K51=0),"Không đủ ĐKDT","")</f>
        <v/>
      </c>
      <c r="U51" s="90" t="s">
        <v>1108</v>
      </c>
      <c r="V51" s="3"/>
      <c r="W51" s="28"/>
      <c r="X51" s="78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</row>
    <row r="52" spans="2:39" ht="30" customHeight="1">
      <c r="B52" s="29">
        <v>43</v>
      </c>
      <c r="C52" s="30" t="s">
        <v>875</v>
      </c>
      <c r="D52" s="31" t="s">
        <v>876</v>
      </c>
      <c r="E52" s="32" t="s">
        <v>877</v>
      </c>
      <c r="F52" s="33" t="s">
        <v>878</v>
      </c>
      <c r="G52" s="30" t="s">
        <v>66</v>
      </c>
      <c r="H52" s="34">
        <v>8</v>
      </c>
      <c r="I52" s="34">
        <v>8</v>
      </c>
      <c r="J52" s="34" t="s">
        <v>28</v>
      </c>
      <c r="K52" s="34">
        <v>8</v>
      </c>
      <c r="L52" s="41"/>
      <c r="M52" s="41"/>
      <c r="N52" s="41"/>
      <c r="O52" s="104"/>
      <c r="P52" s="36">
        <v>1.5</v>
      </c>
      <c r="Q52" s="37">
        <f>ROUND(SUMPRODUCT(H52:P52,$H$9:$P$9)/100,1)</f>
        <v>3.5</v>
      </c>
      <c r="R52" s="38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F</v>
      </c>
      <c r="S52" s="39" t="str">
        <f>IF($Q52&lt;4,"Kém",IF(AND($Q52&gt;=4,$Q52&lt;=5.4),"Trung bình yếu",IF(AND($Q52&gt;=5.5,$Q52&lt;=6.9),"Trung bình",IF(AND($Q52&gt;=7,$Q52&lt;=8.4),"Khá",IF(AND($Q52&gt;=8.5,$Q52&lt;=10),"Giỏi","")))))</f>
        <v>Kém</v>
      </c>
      <c r="T52" s="40" t="str">
        <f>+IF(OR($H52=0,$I52=0,$J52=0,$K52=0),"Không đủ ĐKDT","")</f>
        <v/>
      </c>
      <c r="U52" s="90" t="s">
        <v>1108</v>
      </c>
      <c r="V52" s="3"/>
      <c r="W52" s="28"/>
      <c r="X52" s="78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Học lại</v>
      </c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</row>
    <row r="53" spans="2:39" ht="30" customHeight="1">
      <c r="B53" s="29">
        <v>44</v>
      </c>
      <c r="C53" s="30" t="s">
        <v>879</v>
      </c>
      <c r="D53" s="31" t="s">
        <v>188</v>
      </c>
      <c r="E53" s="32" t="s">
        <v>880</v>
      </c>
      <c r="F53" s="33" t="s">
        <v>881</v>
      </c>
      <c r="G53" s="30" t="s">
        <v>82</v>
      </c>
      <c r="H53" s="34">
        <v>8</v>
      </c>
      <c r="I53" s="34">
        <v>8</v>
      </c>
      <c r="J53" s="34" t="s">
        <v>28</v>
      </c>
      <c r="K53" s="34">
        <v>8</v>
      </c>
      <c r="L53" s="41"/>
      <c r="M53" s="41"/>
      <c r="N53" s="41"/>
      <c r="O53" s="104"/>
      <c r="P53" s="36">
        <v>3.5</v>
      </c>
      <c r="Q53" s="37">
        <f>ROUND(SUMPRODUCT(H53:P53,$H$9:$P$9)/100,1)</f>
        <v>4.9000000000000004</v>
      </c>
      <c r="R53" s="38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D</v>
      </c>
      <c r="S53" s="39" t="str">
        <f>IF($Q53&lt;4,"Kém",IF(AND($Q53&gt;=4,$Q53&lt;=5.4),"Trung bình yếu",IF(AND($Q53&gt;=5.5,$Q53&lt;=6.9),"Trung bình",IF(AND($Q53&gt;=7,$Q53&lt;=8.4),"Khá",IF(AND($Q53&gt;=8.5,$Q53&lt;=10),"Giỏi","")))))</f>
        <v>Trung bình yếu</v>
      </c>
      <c r="T53" s="40" t="str">
        <f>+IF(OR($H53=0,$I53=0,$J53=0,$K53=0),"Không đủ ĐKDT","")</f>
        <v/>
      </c>
      <c r="U53" s="90" t="s">
        <v>1108</v>
      </c>
      <c r="V53" s="3"/>
      <c r="W53" s="28"/>
      <c r="X53" s="78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</row>
    <row r="54" spans="2:39" ht="30" customHeight="1">
      <c r="B54" s="29">
        <v>45</v>
      </c>
      <c r="C54" s="30" t="s">
        <v>882</v>
      </c>
      <c r="D54" s="31" t="s">
        <v>883</v>
      </c>
      <c r="E54" s="32" t="s">
        <v>186</v>
      </c>
      <c r="F54" s="33" t="s">
        <v>884</v>
      </c>
      <c r="G54" s="30" t="s">
        <v>885</v>
      </c>
      <c r="H54" s="34">
        <v>7</v>
      </c>
      <c r="I54" s="34">
        <v>4</v>
      </c>
      <c r="J54" s="34" t="s">
        <v>28</v>
      </c>
      <c r="K54" s="34">
        <v>5.5</v>
      </c>
      <c r="L54" s="41"/>
      <c r="M54" s="41"/>
      <c r="N54" s="41"/>
      <c r="O54" s="104"/>
      <c r="P54" s="36" t="s">
        <v>1111</v>
      </c>
      <c r="Q54" s="37">
        <f>ROUND(SUMPRODUCT(H54:P54,$H$9:$P$9)/100,1)</f>
        <v>1.7</v>
      </c>
      <c r="R54" s="38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F</v>
      </c>
      <c r="S54" s="39" t="str">
        <f>IF($Q54&lt;4,"Kém",IF(AND($Q54&gt;=4,$Q54&lt;=5.4),"Trung bình yếu",IF(AND($Q54&gt;=5.5,$Q54&lt;=6.9),"Trung bình",IF(AND($Q54&gt;=7,$Q54&lt;=8.4),"Khá",IF(AND($Q54&gt;=8.5,$Q54&lt;=10),"Giỏi","")))))</f>
        <v>Kém</v>
      </c>
      <c r="T54" s="40" t="s">
        <v>1112</v>
      </c>
      <c r="U54" s="90" t="s">
        <v>1108</v>
      </c>
      <c r="V54" s="3"/>
      <c r="W54" s="28"/>
      <c r="X54" s="78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Học lại</v>
      </c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</row>
    <row r="55" spans="2:39" ht="30" customHeight="1">
      <c r="B55" s="29">
        <v>46</v>
      </c>
      <c r="C55" s="30" t="s">
        <v>886</v>
      </c>
      <c r="D55" s="31" t="s">
        <v>93</v>
      </c>
      <c r="E55" s="32" t="s">
        <v>192</v>
      </c>
      <c r="F55" s="33" t="s">
        <v>887</v>
      </c>
      <c r="G55" s="30" t="s">
        <v>66</v>
      </c>
      <c r="H55" s="34">
        <v>9</v>
      </c>
      <c r="I55" s="34">
        <v>9</v>
      </c>
      <c r="J55" s="34" t="s">
        <v>28</v>
      </c>
      <c r="K55" s="34">
        <v>9</v>
      </c>
      <c r="L55" s="41"/>
      <c r="M55" s="41"/>
      <c r="N55" s="41"/>
      <c r="O55" s="104"/>
      <c r="P55" s="36">
        <v>7</v>
      </c>
      <c r="Q55" s="37">
        <f>ROUND(SUMPRODUCT(H55:P55,$H$9:$P$9)/100,1)</f>
        <v>7.6</v>
      </c>
      <c r="R55" s="38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B</v>
      </c>
      <c r="S55" s="39" t="str">
        <f>IF($Q55&lt;4,"Kém",IF(AND($Q55&gt;=4,$Q55&lt;=5.4),"Trung bình yếu",IF(AND($Q55&gt;=5.5,$Q55&lt;=6.9),"Trung bình",IF(AND($Q55&gt;=7,$Q55&lt;=8.4),"Khá",IF(AND($Q55&gt;=8.5,$Q55&lt;=10),"Giỏi","")))))</f>
        <v>Khá</v>
      </c>
      <c r="T55" s="40" t="str">
        <f>+IF(OR($H55=0,$I55=0,$J55=0,$K55=0),"Không đủ ĐKDT","")</f>
        <v/>
      </c>
      <c r="U55" s="90" t="s">
        <v>1108</v>
      </c>
      <c r="V55" s="3"/>
      <c r="W55" s="28"/>
      <c r="X55" s="78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</row>
    <row r="56" spans="2:39" ht="30" customHeight="1">
      <c r="B56" s="29">
        <v>47</v>
      </c>
      <c r="C56" s="30" t="s">
        <v>888</v>
      </c>
      <c r="D56" s="31" t="s">
        <v>889</v>
      </c>
      <c r="E56" s="32" t="s">
        <v>195</v>
      </c>
      <c r="F56" s="33" t="s">
        <v>890</v>
      </c>
      <c r="G56" s="30" t="s">
        <v>102</v>
      </c>
      <c r="H56" s="34">
        <v>9</v>
      </c>
      <c r="I56" s="34">
        <v>8</v>
      </c>
      <c r="J56" s="34" t="s">
        <v>28</v>
      </c>
      <c r="K56" s="34">
        <v>8.5</v>
      </c>
      <c r="L56" s="41"/>
      <c r="M56" s="41"/>
      <c r="N56" s="41"/>
      <c r="O56" s="104"/>
      <c r="P56" s="36">
        <v>3.5</v>
      </c>
      <c r="Q56" s="37">
        <f>ROUND(SUMPRODUCT(H56:P56,$H$9:$P$9)/100,1)</f>
        <v>5</v>
      </c>
      <c r="R56" s="38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D+</v>
      </c>
      <c r="S56" s="39" t="str">
        <f>IF($Q56&lt;4,"Kém",IF(AND($Q56&gt;=4,$Q56&lt;=5.4),"Trung bình yếu",IF(AND($Q56&gt;=5.5,$Q56&lt;=6.9),"Trung bình",IF(AND($Q56&gt;=7,$Q56&lt;=8.4),"Khá",IF(AND($Q56&gt;=8.5,$Q56&lt;=10),"Giỏi","")))))</f>
        <v>Trung bình yếu</v>
      </c>
      <c r="T56" s="40" t="str">
        <f>+IF(OR($H56=0,$I56=0,$J56=0,$K56=0),"Không đủ ĐKDT","")</f>
        <v/>
      </c>
      <c r="U56" s="90" t="s">
        <v>1108</v>
      </c>
      <c r="V56" s="3"/>
      <c r="W56" s="28"/>
      <c r="X56" s="78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</row>
    <row r="57" spans="2:39" ht="30" customHeight="1">
      <c r="B57" s="29">
        <v>48</v>
      </c>
      <c r="C57" s="30" t="s">
        <v>891</v>
      </c>
      <c r="D57" s="31" t="s">
        <v>892</v>
      </c>
      <c r="E57" s="32" t="s">
        <v>893</v>
      </c>
      <c r="F57" s="33" t="s">
        <v>894</v>
      </c>
      <c r="G57" s="30" t="s">
        <v>91</v>
      </c>
      <c r="H57" s="34">
        <v>9</v>
      </c>
      <c r="I57" s="34">
        <v>8</v>
      </c>
      <c r="J57" s="34" t="s">
        <v>28</v>
      </c>
      <c r="K57" s="34">
        <v>8.5</v>
      </c>
      <c r="L57" s="41"/>
      <c r="M57" s="41"/>
      <c r="N57" s="41"/>
      <c r="O57" s="104"/>
      <c r="P57" s="36">
        <v>5.5</v>
      </c>
      <c r="Q57" s="37">
        <f>ROUND(SUMPRODUCT(H57:P57,$H$9:$P$9)/100,1)</f>
        <v>6.4</v>
      </c>
      <c r="R57" s="38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C</v>
      </c>
      <c r="S57" s="39" t="str">
        <f>IF($Q57&lt;4,"Kém",IF(AND($Q57&gt;=4,$Q57&lt;=5.4),"Trung bình yếu",IF(AND($Q57&gt;=5.5,$Q57&lt;=6.9),"Trung bình",IF(AND($Q57&gt;=7,$Q57&lt;=8.4),"Khá",IF(AND($Q57&gt;=8.5,$Q57&lt;=10),"Giỏi","")))))</f>
        <v>Trung bình</v>
      </c>
      <c r="T57" s="40" t="str">
        <f>+IF(OR($H57=0,$I57=0,$J57=0,$K57=0),"Không đủ ĐKDT","")</f>
        <v/>
      </c>
      <c r="U57" s="90" t="s">
        <v>1108</v>
      </c>
      <c r="V57" s="3"/>
      <c r="W57" s="28"/>
      <c r="X57" s="78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</row>
    <row r="58" spans="2:39" ht="30" customHeight="1">
      <c r="B58" s="29">
        <v>49</v>
      </c>
      <c r="C58" s="30" t="s">
        <v>895</v>
      </c>
      <c r="D58" s="31" t="s">
        <v>896</v>
      </c>
      <c r="E58" s="32" t="s">
        <v>202</v>
      </c>
      <c r="F58" s="33" t="s">
        <v>863</v>
      </c>
      <c r="G58" s="30" t="s">
        <v>66</v>
      </c>
      <c r="H58" s="34">
        <v>9</v>
      </c>
      <c r="I58" s="34">
        <v>8</v>
      </c>
      <c r="J58" s="34" t="s">
        <v>28</v>
      </c>
      <c r="K58" s="34">
        <v>8.5</v>
      </c>
      <c r="L58" s="41"/>
      <c r="M58" s="41"/>
      <c r="N58" s="41"/>
      <c r="O58" s="104"/>
      <c r="P58" s="36">
        <v>4.5</v>
      </c>
      <c r="Q58" s="37">
        <f>ROUND(SUMPRODUCT(H58:P58,$H$9:$P$9)/100,1)</f>
        <v>5.7</v>
      </c>
      <c r="R58" s="38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C</v>
      </c>
      <c r="S58" s="39" t="str">
        <f>IF($Q58&lt;4,"Kém",IF(AND($Q58&gt;=4,$Q58&lt;=5.4),"Trung bình yếu",IF(AND($Q58&gt;=5.5,$Q58&lt;=6.9),"Trung bình",IF(AND($Q58&gt;=7,$Q58&lt;=8.4),"Khá",IF(AND($Q58&gt;=8.5,$Q58&lt;=10),"Giỏi","")))))</f>
        <v>Trung bình</v>
      </c>
      <c r="T58" s="40" t="str">
        <f>+IF(OR($H58=0,$I58=0,$J58=0,$K58=0),"Không đủ ĐKDT","")</f>
        <v/>
      </c>
      <c r="U58" s="90" t="s">
        <v>1108</v>
      </c>
      <c r="V58" s="3"/>
      <c r="W58" s="28"/>
      <c r="X58" s="78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</row>
    <row r="59" spans="2:39" ht="30" customHeight="1">
      <c r="B59" s="29">
        <v>50</v>
      </c>
      <c r="C59" s="30" t="s">
        <v>897</v>
      </c>
      <c r="D59" s="31" t="s">
        <v>93</v>
      </c>
      <c r="E59" s="32" t="s">
        <v>202</v>
      </c>
      <c r="F59" s="33" t="s">
        <v>898</v>
      </c>
      <c r="G59" s="30" t="s">
        <v>150</v>
      </c>
      <c r="H59" s="34">
        <v>9</v>
      </c>
      <c r="I59" s="34">
        <v>8</v>
      </c>
      <c r="J59" s="34" t="s">
        <v>28</v>
      </c>
      <c r="K59" s="34">
        <v>8.5</v>
      </c>
      <c r="L59" s="41"/>
      <c r="M59" s="41"/>
      <c r="N59" s="41"/>
      <c r="O59" s="104"/>
      <c r="P59" s="36">
        <v>4.5</v>
      </c>
      <c r="Q59" s="37">
        <f>ROUND(SUMPRODUCT(H59:P59,$H$9:$P$9)/100,1)</f>
        <v>5.7</v>
      </c>
      <c r="R59" s="38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C</v>
      </c>
      <c r="S59" s="39" t="str">
        <f>IF($Q59&lt;4,"Kém",IF(AND($Q59&gt;=4,$Q59&lt;=5.4),"Trung bình yếu",IF(AND($Q59&gt;=5.5,$Q59&lt;=6.9),"Trung bình",IF(AND($Q59&gt;=7,$Q59&lt;=8.4),"Khá",IF(AND($Q59&gt;=8.5,$Q59&lt;=10),"Giỏi","")))))</f>
        <v>Trung bình</v>
      </c>
      <c r="T59" s="40" t="str">
        <f>+IF(OR($H59=0,$I59=0,$J59=0,$K59=0),"Không đủ ĐKDT","")</f>
        <v/>
      </c>
      <c r="U59" s="90" t="s">
        <v>1108</v>
      </c>
      <c r="V59" s="3"/>
      <c r="W59" s="28"/>
      <c r="X59" s="78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</row>
    <row r="60" spans="2:39" ht="30" customHeight="1">
      <c r="B60" s="29">
        <v>51</v>
      </c>
      <c r="C60" s="30" t="s">
        <v>899</v>
      </c>
      <c r="D60" s="31" t="s">
        <v>900</v>
      </c>
      <c r="E60" s="32" t="s">
        <v>350</v>
      </c>
      <c r="F60" s="33" t="s">
        <v>901</v>
      </c>
      <c r="G60" s="30" t="s">
        <v>619</v>
      </c>
      <c r="H60" s="34">
        <v>7</v>
      </c>
      <c r="I60" s="34">
        <v>8</v>
      </c>
      <c r="J60" s="34" t="s">
        <v>28</v>
      </c>
      <c r="K60" s="34">
        <v>7.5</v>
      </c>
      <c r="L60" s="41"/>
      <c r="M60" s="41"/>
      <c r="N60" s="41"/>
      <c r="O60" s="104"/>
      <c r="P60" s="36">
        <v>2</v>
      </c>
      <c r="Q60" s="37">
        <f>ROUND(SUMPRODUCT(H60:P60,$H$9:$P$9)/100,1)</f>
        <v>3.7</v>
      </c>
      <c r="R60" s="38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F</v>
      </c>
      <c r="S60" s="39" t="str">
        <f>IF($Q60&lt;4,"Kém",IF(AND($Q60&gt;=4,$Q60&lt;=5.4),"Trung bình yếu",IF(AND($Q60&gt;=5.5,$Q60&lt;=6.9),"Trung bình",IF(AND($Q60&gt;=7,$Q60&lt;=8.4),"Khá",IF(AND($Q60&gt;=8.5,$Q60&lt;=10),"Giỏi","")))))</f>
        <v>Kém</v>
      </c>
      <c r="T60" s="40" t="str">
        <f>+IF(OR($H60=0,$I60=0,$J60=0,$K60=0),"Không đủ ĐKDT","")</f>
        <v/>
      </c>
      <c r="U60" s="90" t="s">
        <v>1108</v>
      </c>
      <c r="V60" s="3"/>
      <c r="W60" s="28"/>
      <c r="X60" s="78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Học lại</v>
      </c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</row>
    <row r="61" spans="2:39" ht="30" customHeight="1">
      <c r="B61" s="29">
        <v>52</v>
      </c>
      <c r="C61" s="30" t="s">
        <v>902</v>
      </c>
      <c r="D61" s="31" t="s">
        <v>903</v>
      </c>
      <c r="E61" s="32" t="s">
        <v>211</v>
      </c>
      <c r="F61" s="33" t="s">
        <v>904</v>
      </c>
      <c r="G61" s="30" t="s">
        <v>98</v>
      </c>
      <c r="H61" s="34">
        <v>9</v>
      </c>
      <c r="I61" s="34">
        <v>8</v>
      </c>
      <c r="J61" s="34" t="s">
        <v>28</v>
      </c>
      <c r="K61" s="34">
        <v>8.5</v>
      </c>
      <c r="L61" s="41"/>
      <c r="M61" s="41"/>
      <c r="N61" s="41"/>
      <c r="O61" s="104"/>
      <c r="P61" s="36">
        <v>3.5</v>
      </c>
      <c r="Q61" s="37">
        <f>ROUND(SUMPRODUCT(H61:P61,$H$9:$P$9)/100,1)</f>
        <v>5</v>
      </c>
      <c r="R61" s="38" t="str">
        <f>IF(AND($Q61&gt;=9,$Q61&lt;=10),"A+","")&amp;IF(AND($Q61&gt;=8.5,$Q61&lt;=8.9),"A","")&amp;IF(AND($Q61&gt;=8,$Q61&lt;=8.4),"B+","")&amp;IF(AND($Q61&gt;=7,$Q61&lt;=7.9),"B","")&amp;IF(AND($Q61&gt;=6.5,$Q61&lt;=6.9),"C+","")&amp;IF(AND($Q61&gt;=5.5,$Q61&lt;=6.4),"C","")&amp;IF(AND($Q61&gt;=5,$Q61&lt;=5.4),"D+","")&amp;IF(AND($Q61&gt;=4,$Q61&lt;=4.9),"D","")&amp;IF(AND($Q61&lt;4),"F","")</f>
        <v>D+</v>
      </c>
      <c r="S61" s="39" t="str">
        <f>IF($Q61&lt;4,"Kém",IF(AND($Q61&gt;=4,$Q61&lt;=5.4),"Trung bình yếu",IF(AND($Q61&gt;=5.5,$Q61&lt;=6.9),"Trung bình",IF(AND($Q61&gt;=7,$Q61&lt;=8.4),"Khá",IF(AND($Q61&gt;=8.5,$Q61&lt;=10),"Giỏi","")))))</f>
        <v>Trung bình yếu</v>
      </c>
      <c r="T61" s="40" t="str">
        <f>+IF(OR($H61=0,$I61=0,$J61=0,$K61=0),"Không đủ ĐKDT","")</f>
        <v/>
      </c>
      <c r="U61" s="90" t="s">
        <v>1108</v>
      </c>
      <c r="V61" s="3"/>
      <c r="W61" s="28"/>
      <c r="X61" s="78" t="str">
        <f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Đạt</v>
      </c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</row>
    <row r="62" spans="2:39" ht="30" customHeight="1">
      <c r="B62" s="29">
        <v>53</v>
      </c>
      <c r="C62" s="30" t="s">
        <v>905</v>
      </c>
      <c r="D62" s="31" t="s">
        <v>188</v>
      </c>
      <c r="E62" s="32" t="s">
        <v>216</v>
      </c>
      <c r="F62" s="33" t="s">
        <v>906</v>
      </c>
      <c r="G62" s="30" t="s">
        <v>85</v>
      </c>
      <c r="H62" s="34">
        <v>8</v>
      </c>
      <c r="I62" s="34">
        <v>7</v>
      </c>
      <c r="J62" s="34" t="s">
        <v>28</v>
      </c>
      <c r="K62" s="34">
        <v>7.5</v>
      </c>
      <c r="L62" s="41"/>
      <c r="M62" s="41"/>
      <c r="N62" s="41"/>
      <c r="O62" s="104"/>
      <c r="P62" s="36">
        <v>2</v>
      </c>
      <c r="Q62" s="37">
        <f>ROUND(SUMPRODUCT(H62:P62,$H$9:$P$9)/100,1)</f>
        <v>3.7</v>
      </c>
      <c r="R62" s="38" t="str">
        <f>IF(AND($Q62&gt;=9,$Q62&lt;=10),"A+","")&amp;IF(AND($Q62&gt;=8.5,$Q62&lt;=8.9),"A","")&amp;IF(AND($Q62&gt;=8,$Q62&lt;=8.4),"B+","")&amp;IF(AND($Q62&gt;=7,$Q62&lt;=7.9),"B","")&amp;IF(AND($Q62&gt;=6.5,$Q62&lt;=6.9),"C+","")&amp;IF(AND($Q62&gt;=5.5,$Q62&lt;=6.4),"C","")&amp;IF(AND($Q62&gt;=5,$Q62&lt;=5.4),"D+","")&amp;IF(AND($Q62&gt;=4,$Q62&lt;=4.9),"D","")&amp;IF(AND($Q62&lt;4),"F","")</f>
        <v>F</v>
      </c>
      <c r="S62" s="39" t="str">
        <f>IF($Q62&lt;4,"Kém",IF(AND($Q62&gt;=4,$Q62&lt;=5.4),"Trung bình yếu",IF(AND($Q62&gt;=5.5,$Q62&lt;=6.9),"Trung bình",IF(AND($Q62&gt;=7,$Q62&lt;=8.4),"Khá",IF(AND($Q62&gt;=8.5,$Q62&lt;=10),"Giỏi","")))))</f>
        <v>Kém</v>
      </c>
      <c r="T62" s="40" t="str">
        <f>+IF(OR($H62=0,$I62=0,$J62=0,$K62=0),"Không đủ ĐKDT","")</f>
        <v/>
      </c>
      <c r="U62" s="90" t="s">
        <v>1108</v>
      </c>
      <c r="V62" s="3"/>
      <c r="W62" s="28"/>
      <c r="X62" s="78" t="str">
        <f>IF(T62="Không đủ ĐKDT","Học lại",IF(T62="Đình chỉ thi","Học lại",IF(AND(MID(G62,2,2)&gt;="12",T62="Vắng"),"Học lại",IF(T62="Vắng có phép", "Thi lại",IF(T62="Nợ học phí", "Thi lại",IF(AND((MID(G62,2,2)&lt;"12"),Q62&lt;4.5),"Thi lại",IF(Q62&lt;4,"Học lại","Đạt")))))))</f>
        <v>Học lại</v>
      </c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</row>
    <row r="63" spans="2:39" ht="30" customHeight="1">
      <c r="B63" s="29">
        <v>54</v>
      </c>
      <c r="C63" s="30" t="s">
        <v>907</v>
      </c>
      <c r="D63" s="31" t="s">
        <v>575</v>
      </c>
      <c r="E63" s="32" t="s">
        <v>226</v>
      </c>
      <c r="F63" s="33" t="s">
        <v>908</v>
      </c>
      <c r="G63" s="30" t="s">
        <v>123</v>
      </c>
      <c r="H63" s="34">
        <v>9</v>
      </c>
      <c r="I63" s="34">
        <v>8</v>
      </c>
      <c r="J63" s="34" t="s">
        <v>28</v>
      </c>
      <c r="K63" s="34">
        <v>8.5</v>
      </c>
      <c r="L63" s="41"/>
      <c r="M63" s="41"/>
      <c r="N63" s="41"/>
      <c r="O63" s="104"/>
      <c r="P63" s="36">
        <v>7</v>
      </c>
      <c r="Q63" s="37">
        <f>ROUND(SUMPRODUCT(H63:P63,$H$9:$P$9)/100,1)</f>
        <v>7.5</v>
      </c>
      <c r="R63" s="38" t="str">
        <f>IF(AND($Q63&gt;=9,$Q63&lt;=10),"A+","")&amp;IF(AND($Q63&gt;=8.5,$Q63&lt;=8.9),"A","")&amp;IF(AND($Q63&gt;=8,$Q63&lt;=8.4),"B+","")&amp;IF(AND($Q63&gt;=7,$Q63&lt;=7.9),"B","")&amp;IF(AND($Q63&gt;=6.5,$Q63&lt;=6.9),"C+","")&amp;IF(AND($Q63&gt;=5.5,$Q63&lt;=6.4),"C","")&amp;IF(AND($Q63&gt;=5,$Q63&lt;=5.4),"D+","")&amp;IF(AND($Q63&gt;=4,$Q63&lt;=4.9),"D","")&amp;IF(AND($Q63&lt;4),"F","")</f>
        <v>B</v>
      </c>
      <c r="S63" s="39" t="str">
        <f>IF($Q63&lt;4,"Kém",IF(AND($Q63&gt;=4,$Q63&lt;=5.4),"Trung bình yếu",IF(AND($Q63&gt;=5.5,$Q63&lt;=6.9),"Trung bình",IF(AND($Q63&gt;=7,$Q63&lt;=8.4),"Khá",IF(AND($Q63&gt;=8.5,$Q63&lt;=10),"Giỏi","")))))</f>
        <v>Khá</v>
      </c>
      <c r="T63" s="40" t="str">
        <f>+IF(OR($H63=0,$I63=0,$J63=0,$K63=0),"Không đủ ĐKDT","")</f>
        <v/>
      </c>
      <c r="U63" s="90" t="s">
        <v>1108</v>
      </c>
      <c r="V63" s="3"/>
      <c r="W63" s="28"/>
      <c r="X63" s="78" t="str">
        <f>IF(T63="Không đủ ĐKDT","Học lại",IF(T63="Đình chỉ thi","Học lại",IF(AND(MID(G63,2,2)&gt;="12",T63="Vắng"),"Học lại",IF(T63="Vắng có phép", "Thi lại",IF(T63="Nợ học phí", "Thi lại",IF(AND((MID(G63,2,2)&lt;"12"),Q63&lt;4.5),"Thi lại",IF(Q63&lt;4,"Học lại","Đạt")))))))</f>
        <v>Đạt</v>
      </c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</row>
    <row r="64" spans="2:39" ht="30" customHeight="1">
      <c r="B64" s="29">
        <v>55</v>
      </c>
      <c r="C64" s="30" t="s">
        <v>909</v>
      </c>
      <c r="D64" s="31" t="s">
        <v>883</v>
      </c>
      <c r="E64" s="32" t="s">
        <v>910</v>
      </c>
      <c r="F64" s="33" t="s">
        <v>911</v>
      </c>
      <c r="G64" s="30" t="s">
        <v>91</v>
      </c>
      <c r="H64" s="34">
        <v>9</v>
      </c>
      <c r="I64" s="34">
        <v>8</v>
      </c>
      <c r="J64" s="34" t="s">
        <v>28</v>
      </c>
      <c r="K64" s="34">
        <v>8.5</v>
      </c>
      <c r="L64" s="41"/>
      <c r="M64" s="41"/>
      <c r="N64" s="41"/>
      <c r="O64" s="104"/>
      <c r="P64" s="36">
        <v>2.5</v>
      </c>
      <c r="Q64" s="37">
        <f>ROUND(SUMPRODUCT(H64:P64,$H$9:$P$9)/100,1)</f>
        <v>4.3</v>
      </c>
      <c r="R64" s="38" t="str">
        <f>IF(AND($Q64&gt;=9,$Q64&lt;=10),"A+","")&amp;IF(AND($Q64&gt;=8.5,$Q64&lt;=8.9),"A","")&amp;IF(AND($Q64&gt;=8,$Q64&lt;=8.4),"B+","")&amp;IF(AND($Q64&gt;=7,$Q64&lt;=7.9),"B","")&amp;IF(AND($Q64&gt;=6.5,$Q64&lt;=6.9),"C+","")&amp;IF(AND($Q64&gt;=5.5,$Q64&lt;=6.4),"C","")&amp;IF(AND($Q64&gt;=5,$Q64&lt;=5.4),"D+","")&amp;IF(AND($Q64&gt;=4,$Q64&lt;=4.9),"D","")&amp;IF(AND($Q64&lt;4),"F","")</f>
        <v>D</v>
      </c>
      <c r="S64" s="39" t="str">
        <f>IF($Q64&lt;4,"Kém",IF(AND($Q64&gt;=4,$Q64&lt;=5.4),"Trung bình yếu",IF(AND($Q64&gt;=5.5,$Q64&lt;=6.9),"Trung bình",IF(AND($Q64&gt;=7,$Q64&lt;=8.4),"Khá",IF(AND($Q64&gt;=8.5,$Q64&lt;=10),"Giỏi","")))))</f>
        <v>Trung bình yếu</v>
      </c>
      <c r="T64" s="40" t="str">
        <f>+IF(OR($H64=0,$I64=0,$J64=0,$K64=0),"Không đủ ĐKDT","")</f>
        <v/>
      </c>
      <c r="U64" s="90" t="s">
        <v>1108</v>
      </c>
      <c r="V64" s="3"/>
      <c r="W64" s="28"/>
      <c r="X64" s="78" t="str">
        <f>IF(T64="Không đủ ĐKDT","Học lại",IF(T64="Đình chỉ thi","Học lại",IF(AND(MID(G64,2,2)&gt;="12",T64="Vắng"),"Học lại",IF(T64="Vắng có phép", "Thi lại",IF(T64="Nợ học phí", "Thi lại",IF(AND((MID(G64,2,2)&lt;"12"),Q64&lt;4.5),"Thi lại",IF(Q64&lt;4,"Học lại","Đạt")))))))</f>
        <v>Đạt</v>
      </c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</row>
    <row r="65" spans="1:39" ht="30" customHeight="1">
      <c r="B65" s="29">
        <v>56</v>
      </c>
      <c r="C65" s="30" t="s">
        <v>912</v>
      </c>
      <c r="D65" s="31" t="s">
        <v>913</v>
      </c>
      <c r="E65" s="32" t="s">
        <v>914</v>
      </c>
      <c r="F65" s="33" t="s">
        <v>915</v>
      </c>
      <c r="G65" s="30" t="s">
        <v>85</v>
      </c>
      <c r="H65" s="34">
        <v>9</v>
      </c>
      <c r="I65" s="34">
        <v>8</v>
      </c>
      <c r="J65" s="34" t="s">
        <v>28</v>
      </c>
      <c r="K65" s="34">
        <v>8.5</v>
      </c>
      <c r="L65" s="41"/>
      <c r="M65" s="41"/>
      <c r="N65" s="41"/>
      <c r="O65" s="104"/>
      <c r="P65" s="36">
        <v>7</v>
      </c>
      <c r="Q65" s="37">
        <f>ROUND(SUMPRODUCT(H65:P65,$H$9:$P$9)/100,1)</f>
        <v>7.5</v>
      </c>
      <c r="R65" s="38" t="str">
        <f>IF(AND($Q65&gt;=9,$Q65&lt;=10),"A+","")&amp;IF(AND($Q65&gt;=8.5,$Q65&lt;=8.9),"A","")&amp;IF(AND($Q65&gt;=8,$Q65&lt;=8.4),"B+","")&amp;IF(AND($Q65&gt;=7,$Q65&lt;=7.9),"B","")&amp;IF(AND($Q65&gt;=6.5,$Q65&lt;=6.9),"C+","")&amp;IF(AND($Q65&gt;=5.5,$Q65&lt;=6.4),"C","")&amp;IF(AND($Q65&gt;=5,$Q65&lt;=5.4),"D+","")&amp;IF(AND($Q65&gt;=4,$Q65&lt;=4.9),"D","")&amp;IF(AND($Q65&lt;4),"F","")</f>
        <v>B</v>
      </c>
      <c r="S65" s="39" t="str">
        <f>IF($Q65&lt;4,"Kém",IF(AND($Q65&gt;=4,$Q65&lt;=5.4),"Trung bình yếu",IF(AND($Q65&gt;=5.5,$Q65&lt;=6.9),"Trung bình",IF(AND($Q65&gt;=7,$Q65&lt;=8.4),"Khá",IF(AND($Q65&gt;=8.5,$Q65&lt;=10),"Giỏi","")))))</f>
        <v>Khá</v>
      </c>
      <c r="T65" s="40" t="str">
        <f>+IF(OR($H65=0,$I65=0,$J65=0,$K65=0),"Không đủ ĐKDT","")</f>
        <v/>
      </c>
      <c r="U65" s="90" t="s">
        <v>1108</v>
      </c>
      <c r="V65" s="3"/>
      <c r="W65" s="28"/>
      <c r="X65" s="78" t="str">
        <f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</row>
    <row r="66" spans="1:39" ht="30" customHeight="1">
      <c r="B66" s="29">
        <v>57</v>
      </c>
      <c r="C66" s="30" t="s">
        <v>916</v>
      </c>
      <c r="D66" s="31" t="s">
        <v>917</v>
      </c>
      <c r="E66" s="32" t="s">
        <v>379</v>
      </c>
      <c r="F66" s="33" t="s">
        <v>918</v>
      </c>
      <c r="G66" s="30" t="s">
        <v>66</v>
      </c>
      <c r="H66" s="34">
        <v>9</v>
      </c>
      <c r="I66" s="34">
        <v>8</v>
      </c>
      <c r="J66" s="34" t="s">
        <v>28</v>
      </c>
      <c r="K66" s="34">
        <v>8.5</v>
      </c>
      <c r="L66" s="41"/>
      <c r="M66" s="41"/>
      <c r="N66" s="41"/>
      <c r="O66" s="104"/>
      <c r="P66" s="36">
        <v>5</v>
      </c>
      <c r="Q66" s="37">
        <f>ROUND(SUMPRODUCT(H66:P66,$H$9:$P$9)/100,1)</f>
        <v>6.1</v>
      </c>
      <c r="R66" s="38" t="str">
        <f>IF(AND($Q66&gt;=9,$Q66&lt;=10),"A+","")&amp;IF(AND($Q66&gt;=8.5,$Q66&lt;=8.9),"A","")&amp;IF(AND($Q66&gt;=8,$Q66&lt;=8.4),"B+","")&amp;IF(AND($Q66&gt;=7,$Q66&lt;=7.9),"B","")&amp;IF(AND($Q66&gt;=6.5,$Q66&lt;=6.9),"C+","")&amp;IF(AND($Q66&gt;=5.5,$Q66&lt;=6.4),"C","")&amp;IF(AND($Q66&gt;=5,$Q66&lt;=5.4),"D+","")&amp;IF(AND($Q66&gt;=4,$Q66&lt;=4.9),"D","")&amp;IF(AND($Q66&lt;4),"F","")</f>
        <v>C</v>
      </c>
      <c r="S66" s="39" t="str">
        <f>IF($Q66&lt;4,"Kém",IF(AND($Q66&gt;=4,$Q66&lt;=5.4),"Trung bình yếu",IF(AND($Q66&gt;=5.5,$Q66&lt;=6.9),"Trung bình",IF(AND($Q66&gt;=7,$Q66&lt;=8.4),"Khá",IF(AND($Q66&gt;=8.5,$Q66&lt;=10),"Giỏi","")))))</f>
        <v>Trung bình</v>
      </c>
      <c r="T66" s="40" t="str">
        <f>+IF(OR($H66=0,$I66=0,$J66=0,$K66=0),"Không đủ ĐKDT","")</f>
        <v/>
      </c>
      <c r="U66" s="90" t="s">
        <v>1108</v>
      </c>
      <c r="V66" s="3"/>
      <c r="W66" s="28"/>
      <c r="X66" s="78" t="str">
        <f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Đạt</v>
      </c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</row>
    <row r="67" spans="1:39" ht="30" customHeight="1">
      <c r="B67" s="29">
        <v>58</v>
      </c>
      <c r="C67" s="30" t="s">
        <v>919</v>
      </c>
      <c r="D67" s="31" t="s">
        <v>125</v>
      </c>
      <c r="E67" s="32" t="s">
        <v>920</v>
      </c>
      <c r="F67" s="33" t="s">
        <v>921</v>
      </c>
      <c r="G67" s="30" t="s">
        <v>91</v>
      </c>
      <c r="H67" s="34">
        <v>9</v>
      </c>
      <c r="I67" s="34">
        <v>8</v>
      </c>
      <c r="J67" s="34" t="s">
        <v>28</v>
      </c>
      <c r="K67" s="34">
        <v>8.5</v>
      </c>
      <c r="L67" s="41"/>
      <c r="M67" s="41"/>
      <c r="N67" s="41"/>
      <c r="O67" s="104"/>
      <c r="P67" s="36">
        <v>5.5</v>
      </c>
      <c r="Q67" s="37">
        <f>ROUND(SUMPRODUCT(H67:P67,$H$9:$P$9)/100,1)</f>
        <v>6.4</v>
      </c>
      <c r="R67" s="38" t="str">
        <f>IF(AND($Q67&gt;=9,$Q67&lt;=10),"A+","")&amp;IF(AND($Q67&gt;=8.5,$Q67&lt;=8.9),"A","")&amp;IF(AND($Q67&gt;=8,$Q67&lt;=8.4),"B+","")&amp;IF(AND($Q67&gt;=7,$Q67&lt;=7.9),"B","")&amp;IF(AND($Q67&gt;=6.5,$Q67&lt;=6.9),"C+","")&amp;IF(AND($Q67&gt;=5.5,$Q67&lt;=6.4),"C","")&amp;IF(AND($Q67&gt;=5,$Q67&lt;=5.4),"D+","")&amp;IF(AND($Q67&gt;=4,$Q67&lt;=4.9),"D","")&amp;IF(AND($Q67&lt;4),"F","")</f>
        <v>C</v>
      </c>
      <c r="S67" s="39" t="str">
        <f>IF($Q67&lt;4,"Kém",IF(AND($Q67&gt;=4,$Q67&lt;=5.4),"Trung bình yếu",IF(AND($Q67&gt;=5.5,$Q67&lt;=6.9),"Trung bình",IF(AND($Q67&gt;=7,$Q67&lt;=8.4),"Khá",IF(AND($Q67&gt;=8.5,$Q67&lt;=10),"Giỏi","")))))</f>
        <v>Trung bình</v>
      </c>
      <c r="T67" s="40" t="str">
        <f>+IF(OR($H67=0,$I67=0,$J67=0,$K67=0),"Không đủ ĐKDT","")</f>
        <v/>
      </c>
      <c r="U67" s="90" t="s">
        <v>1108</v>
      </c>
      <c r="V67" s="3"/>
      <c r="W67" s="28"/>
      <c r="X67" s="78" t="str">
        <f>IF(T67="Không đủ ĐKDT","Học lại",IF(T67="Đình chỉ thi","Học lại",IF(AND(MID(G67,2,2)&gt;="12",T67="Vắng"),"Học lại",IF(T67="Vắng có phép", "Thi lại",IF(T67="Nợ học phí", "Thi lại",IF(AND((MID(G67,2,2)&lt;"12"),Q67&lt;4.5),"Thi lại",IF(Q67&lt;4,"Học lại","Đạt")))))))</f>
        <v>Đạt</v>
      </c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</row>
    <row r="68" spans="1:39" ht="30" customHeight="1">
      <c r="B68" s="29">
        <v>59</v>
      </c>
      <c r="C68" s="30" t="s">
        <v>922</v>
      </c>
      <c r="D68" s="31" t="s">
        <v>923</v>
      </c>
      <c r="E68" s="32" t="s">
        <v>924</v>
      </c>
      <c r="F68" s="33" t="s">
        <v>925</v>
      </c>
      <c r="G68" s="30" t="s">
        <v>102</v>
      </c>
      <c r="H68" s="34">
        <v>9</v>
      </c>
      <c r="I68" s="34">
        <v>8</v>
      </c>
      <c r="J68" s="34" t="s">
        <v>28</v>
      </c>
      <c r="K68" s="34">
        <v>8.5</v>
      </c>
      <c r="L68" s="41"/>
      <c r="M68" s="41"/>
      <c r="N68" s="41"/>
      <c r="O68" s="104"/>
      <c r="P68" s="36">
        <v>6</v>
      </c>
      <c r="Q68" s="37">
        <f>ROUND(SUMPRODUCT(H68:P68,$H$9:$P$9)/100,1)</f>
        <v>6.8</v>
      </c>
      <c r="R68" s="38" t="str">
        <f>IF(AND($Q68&gt;=9,$Q68&lt;=10),"A+","")&amp;IF(AND($Q68&gt;=8.5,$Q68&lt;=8.9),"A","")&amp;IF(AND($Q68&gt;=8,$Q68&lt;=8.4),"B+","")&amp;IF(AND($Q68&gt;=7,$Q68&lt;=7.9),"B","")&amp;IF(AND($Q68&gt;=6.5,$Q68&lt;=6.9),"C+","")&amp;IF(AND($Q68&gt;=5.5,$Q68&lt;=6.4),"C","")&amp;IF(AND($Q68&gt;=5,$Q68&lt;=5.4),"D+","")&amp;IF(AND($Q68&gt;=4,$Q68&lt;=4.9),"D","")&amp;IF(AND($Q68&lt;4),"F","")</f>
        <v>C+</v>
      </c>
      <c r="S68" s="39" t="str">
        <f>IF($Q68&lt;4,"Kém",IF(AND($Q68&gt;=4,$Q68&lt;=5.4),"Trung bình yếu",IF(AND($Q68&gt;=5.5,$Q68&lt;=6.9),"Trung bình",IF(AND($Q68&gt;=7,$Q68&lt;=8.4),"Khá",IF(AND($Q68&gt;=8.5,$Q68&lt;=10),"Giỏi","")))))</f>
        <v>Trung bình</v>
      </c>
      <c r="T68" s="40" t="str">
        <f>+IF(OR($H68=0,$I68=0,$J68=0,$K68=0),"Không đủ ĐKDT","")</f>
        <v/>
      </c>
      <c r="U68" s="90" t="s">
        <v>1108</v>
      </c>
      <c r="V68" s="3"/>
      <c r="W68" s="28"/>
      <c r="X68" s="78" t="str">
        <f>IF(T68="Không đủ ĐKDT","Học lại",IF(T68="Đình chỉ thi","Học lại",IF(AND(MID(G68,2,2)&gt;="12",T68="Vắng"),"Học lại",IF(T68="Vắng có phép", "Thi lại",IF(T68="Nợ học phí", "Thi lại",IF(AND((MID(G68,2,2)&lt;"12"),Q68&lt;4.5),"Thi lại",IF(Q68&lt;4,"Học lại","Đạt")))))))</f>
        <v>Đạt</v>
      </c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</row>
    <row r="69" spans="1:39" ht="30" customHeight="1">
      <c r="B69" s="29">
        <v>60</v>
      </c>
      <c r="C69" s="30" t="s">
        <v>926</v>
      </c>
      <c r="D69" s="31" t="s">
        <v>927</v>
      </c>
      <c r="E69" s="32" t="s">
        <v>629</v>
      </c>
      <c r="F69" s="33" t="s">
        <v>928</v>
      </c>
      <c r="G69" s="30" t="s">
        <v>85</v>
      </c>
      <c r="H69" s="34">
        <v>8</v>
      </c>
      <c r="I69" s="34">
        <v>8</v>
      </c>
      <c r="J69" s="34" t="s">
        <v>28</v>
      </c>
      <c r="K69" s="34">
        <v>8</v>
      </c>
      <c r="L69" s="41"/>
      <c r="M69" s="41"/>
      <c r="N69" s="41"/>
      <c r="O69" s="104"/>
      <c r="P69" s="36">
        <v>7</v>
      </c>
      <c r="Q69" s="37">
        <f>ROUND(SUMPRODUCT(H69:P69,$H$9:$P$9)/100,1)</f>
        <v>7.3</v>
      </c>
      <c r="R69" s="38" t="str">
        <f>IF(AND($Q69&gt;=9,$Q69&lt;=10),"A+","")&amp;IF(AND($Q69&gt;=8.5,$Q69&lt;=8.9),"A","")&amp;IF(AND($Q69&gt;=8,$Q69&lt;=8.4),"B+","")&amp;IF(AND($Q69&gt;=7,$Q69&lt;=7.9),"B","")&amp;IF(AND($Q69&gt;=6.5,$Q69&lt;=6.9),"C+","")&amp;IF(AND($Q69&gt;=5.5,$Q69&lt;=6.4),"C","")&amp;IF(AND($Q69&gt;=5,$Q69&lt;=5.4),"D+","")&amp;IF(AND($Q69&gt;=4,$Q69&lt;=4.9),"D","")&amp;IF(AND($Q69&lt;4),"F","")</f>
        <v>B</v>
      </c>
      <c r="S69" s="39" t="str">
        <f>IF($Q69&lt;4,"Kém",IF(AND($Q69&gt;=4,$Q69&lt;=5.4),"Trung bình yếu",IF(AND($Q69&gt;=5.5,$Q69&lt;=6.9),"Trung bình",IF(AND($Q69&gt;=7,$Q69&lt;=8.4),"Khá",IF(AND($Q69&gt;=8.5,$Q69&lt;=10),"Giỏi","")))))</f>
        <v>Khá</v>
      </c>
      <c r="T69" s="40" t="str">
        <f>+IF(OR($H69=0,$I69=0,$J69=0,$K69=0),"Không đủ ĐKDT","")</f>
        <v/>
      </c>
      <c r="U69" s="90" t="s">
        <v>1108</v>
      </c>
      <c r="V69" s="3"/>
      <c r="W69" s="28"/>
      <c r="X69" s="78" t="str">
        <f>IF(T69="Không đủ ĐKDT","Học lại",IF(T69="Đình chỉ thi","Học lại",IF(AND(MID(G69,2,2)&gt;="12",T69="Vắng"),"Học lại",IF(T69="Vắng có phép", "Thi lại",IF(T69="Nợ học phí", "Thi lại",IF(AND((MID(G69,2,2)&lt;"12"),Q69&lt;4.5),"Thi lại",IF(Q69&lt;4,"Học lại","Đạt")))))))</f>
        <v>Đạt</v>
      </c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</row>
    <row r="70" spans="1:39" ht="30" customHeight="1">
      <c r="B70" s="29">
        <v>61</v>
      </c>
      <c r="C70" s="30" t="s">
        <v>929</v>
      </c>
      <c r="D70" s="31" t="s">
        <v>467</v>
      </c>
      <c r="E70" s="32" t="s">
        <v>242</v>
      </c>
      <c r="F70" s="33" t="s">
        <v>930</v>
      </c>
      <c r="G70" s="30" t="s">
        <v>150</v>
      </c>
      <c r="H70" s="34">
        <v>9</v>
      </c>
      <c r="I70" s="34">
        <v>8</v>
      </c>
      <c r="J70" s="34" t="s">
        <v>28</v>
      </c>
      <c r="K70" s="34">
        <v>8.5</v>
      </c>
      <c r="L70" s="41"/>
      <c r="M70" s="41"/>
      <c r="N70" s="41"/>
      <c r="O70" s="104"/>
      <c r="P70" s="36">
        <v>4.5</v>
      </c>
      <c r="Q70" s="37">
        <f>ROUND(SUMPRODUCT(H70:P70,$H$9:$P$9)/100,1)</f>
        <v>5.7</v>
      </c>
      <c r="R70" s="38" t="str">
        <f>IF(AND($Q70&gt;=9,$Q70&lt;=10),"A+","")&amp;IF(AND($Q70&gt;=8.5,$Q70&lt;=8.9),"A","")&amp;IF(AND($Q70&gt;=8,$Q70&lt;=8.4),"B+","")&amp;IF(AND($Q70&gt;=7,$Q70&lt;=7.9),"B","")&amp;IF(AND($Q70&gt;=6.5,$Q70&lt;=6.9),"C+","")&amp;IF(AND($Q70&gt;=5.5,$Q70&lt;=6.4),"C","")&amp;IF(AND($Q70&gt;=5,$Q70&lt;=5.4),"D+","")&amp;IF(AND($Q70&gt;=4,$Q70&lt;=4.9),"D","")&amp;IF(AND($Q70&lt;4),"F","")</f>
        <v>C</v>
      </c>
      <c r="S70" s="39" t="str">
        <f>IF($Q70&lt;4,"Kém",IF(AND($Q70&gt;=4,$Q70&lt;=5.4),"Trung bình yếu",IF(AND($Q70&gt;=5.5,$Q70&lt;=6.9),"Trung bình",IF(AND($Q70&gt;=7,$Q70&lt;=8.4),"Khá",IF(AND($Q70&gt;=8.5,$Q70&lt;=10),"Giỏi","")))))</f>
        <v>Trung bình</v>
      </c>
      <c r="T70" s="40" t="str">
        <f>+IF(OR($H70=0,$I70=0,$J70=0,$K70=0),"Không đủ ĐKDT","")</f>
        <v/>
      </c>
      <c r="U70" s="90" t="s">
        <v>1108</v>
      </c>
      <c r="V70" s="3"/>
      <c r="W70" s="28"/>
      <c r="X70" s="78" t="str">
        <f>IF(T70="Không đủ ĐKDT","Học lại",IF(T70="Đình chỉ thi","Học lại",IF(AND(MID(G70,2,2)&gt;="12",T70="Vắng"),"Học lại",IF(T70="Vắng có phép", "Thi lại",IF(T70="Nợ học phí", "Thi lại",IF(AND((MID(G70,2,2)&lt;"12"),Q70&lt;4.5),"Thi lại",IF(Q70&lt;4,"Học lại","Đạt")))))))</f>
        <v>Đạt</v>
      </c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</row>
    <row r="71" spans="1:39" ht="30" customHeight="1">
      <c r="B71" s="29">
        <v>62</v>
      </c>
      <c r="C71" s="30" t="s">
        <v>931</v>
      </c>
      <c r="D71" s="31" t="s">
        <v>932</v>
      </c>
      <c r="E71" s="32" t="s">
        <v>242</v>
      </c>
      <c r="F71" s="33" t="s">
        <v>933</v>
      </c>
      <c r="G71" s="30" t="s">
        <v>98</v>
      </c>
      <c r="H71" s="34">
        <v>9</v>
      </c>
      <c r="I71" s="34">
        <v>8</v>
      </c>
      <c r="J71" s="34" t="s">
        <v>28</v>
      </c>
      <c r="K71" s="34">
        <v>8.5</v>
      </c>
      <c r="L71" s="41"/>
      <c r="M71" s="41"/>
      <c r="N71" s="41"/>
      <c r="O71" s="104"/>
      <c r="P71" s="36">
        <v>4.5</v>
      </c>
      <c r="Q71" s="37">
        <f>ROUND(SUMPRODUCT(H71:P71,$H$9:$P$9)/100,1)</f>
        <v>5.7</v>
      </c>
      <c r="R71" s="38" t="str">
        <f>IF(AND($Q71&gt;=9,$Q71&lt;=10),"A+","")&amp;IF(AND($Q71&gt;=8.5,$Q71&lt;=8.9),"A","")&amp;IF(AND($Q71&gt;=8,$Q71&lt;=8.4),"B+","")&amp;IF(AND($Q71&gt;=7,$Q71&lt;=7.9),"B","")&amp;IF(AND($Q71&gt;=6.5,$Q71&lt;=6.9),"C+","")&amp;IF(AND($Q71&gt;=5.5,$Q71&lt;=6.4),"C","")&amp;IF(AND($Q71&gt;=5,$Q71&lt;=5.4),"D+","")&amp;IF(AND($Q71&gt;=4,$Q71&lt;=4.9),"D","")&amp;IF(AND($Q71&lt;4),"F","")</f>
        <v>C</v>
      </c>
      <c r="S71" s="39" t="str">
        <f>IF($Q71&lt;4,"Kém",IF(AND($Q71&gt;=4,$Q71&lt;=5.4),"Trung bình yếu",IF(AND($Q71&gt;=5.5,$Q71&lt;=6.9),"Trung bình",IF(AND($Q71&gt;=7,$Q71&lt;=8.4),"Khá",IF(AND($Q71&gt;=8.5,$Q71&lt;=10),"Giỏi","")))))</f>
        <v>Trung bình</v>
      </c>
      <c r="T71" s="40" t="str">
        <f>+IF(OR($H71=0,$I71=0,$J71=0,$K71=0),"Không đủ ĐKDT","")</f>
        <v/>
      </c>
      <c r="U71" s="90" t="s">
        <v>1108</v>
      </c>
      <c r="V71" s="3"/>
      <c r="W71" s="28"/>
      <c r="X71" s="78" t="str">
        <f>IF(T71="Không đủ ĐKDT","Học lại",IF(T71="Đình chỉ thi","Học lại",IF(AND(MID(G71,2,2)&gt;="12",T71="Vắng"),"Học lại",IF(T71="Vắng có phép", "Thi lại",IF(T71="Nợ học phí", "Thi lại",IF(AND((MID(G71,2,2)&lt;"12"),Q71&lt;4.5),"Thi lại",IF(Q71&lt;4,"Học lại","Đạt")))))))</f>
        <v>Đạt</v>
      </c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</row>
    <row r="72" spans="1:39" ht="30" customHeight="1">
      <c r="B72" s="29">
        <v>63</v>
      </c>
      <c r="C72" s="30" t="s">
        <v>934</v>
      </c>
      <c r="D72" s="31" t="s">
        <v>935</v>
      </c>
      <c r="E72" s="32" t="s">
        <v>496</v>
      </c>
      <c r="F72" s="33" t="s">
        <v>936</v>
      </c>
      <c r="G72" s="30" t="s">
        <v>66</v>
      </c>
      <c r="H72" s="34">
        <v>9</v>
      </c>
      <c r="I72" s="34">
        <v>8</v>
      </c>
      <c r="J72" s="34" t="s">
        <v>28</v>
      </c>
      <c r="K72" s="34">
        <v>8.5</v>
      </c>
      <c r="L72" s="41"/>
      <c r="M72" s="41"/>
      <c r="N72" s="41"/>
      <c r="O72" s="104"/>
      <c r="P72" s="36">
        <v>6</v>
      </c>
      <c r="Q72" s="37">
        <f>ROUND(SUMPRODUCT(H72:P72,$H$9:$P$9)/100,1)</f>
        <v>6.8</v>
      </c>
      <c r="R72" s="38" t="str">
        <f>IF(AND($Q72&gt;=9,$Q72&lt;=10),"A+","")&amp;IF(AND($Q72&gt;=8.5,$Q72&lt;=8.9),"A","")&amp;IF(AND($Q72&gt;=8,$Q72&lt;=8.4),"B+","")&amp;IF(AND($Q72&gt;=7,$Q72&lt;=7.9),"B","")&amp;IF(AND($Q72&gt;=6.5,$Q72&lt;=6.9),"C+","")&amp;IF(AND($Q72&gt;=5.5,$Q72&lt;=6.4),"C","")&amp;IF(AND($Q72&gt;=5,$Q72&lt;=5.4),"D+","")&amp;IF(AND($Q72&gt;=4,$Q72&lt;=4.9),"D","")&amp;IF(AND($Q72&lt;4),"F","")</f>
        <v>C+</v>
      </c>
      <c r="S72" s="39" t="str">
        <f>IF($Q72&lt;4,"Kém",IF(AND($Q72&gt;=4,$Q72&lt;=5.4),"Trung bình yếu",IF(AND($Q72&gt;=5.5,$Q72&lt;=6.9),"Trung bình",IF(AND($Q72&gt;=7,$Q72&lt;=8.4),"Khá",IF(AND($Q72&gt;=8.5,$Q72&lt;=10),"Giỏi","")))))</f>
        <v>Trung bình</v>
      </c>
      <c r="T72" s="40" t="str">
        <f>+IF(OR($H72=0,$I72=0,$J72=0,$K72=0),"Không đủ ĐKDT","")</f>
        <v/>
      </c>
      <c r="U72" s="90" t="s">
        <v>1108</v>
      </c>
      <c r="V72" s="3"/>
      <c r="W72" s="28"/>
      <c r="X72" s="78" t="str">
        <f>IF(T72="Không đủ ĐKDT","Học lại",IF(T72="Đình chỉ thi","Học lại",IF(AND(MID(G72,2,2)&gt;="12",T72="Vắng"),"Học lại",IF(T72="Vắng có phép", "Thi lại",IF(T72="Nợ học phí", "Thi lại",IF(AND((MID(G72,2,2)&lt;"12"),Q72&lt;4.5),"Thi lại",IF(Q72&lt;4,"Học lại","Đạt")))))))</f>
        <v>Đạt</v>
      </c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</row>
    <row r="73" spans="1:39" ht="30" customHeight="1">
      <c r="B73" s="29">
        <v>64</v>
      </c>
      <c r="C73" s="30" t="s">
        <v>937</v>
      </c>
      <c r="D73" s="31" t="s">
        <v>938</v>
      </c>
      <c r="E73" s="32" t="s">
        <v>245</v>
      </c>
      <c r="F73" s="33" t="s">
        <v>939</v>
      </c>
      <c r="G73" s="30" t="s">
        <v>123</v>
      </c>
      <c r="H73" s="34">
        <v>9</v>
      </c>
      <c r="I73" s="34">
        <v>7</v>
      </c>
      <c r="J73" s="34" t="s">
        <v>28</v>
      </c>
      <c r="K73" s="34">
        <v>8</v>
      </c>
      <c r="L73" s="41"/>
      <c r="M73" s="41"/>
      <c r="N73" s="41"/>
      <c r="O73" s="104"/>
      <c r="P73" s="36">
        <v>0.5</v>
      </c>
      <c r="Q73" s="37">
        <f>ROUND(SUMPRODUCT(H73:P73,$H$9:$P$9)/100,1)</f>
        <v>2.8</v>
      </c>
      <c r="R73" s="38" t="str">
        <f>IF(AND($Q73&gt;=9,$Q73&lt;=10),"A+","")&amp;IF(AND($Q73&gt;=8.5,$Q73&lt;=8.9),"A","")&amp;IF(AND($Q73&gt;=8,$Q73&lt;=8.4),"B+","")&amp;IF(AND($Q73&gt;=7,$Q73&lt;=7.9),"B","")&amp;IF(AND($Q73&gt;=6.5,$Q73&lt;=6.9),"C+","")&amp;IF(AND($Q73&gt;=5.5,$Q73&lt;=6.4),"C","")&amp;IF(AND($Q73&gt;=5,$Q73&lt;=5.4),"D+","")&amp;IF(AND($Q73&gt;=4,$Q73&lt;=4.9),"D","")&amp;IF(AND($Q73&lt;4),"F","")</f>
        <v>F</v>
      </c>
      <c r="S73" s="39" t="str">
        <f>IF($Q73&lt;4,"Kém",IF(AND($Q73&gt;=4,$Q73&lt;=5.4),"Trung bình yếu",IF(AND($Q73&gt;=5.5,$Q73&lt;=6.9),"Trung bình",IF(AND($Q73&gt;=7,$Q73&lt;=8.4),"Khá",IF(AND($Q73&gt;=8.5,$Q73&lt;=10),"Giỏi","")))))</f>
        <v>Kém</v>
      </c>
      <c r="T73" s="40" t="str">
        <f>+IF(OR($H73=0,$I73=0,$J73=0,$K73=0),"Không đủ ĐKDT","")</f>
        <v/>
      </c>
      <c r="U73" s="90" t="s">
        <v>1108</v>
      </c>
      <c r="V73" s="3"/>
      <c r="W73" s="28"/>
      <c r="X73" s="78" t="str">
        <f>IF(T73="Không đủ ĐKDT","Học lại",IF(T73="Đình chỉ thi","Học lại",IF(AND(MID(G73,2,2)&gt;="12",T73="Vắng"),"Học lại",IF(T73="Vắng có phép", "Thi lại",IF(T73="Nợ học phí", "Thi lại",IF(AND((MID(G73,2,2)&lt;"12"),Q73&lt;4.5),"Thi lại",IF(Q73&lt;4,"Học lại","Đạt")))))))</f>
        <v>Học lại</v>
      </c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</row>
    <row r="74" spans="1:39" ht="30" customHeight="1">
      <c r="B74" s="29">
        <v>65</v>
      </c>
      <c r="C74" s="30" t="s">
        <v>940</v>
      </c>
      <c r="D74" s="31" t="s">
        <v>291</v>
      </c>
      <c r="E74" s="32" t="s">
        <v>245</v>
      </c>
      <c r="F74" s="33" t="s">
        <v>941</v>
      </c>
      <c r="G74" s="30" t="s">
        <v>532</v>
      </c>
      <c r="H74" s="34">
        <v>7</v>
      </c>
      <c r="I74" s="34">
        <v>8</v>
      </c>
      <c r="J74" s="34" t="s">
        <v>28</v>
      </c>
      <c r="K74" s="34">
        <v>7.5</v>
      </c>
      <c r="L74" s="41"/>
      <c r="M74" s="41"/>
      <c r="N74" s="41"/>
      <c r="O74" s="104"/>
      <c r="P74" s="36">
        <v>2.5</v>
      </c>
      <c r="Q74" s="37">
        <f>ROUND(SUMPRODUCT(H74:P74,$H$9:$P$9)/100,1)</f>
        <v>4</v>
      </c>
      <c r="R74" s="38" t="str">
        <f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D</v>
      </c>
      <c r="S74" s="39" t="str">
        <f>IF($Q74&lt;4,"Kém",IF(AND($Q74&gt;=4,$Q74&lt;=5.4),"Trung bình yếu",IF(AND($Q74&gt;=5.5,$Q74&lt;=6.9),"Trung bình",IF(AND($Q74&gt;=7,$Q74&lt;=8.4),"Khá",IF(AND($Q74&gt;=8.5,$Q74&lt;=10),"Giỏi","")))))</f>
        <v>Trung bình yếu</v>
      </c>
      <c r="T74" s="40" t="str">
        <f>+IF(OR($H74=0,$I74=0,$J74=0,$K74=0),"Không đủ ĐKDT","")</f>
        <v/>
      </c>
      <c r="U74" s="90" t="s">
        <v>1108</v>
      </c>
      <c r="V74" s="3"/>
      <c r="W74" s="28"/>
      <c r="X74" s="78" t="str">
        <f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</row>
    <row r="75" spans="1:39" ht="30" customHeight="1">
      <c r="B75" s="29">
        <v>66</v>
      </c>
      <c r="C75" s="30" t="s">
        <v>942</v>
      </c>
      <c r="D75" s="31" t="s">
        <v>943</v>
      </c>
      <c r="E75" s="32" t="s">
        <v>944</v>
      </c>
      <c r="F75" s="33" t="s">
        <v>945</v>
      </c>
      <c r="G75" s="30" t="s">
        <v>91</v>
      </c>
      <c r="H75" s="34">
        <v>7</v>
      </c>
      <c r="I75" s="34">
        <v>8</v>
      </c>
      <c r="J75" s="34" t="s">
        <v>28</v>
      </c>
      <c r="K75" s="34">
        <v>7.5</v>
      </c>
      <c r="L75" s="41"/>
      <c r="M75" s="41"/>
      <c r="N75" s="41"/>
      <c r="O75" s="104"/>
      <c r="P75" s="36">
        <v>0.5</v>
      </c>
      <c r="Q75" s="37">
        <f>ROUND(SUMPRODUCT(H75:P75,$H$9:$P$9)/100,1)</f>
        <v>2.6</v>
      </c>
      <c r="R75" s="38" t="str">
        <f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39" t="str">
        <f>IF($Q75&lt;4,"Kém",IF(AND($Q75&gt;=4,$Q75&lt;=5.4),"Trung bình yếu",IF(AND($Q75&gt;=5.5,$Q75&lt;=6.9),"Trung bình",IF(AND($Q75&gt;=7,$Q75&lt;=8.4),"Khá",IF(AND($Q75&gt;=8.5,$Q75&lt;=10),"Giỏi","")))))</f>
        <v>Kém</v>
      </c>
      <c r="T75" s="40" t="str">
        <f>+IF(OR($H75=0,$I75=0,$J75=0,$K75=0),"Không đủ ĐKDT","")</f>
        <v/>
      </c>
      <c r="U75" s="90" t="s">
        <v>1108</v>
      </c>
      <c r="V75" s="3"/>
      <c r="W75" s="28"/>
      <c r="X75" s="78" t="str">
        <f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</row>
    <row r="76" spans="1:39" ht="30" customHeight="1">
      <c r="B76" s="29">
        <v>67</v>
      </c>
      <c r="C76" s="30" t="s">
        <v>946</v>
      </c>
      <c r="D76" s="31" t="s">
        <v>435</v>
      </c>
      <c r="E76" s="32" t="s">
        <v>947</v>
      </c>
      <c r="F76" s="33" t="s">
        <v>948</v>
      </c>
      <c r="G76" s="30" t="s">
        <v>150</v>
      </c>
      <c r="H76" s="34">
        <v>9</v>
      </c>
      <c r="I76" s="34">
        <v>8</v>
      </c>
      <c r="J76" s="34" t="s">
        <v>28</v>
      </c>
      <c r="K76" s="34">
        <v>8.5</v>
      </c>
      <c r="L76" s="41"/>
      <c r="M76" s="41"/>
      <c r="N76" s="41"/>
      <c r="O76" s="104"/>
      <c r="P76" s="36">
        <v>4.5</v>
      </c>
      <c r="Q76" s="37">
        <f>ROUND(SUMPRODUCT(H76:P76,$H$9:$P$9)/100,1)</f>
        <v>5.7</v>
      </c>
      <c r="R76" s="38" t="str">
        <f>IF(AND($Q76&gt;=9,$Q76&lt;=10),"A+","")&amp;IF(AND($Q76&gt;=8.5,$Q76&lt;=8.9),"A","")&amp;IF(AND($Q76&gt;=8,$Q76&lt;=8.4),"B+","")&amp;IF(AND($Q76&gt;=7,$Q76&lt;=7.9),"B","")&amp;IF(AND($Q76&gt;=6.5,$Q76&lt;=6.9),"C+","")&amp;IF(AND($Q76&gt;=5.5,$Q76&lt;=6.4),"C","")&amp;IF(AND($Q76&gt;=5,$Q76&lt;=5.4),"D+","")&amp;IF(AND($Q76&gt;=4,$Q76&lt;=4.9),"D","")&amp;IF(AND($Q76&lt;4),"F","")</f>
        <v>C</v>
      </c>
      <c r="S76" s="39" t="str">
        <f>IF($Q76&lt;4,"Kém",IF(AND($Q76&gt;=4,$Q76&lt;=5.4),"Trung bình yếu",IF(AND($Q76&gt;=5.5,$Q76&lt;=6.9),"Trung bình",IF(AND($Q76&gt;=7,$Q76&lt;=8.4),"Khá",IF(AND($Q76&gt;=8.5,$Q76&lt;=10),"Giỏi","")))))</f>
        <v>Trung bình</v>
      </c>
      <c r="T76" s="40" t="str">
        <f>+IF(OR($H76=0,$I76=0,$J76=0,$K76=0),"Không đủ ĐKDT","")</f>
        <v/>
      </c>
      <c r="U76" s="90" t="s">
        <v>1108</v>
      </c>
      <c r="V76" s="3"/>
      <c r="W76" s="28"/>
      <c r="X76" s="78" t="str">
        <f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</row>
    <row r="77" spans="1:39" ht="30" customHeight="1">
      <c r="B77" s="29">
        <v>68</v>
      </c>
      <c r="C77" s="30" t="s">
        <v>949</v>
      </c>
      <c r="D77" s="31" t="s">
        <v>197</v>
      </c>
      <c r="E77" s="32" t="s">
        <v>950</v>
      </c>
      <c r="F77" s="33" t="s">
        <v>951</v>
      </c>
      <c r="G77" s="30" t="s">
        <v>123</v>
      </c>
      <c r="H77" s="34">
        <v>7</v>
      </c>
      <c r="I77" s="34">
        <v>8</v>
      </c>
      <c r="J77" s="34" t="s">
        <v>28</v>
      </c>
      <c r="K77" s="34">
        <v>7.5</v>
      </c>
      <c r="L77" s="41"/>
      <c r="M77" s="41"/>
      <c r="N77" s="41"/>
      <c r="O77" s="104"/>
      <c r="P77" s="36">
        <v>1</v>
      </c>
      <c r="Q77" s="37">
        <f>ROUND(SUMPRODUCT(H77:P77,$H$9:$P$9)/100,1)</f>
        <v>3</v>
      </c>
      <c r="R77" s="38" t="str">
        <f>IF(AND($Q77&gt;=9,$Q77&lt;=10),"A+","")&amp;IF(AND($Q77&gt;=8.5,$Q77&lt;=8.9),"A","")&amp;IF(AND($Q77&gt;=8,$Q77&lt;=8.4),"B+","")&amp;IF(AND($Q77&gt;=7,$Q77&lt;=7.9),"B","")&amp;IF(AND($Q77&gt;=6.5,$Q77&lt;=6.9),"C+","")&amp;IF(AND($Q77&gt;=5.5,$Q77&lt;=6.4),"C","")&amp;IF(AND($Q77&gt;=5,$Q77&lt;=5.4),"D+","")&amp;IF(AND($Q77&gt;=4,$Q77&lt;=4.9),"D","")&amp;IF(AND($Q77&lt;4),"F","")</f>
        <v>F</v>
      </c>
      <c r="S77" s="39" t="str">
        <f>IF($Q77&lt;4,"Kém",IF(AND($Q77&gt;=4,$Q77&lt;=5.4),"Trung bình yếu",IF(AND($Q77&gt;=5.5,$Q77&lt;=6.9),"Trung bình",IF(AND($Q77&gt;=7,$Q77&lt;=8.4),"Khá",IF(AND($Q77&gt;=8.5,$Q77&lt;=10),"Giỏi","")))))</f>
        <v>Kém</v>
      </c>
      <c r="T77" s="40" t="str">
        <f>+IF(OR($H77=0,$I77=0,$J77=0,$K77=0),"Không đủ ĐKDT","")</f>
        <v/>
      </c>
      <c r="U77" s="90" t="s">
        <v>1108</v>
      </c>
      <c r="V77" s="3"/>
      <c r="W77" s="28"/>
      <c r="X77" s="78" t="str">
        <f>IF(T77="Không đủ ĐKDT","Học lại",IF(T77="Đình chỉ thi","Học lại",IF(AND(MID(G77,2,2)&gt;="12",T77="Vắng"),"Học lại",IF(T77="Vắng có phép", "Thi lại",IF(T77="Nợ học phí", "Thi lại",IF(AND((MID(G77,2,2)&lt;"12"),Q77&lt;4.5),"Thi lại",IF(Q77&lt;4,"Học lại","Đạt")))))))</f>
        <v>Học lại</v>
      </c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</row>
    <row r="78" spans="1:39" ht="30" customHeight="1">
      <c r="B78" s="29">
        <v>69</v>
      </c>
      <c r="C78" s="30" t="s">
        <v>952</v>
      </c>
      <c r="D78" s="31" t="s">
        <v>188</v>
      </c>
      <c r="E78" s="32" t="s">
        <v>752</v>
      </c>
      <c r="F78" s="33" t="s">
        <v>953</v>
      </c>
      <c r="G78" s="30" t="s">
        <v>63</v>
      </c>
      <c r="H78" s="34">
        <v>9</v>
      </c>
      <c r="I78" s="34">
        <v>8</v>
      </c>
      <c r="J78" s="34" t="s">
        <v>28</v>
      </c>
      <c r="K78" s="34">
        <v>8.5</v>
      </c>
      <c r="L78" s="41"/>
      <c r="M78" s="41"/>
      <c r="N78" s="41"/>
      <c r="O78" s="104"/>
      <c r="P78" s="36">
        <v>1.5</v>
      </c>
      <c r="Q78" s="37">
        <f>ROUND(SUMPRODUCT(H78:P78,$H$9:$P$9)/100,1)</f>
        <v>3.6</v>
      </c>
      <c r="R78" s="38" t="str">
        <f>IF(AND($Q78&gt;=9,$Q78&lt;=10),"A+","")&amp;IF(AND($Q78&gt;=8.5,$Q78&lt;=8.9),"A","")&amp;IF(AND($Q78&gt;=8,$Q78&lt;=8.4),"B+","")&amp;IF(AND($Q78&gt;=7,$Q78&lt;=7.9),"B","")&amp;IF(AND($Q78&gt;=6.5,$Q78&lt;=6.9),"C+","")&amp;IF(AND($Q78&gt;=5.5,$Q78&lt;=6.4),"C","")&amp;IF(AND($Q78&gt;=5,$Q78&lt;=5.4),"D+","")&amp;IF(AND($Q78&gt;=4,$Q78&lt;=4.9),"D","")&amp;IF(AND($Q78&lt;4),"F","")</f>
        <v>F</v>
      </c>
      <c r="S78" s="39" t="str">
        <f>IF($Q78&lt;4,"Kém",IF(AND($Q78&gt;=4,$Q78&lt;=5.4),"Trung bình yếu",IF(AND($Q78&gt;=5.5,$Q78&lt;=6.9),"Trung bình",IF(AND($Q78&gt;=7,$Q78&lt;=8.4),"Khá",IF(AND($Q78&gt;=8.5,$Q78&lt;=10),"Giỏi","")))))</f>
        <v>Kém</v>
      </c>
      <c r="T78" s="40" t="str">
        <f>+IF(OR($H78=0,$I78=0,$J78=0,$K78=0),"Không đủ ĐKDT","")</f>
        <v/>
      </c>
      <c r="U78" s="90" t="s">
        <v>1108</v>
      </c>
      <c r="V78" s="3"/>
      <c r="W78" s="28"/>
      <c r="X78" s="78" t="str">
        <f>IF(T78="Không đủ ĐKDT","Học lại",IF(T78="Đình chỉ thi","Học lại",IF(AND(MID(G78,2,2)&gt;="12",T78="Vắng"),"Học lại",IF(T78="Vắng có phép", "Thi lại",IF(T78="Nợ học phí", "Thi lại",IF(AND((MID(G78,2,2)&lt;"12"),Q78&lt;4.5),"Thi lại",IF(Q78&lt;4,"Học lại","Đạt")))))))</f>
        <v>Học lại</v>
      </c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</row>
    <row r="79" spans="1:39" ht="30" customHeight="1">
      <c r="B79" s="29">
        <v>70</v>
      </c>
      <c r="C79" s="30" t="s">
        <v>954</v>
      </c>
      <c r="D79" s="31" t="s">
        <v>955</v>
      </c>
      <c r="E79" s="32" t="s">
        <v>956</v>
      </c>
      <c r="F79" s="33" t="s">
        <v>957</v>
      </c>
      <c r="G79" s="30" t="s">
        <v>123</v>
      </c>
      <c r="H79" s="34">
        <v>9</v>
      </c>
      <c r="I79" s="34">
        <v>7</v>
      </c>
      <c r="J79" s="34" t="s">
        <v>28</v>
      </c>
      <c r="K79" s="34">
        <v>8</v>
      </c>
      <c r="L79" s="41"/>
      <c r="M79" s="41"/>
      <c r="N79" s="41"/>
      <c r="O79" s="104"/>
      <c r="P79" s="36">
        <v>6</v>
      </c>
      <c r="Q79" s="37">
        <f>ROUND(SUMPRODUCT(H79:P79,$H$9:$P$9)/100,1)</f>
        <v>6.6</v>
      </c>
      <c r="R79" s="38" t="str">
        <f>IF(AND($Q79&gt;=9,$Q79&lt;=10),"A+","")&amp;IF(AND($Q79&gt;=8.5,$Q79&lt;=8.9),"A","")&amp;IF(AND($Q79&gt;=8,$Q79&lt;=8.4),"B+","")&amp;IF(AND($Q79&gt;=7,$Q79&lt;=7.9),"B","")&amp;IF(AND($Q79&gt;=6.5,$Q79&lt;=6.9),"C+","")&amp;IF(AND($Q79&gt;=5.5,$Q79&lt;=6.4),"C","")&amp;IF(AND($Q79&gt;=5,$Q79&lt;=5.4),"D+","")&amp;IF(AND($Q79&gt;=4,$Q79&lt;=4.9),"D","")&amp;IF(AND($Q79&lt;4),"F","")</f>
        <v>C+</v>
      </c>
      <c r="S79" s="39" t="str">
        <f>IF($Q79&lt;4,"Kém",IF(AND($Q79&gt;=4,$Q79&lt;=5.4),"Trung bình yếu",IF(AND($Q79&gt;=5.5,$Q79&lt;=6.9),"Trung bình",IF(AND($Q79&gt;=7,$Q79&lt;=8.4),"Khá",IF(AND($Q79&gt;=8.5,$Q79&lt;=10),"Giỏi","")))))</f>
        <v>Trung bình</v>
      </c>
      <c r="T79" s="40" t="str">
        <f>+IF(OR($H79=0,$I79=0,$J79=0,$K79=0),"Không đủ ĐKDT","")</f>
        <v/>
      </c>
      <c r="U79" s="90" t="s">
        <v>1108</v>
      </c>
      <c r="V79" s="3"/>
      <c r="W79" s="28"/>
      <c r="X79" s="78" t="str">
        <f>IF(T79="Không đủ ĐKDT","Học lại",IF(T79="Đình chỉ thi","Học lại",IF(AND(MID(G79,2,2)&gt;="12",T79="Vắng"),"Học lại",IF(T79="Vắng có phép", "Thi lại",IF(T79="Nợ học phí", "Thi lại",IF(AND((MID(G79,2,2)&lt;"12"),Q79&lt;4.5),"Thi lại",IF(Q79&lt;4,"Học lại","Đạt")))))))</f>
        <v>Đạt</v>
      </c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</row>
    <row r="80" spans="1:39" ht="9" customHeight="1">
      <c r="A80" s="2"/>
      <c r="B80" s="42"/>
      <c r="C80" s="43"/>
      <c r="D80" s="43"/>
      <c r="E80" s="44"/>
      <c r="F80" s="44"/>
      <c r="G80" s="44"/>
      <c r="H80" s="45"/>
      <c r="I80" s="46"/>
      <c r="J80" s="46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2"/>
      <c r="V80" s="3"/>
    </row>
    <row r="81" spans="1:39" ht="16.5">
      <c r="A81" s="2"/>
      <c r="B81" s="140" t="s">
        <v>29</v>
      </c>
      <c r="C81" s="140"/>
      <c r="D81" s="43"/>
      <c r="E81" s="44"/>
      <c r="F81" s="44"/>
      <c r="G81" s="44"/>
      <c r="H81" s="45"/>
      <c r="I81" s="46"/>
      <c r="J81" s="46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2"/>
      <c r="V81" s="3"/>
    </row>
    <row r="82" spans="1:39" ht="16.5" customHeight="1">
      <c r="A82" s="2"/>
      <c r="B82" s="48" t="s">
        <v>30</v>
      </c>
      <c r="C82" s="48"/>
      <c r="D82" s="49">
        <f>+$AA$8</f>
        <v>70</v>
      </c>
      <c r="E82" s="50" t="s">
        <v>31</v>
      </c>
      <c r="F82" s="111" t="s">
        <v>32</v>
      </c>
      <c r="G82" s="111"/>
      <c r="H82" s="111"/>
      <c r="I82" s="111"/>
      <c r="J82" s="111"/>
      <c r="K82" s="111"/>
      <c r="L82" s="111"/>
      <c r="M82" s="111"/>
      <c r="N82" s="111"/>
      <c r="O82" s="111"/>
      <c r="P82" s="51">
        <f>$AA$8 -COUNTIF($T$9:$T$269,"Vắng") -COUNTIF($T$9:$T$269,"Vắng có phép") - COUNTIF($T$9:$T$269,"Đình chỉ thi") - COUNTIF($T$9:$T$269,"Không đủ ĐKDT")</f>
        <v>68</v>
      </c>
      <c r="Q82" s="51"/>
      <c r="R82" s="51"/>
      <c r="S82" s="52"/>
      <c r="T82" s="53" t="s">
        <v>31</v>
      </c>
      <c r="U82" s="91"/>
      <c r="V82" s="3"/>
    </row>
    <row r="83" spans="1:39" ht="16.5" customHeight="1">
      <c r="A83" s="2"/>
      <c r="B83" s="48" t="s">
        <v>33</v>
      </c>
      <c r="C83" s="48"/>
      <c r="D83" s="49">
        <f>+$AL$8</f>
        <v>56</v>
      </c>
      <c r="E83" s="50" t="s">
        <v>31</v>
      </c>
      <c r="F83" s="111" t="s">
        <v>34</v>
      </c>
      <c r="G83" s="111"/>
      <c r="H83" s="111"/>
      <c r="I83" s="111"/>
      <c r="J83" s="111"/>
      <c r="K83" s="111"/>
      <c r="L83" s="111"/>
      <c r="M83" s="111"/>
      <c r="N83" s="111"/>
      <c r="O83" s="111"/>
      <c r="P83" s="54">
        <f>COUNTIF($T$9:$T$145,"Vắng")</f>
        <v>2</v>
      </c>
      <c r="Q83" s="54"/>
      <c r="R83" s="54"/>
      <c r="S83" s="55"/>
      <c r="T83" s="53" t="s">
        <v>31</v>
      </c>
      <c r="U83" s="92"/>
      <c r="V83" s="3"/>
    </row>
    <row r="84" spans="1:39" ht="16.5" customHeight="1">
      <c r="A84" s="2"/>
      <c r="B84" s="48" t="s">
        <v>42</v>
      </c>
      <c r="C84" s="48"/>
      <c r="D84" s="64">
        <f>COUNTIF(X10:X79,"Học lại")</f>
        <v>14</v>
      </c>
      <c r="E84" s="50" t="s">
        <v>31</v>
      </c>
      <c r="F84" s="111" t="s">
        <v>43</v>
      </c>
      <c r="G84" s="111"/>
      <c r="H84" s="111"/>
      <c r="I84" s="111"/>
      <c r="J84" s="111"/>
      <c r="K84" s="111"/>
      <c r="L84" s="111"/>
      <c r="M84" s="111"/>
      <c r="N84" s="111"/>
      <c r="O84" s="111"/>
      <c r="P84" s="51">
        <f>COUNTIF($T$9:$T$145,"Vắng có phép")</f>
        <v>0</v>
      </c>
      <c r="Q84" s="51"/>
      <c r="R84" s="51"/>
      <c r="S84" s="52"/>
      <c r="T84" s="53" t="s">
        <v>31</v>
      </c>
      <c r="U84" s="91"/>
      <c r="V84" s="3"/>
    </row>
    <row r="85" spans="1:39" ht="3" customHeight="1">
      <c r="A85" s="2"/>
      <c r="B85" s="42"/>
      <c r="C85" s="43"/>
      <c r="D85" s="43"/>
      <c r="E85" s="44"/>
      <c r="F85" s="44"/>
      <c r="G85" s="44"/>
      <c r="H85" s="45"/>
      <c r="I85" s="46"/>
      <c r="J85" s="46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2"/>
      <c r="V85" s="3"/>
    </row>
    <row r="86" spans="1:39">
      <c r="B86" s="83" t="s">
        <v>44</v>
      </c>
      <c r="C86" s="83"/>
      <c r="D86" s="84">
        <f>COUNTIF(X10:X79,"Thi lại")</f>
        <v>0</v>
      </c>
      <c r="E86" s="85" t="s">
        <v>31</v>
      </c>
      <c r="F86" s="3"/>
      <c r="G86" s="3"/>
      <c r="H86" s="3"/>
      <c r="I86" s="3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3"/>
    </row>
    <row r="87" spans="1:39" ht="24.75" customHeight="1">
      <c r="B87" s="83"/>
      <c r="C87" s="83"/>
      <c r="D87" s="84"/>
      <c r="E87" s="85"/>
      <c r="F87" s="3"/>
      <c r="G87" s="3"/>
      <c r="H87" s="3"/>
      <c r="I87" s="3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3"/>
    </row>
    <row r="88" spans="1:39">
      <c r="A88" s="56"/>
      <c r="B88" s="131"/>
      <c r="C88" s="131"/>
      <c r="D88" s="131"/>
      <c r="E88" s="131"/>
      <c r="F88" s="131"/>
      <c r="G88" s="131"/>
      <c r="H88" s="131"/>
      <c r="I88" s="57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3"/>
    </row>
    <row r="89" spans="1:39" ht="4.5" customHeight="1">
      <c r="A89" s="2"/>
      <c r="B89" s="42"/>
      <c r="C89" s="58"/>
      <c r="D89" s="58"/>
      <c r="E89" s="59"/>
      <c r="F89" s="59"/>
      <c r="G89" s="59"/>
      <c r="H89" s="60"/>
      <c r="I89" s="61"/>
      <c r="J89" s="61"/>
      <c r="K89" s="3"/>
      <c r="L89" s="3"/>
      <c r="M89" s="3"/>
      <c r="N89" s="3"/>
      <c r="O89" s="3"/>
      <c r="P89" s="3"/>
      <c r="Q89" s="3"/>
      <c r="R89" s="3"/>
      <c r="S89" s="3"/>
      <c r="T89" s="3"/>
      <c r="V89" s="3"/>
    </row>
    <row r="90" spans="1:39" s="2" customFormat="1">
      <c r="B90" s="131"/>
      <c r="C90" s="131"/>
      <c r="D90" s="132"/>
      <c r="E90" s="132"/>
      <c r="F90" s="132"/>
      <c r="G90" s="132"/>
      <c r="H90" s="132"/>
      <c r="I90" s="61"/>
      <c r="J90" s="61"/>
      <c r="K90" s="47"/>
      <c r="L90" s="47"/>
      <c r="M90" s="47"/>
      <c r="N90" s="47"/>
      <c r="O90" s="47"/>
      <c r="P90" s="47"/>
      <c r="Q90" s="47"/>
      <c r="R90" s="47"/>
      <c r="S90" s="47"/>
      <c r="T90" s="47"/>
      <c r="V90" s="3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V91" s="3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V92" s="3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1"/>
      <c r="V93" s="3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1:39" s="2" customFormat="1" ht="9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1"/>
      <c r="V94" s="3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1:39" s="2" customFormat="1" ht="3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1"/>
      <c r="V95" s="3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1:39" s="2" customFormat="1" ht="18" customHeight="1">
      <c r="A96" s="1"/>
      <c r="B96" s="145"/>
      <c r="C96" s="145"/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3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s="2" customFormat="1" ht="4.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1"/>
      <c r="V97" s="3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s="2" customFormat="1" ht="36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1"/>
      <c r="V98" s="3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s="2" customFormat="1" ht="21.75" customHeight="1">
      <c r="A99" s="1"/>
      <c r="B99" s="131"/>
      <c r="C99" s="131"/>
      <c r="D99" s="131"/>
      <c r="E99" s="131"/>
      <c r="F99" s="131"/>
      <c r="G99" s="131"/>
      <c r="H99" s="131"/>
      <c r="I99" s="57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3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s="2" customFormat="1">
      <c r="A100" s="1"/>
      <c r="B100" s="42"/>
      <c r="C100" s="58"/>
      <c r="D100" s="58"/>
      <c r="E100" s="59"/>
      <c r="F100" s="59"/>
      <c r="G100" s="59"/>
      <c r="H100" s="60"/>
      <c r="I100" s="61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</row>
    <row r="101" spans="1:39" s="2" customFormat="1">
      <c r="A101" s="1"/>
      <c r="B101" s="131"/>
      <c r="C101" s="131"/>
      <c r="D101" s="132"/>
      <c r="E101" s="132"/>
      <c r="F101" s="132"/>
      <c r="G101" s="132"/>
      <c r="H101" s="132"/>
      <c r="I101" s="61"/>
      <c r="J101" s="61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V101" s="1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</row>
    <row r="102" spans="1:39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1"/>
      <c r="V102" s="1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</row>
    <row r="106" spans="1:39">
      <c r="B106" s="144"/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4"/>
      <c r="U106" s="144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sortState ref="A10:AM79">
    <sortCondition ref="B10:B79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83:O83"/>
    <mergeCell ref="O7:O8"/>
    <mergeCell ref="C7:C8"/>
    <mergeCell ref="D7:E8"/>
    <mergeCell ref="AJ4:AK6"/>
    <mergeCell ref="F7:F8"/>
    <mergeCell ref="G7:G8"/>
    <mergeCell ref="B9:G9"/>
    <mergeCell ref="B81:C81"/>
    <mergeCell ref="F82:O82"/>
    <mergeCell ref="P7:P8"/>
    <mergeCell ref="Q7:Q9"/>
    <mergeCell ref="H7:H8"/>
    <mergeCell ref="I7:I8"/>
    <mergeCell ref="J7:J8"/>
    <mergeCell ref="K7:K8"/>
    <mergeCell ref="L7:L8"/>
    <mergeCell ref="M7:M8"/>
    <mergeCell ref="B101:C101"/>
    <mergeCell ref="D101:H101"/>
    <mergeCell ref="B106:C106"/>
    <mergeCell ref="D106:I106"/>
    <mergeCell ref="J106:U106"/>
    <mergeCell ref="J100:U100"/>
    <mergeCell ref="F84:O84"/>
    <mergeCell ref="J86:U86"/>
    <mergeCell ref="J87:U87"/>
    <mergeCell ref="B88:H88"/>
    <mergeCell ref="J88:U88"/>
    <mergeCell ref="B90:C90"/>
    <mergeCell ref="D90:H90"/>
    <mergeCell ref="B96:C96"/>
    <mergeCell ref="D96:I96"/>
    <mergeCell ref="B99:H99"/>
    <mergeCell ref="J99:U99"/>
    <mergeCell ref="J96:U96"/>
  </mergeCells>
  <conditionalFormatting sqref="H10:N79 P10:P79">
    <cfRule type="cellIs" dxfId="2" priority="3" operator="greaterThan">
      <formula>10</formula>
    </cfRule>
  </conditionalFormatting>
  <conditionalFormatting sqref="O101:O1048576 O1:O99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4 Y2:AM8 X10:X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Nhóm(1)</vt:lpstr>
      <vt:lpstr>Nhóm(2)</vt:lpstr>
      <vt:lpstr>Nhóm(3)</vt:lpstr>
      <vt:lpstr>Nhóm(4)</vt:lpstr>
      <vt:lpstr>Nhóm(5)</vt:lpstr>
      <vt:lpstr>Nhóm(6)</vt:lpstr>
      <vt:lpstr>Nhóm(7)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2019-06-08T12:29:42Z</cp:lastPrinted>
  <dcterms:created xsi:type="dcterms:W3CDTF">2015-04-17T02:48:53Z</dcterms:created>
  <dcterms:modified xsi:type="dcterms:W3CDTF">2019-07-11T08:18:59Z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