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'Nhóm(1)'!$A$8:$AL$63</definedName>
    <definedName name="_xlnm._FilterDatabase" localSheetId="1" hidden="1">'Nhóm(2)'!$A$8:$AL$58</definedName>
    <definedName name="_xlnm._FilterDatabase" localSheetId="0" hidden="1">'Nhóm(3)'!$A$8:$AL$61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61" i="3"/>
  <c r="S60"/>
  <c r="S59"/>
  <c r="S58"/>
  <c r="S57"/>
  <c r="S56"/>
  <c r="S55"/>
  <c r="S54"/>
  <c r="S53"/>
  <c r="S52"/>
  <c r="S51"/>
  <c r="S50"/>
  <c r="S49"/>
  <c r="S48"/>
  <c r="S47"/>
  <c r="S46"/>
  <c r="S45"/>
  <c r="S44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AE8" s="1"/>
  <c r="S10"/>
  <c r="O9"/>
  <c r="Y8"/>
  <c r="X8"/>
  <c r="S58" i="2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AC8" s="1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7"/>
  <c r="S48"/>
  <c r="S49"/>
  <c r="S50"/>
  <c r="S51"/>
  <c r="S52"/>
  <c r="S53"/>
  <c r="S54"/>
  <c r="S55"/>
  <c r="S56"/>
  <c r="S57"/>
  <c r="S58"/>
  <c r="S59"/>
  <c r="S60"/>
  <c r="S61"/>
  <c r="S62"/>
  <c r="S63"/>
  <c r="S11"/>
  <c r="S10"/>
  <c r="AA8" i="3" l="1"/>
  <c r="AC8"/>
  <c r="AE8" i="2"/>
  <c r="AA8"/>
  <c r="O66" i="3"/>
  <c r="O65"/>
  <c r="P13"/>
  <c r="P17"/>
  <c r="P19"/>
  <c r="P23"/>
  <c r="P31"/>
  <c r="P33"/>
  <c r="AB8"/>
  <c r="P10"/>
  <c r="W10" s="1"/>
  <c r="P12"/>
  <c r="P14"/>
  <c r="P16"/>
  <c r="P18"/>
  <c r="P20"/>
  <c r="P22"/>
  <c r="P24"/>
  <c r="P26"/>
  <c r="P28"/>
  <c r="P30"/>
  <c r="P32"/>
  <c r="P35"/>
  <c r="P37"/>
  <c r="P39"/>
  <c r="P41"/>
  <c r="P43"/>
  <c r="P45"/>
  <c r="P47"/>
  <c r="P49"/>
  <c r="P51"/>
  <c r="P53"/>
  <c r="P55"/>
  <c r="P57"/>
  <c r="P59"/>
  <c r="P61"/>
  <c r="P60"/>
  <c r="P58"/>
  <c r="P56"/>
  <c r="P54"/>
  <c r="P52"/>
  <c r="P50"/>
  <c r="P48"/>
  <c r="P46"/>
  <c r="P44"/>
  <c r="W44" s="1"/>
  <c r="P42"/>
  <c r="W42" s="1"/>
  <c r="P40"/>
  <c r="P38"/>
  <c r="P36"/>
  <c r="P34"/>
  <c r="P11"/>
  <c r="P15"/>
  <c r="P21"/>
  <c r="P25"/>
  <c r="P27"/>
  <c r="P29"/>
  <c r="W36"/>
  <c r="W48"/>
  <c r="W60"/>
  <c r="O63" i="2"/>
  <c r="O62"/>
  <c r="P13"/>
  <c r="P17"/>
  <c r="P21"/>
  <c r="P31"/>
  <c r="P33"/>
  <c r="AB8"/>
  <c r="P10"/>
  <c r="P12"/>
  <c r="P14"/>
  <c r="P16"/>
  <c r="P18"/>
  <c r="P20"/>
  <c r="P22"/>
  <c r="P24"/>
  <c r="W24" s="1"/>
  <c r="P26"/>
  <c r="P28"/>
  <c r="P30"/>
  <c r="P32"/>
  <c r="P35"/>
  <c r="P37"/>
  <c r="P39"/>
  <c r="P41"/>
  <c r="P43"/>
  <c r="P45"/>
  <c r="P47"/>
  <c r="P49"/>
  <c r="P51"/>
  <c r="P53"/>
  <c r="P55"/>
  <c r="P57"/>
  <c r="P58"/>
  <c r="P56"/>
  <c r="P54"/>
  <c r="P52"/>
  <c r="W52" s="1"/>
  <c r="P50"/>
  <c r="P48"/>
  <c r="W48" s="1"/>
  <c r="P46"/>
  <c r="P44"/>
  <c r="W44" s="1"/>
  <c r="P42"/>
  <c r="P40"/>
  <c r="P38"/>
  <c r="P36"/>
  <c r="P34"/>
  <c r="P11"/>
  <c r="P15"/>
  <c r="P19"/>
  <c r="P23"/>
  <c r="P25"/>
  <c r="P27"/>
  <c r="P29"/>
  <c r="W34"/>
  <c r="W40"/>
  <c r="W58"/>
  <c r="O9" i="1"/>
  <c r="W40" i="3" l="1"/>
  <c r="W58"/>
  <c r="W34"/>
  <c r="W50"/>
  <c r="W54"/>
  <c r="W14"/>
  <c r="W10" i="2"/>
  <c r="W32"/>
  <c r="W28"/>
  <c r="R27" i="3"/>
  <c r="Q27"/>
  <c r="W27"/>
  <c r="R21"/>
  <c r="Q21"/>
  <c r="W21"/>
  <c r="R11"/>
  <c r="Q11"/>
  <c r="W11"/>
  <c r="R36"/>
  <c r="Q36"/>
  <c r="R40"/>
  <c r="Q40"/>
  <c r="R44"/>
  <c r="Q44"/>
  <c r="R48"/>
  <c r="Q48"/>
  <c r="R52"/>
  <c r="Q52"/>
  <c r="R56"/>
  <c r="Q56"/>
  <c r="R60"/>
  <c r="Q60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Q32"/>
  <c r="R32"/>
  <c r="R28"/>
  <c r="Q28"/>
  <c r="Q24"/>
  <c r="R24"/>
  <c r="Q20"/>
  <c r="R20"/>
  <c r="R16"/>
  <c r="Q16"/>
  <c r="R12"/>
  <c r="Q12"/>
  <c r="Q10"/>
  <c r="R10"/>
  <c r="W31"/>
  <c r="Q31"/>
  <c r="R31"/>
  <c r="W19"/>
  <c r="Q19"/>
  <c r="R19"/>
  <c r="W13"/>
  <c r="Q13"/>
  <c r="R13"/>
  <c r="W52"/>
  <c r="W28"/>
  <c r="W24"/>
  <c r="W20"/>
  <c r="W16"/>
  <c r="R29"/>
  <c r="Q29"/>
  <c r="W29"/>
  <c r="R25"/>
  <c r="Q25"/>
  <c r="W25"/>
  <c r="R15"/>
  <c r="Q15"/>
  <c r="W15"/>
  <c r="R34"/>
  <c r="Q34"/>
  <c r="R38"/>
  <c r="Q38"/>
  <c r="R42"/>
  <c r="Q42"/>
  <c r="R46"/>
  <c r="Q46"/>
  <c r="R50"/>
  <c r="Q50"/>
  <c r="R54"/>
  <c r="Q54"/>
  <c r="R58"/>
  <c r="Q58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R22"/>
  <c r="Q22"/>
  <c r="Q18"/>
  <c r="R18"/>
  <c r="Q14"/>
  <c r="R14"/>
  <c r="W33"/>
  <c r="R33"/>
  <c r="Q33"/>
  <c r="W23"/>
  <c r="Q23"/>
  <c r="R23"/>
  <c r="W17"/>
  <c r="Q17"/>
  <c r="R17"/>
  <c r="W56"/>
  <c r="W46"/>
  <c r="W38"/>
  <c r="W30"/>
  <c r="W32"/>
  <c r="W26"/>
  <c r="W22"/>
  <c r="W18"/>
  <c r="W12"/>
  <c r="Q27" i="2"/>
  <c r="W27"/>
  <c r="R27"/>
  <c r="R23"/>
  <c r="Q23"/>
  <c r="W23"/>
  <c r="R15"/>
  <c r="Q15"/>
  <c r="W15"/>
  <c r="R34"/>
  <c r="Q34"/>
  <c r="R38"/>
  <c r="Q38"/>
  <c r="R42"/>
  <c r="Q42"/>
  <c r="R46"/>
  <c r="Q46"/>
  <c r="R50"/>
  <c r="Q50"/>
  <c r="R54"/>
  <c r="Q54"/>
  <c r="R58"/>
  <c r="Q58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Q22"/>
  <c r="R22"/>
  <c r="Q18"/>
  <c r="R18"/>
  <c r="Q14"/>
  <c r="R14"/>
  <c r="Q33"/>
  <c r="W33"/>
  <c r="R33"/>
  <c r="W21"/>
  <c r="Q21"/>
  <c r="R21"/>
  <c r="W13"/>
  <c r="Q13"/>
  <c r="R13"/>
  <c r="W54"/>
  <c r="W46"/>
  <c r="W38"/>
  <c r="W18"/>
  <c r="W14"/>
  <c r="R29"/>
  <c r="Q29"/>
  <c r="W29"/>
  <c r="R25"/>
  <c r="Q25"/>
  <c r="W25"/>
  <c r="R19"/>
  <c r="Q19"/>
  <c r="W19"/>
  <c r="R11"/>
  <c r="Q11"/>
  <c r="W11"/>
  <c r="R36"/>
  <c r="Q36"/>
  <c r="R40"/>
  <c r="Q40"/>
  <c r="R44"/>
  <c r="Q44"/>
  <c r="R48"/>
  <c r="Q48"/>
  <c r="R52"/>
  <c r="Q52"/>
  <c r="R56"/>
  <c r="Q56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Q32"/>
  <c r="R32"/>
  <c r="R28"/>
  <c r="Q28"/>
  <c r="Q24"/>
  <c r="R24"/>
  <c r="R20"/>
  <c r="Q20"/>
  <c r="R16"/>
  <c r="Q16"/>
  <c r="R12"/>
  <c r="Q12"/>
  <c r="Q10"/>
  <c r="R10"/>
  <c r="W31"/>
  <c r="Q31"/>
  <c r="R31"/>
  <c r="W17"/>
  <c r="Q17"/>
  <c r="R17"/>
  <c r="W56"/>
  <c r="W50"/>
  <c r="W42"/>
  <c r="W36"/>
  <c r="W20"/>
  <c r="W30"/>
  <c r="W26"/>
  <c r="W22"/>
  <c r="W16"/>
  <c r="W12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11"/>
  <c r="Y8"/>
  <c r="X8"/>
  <c r="D66" i="3" l="1"/>
  <c r="D68"/>
  <c r="D63" i="2"/>
  <c r="AK8" i="3"/>
  <c r="AG8"/>
  <c r="AI8"/>
  <c r="AG8" i="2"/>
  <c r="AI8"/>
  <c r="D65"/>
  <c r="AK8"/>
  <c r="R62" i="1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67"/>
  <c r="O68"/>
  <c r="AC8"/>
  <c r="AA8"/>
  <c r="AB8"/>
  <c r="Z8" i="3" l="1"/>
  <c r="AJ8" s="1"/>
  <c r="D65"/>
  <c r="D62" i="2"/>
  <c r="Z8"/>
  <c r="AJ8" s="1"/>
  <c r="AK8" i="1"/>
  <c r="D67" s="1"/>
  <c r="D70"/>
  <c r="D68"/>
  <c r="AI8"/>
  <c r="AG8"/>
  <c r="AL8" i="3" l="1"/>
  <c r="AH8"/>
  <c r="O64"/>
  <c r="D64"/>
  <c r="AF8"/>
  <c r="AD8"/>
  <c r="O61" i="2"/>
  <c r="D61"/>
  <c r="AF8"/>
  <c r="AD8"/>
  <c r="AL8"/>
  <c r="AH8"/>
  <c r="Z8" i="1"/>
  <c r="AJ8" l="1"/>
  <c r="O66"/>
  <c r="D66"/>
  <c r="AF8"/>
  <c r="AL8"/>
  <c r="AD8"/>
  <c r="AH8"/>
</calcChain>
</file>

<file path=xl/sharedStrings.xml><?xml version="1.0" encoding="utf-8"?>
<sst xmlns="http://schemas.openxmlformats.org/spreadsheetml/2006/main" count="1312" uniqueCount="549">
  <si>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</si>
  <si>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</si>
  <si>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</si>
  <si>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</si>
  <si>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</si>
  <si>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</si>
  <si>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</si>
  <si>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</si>
  <si>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</si>
  <si>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</si>
  <si>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</si>
  <si>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</si>
  <si>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</si>
  <si>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</si>
  <si>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</si>
  <si>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</si>
  <si>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</si>
  <si>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</si>
  <si>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</si>
  <si>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</si>
  <si>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</si>
  <si>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</si>
  <si>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</si>
  <si>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</si>
  <si>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</si>
  <si>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</si>
  <si>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</si>
  <si>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</si>
  <si>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</si>
  <si>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</si>
  <si>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</si>
  <si>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</si>
  <si>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</si>
  <si>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</si>
  <si>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</si>
  <si>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</si>
  <si>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</si>
  <si>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</si>
  <si>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</si>
  <si>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</si>
  <si>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</si>
  <si>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</si>
  <si>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</si>
  <si>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</si>
  <si>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</si>
  <si>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</si>
  <si>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</si>
  <si>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</si>
  <si>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</si>
  <si>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</si>
  <si>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</si>
  <si>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</si>
  <si>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</si>
  <si>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Thị trường chứng khoán</t>
  </si>
  <si>
    <t>Ngày thi: 21/6/2019</t>
  </si>
  <si>
    <t>Giờ thi: 13h30</t>
  </si>
  <si>
    <t>Nhóm: FIA1433-01</t>
  </si>
  <si>
    <t>Nhóm: FIA1433-02</t>
  </si>
  <si>
    <t>Nhóm: FIA1433-03</t>
  </si>
  <si>
    <t>304-A2</t>
  </si>
  <si>
    <t>305-A2</t>
  </si>
  <si>
    <t>B16DCKT003</t>
  </si>
  <si>
    <t>Hoàng Thị Vân</t>
  </si>
  <si>
    <t>Anh</t>
  </si>
  <si>
    <t>12/01/1998</t>
  </si>
  <si>
    <t>D16CQKT03-B</t>
  </si>
  <si>
    <t>B16DCKT010</t>
  </si>
  <si>
    <t>Phan Thị</t>
  </si>
  <si>
    <t>Bích</t>
  </si>
  <si>
    <t>20/08/1998</t>
  </si>
  <si>
    <t>D16CQKT02-B</t>
  </si>
  <si>
    <t>B16DCKT012</t>
  </si>
  <si>
    <t>Vũ Thanh</t>
  </si>
  <si>
    <t>Bình</t>
  </si>
  <si>
    <t>18/07/1998</t>
  </si>
  <si>
    <t>D16CQKT04-B</t>
  </si>
  <si>
    <t>B16DCKT013</t>
  </si>
  <si>
    <t>Hoàng Trần</t>
  </si>
  <si>
    <t>Chi</t>
  </si>
  <si>
    <t>13/11/1998</t>
  </si>
  <si>
    <t>D16CQKT01-B</t>
  </si>
  <si>
    <t>B16DCKT016</t>
  </si>
  <si>
    <t>Nguyễn Thị Phương</t>
  </si>
  <si>
    <t>Diễm</t>
  </si>
  <si>
    <t>28/01/1998</t>
  </si>
  <si>
    <t>B16DCKT022</t>
  </si>
  <si>
    <t>Nguyễn Thị</t>
  </si>
  <si>
    <t>Duyên</t>
  </si>
  <si>
    <t>17/09/1998</t>
  </si>
  <si>
    <t>B16DCKT024</t>
  </si>
  <si>
    <t>Giang</t>
  </si>
  <si>
    <t>B16DCKT027</t>
  </si>
  <si>
    <t>Trần Thị Hương</t>
  </si>
  <si>
    <t>26/07/1998</t>
  </si>
  <si>
    <t>B16DCKT034</t>
  </si>
  <si>
    <t>Hải</t>
  </si>
  <si>
    <t>22/10/1997</t>
  </si>
  <si>
    <t>B16DCKT040</t>
  </si>
  <si>
    <t>Trịnh Thị</t>
  </si>
  <si>
    <t>Hạnh</t>
  </si>
  <si>
    <t>23/06/1998</t>
  </si>
  <si>
    <t>B16DCKT037</t>
  </si>
  <si>
    <t>Mông Thị Thu</t>
  </si>
  <si>
    <t>Hằng</t>
  </si>
  <si>
    <t>20/03/1996</t>
  </si>
  <si>
    <t>B16DCKT038</t>
  </si>
  <si>
    <t>Nguyễn Thị Thanh</t>
  </si>
  <si>
    <t>07/07/1998</t>
  </si>
  <si>
    <t>B16DCKT043</t>
  </si>
  <si>
    <t>Hiên</t>
  </si>
  <si>
    <t>03/09/1998</t>
  </si>
  <si>
    <t>B15DCKT053</t>
  </si>
  <si>
    <t>Nguyễn Nghĩa</t>
  </si>
  <si>
    <t>Hiệp</t>
  </si>
  <si>
    <t>10/04/1997</t>
  </si>
  <si>
    <t>D15CQKT01-B</t>
  </si>
  <si>
    <t>B16DCKT049</t>
  </si>
  <si>
    <t>Phạm Thị</t>
  </si>
  <si>
    <t>Hoa</t>
  </si>
  <si>
    <t>18/06/1998</t>
  </si>
  <si>
    <t>B16DCKT055</t>
  </si>
  <si>
    <t>Tống Thị</t>
  </si>
  <si>
    <t>Huê</t>
  </si>
  <si>
    <t>15/11/1998</t>
  </si>
  <si>
    <t>B16DCKT064</t>
  </si>
  <si>
    <t>Nguyễn Quang</t>
  </si>
  <si>
    <t>Huy</t>
  </si>
  <si>
    <t>03/02/1998</t>
  </si>
  <si>
    <t>B16DCKT068</t>
  </si>
  <si>
    <t>Nguyễn Thị Ngọc</t>
  </si>
  <si>
    <t>Huyền</t>
  </si>
  <si>
    <t>28/10/1998</t>
  </si>
  <si>
    <t>B16DCKT070</t>
  </si>
  <si>
    <t>25/08/1998</t>
  </si>
  <si>
    <t>B16DCKT057</t>
  </si>
  <si>
    <t>Nguyễn Hải</t>
  </si>
  <si>
    <t>Hưng</t>
  </si>
  <si>
    <t>11/02/1998</t>
  </si>
  <si>
    <t>B16DCKT058</t>
  </si>
  <si>
    <t>Hoàng Thị</t>
  </si>
  <si>
    <t>Hương</t>
  </si>
  <si>
    <t>11/06/1998</t>
  </si>
  <si>
    <t>B16DCKT059</t>
  </si>
  <si>
    <t>Nguyễn Thị Lan</t>
  </si>
  <si>
    <t>05/03/1998</t>
  </si>
  <si>
    <t>B16DCKT060</t>
  </si>
  <si>
    <t>Phạm Thu</t>
  </si>
  <si>
    <t>24/10/1998</t>
  </si>
  <si>
    <t>B16DCKT062</t>
  </si>
  <si>
    <t>Đỗ Thị</t>
  </si>
  <si>
    <t>Hường</t>
  </si>
  <si>
    <t>23/02/1998</t>
  </si>
  <si>
    <t>B16DCKT072</t>
  </si>
  <si>
    <t>Nguyễn Ngọc</t>
  </si>
  <si>
    <t>Khánh</t>
  </si>
  <si>
    <t>25/06/1998</t>
  </si>
  <si>
    <t>B16DCKT075</t>
  </si>
  <si>
    <t>Đặng Thị Thúy</t>
  </si>
  <si>
    <t>Liễu</t>
  </si>
  <si>
    <t>04/12/1998</t>
  </si>
  <si>
    <t>B16DCKT076</t>
  </si>
  <si>
    <t>Đỗ Thị Thùy</t>
  </si>
  <si>
    <t>Linh</t>
  </si>
  <si>
    <t>29/11/1998</t>
  </si>
  <si>
    <t>B16DCKT077</t>
  </si>
  <si>
    <t>Hoàng Thị Ngọc</t>
  </si>
  <si>
    <t>16/05/1998</t>
  </si>
  <si>
    <t>B16DCKT083</t>
  </si>
  <si>
    <t>Lê Thị Hiền</t>
  </si>
  <si>
    <t>Lương</t>
  </si>
  <si>
    <t>B16DCKT085</t>
  </si>
  <si>
    <t>Mai</t>
  </si>
  <si>
    <t>B16DCKT086</t>
  </si>
  <si>
    <t>05/12/1998</t>
  </si>
  <si>
    <t>B16DCKT088</t>
  </si>
  <si>
    <t>Trần Thị</t>
  </si>
  <si>
    <t>B16DCKT089</t>
  </si>
  <si>
    <t>Vũ Ngọc</t>
  </si>
  <si>
    <t>B16DCKT091</t>
  </si>
  <si>
    <t>Nguyễn Huy</t>
  </si>
  <si>
    <t>Minh</t>
  </si>
  <si>
    <t>15/05/1998</t>
  </si>
  <si>
    <t>B16DCKT092</t>
  </si>
  <si>
    <t>11/08/1997</t>
  </si>
  <si>
    <t>B16DCKT093</t>
  </si>
  <si>
    <t>Trần Công</t>
  </si>
  <si>
    <t>19/05/1998</t>
  </si>
  <si>
    <t>B15DCQT121</t>
  </si>
  <si>
    <t>Nguyễn Tiến</t>
  </si>
  <si>
    <t>Nam</t>
  </si>
  <si>
    <t>04/04/1997</t>
  </si>
  <si>
    <t>D15TMDT1</t>
  </si>
  <si>
    <t>B16DCKT098</t>
  </si>
  <si>
    <t>Nguyễn Thanh</t>
  </si>
  <si>
    <t>Ngân</t>
  </si>
  <si>
    <t>28/07/1998</t>
  </si>
  <si>
    <t>B16DCKT100</t>
  </si>
  <si>
    <t>Hoàng Bích</t>
  </si>
  <si>
    <t>Ngọc</t>
  </si>
  <si>
    <t>09/02/1998</t>
  </si>
  <si>
    <t>B16DCKT101</t>
  </si>
  <si>
    <t>Nguyễn Bích</t>
  </si>
  <si>
    <t>15/10/1998</t>
  </si>
  <si>
    <t>B16DCKT102</t>
  </si>
  <si>
    <t>Nguyễn Thị Bích</t>
  </si>
  <si>
    <t>27/08/1998</t>
  </si>
  <si>
    <t>B16DCKT113</t>
  </si>
  <si>
    <t>Phạm Thị Thu</t>
  </si>
  <si>
    <t>Phương</t>
  </si>
  <si>
    <t>25/02/1998</t>
  </si>
  <si>
    <t>B16DCKT117</t>
  </si>
  <si>
    <t>Quỳnh</t>
  </si>
  <si>
    <t>25/04/1998</t>
  </si>
  <si>
    <t>B16DCKT120</t>
  </si>
  <si>
    <t>Lê Thị</t>
  </si>
  <si>
    <t>Tâm</t>
  </si>
  <si>
    <t>23/03/1998</t>
  </si>
  <si>
    <t>B16DCKT126</t>
  </si>
  <si>
    <t>Thảo</t>
  </si>
  <si>
    <t>23/08/1998</t>
  </si>
  <si>
    <t>B16DCKT121</t>
  </si>
  <si>
    <t>Đào Thị Hồng</t>
  </si>
  <si>
    <t>Thắm</t>
  </si>
  <si>
    <t>17/02/1998</t>
  </si>
  <si>
    <t>B16DCKT135</t>
  </si>
  <si>
    <t>Phạm Ngọc</t>
  </si>
  <si>
    <t>Thùy</t>
  </si>
  <si>
    <t>27/12/1998</t>
  </si>
  <si>
    <t>B16DCKT130</t>
  </si>
  <si>
    <t>Bùi Thị Hoài</t>
  </si>
  <si>
    <t>Thương</t>
  </si>
  <si>
    <t>22/08/1998</t>
  </si>
  <si>
    <t>B16DCKT131</t>
  </si>
  <si>
    <t>Nguyễn Thị Hoài</t>
  </si>
  <si>
    <t>B16DCKT138</t>
  </si>
  <si>
    <t>Nguyễn Hồng Phương</t>
  </si>
  <si>
    <t>Trang</t>
  </si>
  <si>
    <t>11/01/1998</t>
  </si>
  <si>
    <t>B16DCKT139</t>
  </si>
  <si>
    <t>18/11/1998</t>
  </si>
  <si>
    <t>B16DCKT140</t>
  </si>
  <si>
    <t>Nguyễn Thị Huyền</t>
  </si>
  <si>
    <t>18/09/1998</t>
  </si>
  <si>
    <t>B15DCQT190</t>
  </si>
  <si>
    <t>Đinh Xuân</t>
  </si>
  <si>
    <t>Tùng</t>
  </si>
  <si>
    <t>10/12/1997</t>
  </si>
  <si>
    <t>D15QTDN</t>
  </si>
  <si>
    <t>B16DCKT158</t>
  </si>
  <si>
    <t>Yến</t>
  </si>
  <si>
    <t>21/03/1998</t>
  </si>
  <si>
    <t>B16DCKT005</t>
  </si>
  <si>
    <t>Lê Trương Phương</t>
  </si>
  <si>
    <t>26/07/1997</t>
  </si>
  <si>
    <t>B16DCKT009</t>
  </si>
  <si>
    <t>Nguyễn Thị Hồng</t>
  </si>
  <si>
    <t>ánh</t>
  </si>
  <si>
    <t>27/04/1997</t>
  </si>
  <si>
    <t>B16DCKT011</t>
  </si>
  <si>
    <t>Phạm Thị Thanh</t>
  </si>
  <si>
    <t>11/10/1998</t>
  </si>
  <si>
    <t>B15DCKT017</t>
  </si>
  <si>
    <t>Ngô Đình</t>
  </si>
  <si>
    <t>Chinh</t>
  </si>
  <si>
    <t>06/03/1995</t>
  </si>
  <si>
    <t>B16DCKT020</t>
  </si>
  <si>
    <t>Nguyễn Thị Thùy</t>
  </si>
  <si>
    <t>Dung</t>
  </si>
  <si>
    <t>B15DCKT030</t>
  </si>
  <si>
    <t>Hoàng Minh</t>
  </si>
  <si>
    <t>Dương</t>
  </si>
  <si>
    <t>24/11/1997</t>
  </si>
  <si>
    <t>D15CQKT02-B</t>
  </si>
  <si>
    <t>B16DCKT021</t>
  </si>
  <si>
    <t>Trần ánh</t>
  </si>
  <si>
    <t>10/12/1998</t>
  </si>
  <si>
    <t>B16DCKT023</t>
  </si>
  <si>
    <t>Đỗ Thị Lệ</t>
  </si>
  <si>
    <t>B16DCKT029</t>
  </si>
  <si>
    <t>Hà</t>
  </si>
  <si>
    <t>30/10/1998</t>
  </si>
  <si>
    <t>B16DCKT030</t>
  </si>
  <si>
    <t>Tạ Thị Ngọc</t>
  </si>
  <si>
    <t>20/01/1998</t>
  </si>
  <si>
    <t>B16DCKT039</t>
  </si>
  <si>
    <t>Quách Thị</t>
  </si>
  <si>
    <t>03/07/1998</t>
  </si>
  <si>
    <t>B16DCKT041</t>
  </si>
  <si>
    <t>Trương Thị Hồng</t>
  </si>
  <si>
    <t>12/09/1998</t>
  </si>
  <si>
    <t>B16DCKT042</t>
  </si>
  <si>
    <t>Hậu</t>
  </si>
  <si>
    <t>08/11/1998</t>
  </si>
  <si>
    <t>B16DCKT044</t>
  </si>
  <si>
    <t>Bùi Thị Thu</t>
  </si>
  <si>
    <t>Hiền</t>
  </si>
  <si>
    <t>25/11/1998</t>
  </si>
  <si>
    <t>B16DCKT053</t>
  </si>
  <si>
    <t>Nguyễn Phượng</t>
  </si>
  <si>
    <t>Hồng</t>
  </si>
  <si>
    <t>31/12/1997</t>
  </si>
  <si>
    <t>B16DCKT054</t>
  </si>
  <si>
    <t>Trương Thị Bích</t>
  </si>
  <si>
    <t>B16DCKT056</t>
  </si>
  <si>
    <t>Huệ</t>
  </si>
  <si>
    <t>16/03/1998</t>
  </si>
  <si>
    <t>B15DCKT066</t>
  </si>
  <si>
    <t>Ngô Mai</t>
  </si>
  <si>
    <t>25/12/1997</t>
  </si>
  <si>
    <t>B16DCKT061</t>
  </si>
  <si>
    <t>Phan Thị Lan</t>
  </si>
  <si>
    <t>08/09/1998</t>
  </si>
  <si>
    <t>B16DCKT063</t>
  </si>
  <si>
    <t>07/12/1998</t>
  </si>
  <si>
    <t>B15DCKT082</t>
  </si>
  <si>
    <t>Phan Thế</t>
  </si>
  <si>
    <t>Khải</t>
  </si>
  <si>
    <t>11/10/1997</t>
  </si>
  <si>
    <t>B15DCKT083</t>
  </si>
  <si>
    <t>Trần Thị Ngọc</t>
  </si>
  <si>
    <t>Lan</t>
  </si>
  <si>
    <t>06/09/1997</t>
  </si>
  <si>
    <t>D15CQKT03-B</t>
  </si>
  <si>
    <t>B16DCKT080</t>
  </si>
  <si>
    <t>Tạ Thị Mỹ</t>
  </si>
  <si>
    <t>26/08/1998</t>
  </si>
  <si>
    <t>B16DCKT082</t>
  </si>
  <si>
    <t>Loan</t>
  </si>
  <si>
    <t>30/09/1998</t>
  </si>
  <si>
    <t>B16DCKT084</t>
  </si>
  <si>
    <t>Lý</t>
  </si>
  <si>
    <t>29/06/1998</t>
  </si>
  <si>
    <t>B16DCKT090</t>
  </si>
  <si>
    <t>Mận</t>
  </si>
  <si>
    <t>16/07/1998</t>
  </si>
  <si>
    <t>B16DCKT094</t>
  </si>
  <si>
    <t>Mơ</t>
  </si>
  <si>
    <t>B16DCKT095</t>
  </si>
  <si>
    <t>Nga</t>
  </si>
  <si>
    <t>01/11/1998</t>
  </si>
  <si>
    <t>B16DCKT097</t>
  </si>
  <si>
    <t>Lê Thị Kim</t>
  </si>
  <si>
    <t>20/03/1998</t>
  </si>
  <si>
    <t>B16DCKT107</t>
  </si>
  <si>
    <t>Lê Thị Hồng</t>
  </si>
  <si>
    <t>Nhung</t>
  </si>
  <si>
    <t>B16DCKT105</t>
  </si>
  <si>
    <t>Nguyễn Mai</t>
  </si>
  <si>
    <t>Như</t>
  </si>
  <si>
    <t>18/12/1998</t>
  </si>
  <si>
    <t>B15DCKT133</t>
  </si>
  <si>
    <t>Đặng Thị</t>
  </si>
  <si>
    <t>Oanh</t>
  </si>
  <si>
    <t>24/08/1997</t>
  </si>
  <si>
    <t>B16DCKT109</t>
  </si>
  <si>
    <t>Hoàng Hồng</t>
  </si>
  <si>
    <t>Phúc</t>
  </si>
  <si>
    <t>16/01/1998</t>
  </si>
  <si>
    <t>B16DCKT110</t>
  </si>
  <si>
    <t>Lương Thị Mai</t>
  </si>
  <si>
    <t>29/10/1997</t>
  </si>
  <si>
    <t>B16DCKT114</t>
  </si>
  <si>
    <t>Phượng</t>
  </si>
  <si>
    <t>15/12/1997</t>
  </si>
  <si>
    <t>B16DCKT115</t>
  </si>
  <si>
    <t>Nguyễn Hồng</t>
  </si>
  <si>
    <t>Quân</t>
  </si>
  <si>
    <t>25/01/1998</t>
  </si>
  <si>
    <t>B16DCKT116</t>
  </si>
  <si>
    <t>Hoàng Thị Như</t>
  </si>
  <si>
    <t>B16DCKT124</t>
  </si>
  <si>
    <t>Lê Thu</t>
  </si>
  <si>
    <t>06/11/1998</t>
  </si>
  <si>
    <t>B16DCKT128</t>
  </si>
  <si>
    <t>Trần Thị Thu</t>
  </si>
  <si>
    <t>25/07/1998</t>
  </si>
  <si>
    <t>B16DCKT129</t>
  </si>
  <si>
    <t>Vũ Thị Thanh</t>
  </si>
  <si>
    <t>14/04/1998</t>
  </si>
  <si>
    <t>B16DCKT132</t>
  </si>
  <si>
    <t>Thủy</t>
  </si>
  <si>
    <t>09/06/1998</t>
  </si>
  <si>
    <t>B16DCKT133</t>
  </si>
  <si>
    <t>Hà Thị</t>
  </si>
  <si>
    <t>Thúy</t>
  </si>
  <si>
    <t>B16DCKT134</t>
  </si>
  <si>
    <t>04/08/1998</t>
  </si>
  <si>
    <t>B14DCKT101</t>
  </si>
  <si>
    <t>Dương Nguyên</t>
  </si>
  <si>
    <t>11/01/1996</t>
  </si>
  <si>
    <t>D14CQKT01-B</t>
  </si>
  <si>
    <t>B16DCKT146</t>
  </si>
  <si>
    <t>Mai Thị Kiều</t>
  </si>
  <si>
    <t>Trinh</t>
  </si>
  <si>
    <t>17/12/1998</t>
  </si>
  <si>
    <t>B15DCKT199</t>
  </si>
  <si>
    <t>Nguyễn Trọng</t>
  </si>
  <si>
    <t>02/12/1997</t>
  </si>
  <si>
    <t>B16DCKT149</t>
  </si>
  <si>
    <t>Tuyết</t>
  </si>
  <si>
    <t>13/12/1998</t>
  </si>
  <si>
    <t>B16DCKT151</t>
  </si>
  <si>
    <t>Nguyễn Hà</t>
  </si>
  <si>
    <t>Vân</t>
  </si>
  <si>
    <t>16/04/1998</t>
  </si>
  <si>
    <t>B16DCKT156</t>
  </si>
  <si>
    <t>Vũ Thị</t>
  </si>
  <si>
    <t>Xuân</t>
  </si>
  <si>
    <t>04/02/1998</t>
  </si>
  <si>
    <t>501-A2</t>
  </si>
  <si>
    <t>701-A2</t>
  </si>
  <si>
    <t>B16DCKT001</t>
  </si>
  <si>
    <t>Đinh Thị Diệu</t>
  </si>
  <si>
    <t>02/08/1998</t>
  </si>
  <si>
    <t>B16DCKT002</t>
  </si>
  <si>
    <t>Đoàn Kim</t>
  </si>
  <si>
    <t>28/02/1998</t>
  </si>
  <si>
    <t>B16DCKT004</t>
  </si>
  <si>
    <t>Lê Thị Vân</t>
  </si>
  <si>
    <t>10/06/1998</t>
  </si>
  <si>
    <t>B16DCKT008</t>
  </si>
  <si>
    <t>Đỗ Ngọc</t>
  </si>
  <si>
    <t>12/07/1998</t>
  </si>
  <si>
    <t>B16DCKT015</t>
  </si>
  <si>
    <t>Đàm Thị Kiều</t>
  </si>
  <si>
    <t>06/07/1998</t>
  </si>
  <si>
    <t>B16DCKT017</t>
  </si>
  <si>
    <t>Hoàng Phương</t>
  </si>
  <si>
    <t>Đông</t>
  </si>
  <si>
    <t>16/06/1996</t>
  </si>
  <si>
    <t>B16DCKT025</t>
  </si>
  <si>
    <t>Phạm Thị Hà</t>
  </si>
  <si>
    <t>10/02/1998</t>
  </si>
  <si>
    <t>B16DCKT026</t>
  </si>
  <si>
    <t>Trần Hương</t>
  </si>
  <si>
    <t>19/08/1998</t>
  </si>
  <si>
    <t>B16DCKT028</t>
  </si>
  <si>
    <t>Mai Thị Thu</t>
  </si>
  <si>
    <t>28/09/1998</t>
  </si>
  <si>
    <t>B16DCKT031</t>
  </si>
  <si>
    <t>06/10/1998</t>
  </si>
  <si>
    <t>B16DCKT032</t>
  </si>
  <si>
    <t>Trịnh Thị Thu</t>
  </si>
  <si>
    <t>07/03/1998</t>
  </si>
  <si>
    <t>B16DCKT036</t>
  </si>
  <si>
    <t>Lâm Thị</t>
  </si>
  <si>
    <t>19/03/1998</t>
  </si>
  <si>
    <t>B16DCKT035</t>
  </si>
  <si>
    <t>Lê Ngọc</t>
  </si>
  <si>
    <t>Hân</t>
  </si>
  <si>
    <t>B16DCKT046</t>
  </si>
  <si>
    <t>Phùng Thị Ngọc</t>
  </si>
  <si>
    <t>B16DCKT047</t>
  </si>
  <si>
    <t>B15DCKT057</t>
  </si>
  <si>
    <t>Ngô Lê Mỹ</t>
  </si>
  <si>
    <t>24/12/1997</t>
  </si>
  <si>
    <t>B16DCKT048</t>
  </si>
  <si>
    <t>11/07/1998</t>
  </si>
  <si>
    <t>B16DCKT050</t>
  </si>
  <si>
    <t>Đào Thị Thu</t>
  </si>
  <si>
    <t>Hoài</t>
  </si>
  <si>
    <t>30/06/1998</t>
  </si>
  <si>
    <t>B16DCKT051</t>
  </si>
  <si>
    <t>Lê Thị Thu</t>
  </si>
  <si>
    <t>14/11/1998</t>
  </si>
  <si>
    <t>B16DCKT066</t>
  </si>
  <si>
    <t>Mai Thị Thanh</t>
  </si>
  <si>
    <t>B16DCKT067</t>
  </si>
  <si>
    <t>Nguyễn Khánh</t>
  </si>
  <si>
    <t>B16DCKT069</t>
  </si>
  <si>
    <t>Nguyễn Thị Thu</t>
  </si>
  <si>
    <t>23/01/1998</t>
  </si>
  <si>
    <t>B16DCKT071</t>
  </si>
  <si>
    <t>B16DCKT073</t>
  </si>
  <si>
    <t>27/10/1998</t>
  </si>
  <si>
    <t>B16DCKT074</t>
  </si>
  <si>
    <t>Nguyễn Hương</t>
  </si>
  <si>
    <t>Liên</t>
  </si>
  <si>
    <t>B16DCKT079</t>
  </si>
  <si>
    <t>Nguyễn Thị Mỹ</t>
  </si>
  <si>
    <t>B16DCKT081</t>
  </si>
  <si>
    <t>15/07/1998</t>
  </si>
  <si>
    <t>B16DCKT087</t>
  </si>
  <si>
    <t>Tạ Thị</t>
  </si>
  <si>
    <t>B16DCKT099</t>
  </si>
  <si>
    <t>Đặng Thị Hồng</t>
  </si>
  <si>
    <t>B16DCKT106</t>
  </si>
  <si>
    <t>Đặng Hồng</t>
  </si>
  <si>
    <t>16/02/1998</t>
  </si>
  <si>
    <t>B16DCKT108</t>
  </si>
  <si>
    <t>Phạm Thị Kiều</t>
  </si>
  <si>
    <t>02/11/1998</t>
  </si>
  <si>
    <t>B16DCKT111</t>
  </si>
  <si>
    <t>13/03/1998</t>
  </si>
  <si>
    <t>B16DCKT112</t>
  </si>
  <si>
    <t>B16DCKT118</t>
  </si>
  <si>
    <t>B16DCKT119</t>
  </si>
  <si>
    <t>Sen</t>
  </si>
  <si>
    <t>30/04/1998</t>
  </si>
  <si>
    <t>B16DCKT122</t>
  </si>
  <si>
    <t>Thanh</t>
  </si>
  <si>
    <t>B16DCKT125</t>
  </si>
  <si>
    <t>Nguyễn Phương</t>
  </si>
  <si>
    <t>05/01/1998</t>
  </si>
  <si>
    <t>B16DCKT127</t>
  </si>
  <si>
    <t>04/01/1998</t>
  </si>
  <si>
    <t>B16DCKT136</t>
  </si>
  <si>
    <t>Trà</t>
  </si>
  <si>
    <t>24/08/1998</t>
  </si>
  <si>
    <t>B16DCKT137</t>
  </si>
  <si>
    <t>Lý Thị Thu</t>
  </si>
  <si>
    <t>30/01/1998</t>
  </si>
  <si>
    <t>B16DCKT141</t>
  </si>
  <si>
    <t>B16DCKT142</t>
  </si>
  <si>
    <t>Nguyễn Thùy</t>
  </si>
  <si>
    <t>25/05/1998</t>
  </si>
  <si>
    <t>B16DCKT143</t>
  </si>
  <si>
    <t>Phan Minh</t>
  </si>
  <si>
    <t>21/07/1998</t>
  </si>
  <si>
    <t>B16DCKT144</t>
  </si>
  <si>
    <t>03/11/1998</t>
  </si>
  <si>
    <t>B16DCKT145</t>
  </si>
  <si>
    <t>Trần Thùy</t>
  </si>
  <si>
    <t>B16DCKT148</t>
  </si>
  <si>
    <t>Tuyến</t>
  </si>
  <si>
    <t>11/03/1997</t>
  </si>
  <si>
    <t>B16DCKT150</t>
  </si>
  <si>
    <t>Uyên</t>
  </si>
  <si>
    <t>B16DCKT152</t>
  </si>
  <si>
    <t>Phạm Minh</t>
  </si>
  <si>
    <t>Vượng</t>
  </si>
  <si>
    <t>10/03/1998</t>
  </si>
  <si>
    <t>B16DCKT153</t>
  </si>
  <si>
    <t>Nguyễn Lệ</t>
  </si>
  <si>
    <t>25/03/1998</t>
  </si>
  <si>
    <t>B16DCKT154</t>
  </si>
  <si>
    <t>Nguyễn Thị Lệ</t>
  </si>
  <si>
    <t>B16DCKT155</t>
  </si>
  <si>
    <t>02/02/1998</t>
  </si>
  <si>
    <t>B16DCKT157</t>
  </si>
  <si>
    <t>402-A2</t>
  </si>
  <si>
    <t>601-A2</t>
  </si>
  <si>
    <t>Vắng</t>
  </si>
  <si>
    <t xml:space="preserve">BẢNG ĐIỂM HỌC PHẦN </t>
  </si>
  <si>
    <t xml:space="preserve">KT.TRƯỞNG TRUNG TÂM
PHÓ TRƯỞNG TRUNG TÂM </t>
  </si>
  <si>
    <t xml:space="preserve">Đặng Tiến Mậu </t>
  </si>
  <si>
    <t>Hồ Thanh Nga</t>
  </si>
  <si>
    <t xml:space="preserve">Trần Thị Mỹ Hạnh </t>
  </si>
  <si>
    <t>Hà Nội, ngày 04  tháng 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</si>
</sst>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color rgb="FFFF0000"/>
      <name val="Times New Roman"/>
      <family val="1"/>
    </font>
    <font>
      <b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4" fillId="0" borderId="17" xfId="0" applyFont="1" applyFill="1" applyBorder="1" applyAlignment="1">
      <alignment vertical="center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/>
      <protection locked="0"/>
    </xf>
    <xf numFmtId="0" fontId="25" fillId="0" borderId="0" xfId="6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horizontal="center" wrapText="1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Protection="1">
      <protection locked="0"/>
    </xf>
    <xf numFmtId="0" fontId="25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Protection="1">
      <protection locked="0"/>
    </xf>
    <xf numFmtId="0" fontId="2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8"/>
  <sheetViews>
    <sheetView workbookViewId="0">
      <pane ySplit="3" topLeftCell="A58" activePane="bottomLeft" state="frozen"/>
      <selection activeCell="A6" sqref="A6:XFD6"/>
      <selection pane="bottomLeft" activeCell="B70" sqref="B70:H70"/>
    </sheetView>
  </sheetViews>
  <sheetFormatPr defaultColWidth="9" defaultRowHeight="15.6"/>
  <cols>
    <col min="1" max="1" width="0.59765625" style="1" customWidth="1"/>
    <col min="2" max="2" width="3.8984375" style="1" customWidth="1"/>
    <col min="3" max="3" width="11.69921875" style="1" customWidth="1"/>
    <col min="4" max="4" width="13.8984375" style="1" customWidth="1"/>
    <col min="5" max="5" width="6.19921875" style="1" customWidth="1"/>
    <col min="6" max="6" width="9.3984375" style="1" hidden="1" customWidth="1"/>
    <col min="7" max="7" width="11.3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0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.39843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1" t="s">
        <v>0</v>
      </c>
      <c r="C1" s="91"/>
      <c r="D1" s="91"/>
      <c r="E1" s="91"/>
      <c r="F1" s="91"/>
      <c r="G1" s="91"/>
      <c r="H1" s="92" t="s">
        <v>543</v>
      </c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3"/>
    </row>
    <row r="2" spans="2:38" ht="25.5" customHeight="1">
      <c r="B2" s="93" t="s">
        <v>1</v>
      </c>
      <c r="C2" s="93"/>
      <c r="D2" s="93"/>
      <c r="E2" s="93"/>
      <c r="F2" s="93"/>
      <c r="G2" s="93"/>
      <c r="H2" s="94" t="s">
        <v>49</v>
      </c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5" t="s">
        <v>2</v>
      </c>
      <c r="C4" s="95"/>
      <c r="D4" s="96" t="s">
        <v>53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7" t="s">
        <v>58</v>
      </c>
      <c r="P4" s="97"/>
      <c r="Q4" s="97"/>
      <c r="R4" s="97"/>
      <c r="S4" s="97"/>
      <c r="T4" s="97"/>
      <c r="W4" s="67"/>
      <c r="X4" s="98" t="s">
        <v>45</v>
      </c>
      <c r="Y4" s="98" t="s">
        <v>8</v>
      </c>
      <c r="Z4" s="98" t="s">
        <v>44</v>
      </c>
      <c r="AA4" s="98" t="s">
        <v>43</v>
      </c>
      <c r="AB4" s="98"/>
      <c r="AC4" s="98"/>
      <c r="AD4" s="98"/>
      <c r="AE4" s="98" t="s">
        <v>42</v>
      </c>
      <c r="AF4" s="98"/>
      <c r="AG4" s="98" t="s">
        <v>40</v>
      </c>
      <c r="AH4" s="98"/>
      <c r="AI4" s="98" t="s">
        <v>41</v>
      </c>
      <c r="AJ4" s="98"/>
      <c r="AK4" s="98" t="s">
        <v>39</v>
      </c>
      <c r="AL4" s="98"/>
    </row>
    <row r="5" spans="2:38" ht="17.25" customHeight="1">
      <c r="B5" s="99" t="s">
        <v>3</v>
      </c>
      <c r="C5" s="99"/>
      <c r="D5" s="9">
        <v>2</v>
      </c>
      <c r="G5" s="100" t="s">
        <v>54</v>
      </c>
      <c r="H5" s="100"/>
      <c r="I5" s="100"/>
      <c r="J5" s="100"/>
      <c r="K5" s="100"/>
      <c r="L5" s="100"/>
      <c r="M5" s="100"/>
      <c r="N5" s="100"/>
      <c r="O5" s="100" t="s">
        <v>55</v>
      </c>
      <c r="P5" s="100"/>
      <c r="Q5" s="100"/>
      <c r="R5" s="100"/>
      <c r="S5" s="100"/>
      <c r="T5" s="100"/>
      <c r="W5" s="67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44.25" customHeight="1">
      <c r="B7" s="101" t="s">
        <v>4</v>
      </c>
      <c r="C7" s="111" t="s">
        <v>5</v>
      </c>
      <c r="D7" s="113" t="s">
        <v>6</v>
      </c>
      <c r="E7" s="114"/>
      <c r="F7" s="101" t="s">
        <v>7</v>
      </c>
      <c r="G7" s="101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4" t="s">
        <v>13</v>
      </c>
      <c r="M7" s="104" t="s">
        <v>14</v>
      </c>
      <c r="N7" s="104" t="s">
        <v>15</v>
      </c>
      <c r="O7" s="104" t="s">
        <v>16</v>
      </c>
      <c r="P7" s="101" t="s">
        <v>17</v>
      </c>
      <c r="Q7" s="104" t="s">
        <v>18</v>
      </c>
      <c r="R7" s="101" t="s">
        <v>19</v>
      </c>
      <c r="S7" s="101" t="s">
        <v>20</v>
      </c>
      <c r="T7" s="101" t="s">
        <v>21</v>
      </c>
      <c r="W7" s="67"/>
      <c r="X7" s="98"/>
      <c r="Y7" s="98"/>
      <c r="Z7" s="98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3"/>
      <c r="C8" s="112"/>
      <c r="D8" s="115"/>
      <c r="E8" s="116"/>
      <c r="F8" s="103"/>
      <c r="G8" s="103"/>
      <c r="H8" s="110"/>
      <c r="I8" s="110"/>
      <c r="J8" s="110"/>
      <c r="K8" s="110"/>
      <c r="L8" s="104"/>
      <c r="M8" s="104"/>
      <c r="N8" s="104"/>
      <c r="O8" s="104"/>
      <c r="P8" s="102"/>
      <c r="Q8" s="104"/>
      <c r="R8" s="103"/>
      <c r="S8" s="102"/>
      <c r="T8" s="102"/>
      <c r="V8" s="11"/>
      <c r="W8" s="67"/>
      <c r="X8" s="72" t="str">
        <f>+D4</f>
        <v>Thị trường chứng khoán</v>
      </c>
      <c r="Y8" s="73" t="str">
        <f>+O4</f>
        <v>Nhóm: FIA1433-03</v>
      </c>
      <c r="Z8" s="74">
        <f>+$AI$8+$AK$8+$AG$8</f>
        <v>52</v>
      </c>
      <c r="AA8" s="68">
        <f>COUNTIF($S$9:$S$121,"Khiển trách")</f>
        <v>0</v>
      </c>
      <c r="AB8" s="68">
        <f>COUNTIF($S$9:$S$121,"Cảnh cáo")</f>
        <v>0</v>
      </c>
      <c r="AC8" s="68">
        <f>COUNTIF($S$9:$S$121,"Đình chỉ thi")</f>
        <v>0</v>
      </c>
      <c r="AD8" s="75">
        <f>+($AA$8+$AB$8+$AC$8)/$Z$8*100%</f>
        <v>0</v>
      </c>
      <c r="AE8" s="68">
        <f>SUM(COUNTIF($S$9:$S$119,"Vắng"),COUNTIF($S$9:$S$119,"Vắng có phép"))</f>
        <v>1</v>
      </c>
      <c r="AF8" s="76">
        <f>+$AE$8/$Z$8</f>
        <v>1.9230769230769232E-2</v>
      </c>
      <c r="AG8" s="77">
        <f>COUNTIF($W$9:$W$119,"Thi lại")</f>
        <v>0</v>
      </c>
      <c r="AH8" s="76">
        <f>+$AG$8/$Z$8</f>
        <v>0</v>
      </c>
      <c r="AI8" s="77">
        <f>COUNTIF($W$9:$W$120,"Học lại")</f>
        <v>4</v>
      </c>
      <c r="AJ8" s="76">
        <f>+$AI$8/$Z$8</f>
        <v>7.6923076923076927E-2</v>
      </c>
      <c r="AK8" s="68">
        <f>COUNTIF($W$10:$W$120,"Đạt")</f>
        <v>48</v>
      </c>
      <c r="AL8" s="75">
        <f>+$AK$8/$Z$8</f>
        <v>0.92307692307692313</v>
      </c>
    </row>
    <row r="9" spans="2:38" ht="14.25" customHeight="1">
      <c r="B9" s="105" t="s">
        <v>27</v>
      </c>
      <c r="C9" s="106"/>
      <c r="D9" s="106"/>
      <c r="E9" s="106"/>
      <c r="F9" s="106"/>
      <c r="G9" s="107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3"/>
      <c r="Q9" s="16"/>
      <c r="R9" s="16"/>
      <c r="S9" s="103"/>
      <c r="T9" s="103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411</v>
      </c>
      <c r="D10" s="19" t="s">
        <v>412</v>
      </c>
      <c r="E10" s="20" t="s">
        <v>63</v>
      </c>
      <c r="F10" s="21" t="s">
        <v>413</v>
      </c>
      <c r="G10" s="18" t="s">
        <v>80</v>
      </c>
      <c r="H10" s="22">
        <v>8.5</v>
      </c>
      <c r="I10" s="22">
        <v>8.5</v>
      </c>
      <c r="J10" s="22" t="s">
        <v>28</v>
      </c>
      <c r="K10" s="22">
        <v>8.5</v>
      </c>
      <c r="L10" s="23"/>
      <c r="M10" s="23"/>
      <c r="N10" s="23"/>
      <c r="O10" s="24">
        <v>5.5</v>
      </c>
      <c r="P10" s="25">
        <f>ROUND(SUMPRODUCT(H10:O10,$H$9:$O$9)/100,1)</f>
        <v>6.4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42" si="2">+IF(OR($H10=0,$I10=0,$J10=0,$K10=0),"Không đủ ĐKDT","")</f>
        <v/>
      </c>
      <c r="T10" s="27" t="s">
        <v>540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414</v>
      </c>
      <c r="D11" s="31" t="s">
        <v>415</v>
      </c>
      <c r="E11" s="32" t="s">
        <v>63</v>
      </c>
      <c r="F11" s="33" t="s">
        <v>416</v>
      </c>
      <c r="G11" s="30" t="s">
        <v>70</v>
      </c>
      <c r="H11" s="34">
        <v>9</v>
      </c>
      <c r="I11" s="34">
        <v>8.5</v>
      </c>
      <c r="J11" s="34" t="s">
        <v>28</v>
      </c>
      <c r="K11" s="34">
        <v>9.5</v>
      </c>
      <c r="L11" s="35"/>
      <c r="M11" s="35"/>
      <c r="N11" s="35"/>
      <c r="O11" s="36">
        <v>5</v>
      </c>
      <c r="P11" s="37">
        <f>ROUND(SUMPRODUCT(H11:O11,$H$9:$O$9)/100,1)</f>
        <v>6.2</v>
      </c>
      <c r="Q11" s="38" t="str">
        <f t="shared" si="0"/>
        <v>C</v>
      </c>
      <c r="R11" s="39" t="str">
        <f t="shared" si="1"/>
        <v>Trung bình</v>
      </c>
      <c r="S11" s="40" t="str">
        <f t="shared" si="2"/>
        <v/>
      </c>
      <c r="T11" s="41" t="s">
        <v>540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417</v>
      </c>
      <c r="D12" s="31" t="s">
        <v>418</v>
      </c>
      <c r="E12" s="32" t="s">
        <v>63</v>
      </c>
      <c r="F12" s="33" t="s">
        <v>419</v>
      </c>
      <c r="G12" s="30" t="s">
        <v>75</v>
      </c>
      <c r="H12" s="34">
        <v>8.5</v>
      </c>
      <c r="I12" s="34">
        <v>8.5</v>
      </c>
      <c r="J12" s="34" t="s">
        <v>28</v>
      </c>
      <c r="K12" s="34">
        <v>8</v>
      </c>
      <c r="L12" s="42"/>
      <c r="M12" s="42"/>
      <c r="N12" s="42"/>
      <c r="O12" s="36">
        <v>7</v>
      </c>
      <c r="P12" s="37">
        <f>ROUND(SUMPRODUCT(H12:O12,$H$9:$O$9)/100,1)</f>
        <v>7.4</v>
      </c>
      <c r="Q12" s="38" t="str">
        <f t="shared" si="0"/>
        <v>B</v>
      </c>
      <c r="R12" s="39" t="str">
        <f t="shared" si="1"/>
        <v>Khá</v>
      </c>
      <c r="S12" s="40" t="str">
        <f t="shared" si="2"/>
        <v/>
      </c>
      <c r="T12" s="41" t="s">
        <v>540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420</v>
      </c>
      <c r="D13" s="31" t="s">
        <v>421</v>
      </c>
      <c r="E13" s="32" t="s">
        <v>256</v>
      </c>
      <c r="F13" s="33" t="s">
        <v>422</v>
      </c>
      <c r="G13" s="30" t="s">
        <v>75</v>
      </c>
      <c r="H13" s="34">
        <v>8</v>
      </c>
      <c r="I13" s="34">
        <v>8</v>
      </c>
      <c r="J13" s="34" t="s">
        <v>28</v>
      </c>
      <c r="K13" s="34">
        <v>8</v>
      </c>
      <c r="L13" s="42"/>
      <c r="M13" s="42"/>
      <c r="N13" s="42"/>
      <c r="O13" s="36">
        <v>3</v>
      </c>
      <c r="P13" s="37">
        <f>ROUND(SUMPRODUCT(H13:O13,$H$9:$O$9)/100,1)</f>
        <v>4.5</v>
      </c>
      <c r="Q13" s="38" t="str">
        <f t="shared" si="0"/>
        <v>D</v>
      </c>
      <c r="R13" s="39" t="str">
        <f t="shared" si="1"/>
        <v>Trung bình yếu</v>
      </c>
      <c r="S13" s="40" t="str">
        <f t="shared" si="2"/>
        <v/>
      </c>
      <c r="T13" s="41" t="s">
        <v>540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423</v>
      </c>
      <c r="D14" s="31" t="s">
        <v>424</v>
      </c>
      <c r="E14" s="32" t="s">
        <v>83</v>
      </c>
      <c r="F14" s="33" t="s">
        <v>425</v>
      </c>
      <c r="G14" s="30" t="s">
        <v>65</v>
      </c>
      <c r="H14" s="34">
        <v>8.5</v>
      </c>
      <c r="I14" s="34">
        <v>7.5</v>
      </c>
      <c r="J14" s="34" t="s">
        <v>28</v>
      </c>
      <c r="K14" s="34">
        <v>9</v>
      </c>
      <c r="L14" s="42"/>
      <c r="M14" s="42"/>
      <c r="N14" s="42"/>
      <c r="O14" s="36">
        <v>7.5</v>
      </c>
      <c r="P14" s="37">
        <f>ROUND(SUMPRODUCT(H14:O14,$H$9:$O$9)/100,1)</f>
        <v>7.8</v>
      </c>
      <c r="Q14" s="38" t="str">
        <f t="shared" si="0"/>
        <v>B</v>
      </c>
      <c r="R14" s="39" t="str">
        <f t="shared" si="1"/>
        <v>Khá</v>
      </c>
      <c r="S14" s="40" t="str">
        <f t="shared" si="2"/>
        <v/>
      </c>
      <c r="T14" s="41" t="s">
        <v>540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426</v>
      </c>
      <c r="D15" s="31" t="s">
        <v>427</v>
      </c>
      <c r="E15" s="32" t="s">
        <v>428</v>
      </c>
      <c r="F15" s="33" t="s">
        <v>429</v>
      </c>
      <c r="G15" s="30" t="s">
        <v>80</v>
      </c>
      <c r="H15" s="34">
        <v>8.5</v>
      </c>
      <c r="I15" s="34">
        <v>8.5</v>
      </c>
      <c r="J15" s="34" t="s">
        <v>28</v>
      </c>
      <c r="K15" s="34">
        <v>8</v>
      </c>
      <c r="L15" s="42"/>
      <c r="M15" s="42"/>
      <c r="N15" s="42"/>
      <c r="O15" s="36">
        <v>6</v>
      </c>
      <c r="P15" s="37">
        <f>ROUND(SUMPRODUCT(H15:O15,$H$9:$O$9)/100,1)</f>
        <v>6.7</v>
      </c>
      <c r="Q15" s="38" t="str">
        <f t="shared" si="0"/>
        <v>C+</v>
      </c>
      <c r="R15" s="39" t="str">
        <f t="shared" si="1"/>
        <v>Trung bình</v>
      </c>
      <c r="S15" s="40" t="str">
        <f t="shared" si="2"/>
        <v/>
      </c>
      <c r="T15" s="41" t="s">
        <v>540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430</v>
      </c>
      <c r="D16" s="31" t="s">
        <v>431</v>
      </c>
      <c r="E16" s="32" t="s">
        <v>90</v>
      </c>
      <c r="F16" s="33" t="s">
        <v>432</v>
      </c>
      <c r="G16" s="30" t="s">
        <v>80</v>
      </c>
      <c r="H16" s="34">
        <v>8.5</v>
      </c>
      <c r="I16" s="34">
        <v>7</v>
      </c>
      <c r="J16" s="34" t="s">
        <v>28</v>
      </c>
      <c r="K16" s="34">
        <v>8</v>
      </c>
      <c r="L16" s="42"/>
      <c r="M16" s="42"/>
      <c r="N16" s="42"/>
      <c r="O16" s="36">
        <v>4</v>
      </c>
      <c r="P16" s="37">
        <f>ROUND(SUMPRODUCT(H16:O16,$H$9:$O$9)/100,1)</f>
        <v>5.2</v>
      </c>
      <c r="Q16" s="38" t="str">
        <f t="shared" si="0"/>
        <v>D+</v>
      </c>
      <c r="R16" s="39" t="str">
        <f t="shared" si="1"/>
        <v>Trung bình yếu</v>
      </c>
      <c r="S16" s="40" t="str">
        <f t="shared" si="2"/>
        <v/>
      </c>
      <c r="T16" s="41" t="s">
        <v>540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433</v>
      </c>
      <c r="D17" s="31" t="s">
        <v>434</v>
      </c>
      <c r="E17" s="32" t="s">
        <v>90</v>
      </c>
      <c r="F17" s="33" t="s">
        <v>435</v>
      </c>
      <c r="G17" s="30" t="s">
        <v>70</v>
      </c>
      <c r="H17" s="34">
        <v>9</v>
      </c>
      <c r="I17" s="34">
        <v>8.5</v>
      </c>
      <c r="J17" s="34" t="s">
        <v>28</v>
      </c>
      <c r="K17" s="34">
        <v>9</v>
      </c>
      <c r="L17" s="42"/>
      <c r="M17" s="42"/>
      <c r="N17" s="42"/>
      <c r="O17" s="36">
        <v>4</v>
      </c>
      <c r="P17" s="37">
        <f>ROUND(SUMPRODUCT(H17:O17,$H$9:$O$9)/100,1)</f>
        <v>5.5</v>
      </c>
      <c r="Q17" s="38" t="str">
        <f t="shared" si="0"/>
        <v>C</v>
      </c>
      <c r="R17" s="39" t="str">
        <f t="shared" si="1"/>
        <v>Trung bình</v>
      </c>
      <c r="S17" s="40" t="str">
        <f t="shared" si="2"/>
        <v/>
      </c>
      <c r="T17" s="41" t="s">
        <v>540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436</v>
      </c>
      <c r="D18" s="31" t="s">
        <v>437</v>
      </c>
      <c r="E18" s="32" t="s">
        <v>279</v>
      </c>
      <c r="F18" s="33" t="s">
        <v>438</v>
      </c>
      <c r="G18" s="30" t="s">
        <v>75</v>
      </c>
      <c r="H18" s="34">
        <v>8.5</v>
      </c>
      <c r="I18" s="34">
        <v>8.5</v>
      </c>
      <c r="J18" s="34" t="s">
        <v>28</v>
      </c>
      <c r="K18" s="34">
        <v>8</v>
      </c>
      <c r="L18" s="42"/>
      <c r="M18" s="42"/>
      <c r="N18" s="42"/>
      <c r="O18" s="36">
        <v>6</v>
      </c>
      <c r="P18" s="37">
        <f>ROUND(SUMPRODUCT(H18:O18,$H$9:$O$9)/100,1)</f>
        <v>6.7</v>
      </c>
      <c r="Q18" s="38" t="str">
        <f t="shared" si="0"/>
        <v>C+</v>
      </c>
      <c r="R18" s="39" t="str">
        <f t="shared" si="1"/>
        <v>Trung bình</v>
      </c>
      <c r="S18" s="40" t="str">
        <f t="shared" si="2"/>
        <v/>
      </c>
      <c r="T18" s="41" t="s">
        <v>540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439</v>
      </c>
      <c r="D19" s="31" t="s">
        <v>175</v>
      </c>
      <c r="E19" s="32" t="s">
        <v>279</v>
      </c>
      <c r="F19" s="33" t="s">
        <v>440</v>
      </c>
      <c r="G19" s="30" t="s">
        <v>65</v>
      </c>
      <c r="H19" s="34">
        <v>8.5</v>
      </c>
      <c r="I19" s="34">
        <v>7.5</v>
      </c>
      <c r="J19" s="34" t="s">
        <v>28</v>
      </c>
      <c r="K19" s="34">
        <v>9</v>
      </c>
      <c r="L19" s="42"/>
      <c r="M19" s="42"/>
      <c r="N19" s="42"/>
      <c r="O19" s="36">
        <v>3</v>
      </c>
      <c r="P19" s="37">
        <f>ROUND(SUMPRODUCT(H19:O19,$H$9:$O$9)/100,1)</f>
        <v>4.5999999999999996</v>
      </c>
      <c r="Q19" s="38" t="str">
        <f t="shared" si="0"/>
        <v>D</v>
      </c>
      <c r="R19" s="39" t="str">
        <f t="shared" si="1"/>
        <v>Trung bình yếu</v>
      </c>
      <c r="S19" s="40" t="str">
        <f t="shared" si="2"/>
        <v/>
      </c>
      <c r="T19" s="41" t="s">
        <v>540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441</v>
      </c>
      <c r="D20" s="31" t="s">
        <v>442</v>
      </c>
      <c r="E20" s="32" t="s">
        <v>279</v>
      </c>
      <c r="F20" s="33" t="s">
        <v>443</v>
      </c>
      <c r="G20" s="30" t="s">
        <v>75</v>
      </c>
      <c r="H20" s="34">
        <v>8.5</v>
      </c>
      <c r="I20" s="34">
        <v>8.5</v>
      </c>
      <c r="J20" s="34" t="s">
        <v>28</v>
      </c>
      <c r="K20" s="34">
        <v>8</v>
      </c>
      <c r="L20" s="42"/>
      <c r="M20" s="42"/>
      <c r="N20" s="42"/>
      <c r="O20" s="36">
        <v>5</v>
      </c>
      <c r="P20" s="37">
        <f>ROUND(SUMPRODUCT(H20:O20,$H$9:$O$9)/100,1)</f>
        <v>6</v>
      </c>
      <c r="Q20" s="38" t="str">
        <f t="shared" si="0"/>
        <v>C</v>
      </c>
      <c r="R20" s="39" t="str">
        <f t="shared" si="1"/>
        <v>Trung bình</v>
      </c>
      <c r="S20" s="40" t="str">
        <f t="shared" si="2"/>
        <v/>
      </c>
      <c r="T20" s="41" t="s">
        <v>540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444</v>
      </c>
      <c r="D21" s="31" t="s">
        <v>445</v>
      </c>
      <c r="E21" s="32" t="s">
        <v>103</v>
      </c>
      <c r="F21" s="33" t="s">
        <v>446</v>
      </c>
      <c r="G21" s="30" t="s">
        <v>75</v>
      </c>
      <c r="H21" s="34">
        <v>9</v>
      </c>
      <c r="I21" s="34">
        <v>8.5</v>
      </c>
      <c r="J21" s="34" t="s">
        <v>28</v>
      </c>
      <c r="K21" s="34">
        <v>10</v>
      </c>
      <c r="L21" s="42"/>
      <c r="M21" s="42"/>
      <c r="N21" s="42"/>
      <c r="O21" s="36">
        <v>7</v>
      </c>
      <c r="P21" s="37">
        <f>ROUND(SUMPRODUCT(H21:O21,$H$9:$O$9)/100,1)</f>
        <v>7.7</v>
      </c>
      <c r="Q21" s="38" t="str">
        <f t="shared" si="0"/>
        <v>B</v>
      </c>
      <c r="R21" s="39" t="str">
        <f t="shared" si="1"/>
        <v>Khá</v>
      </c>
      <c r="S21" s="40" t="str">
        <f t="shared" si="2"/>
        <v/>
      </c>
      <c r="T21" s="41" t="s">
        <v>540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447</v>
      </c>
      <c r="D22" s="31" t="s">
        <v>448</v>
      </c>
      <c r="E22" s="32" t="s">
        <v>449</v>
      </c>
      <c r="F22" s="33" t="s">
        <v>133</v>
      </c>
      <c r="G22" s="30" t="s">
        <v>65</v>
      </c>
      <c r="H22" s="34">
        <v>9</v>
      </c>
      <c r="I22" s="34">
        <v>7.5</v>
      </c>
      <c r="J22" s="34" t="s">
        <v>28</v>
      </c>
      <c r="K22" s="34">
        <v>9</v>
      </c>
      <c r="L22" s="42"/>
      <c r="M22" s="42"/>
      <c r="N22" s="42"/>
      <c r="O22" s="36">
        <v>6</v>
      </c>
      <c r="P22" s="37">
        <f>ROUND(SUMPRODUCT(H22:O22,$H$9:$O$9)/100,1)</f>
        <v>6.8</v>
      </c>
      <c r="Q22" s="38" t="str">
        <f t="shared" si="0"/>
        <v>C+</v>
      </c>
      <c r="R22" s="39" t="str">
        <f t="shared" si="1"/>
        <v>Trung bình</v>
      </c>
      <c r="S22" s="40" t="str">
        <f t="shared" si="2"/>
        <v/>
      </c>
      <c r="T22" s="41" t="s">
        <v>540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450</v>
      </c>
      <c r="D23" s="31" t="s">
        <v>451</v>
      </c>
      <c r="E23" s="32" t="s">
        <v>295</v>
      </c>
      <c r="F23" s="33" t="s">
        <v>223</v>
      </c>
      <c r="G23" s="30" t="s">
        <v>70</v>
      </c>
      <c r="H23" s="34">
        <v>8.5</v>
      </c>
      <c r="I23" s="34">
        <v>8.5</v>
      </c>
      <c r="J23" s="34" t="s">
        <v>28</v>
      </c>
      <c r="K23" s="34">
        <v>9.5</v>
      </c>
      <c r="L23" s="42"/>
      <c r="M23" s="42"/>
      <c r="N23" s="42"/>
      <c r="O23" s="36">
        <v>5</v>
      </c>
      <c r="P23" s="37">
        <f>ROUND(SUMPRODUCT(H23:O23,$H$9:$O$9)/100,1)</f>
        <v>6.2</v>
      </c>
      <c r="Q23" s="38" t="str">
        <f t="shared" si="0"/>
        <v>C</v>
      </c>
      <c r="R23" s="39" t="str">
        <f t="shared" si="1"/>
        <v>Trung bình</v>
      </c>
      <c r="S23" s="40" t="str">
        <f t="shared" si="2"/>
        <v/>
      </c>
      <c r="T23" s="41" t="s">
        <v>540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452</v>
      </c>
      <c r="D24" s="31" t="s">
        <v>98</v>
      </c>
      <c r="E24" s="32" t="s">
        <v>295</v>
      </c>
      <c r="F24" s="33" t="s">
        <v>305</v>
      </c>
      <c r="G24" s="30" t="s">
        <v>65</v>
      </c>
      <c r="H24" s="34">
        <v>7</v>
      </c>
      <c r="I24" s="34">
        <v>7.5</v>
      </c>
      <c r="J24" s="34" t="s">
        <v>28</v>
      </c>
      <c r="K24" s="34">
        <v>8</v>
      </c>
      <c r="L24" s="42"/>
      <c r="M24" s="42"/>
      <c r="N24" s="42"/>
      <c r="O24" s="36">
        <v>6</v>
      </c>
      <c r="P24" s="37">
        <f>ROUND(SUMPRODUCT(H24:O24,$H$9:$O$9)/100,1)</f>
        <v>6.5</v>
      </c>
      <c r="Q24" s="38" t="str">
        <f t="shared" si="0"/>
        <v>C+</v>
      </c>
      <c r="R24" s="39" t="str">
        <f t="shared" si="1"/>
        <v>Trung bình</v>
      </c>
      <c r="S24" s="40" t="str">
        <f t="shared" si="2"/>
        <v/>
      </c>
      <c r="T24" s="41" t="s">
        <v>540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453</v>
      </c>
      <c r="D25" s="31" t="s">
        <v>454</v>
      </c>
      <c r="E25" s="32" t="s">
        <v>118</v>
      </c>
      <c r="F25" s="33" t="s">
        <v>455</v>
      </c>
      <c r="G25" s="30" t="s">
        <v>115</v>
      </c>
      <c r="H25" s="34">
        <v>0</v>
      </c>
      <c r="I25" s="34">
        <v>0</v>
      </c>
      <c r="J25" s="34" t="s">
        <v>28</v>
      </c>
      <c r="K25" s="34">
        <v>0</v>
      </c>
      <c r="L25" s="42"/>
      <c r="M25" s="42"/>
      <c r="N25" s="42"/>
      <c r="O25" s="36">
        <v>0</v>
      </c>
      <c r="P25" s="37">
        <f>ROUND(SUMPRODUCT(H25:O25,$H$9:$O$9)/100,1)</f>
        <v>0</v>
      </c>
      <c r="Q25" s="38" t="str">
        <f t="shared" si="0"/>
        <v>F</v>
      </c>
      <c r="R25" s="39" t="str">
        <f t="shared" si="1"/>
        <v>Kém</v>
      </c>
      <c r="S25" s="40" t="str">
        <f t="shared" si="2"/>
        <v>Không đủ ĐKDT</v>
      </c>
      <c r="T25" s="41" t="s">
        <v>540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456</v>
      </c>
      <c r="D26" s="31" t="s">
        <v>117</v>
      </c>
      <c r="E26" s="32" t="s">
        <v>118</v>
      </c>
      <c r="F26" s="33" t="s">
        <v>457</v>
      </c>
      <c r="G26" s="30" t="s">
        <v>75</v>
      </c>
      <c r="H26" s="34">
        <v>8</v>
      </c>
      <c r="I26" s="34">
        <v>7.5</v>
      </c>
      <c r="J26" s="34" t="s">
        <v>28</v>
      </c>
      <c r="K26" s="34">
        <v>8</v>
      </c>
      <c r="L26" s="42"/>
      <c r="M26" s="42"/>
      <c r="N26" s="42"/>
      <c r="O26" s="36">
        <v>5</v>
      </c>
      <c r="P26" s="37">
        <f>ROUND(SUMPRODUCT(H26:O26,$H$9:$O$9)/100,1)</f>
        <v>5.9</v>
      </c>
      <c r="Q26" s="38" t="str">
        <f t="shared" si="0"/>
        <v>C</v>
      </c>
      <c r="R26" s="39" t="str">
        <f t="shared" si="1"/>
        <v>Trung bình</v>
      </c>
      <c r="S26" s="40" t="str">
        <f t="shared" si="2"/>
        <v/>
      </c>
      <c r="T26" s="41" t="s">
        <v>540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458</v>
      </c>
      <c r="D27" s="31" t="s">
        <v>459</v>
      </c>
      <c r="E27" s="32" t="s">
        <v>460</v>
      </c>
      <c r="F27" s="33" t="s">
        <v>461</v>
      </c>
      <c r="G27" s="30" t="s">
        <v>70</v>
      </c>
      <c r="H27" s="34">
        <v>9</v>
      </c>
      <c r="I27" s="34">
        <v>8.5</v>
      </c>
      <c r="J27" s="34" t="s">
        <v>28</v>
      </c>
      <c r="K27" s="34">
        <v>9</v>
      </c>
      <c r="L27" s="42"/>
      <c r="M27" s="42"/>
      <c r="N27" s="42"/>
      <c r="O27" s="36">
        <v>5</v>
      </c>
      <c r="P27" s="37">
        <f>ROUND(SUMPRODUCT(H27:O27,$H$9:$O$9)/100,1)</f>
        <v>6.2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540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462</v>
      </c>
      <c r="D28" s="31" t="s">
        <v>463</v>
      </c>
      <c r="E28" s="32" t="s">
        <v>460</v>
      </c>
      <c r="F28" s="33" t="s">
        <v>464</v>
      </c>
      <c r="G28" s="30" t="s">
        <v>65</v>
      </c>
      <c r="H28" s="34">
        <v>8</v>
      </c>
      <c r="I28" s="34">
        <v>7</v>
      </c>
      <c r="J28" s="34" t="s">
        <v>28</v>
      </c>
      <c r="K28" s="34">
        <v>8</v>
      </c>
      <c r="L28" s="42"/>
      <c r="M28" s="42"/>
      <c r="N28" s="42"/>
      <c r="O28" s="36">
        <v>6</v>
      </c>
      <c r="P28" s="37">
        <f>ROUND(SUMPRODUCT(H28:O28,$H$9:$O$9)/100,1)</f>
        <v>6.5</v>
      </c>
      <c r="Q28" s="38" t="str">
        <f t="shared" si="0"/>
        <v>C+</v>
      </c>
      <c r="R28" s="39" t="str">
        <f t="shared" si="1"/>
        <v>Trung bình</v>
      </c>
      <c r="S28" s="40" t="str">
        <f t="shared" si="2"/>
        <v/>
      </c>
      <c r="T28" s="41" t="s">
        <v>540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465</v>
      </c>
      <c r="D29" s="31" t="s">
        <v>466</v>
      </c>
      <c r="E29" s="32" t="s">
        <v>130</v>
      </c>
      <c r="F29" s="33" t="s">
        <v>186</v>
      </c>
      <c r="G29" s="30" t="s">
        <v>70</v>
      </c>
      <c r="H29" s="34">
        <v>9</v>
      </c>
      <c r="I29" s="34">
        <v>8.5</v>
      </c>
      <c r="J29" s="34" t="s">
        <v>28</v>
      </c>
      <c r="K29" s="34">
        <v>9.5</v>
      </c>
      <c r="L29" s="42"/>
      <c r="M29" s="42"/>
      <c r="N29" s="42"/>
      <c r="O29" s="36">
        <v>8.5</v>
      </c>
      <c r="P29" s="37">
        <f>ROUND(SUMPRODUCT(H29:O29,$H$9:$O$9)/100,1)</f>
        <v>8.6999999999999993</v>
      </c>
      <c r="Q29" s="38" t="str">
        <f t="shared" si="0"/>
        <v>A</v>
      </c>
      <c r="R29" s="39" t="str">
        <f t="shared" si="1"/>
        <v>Giỏi</v>
      </c>
      <c r="S29" s="40" t="str">
        <f t="shared" si="2"/>
        <v/>
      </c>
      <c r="T29" s="41" t="s">
        <v>540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467</v>
      </c>
      <c r="D30" s="31" t="s">
        <v>468</v>
      </c>
      <c r="E30" s="32" t="s">
        <v>130</v>
      </c>
      <c r="F30" s="33" t="s">
        <v>289</v>
      </c>
      <c r="G30" s="30" t="s">
        <v>65</v>
      </c>
      <c r="H30" s="34">
        <v>8</v>
      </c>
      <c r="I30" s="34">
        <v>7</v>
      </c>
      <c r="J30" s="34" t="s">
        <v>28</v>
      </c>
      <c r="K30" s="34">
        <v>9</v>
      </c>
      <c r="L30" s="42"/>
      <c r="M30" s="42"/>
      <c r="N30" s="42"/>
      <c r="O30" s="36">
        <v>7</v>
      </c>
      <c r="P30" s="37">
        <f>ROUND(SUMPRODUCT(H30:O30,$H$9:$O$9)/100,1)</f>
        <v>7.3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 t="s">
        <v>540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469</v>
      </c>
      <c r="D31" s="31" t="s">
        <v>470</v>
      </c>
      <c r="E31" s="32" t="s">
        <v>130</v>
      </c>
      <c r="F31" s="33" t="s">
        <v>471</v>
      </c>
      <c r="G31" s="30" t="s">
        <v>80</v>
      </c>
      <c r="H31" s="34">
        <v>8.5</v>
      </c>
      <c r="I31" s="34">
        <v>8.5</v>
      </c>
      <c r="J31" s="34" t="s">
        <v>28</v>
      </c>
      <c r="K31" s="34">
        <v>8.5</v>
      </c>
      <c r="L31" s="42"/>
      <c r="M31" s="42"/>
      <c r="N31" s="42"/>
      <c r="O31" s="36">
        <v>5</v>
      </c>
      <c r="P31" s="37">
        <f>ROUND(SUMPRODUCT(H31:O31,$H$9:$O$9)/100,1)</f>
        <v>6.1</v>
      </c>
      <c r="Q31" s="38" t="str">
        <f t="shared" si="0"/>
        <v>C</v>
      </c>
      <c r="R31" s="39" t="str">
        <f t="shared" si="1"/>
        <v>Trung bình</v>
      </c>
      <c r="S31" s="40" t="str">
        <f t="shared" si="2"/>
        <v/>
      </c>
      <c r="T31" s="41" t="s">
        <v>540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472</v>
      </c>
      <c r="D32" s="31" t="s">
        <v>117</v>
      </c>
      <c r="E32" s="32" t="s">
        <v>130</v>
      </c>
      <c r="F32" s="33" t="s">
        <v>425</v>
      </c>
      <c r="G32" s="30" t="s">
        <v>65</v>
      </c>
      <c r="H32" s="34">
        <v>8.5</v>
      </c>
      <c r="I32" s="34">
        <v>7</v>
      </c>
      <c r="J32" s="34" t="s">
        <v>28</v>
      </c>
      <c r="K32" s="34">
        <v>8</v>
      </c>
      <c r="L32" s="42"/>
      <c r="M32" s="42"/>
      <c r="N32" s="42"/>
      <c r="O32" s="36">
        <v>7.5</v>
      </c>
      <c r="P32" s="37">
        <f>ROUND(SUMPRODUCT(H32:O32,$H$9:$O$9)/100,1)</f>
        <v>7.6</v>
      </c>
      <c r="Q32" s="38" t="str">
        <f t="shared" si="0"/>
        <v>B</v>
      </c>
      <c r="R32" s="39" t="str">
        <f t="shared" si="1"/>
        <v>Khá</v>
      </c>
      <c r="S32" s="40" t="str">
        <f t="shared" si="2"/>
        <v/>
      </c>
      <c r="T32" s="41" t="s">
        <v>540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473</v>
      </c>
      <c r="D33" s="31" t="s">
        <v>86</v>
      </c>
      <c r="E33" s="32" t="s">
        <v>320</v>
      </c>
      <c r="F33" s="33" t="s">
        <v>474</v>
      </c>
      <c r="G33" s="30" t="s">
        <v>80</v>
      </c>
      <c r="H33" s="34">
        <v>8.5</v>
      </c>
      <c r="I33" s="34">
        <v>8.5</v>
      </c>
      <c r="J33" s="34" t="s">
        <v>28</v>
      </c>
      <c r="K33" s="34">
        <v>9</v>
      </c>
      <c r="L33" s="42"/>
      <c r="M33" s="42"/>
      <c r="N33" s="42"/>
      <c r="O33" s="36">
        <v>5</v>
      </c>
      <c r="P33" s="37">
        <f>ROUND(SUMPRODUCT(H33:O33,$H$9:$O$9)/100,1)</f>
        <v>6.1</v>
      </c>
      <c r="Q33" s="38" t="str">
        <f t="shared" si="0"/>
        <v>C</v>
      </c>
      <c r="R33" s="39" t="str">
        <f t="shared" si="1"/>
        <v>Trung bình</v>
      </c>
      <c r="S33" s="40" t="str">
        <f t="shared" si="2"/>
        <v/>
      </c>
      <c r="T33" s="41" t="s">
        <v>540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475</v>
      </c>
      <c r="D34" s="31" t="s">
        <v>476</v>
      </c>
      <c r="E34" s="32" t="s">
        <v>477</v>
      </c>
      <c r="F34" s="33" t="s">
        <v>419</v>
      </c>
      <c r="G34" s="30" t="s">
        <v>70</v>
      </c>
      <c r="H34" s="34">
        <v>8.5</v>
      </c>
      <c r="I34" s="34">
        <v>8.5</v>
      </c>
      <c r="J34" s="34" t="s">
        <v>28</v>
      </c>
      <c r="K34" s="34">
        <v>8</v>
      </c>
      <c r="L34" s="42"/>
      <c r="M34" s="42"/>
      <c r="N34" s="42"/>
      <c r="O34" s="36">
        <v>10</v>
      </c>
      <c r="P34" s="37">
        <f>ROUND(SUMPRODUCT(H34:O34,$H$9:$O$9)/100,1)</f>
        <v>9.5</v>
      </c>
      <c r="Q34" s="38" t="str">
        <f t="shared" si="0"/>
        <v>A+</v>
      </c>
      <c r="R34" s="39" t="str">
        <f t="shared" si="1"/>
        <v>Giỏi</v>
      </c>
      <c r="S34" s="40" t="str">
        <f t="shared" si="2"/>
        <v/>
      </c>
      <c r="T34" s="41" t="s">
        <v>540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478</v>
      </c>
      <c r="D35" s="31" t="s">
        <v>479</v>
      </c>
      <c r="E35" s="32" t="s">
        <v>162</v>
      </c>
      <c r="F35" s="33" t="s">
        <v>84</v>
      </c>
      <c r="G35" s="30" t="s">
        <v>65</v>
      </c>
      <c r="H35" s="34">
        <v>8.5</v>
      </c>
      <c r="I35" s="34">
        <v>7.5</v>
      </c>
      <c r="J35" s="34" t="s">
        <v>28</v>
      </c>
      <c r="K35" s="34">
        <v>8</v>
      </c>
      <c r="L35" s="42"/>
      <c r="M35" s="42"/>
      <c r="N35" s="42"/>
      <c r="O35" s="36">
        <v>2</v>
      </c>
      <c r="P35" s="37">
        <f>ROUND(SUMPRODUCT(H35:O35,$H$9:$O$9)/100,1)</f>
        <v>3.8</v>
      </c>
      <c r="Q35" s="38" t="str">
        <f t="shared" si="0"/>
        <v>F</v>
      </c>
      <c r="R35" s="39" t="str">
        <f t="shared" si="1"/>
        <v>Kém</v>
      </c>
      <c r="S35" s="40" t="str">
        <f t="shared" si="2"/>
        <v/>
      </c>
      <c r="T35" s="41" t="s">
        <v>540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480</v>
      </c>
      <c r="D36" s="31" t="s">
        <v>193</v>
      </c>
      <c r="E36" s="32" t="s">
        <v>327</v>
      </c>
      <c r="F36" s="33" t="s">
        <v>481</v>
      </c>
      <c r="G36" s="30" t="s">
        <v>80</v>
      </c>
      <c r="H36" s="34">
        <v>8.5</v>
      </c>
      <c r="I36" s="34">
        <v>8.5</v>
      </c>
      <c r="J36" s="34" t="s">
        <v>28</v>
      </c>
      <c r="K36" s="34">
        <v>9.5</v>
      </c>
      <c r="L36" s="42"/>
      <c r="M36" s="42"/>
      <c r="N36" s="42"/>
      <c r="O36" s="36">
        <v>9</v>
      </c>
      <c r="P36" s="37">
        <f>ROUND(SUMPRODUCT(H36:O36,$H$9:$O$9)/100,1)</f>
        <v>9</v>
      </c>
      <c r="Q36" s="38" t="str">
        <f t="shared" si="0"/>
        <v>A+</v>
      </c>
      <c r="R36" s="39" t="str">
        <f t="shared" si="1"/>
        <v>Giỏi</v>
      </c>
      <c r="S36" s="40" t="str">
        <f t="shared" si="2"/>
        <v/>
      </c>
      <c r="T36" s="41" t="s">
        <v>541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482</v>
      </c>
      <c r="D37" s="31" t="s">
        <v>483</v>
      </c>
      <c r="E37" s="32" t="s">
        <v>171</v>
      </c>
      <c r="F37" s="33" t="s">
        <v>159</v>
      </c>
      <c r="G37" s="30" t="s">
        <v>65</v>
      </c>
      <c r="H37" s="34">
        <v>7</v>
      </c>
      <c r="I37" s="34">
        <v>7</v>
      </c>
      <c r="J37" s="34" t="s">
        <v>28</v>
      </c>
      <c r="K37" s="34">
        <v>8</v>
      </c>
      <c r="L37" s="42"/>
      <c r="M37" s="42"/>
      <c r="N37" s="42"/>
      <c r="O37" s="36">
        <v>5</v>
      </c>
      <c r="P37" s="37">
        <f>ROUND(SUMPRODUCT(H37:O37,$H$9:$O$9)/100,1)</f>
        <v>5.7</v>
      </c>
      <c r="Q37" s="38" t="str">
        <f t="shared" si="0"/>
        <v>C</v>
      </c>
      <c r="R37" s="39" t="str">
        <f t="shared" si="1"/>
        <v>Trung bình</v>
      </c>
      <c r="S37" s="40" t="str">
        <f t="shared" si="2"/>
        <v/>
      </c>
      <c r="T37" s="41" t="s">
        <v>541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484</v>
      </c>
      <c r="D38" s="31" t="s">
        <v>485</v>
      </c>
      <c r="E38" s="32" t="s">
        <v>198</v>
      </c>
      <c r="F38" s="33" t="s">
        <v>227</v>
      </c>
      <c r="G38" s="30" t="s">
        <v>65</v>
      </c>
      <c r="H38" s="34">
        <v>8</v>
      </c>
      <c r="I38" s="34">
        <v>8.5</v>
      </c>
      <c r="J38" s="34" t="s">
        <v>28</v>
      </c>
      <c r="K38" s="34">
        <v>10</v>
      </c>
      <c r="L38" s="42"/>
      <c r="M38" s="42"/>
      <c r="N38" s="42"/>
      <c r="O38" s="36">
        <v>8</v>
      </c>
      <c r="P38" s="37">
        <f>ROUND(SUMPRODUCT(H38:O38,$H$9:$O$9)/100,1)</f>
        <v>8.3000000000000007</v>
      </c>
      <c r="Q38" s="38" t="str">
        <f t="shared" si="0"/>
        <v>B+</v>
      </c>
      <c r="R38" s="39" t="str">
        <f t="shared" si="1"/>
        <v>Khá</v>
      </c>
      <c r="S38" s="40" t="str">
        <f t="shared" si="2"/>
        <v/>
      </c>
      <c r="T38" s="41" t="s">
        <v>541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486</v>
      </c>
      <c r="D39" s="31" t="s">
        <v>487</v>
      </c>
      <c r="E39" s="32" t="s">
        <v>345</v>
      </c>
      <c r="F39" s="33" t="s">
        <v>488</v>
      </c>
      <c r="G39" s="30" t="s">
        <v>70</v>
      </c>
      <c r="H39" s="34">
        <v>9</v>
      </c>
      <c r="I39" s="34">
        <v>8.5</v>
      </c>
      <c r="J39" s="34" t="s">
        <v>28</v>
      </c>
      <c r="K39" s="34">
        <v>8</v>
      </c>
      <c r="L39" s="42"/>
      <c r="M39" s="42"/>
      <c r="N39" s="42"/>
      <c r="O39" s="36">
        <v>7</v>
      </c>
      <c r="P39" s="37">
        <f>ROUND(SUMPRODUCT(H39:O39,$H$9:$O$9)/100,1)</f>
        <v>7.5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541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489</v>
      </c>
      <c r="D40" s="31" t="s">
        <v>490</v>
      </c>
      <c r="E40" s="32" t="s">
        <v>352</v>
      </c>
      <c r="F40" s="33" t="s">
        <v>491</v>
      </c>
      <c r="G40" s="30" t="s">
        <v>75</v>
      </c>
      <c r="H40" s="34">
        <v>8</v>
      </c>
      <c r="I40" s="34">
        <v>7</v>
      </c>
      <c r="J40" s="34" t="s">
        <v>28</v>
      </c>
      <c r="K40" s="34">
        <v>8</v>
      </c>
      <c r="L40" s="42"/>
      <c r="M40" s="42"/>
      <c r="N40" s="42"/>
      <c r="O40" s="36">
        <v>6</v>
      </c>
      <c r="P40" s="37">
        <f>ROUND(SUMPRODUCT(H40:O40,$H$9:$O$9)/100,1)</f>
        <v>6.5</v>
      </c>
      <c r="Q40" s="38" t="str">
        <f t="shared" si="0"/>
        <v>C+</v>
      </c>
      <c r="R40" s="39" t="str">
        <f t="shared" si="1"/>
        <v>Trung bình</v>
      </c>
      <c r="S40" s="40" t="str">
        <f t="shared" si="2"/>
        <v/>
      </c>
      <c r="T40" s="41" t="s">
        <v>541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492</v>
      </c>
      <c r="D41" s="31" t="s">
        <v>86</v>
      </c>
      <c r="E41" s="32" t="s">
        <v>208</v>
      </c>
      <c r="F41" s="33" t="s">
        <v>493</v>
      </c>
      <c r="G41" s="30" t="s">
        <v>65</v>
      </c>
      <c r="H41" s="34">
        <v>8.5</v>
      </c>
      <c r="I41" s="34">
        <v>7</v>
      </c>
      <c r="J41" s="34" t="s">
        <v>28</v>
      </c>
      <c r="K41" s="34">
        <v>8</v>
      </c>
      <c r="L41" s="42"/>
      <c r="M41" s="42"/>
      <c r="N41" s="42"/>
      <c r="O41" s="36">
        <v>7.5</v>
      </c>
      <c r="P41" s="37">
        <f>ROUND(SUMPRODUCT(H41:O41,$H$9:$O$9)/100,1)</f>
        <v>7.6</v>
      </c>
      <c r="Q41" s="38" t="str">
        <f t="shared" si="0"/>
        <v>B</v>
      </c>
      <c r="R41" s="39" t="str">
        <f t="shared" si="1"/>
        <v>Khá</v>
      </c>
      <c r="S41" s="40" t="str">
        <f t="shared" si="2"/>
        <v/>
      </c>
      <c r="T41" s="41" t="s">
        <v>541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494</v>
      </c>
      <c r="D42" s="31" t="s">
        <v>204</v>
      </c>
      <c r="E42" s="32" t="s">
        <v>208</v>
      </c>
      <c r="F42" s="33" t="s">
        <v>493</v>
      </c>
      <c r="G42" s="30" t="s">
        <v>75</v>
      </c>
      <c r="H42" s="34">
        <v>8.5</v>
      </c>
      <c r="I42" s="34">
        <v>7</v>
      </c>
      <c r="J42" s="34" t="s">
        <v>28</v>
      </c>
      <c r="K42" s="34">
        <v>9</v>
      </c>
      <c r="L42" s="42"/>
      <c r="M42" s="42"/>
      <c r="N42" s="42"/>
      <c r="O42" s="36">
        <v>4</v>
      </c>
      <c r="P42" s="37">
        <f>ROUND(SUMPRODUCT(H42:O42,$H$9:$O$9)/100,1)</f>
        <v>5.3</v>
      </c>
      <c r="Q42" s="38" t="str">
        <f t="shared" ref="Q42:Q61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D+</v>
      </c>
      <c r="R42" s="39" t="str">
        <f t="shared" ref="R42:R61" si="4">IF($P42&lt;4,"Kém",IF(AND($P42&gt;=4,$P42&lt;=5.4),"Trung bình yếu",IF(AND($P42&gt;=5.5,$P42&lt;=6.9),"Trung bình",IF(AND($P42&gt;=7,$P42&lt;=8.4),"Khá",IF(AND($P42&gt;=8.5,$P42&lt;=10),"Giỏi","")))))</f>
        <v>Trung bình yếu</v>
      </c>
      <c r="S42" s="40" t="str">
        <f t="shared" si="2"/>
        <v/>
      </c>
      <c r="T42" s="41" t="s">
        <v>541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495</v>
      </c>
      <c r="D43" s="31" t="s">
        <v>175</v>
      </c>
      <c r="E43" s="32" t="s">
        <v>211</v>
      </c>
      <c r="F43" s="33" t="s">
        <v>100</v>
      </c>
      <c r="G43" s="30" t="s">
        <v>70</v>
      </c>
      <c r="H43" s="34">
        <v>9</v>
      </c>
      <c r="I43" s="34">
        <v>8.5</v>
      </c>
      <c r="J43" s="34" t="s">
        <v>28</v>
      </c>
      <c r="K43" s="34">
        <v>9.5</v>
      </c>
      <c r="L43" s="42"/>
      <c r="M43" s="42"/>
      <c r="N43" s="42"/>
      <c r="O43" s="36">
        <v>0</v>
      </c>
      <c r="P43" s="37">
        <f>ROUND(SUMPRODUCT(H43:O43,$H$9:$O$9)/100,1)</f>
        <v>2.7</v>
      </c>
      <c r="Q43" s="38" t="str">
        <f t="shared" si="3"/>
        <v>F</v>
      </c>
      <c r="R43" s="39" t="str">
        <f t="shared" si="4"/>
        <v>Kém</v>
      </c>
      <c r="S43" s="40" t="s">
        <v>542</v>
      </c>
      <c r="T43" s="41" t="s">
        <v>541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496</v>
      </c>
      <c r="D44" s="31" t="s">
        <v>406</v>
      </c>
      <c r="E44" s="32" t="s">
        <v>497</v>
      </c>
      <c r="F44" s="33" t="s">
        <v>498</v>
      </c>
      <c r="G44" s="30" t="s">
        <v>65</v>
      </c>
      <c r="H44" s="34">
        <v>8.5</v>
      </c>
      <c r="I44" s="34">
        <v>8.5</v>
      </c>
      <c r="J44" s="34" t="s">
        <v>28</v>
      </c>
      <c r="K44" s="34">
        <v>8</v>
      </c>
      <c r="L44" s="42"/>
      <c r="M44" s="42"/>
      <c r="N44" s="42"/>
      <c r="O44" s="36">
        <v>7</v>
      </c>
      <c r="P44" s="37">
        <f>ROUND(SUMPRODUCT(H44:O44,$H$9:$O$9)/100,1)</f>
        <v>7.4</v>
      </c>
      <c r="Q44" s="38" t="str">
        <f t="shared" si="3"/>
        <v>B</v>
      </c>
      <c r="R44" s="39" t="str">
        <f t="shared" si="4"/>
        <v>Khá</v>
      </c>
      <c r="S44" s="40" t="str">
        <f t="shared" ref="S44:S61" si="5">+IF(OR($H44=0,$I44=0,$J44=0,$K44=0),"Không đủ ĐKDT","")</f>
        <v/>
      </c>
      <c r="T44" s="41" t="s">
        <v>541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499</v>
      </c>
      <c r="D45" s="31" t="s">
        <v>233</v>
      </c>
      <c r="E45" s="32" t="s">
        <v>500</v>
      </c>
      <c r="F45" s="33" t="s">
        <v>195</v>
      </c>
      <c r="G45" s="30" t="s">
        <v>70</v>
      </c>
      <c r="H45" s="34">
        <v>9</v>
      </c>
      <c r="I45" s="34">
        <v>8.5</v>
      </c>
      <c r="J45" s="34" t="s">
        <v>28</v>
      </c>
      <c r="K45" s="34">
        <v>8.5</v>
      </c>
      <c r="L45" s="42"/>
      <c r="M45" s="42"/>
      <c r="N45" s="42"/>
      <c r="O45" s="36">
        <v>5</v>
      </c>
      <c r="P45" s="37">
        <f>ROUND(SUMPRODUCT(H45:O45,$H$9:$O$9)/100,1)</f>
        <v>6.1</v>
      </c>
      <c r="Q45" s="38" t="str">
        <f t="shared" si="3"/>
        <v>C</v>
      </c>
      <c r="R45" s="39" t="str">
        <f t="shared" si="4"/>
        <v>Trung bình</v>
      </c>
      <c r="S45" s="40" t="str">
        <f t="shared" si="5"/>
        <v/>
      </c>
      <c r="T45" s="41" t="s">
        <v>541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501</v>
      </c>
      <c r="D46" s="31" t="s">
        <v>502</v>
      </c>
      <c r="E46" s="32" t="s">
        <v>218</v>
      </c>
      <c r="F46" s="33" t="s">
        <v>503</v>
      </c>
      <c r="G46" s="30" t="s">
        <v>80</v>
      </c>
      <c r="H46" s="34">
        <v>8.5</v>
      </c>
      <c r="I46" s="34">
        <v>8.5</v>
      </c>
      <c r="J46" s="34" t="s">
        <v>28</v>
      </c>
      <c r="K46" s="34">
        <v>9</v>
      </c>
      <c r="L46" s="42"/>
      <c r="M46" s="42"/>
      <c r="N46" s="42"/>
      <c r="O46" s="36">
        <v>4</v>
      </c>
      <c r="P46" s="37">
        <f>ROUND(SUMPRODUCT(H46:O46,$H$9:$O$9)/100,1)</f>
        <v>5.4</v>
      </c>
      <c r="Q46" s="38" t="str">
        <f t="shared" si="3"/>
        <v>D+</v>
      </c>
      <c r="R46" s="39" t="str">
        <f t="shared" si="4"/>
        <v>Trung bình yếu</v>
      </c>
      <c r="S46" s="40" t="str">
        <f t="shared" si="5"/>
        <v/>
      </c>
      <c r="T46" s="41" t="s">
        <v>541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504</v>
      </c>
      <c r="D47" s="31" t="s">
        <v>175</v>
      </c>
      <c r="E47" s="32" t="s">
        <v>218</v>
      </c>
      <c r="F47" s="33" t="s">
        <v>505</v>
      </c>
      <c r="G47" s="30" t="s">
        <v>65</v>
      </c>
      <c r="H47" s="34">
        <v>8.5</v>
      </c>
      <c r="I47" s="34">
        <v>7</v>
      </c>
      <c r="J47" s="34" t="s">
        <v>28</v>
      </c>
      <c r="K47" s="34">
        <v>9</v>
      </c>
      <c r="L47" s="42"/>
      <c r="M47" s="42"/>
      <c r="N47" s="42"/>
      <c r="O47" s="36">
        <v>6</v>
      </c>
      <c r="P47" s="37">
        <f>ROUND(SUMPRODUCT(H47:O47,$H$9:$O$9)/100,1)</f>
        <v>6.7</v>
      </c>
      <c r="Q47" s="38" t="str">
        <f t="shared" si="3"/>
        <v>C+</v>
      </c>
      <c r="R47" s="39" t="str">
        <f t="shared" si="4"/>
        <v>Trung bình</v>
      </c>
      <c r="S47" s="40" t="str">
        <f t="shared" si="5"/>
        <v/>
      </c>
      <c r="T47" s="41" t="s">
        <v>541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506</v>
      </c>
      <c r="D48" s="31" t="s">
        <v>483</v>
      </c>
      <c r="E48" s="32" t="s">
        <v>507</v>
      </c>
      <c r="F48" s="33" t="s">
        <v>508</v>
      </c>
      <c r="G48" s="30" t="s">
        <v>75</v>
      </c>
      <c r="H48" s="34">
        <v>8</v>
      </c>
      <c r="I48" s="34">
        <v>7.5</v>
      </c>
      <c r="J48" s="34" t="s">
        <v>28</v>
      </c>
      <c r="K48" s="34">
        <v>9</v>
      </c>
      <c r="L48" s="42"/>
      <c r="M48" s="42"/>
      <c r="N48" s="42"/>
      <c r="O48" s="36">
        <v>7</v>
      </c>
      <c r="P48" s="37">
        <f>ROUND(SUMPRODUCT(H48:O48,$H$9:$O$9)/100,1)</f>
        <v>7.4</v>
      </c>
      <c r="Q48" s="38" t="str">
        <f t="shared" si="3"/>
        <v>B</v>
      </c>
      <c r="R48" s="39" t="str">
        <f t="shared" si="4"/>
        <v>Khá</v>
      </c>
      <c r="S48" s="40" t="str">
        <f t="shared" si="5"/>
        <v/>
      </c>
      <c r="T48" s="41" t="s">
        <v>541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509</v>
      </c>
      <c r="D49" s="31" t="s">
        <v>510</v>
      </c>
      <c r="E49" s="32" t="s">
        <v>236</v>
      </c>
      <c r="F49" s="33" t="s">
        <v>511</v>
      </c>
      <c r="G49" s="30" t="s">
        <v>80</v>
      </c>
      <c r="H49" s="34">
        <v>9</v>
      </c>
      <c r="I49" s="34">
        <v>8.5</v>
      </c>
      <c r="J49" s="34" t="s">
        <v>28</v>
      </c>
      <c r="K49" s="34">
        <v>9</v>
      </c>
      <c r="L49" s="42"/>
      <c r="M49" s="42"/>
      <c r="N49" s="42"/>
      <c r="O49" s="36">
        <v>6</v>
      </c>
      <c r="P49" s="37">
        <f>ROUND(SUMPRODUCT(H49:O49,$H$9:$O$9)/100,1)</f>
        <v>6.9</v>
      </c>
      <c r="Q49" s="38" t="str">
        <f t="shared" si="3"/>
        <v>C+</v>
      </c>
      <c r="R49" s="39" t="str">
        <f t="shared" si="4"/>
        <v>Trung bình</v>
      </c>
      <c r="S49" s="40" t="str">
        <f t="shared" si="5"/>
        <v/>
      </c>
      <c r="T49" s="41" t="s">
        <v>541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512</v>
      </c>
      <c r="D50" s="31" t="s">
        <v>266</v>
      </c>
      <c r="E50" s="32" t="s">
        <v>236</v>
      </c>
      <c r="F50" s="33" t="s">
        <v>205</v>
      </c>
      <c r="G50" s="30" t="s">
        <v>80</v>
      </c>
      <c r="H50" s="34">
        <v>9.5</v>
      </c>
      <c r="I50" s="34">
        <v>8.5</v>
      </c>
      <c r="J50" s="34" t="s">
        <v>28</v>
      </c>
      <c r="K50" s="34">
        <v>9</v>
      </c>
      <c r="L50" s="42"/>
      <c r="M50" s="42"/>
      <c r="N50" s="42"/>
      <c r="O50" s="36">
        <v>6</v>
      </c>
      <c r="P50" s="37">
        <f>ROUND(SUMPRODUCT(H50:O50,$H$9:$O$9)/100,1)</f>
        <v>6.9</v>
      </c>
      <c r="Q50" s="38" t="str">
        <f t="shared" si="3"/>
        <v>C+</v>
      </c>
      <c r="R50" s="39" t="str">
        <f t="shared" si="4"/>
        <v>Trung bình</v>
      </c>
      <c r="S50" s="40" t="str">
        <f t="shared" si="5"/>
        <v/>
      </c>
      <c r="T50" s="41" t="s">
        <v>541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513</v>
      </c>
      <c r="D51" s="31" t="s">
        <v>514</v>
      </c>
      <c r="E51" s="32" t="s">
        <v>236</v>
      </c>
      <c r="F51" s="33" t="s">
        <v>515</v>
      </c>
      <c r="G51" s="30" t="s">
        <v>70</v>
      </c>
      <c r="H51" s="34">
        <v>8.5</v>
      </c>
      <c r="I51" s="34">
        <v>8.5</v>
      </c>
      <c r="J51" s="34" t="s">
        <v>28</v>
      </c>
      <c r="K51" s="34">
        <v>8.5</v>
      </c>
      <c r="L51" s="42"/>
      <c r="M51" s="42"/>
      <c r="N51" s="42"/>
      <c r="O51" s="36">
        <v>5</v>
      </c>
      <c r="P51" s="37">
        <f>ROUND(SUMPRODUCT(H51:O51,$H$9:$O$9)/100,1)</f>
        <v>6.1</v>
      </c>
      <c r="Q51" s="38" t="str">
        <f t="shared" si="3"/>
        <v>C</v>
      </c>
      <c r="R51" s="39" t="str">
        <f t="shared" si="4"/>
        <v>Trung bình</v>
      </c>
      <c r="S51" s="40" t="str">
        <f t="shared" si="5"/>
        <v/>
      </c>
      <c r="T51" s="41" t="s">
        <v>541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516</v>
      </c>
      <c r="D52" s="31" t="s">
        <v>517</v>
      </c>
      <c r="E52" s="32" t="s">
        <v>236</v>
      </c>
      <c r="F52" s="33" t="s">
        <v>518</v>
      </c>
      <c r="G52" s="30" t="s">
        <v>65</v>
      </c>
      <c r="H52" s="34">
        <v>8.5</v>
      </c>
      <c r="I52" s="34">
        <v>7</v>
      </c>
      <c r="J52" s="34" t="s">
        <v>28</v>
      </c>
      <c r="K52" s="34">
        <v>8</v>
      </c>
      <c r="L52" s="42"/>
      <c r="M52" s="42"/>
      <c r="N52" s="42"/>
      <c r="O52" s="36">
        <v>5</v>
      </c>
      <c r="P52" s="37">
        <f>ROUND(SUMPRODUCT(H52:O52,$H$9:$O$9)/100,1)</f>
        <v>5.9</v>
      </c>
      <c r="Q52" s="38" t="str">
        <f t="shared" si="3"/>
        <v>C</v>
      </c>
      <c r="R52" s="39" t="str">
        <f t="shared" si="4"/>
        <v>Trung bình</v>
      </c>
      <c r="S52" s="40" t="str">
        <f t="shared" si="5"/>
        <v/>
      </c>
      <c r="T52" s="41" t="s">
        <v>541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519</v>
      </c>
      <c r="D53" s="31" t="s">
        <v>374</v>
      </c>
      <c r="E53" s="32" t="s">
        <v>236</v>
      </c>
      <c r="F53" s="33" t="s">
        <v>520</v>
      </c>
      <c r="G53" s="30" t="s">
        <v>75</v>
      </c>
      <c r="H53" s="34">
        <v>8</v>
      </c>
      <c r="I53" s="34">
        <v>7.5</v>
      </c>
      <c r="J53" s="34" t="s">
        <v>28</v>
      </c>
      <c r="K53" s="34">
        <v>9</v>
      </c>
      <c r="L53" s="42"/>
      <c r="M53" s="42"/>
      <c r="N53" s="42"/>
      <c r="O53" s="36">
        <v>7.5</v>
      </c>
      <c r="P53" s="37">
        <f>ROUND(SUMPRODUCT(H53:O53,$H$9:$O$9)/100,1)</f>
        <v>7.7</v>
      </c>
      <c r="Q53" s="38" t="str">
        <f t="shared" si="3"/>
        <v>B</v>
      </c>
      <c r="R53" s="39" t="str">
        <f t="shared" si="4"/>
        <v>Khá</v>
      </c>
      <c r="S53" s="40" t="str">
        <f t="shared" si="5"/>
        <v/>
      </c>
      <c r="T53" s="41" t="s">
        <v>541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521</v>
      </c>
      <c r="D54" s="31" t="s">
        <v>522</v>
      </c>
      <c r="E54" s="32" t="s">
        <v>236</v>
      </c>
      <c r="F54" s="33" t="s">
        <v>331</v>
      </c>
      <c r="G54" s="30" t="s">
        <v>80</v>
      </c>
      <c r="H54" s="34">
        <v>10</v>
      </c>
      <c r="I54" s="34">
        <v>8.5</v>
      </c>
      <c r="J54" s="34" t="s">
        <v>28</v>
      </c>
      <c r="K54" s="34">
        <v>10</v>
      </c>
      <c r="L54" s="42"/>
      <c r="M54" s="42"/>
      <c r="N54" s="42"/>
      <c r="O54" s="36">
        <v>7</v>
      </c>
      <c r="P54" s="37">
        <f>ROUND(SUMPRODUCT(H54:O54,$H$9:$O$9)/100,1)</f>
        <v>7.8</v>
      </c>
      <c r="Q54" s="38" t="str">
        <f t="shared" si="3"/>
        <v>B</v>
      </c>
      <c r="R54" s="39" t="str">
        <f t="shared" si="4"/>
        <v>Khá</v>
      </c>
      <c r="S54" s="40" t="str">
        <f t="shared" si="5"/>
        <v/>
      </c>
      <c r="T54" s="41" t="s">
        <v>541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523</v>
      </c>
      <c r="D55" s="31" t="s">
        <v>175</v>
      </c>
      <c r="E55" s="32" t="s">
        <v>524</v>
      </c>
      <c r="F55" s="33" t="s">
        <v>525</v>
      </c>
      <c r="G55" s="30" t="s">
        <v>75</v>
      </c>
      <c r="H55" s="34">
        <v>8</v>
      </c>
      <c r="I55" s="34">
        <v>0</v>
      </c>
      <c r="J55" s="34" t="s">
        <v>28</v>
      </c>
      <c r="K55" s="34">
        <v>8</v>
      </c>
      <c r="L55" s="42"/>
      <c r="M55" s="42"/>
      <c r="N55" s="42"/>
      <c r="O55" s="36">
        <v>0</v>
      </c>
      <c r="P55" s="37">
        <f>ROUND(SUMPRODUCT(H55:O55,$H$9:$O$9)/100,1)</f>
        <v>1.6</v>
      </c>
      <c r="Q55" s="38" t="str">
        <f t="shared" si="3"/>
        <v>F</v>
      </c>
      <c r="R55" s="39" t="str">
        <f t="shared" si="4"/>
        <v>Kém</v>
      </c>
      <c r="S55" s="40" t="str">
        <f t="shared" si="5"/>
        <v>Không đủ ĐKDT</v>
      </c>
      <c r="T55" s="41" t="s">
        <v>541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Học lại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526</v>
      </c>
      <c r="D56" s="31" t="s">
        <v>86</v>
      </c>
      <c r="E56" s="32" t="s">
        <v>527</v>
      </c>
      <c r="F56" s="33" t="s">
        <v>313</v>
      </c>
      <c r="G56" s="30" t="s">
        <v>70</v>
      </c>
      <c r="H56" s="34">
        <v>8.5</v>
      </c>
      <c r="I56" s="34">
        <v>8</v>
      </c>
      <c r="J56" s="34" t="s">
        <v>28</v>
      </c>
      <c r="K56" s="34">
        <v>8</v>
      </c>
      <c r="L56" s="42"/>
      <c r="M56" s="42"/>
      <c r="N56" s="42"/>
      <c r="O56" s="36">
        <v>6</v>
      </c>
      <c r="P56" s="37">
        <f>ROUND(SUMPRODUCT(H56:O56,$H$9:$O$9)/100,1)</f>
        <v>6.7</v>
      </c>
      <c r="Q56" s="38" t="str">
        <f t="shared" si="3"/>
        <v>C+</v>
      </c>
      <c r="R56" s="39" t="str">
        <f t="shared" si="4"/>
        <v>Trung bình</v>
      </c>
      <c r="S56" s="40" t="str">
        <f t="shared" si="5"/>
        <v/>
      </c>
      <c r="T56" s="41" t="s">
        <v>541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528</v>
      </c>
      <c r="D57" s="31" t="s">
        <v>529</v>
      </c>
      <c r="E57" s="32" t="s">
        <v>530</v>
      </c>
      <c r="F57" s="33" t="s">
        <v>531</v>
      </c>
      <c r="G57" s="30" t="s">
        <v>75</v>
      </c>
      <c r="H57" s="34">
        <v>9</v>
      </c>
      <c r="I57" s="34">
        <v>8</v>
      </c>
      <c r="J57" s="34" t="s">
        <v>28</v>
      </c>
      <c r="K57" s="34">
        <v>9</v>
      </c>
      <c r="L57" s="42"/>
      <c r="M57" s="42"/>
      <c r="N57" s="42"/>
      <c r="O57" s="36">
        <v>7</v>
      </c>
      <c r="P57" s="37">
        <f>ROUND(SUMPRODUCT(H57:O57,$H$9:$O$9)/100,1)</f>
        <v>7.5</v>
      </c>
      <c r="Q57" s="38" t="str">
        <f t="shared" si="3"/>
        <v>B</v>
      </c>
      <c r="R57" s="39" t="str">
        <f t="shared" si="4"/>
        <v>Khá</v>
      </c>
      <c r="S57" s="40" t="str">
        <f t="shared" si="5"/>
        <v/>
      </c>
      <c r="T57" s="41" t="s">
        <v>541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18.75" customHeight="1">
      <c r="B58" s="29">
        <v>49</v>
      </c>
      <c r="C58" s="30" t="s">
        <v>532</v>
      </c>
      <c r="D58" s="31" t="s">
        <v>533</v>
      </c>
      <c r="E58" s="32" t="s">
        <v>407</v>
      </c>
      <c r="F58" s="33" t="s">
        <v>534</v>
      </c>
      <c r="G58" s="30" t="s">
        <v>80</v>
      </c>
      <c r="H58" s="34">
        <v>8</v>
      </c>
      <c r="I58" s="34">
        <v>8.5</v>
      </c>
      <c r="J58" s="34" t="s">
        <v>28</v>
      </c>
      <c r="K58" s="34">
        <v>9</v>
      </c>
      <c r="L58" s="42"/>
      <c r="M58" s="42"/>
      <c r="N58" s="42"/>
      <c r="O58" s="36">
        <v>8</v>
      </c>
      <c r="P58" s="37">
        <f>ROUND(SUMPRODUCT(H58:O58,$H$9:$O$9)/100,1)</f>
        <v>8.1999999999999993</v>
      </c>
      <c r="Q58" s="38" t="str">
        <f t="shared" si="3"/>
        <v>B+</v>
      </c>
      <c r="R58" s="39" t="str">
        <f t="shared" si="4"/>
        <v>Khá</v>
      </c>
      <c r="S58" s="40" t="str">
        <f t="shared" si="5"/>
        <v/>
      </c>
      <c r="T58" s="41" t="s">
        <v>541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1:38" ht="18.75" customHeight="1">
      <c r="B59" s="29">
        <v>50</v>
      </c>
      <c r="C59" s="30" t="s">
        <v>535</v>
      </c>
      <c r="D59" s="31" t="s">
        <v>536</v>
      </c>
      <c r="E59" s="32" t="s">
        <v>407</v>
      </c>
      <c r="F59" s="33" t="s">
        <v>446</v>
      </c>
      <c r="G59" s="30" t="s">
        <v>70</v>
      </c>
      <c r="H59" s="34">
        <v>9</v>
      </c>
      <c r="I59" s="34">
        <v>8.5</v>
      </c>
      <c r="J59" s="34" t="s">
        <v>28</v>
      </c>
      <c r="K59" s="34">
        <v>9</v>
      </c>
      <c r="L59" s="42"/>
      <c r="M59" s="42"/>
      <c r="N59" s="42"/>
      <c r="O59" s="36">
        <v>5</v>
      </c>
      <c r="P59" s="37">
        <f>ROUND(SUMPRODUCT(H59:O59,$H$9:$O$9)/100,1)</f>
        <v>6.2</v>
      </c>
      <c r="Q59" s="38" t="str">
        <f t="shared" si="3"/>
        <v>C</v>
      </c>
      <c r="R59" s="39" t="str">
        <f t="shared" si="4"/>
        <v>Trung bình</v>
      </c>
      <c r="S59" s="40" t="str">
        <f t="shared" si="5"/>
        <v/>
      </c>
      <c r="T59" s="41" t="s">
        <v>541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1:38" ht="18.75" customHeight="1">
      <c r="B60" s="29">
        <v>51</v>
      </c>
      <c r="C60" s="30" t="s">
        <v>537</v>
      </c>
      <c r="D60" s="31" t="s">
        <v>177</v>
      </c>
      <c r="E60" s="32" t="s">
        <v>407</v>
      </c>
      <c r="F60" s="33" t="s">
        <v>538</v>
      </c>
      <c r="G60" s="30" t="s">
        <v>65</v>
      </c>
      <c r="H60" s="34">
        <v>8</v>
      </c>
      <c r="I60" s="34">
        <v>7</v>
      </c>
      <c r="J60" s="34" t="s">
        <v>28</v>
      </c>
      <c r="K60" s="34">
        <v>8</v>
      </c>
      <c r="L60" s="42"/>
      <c r="M60" s="42"/>
      <c r="N60" s="42"/>
      <c r="O60" s="36">
        <v>5</v>
      </c>
      <c r="P60" s="37">
        <f>ROUND(SUMPRODUCT(H60:O60,$H$9:$O$9)/100,1)</f>
        <v>5.8</v>
      </c>
      <c r="Q60" s="38" t="str">
        <f t="shared" si="3"/>
        <v>C</v>
      </c>
      <c r="R60" s="39" t="str">
        <f t="shared" si="4"/>
        <v>Trung bình</v>
      </c>
      <c r="S60" s="40" t="str">
        <f t="shared" si="5"/>
        <v/>
      </c>
      <c r="T60" s="41" t="s">
        <v>541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 ht="18.75" customHeight="1">
      <c r="B61" s="29">
        <v>52</v>
      </c>
      <c r="C61" s="30" t="s">
        <v>539</v>
      </c>
      <c r="D61" s="31" t="s">
        <v>135</v>
      </c>
      <c r="E61" s="32" t="s">
        <v>249</v>
      </c>
      <c r="F61" s="33"/>
      <c r="G61" s="30" t="s">
        <v>80</v>
      </c>
      <c r="H61" s="34">
        <v>8.5</v>
      </c>
      <c r="I61" s="34">
        <v>8.5</v>
      </c>
      <c r="J61" s="34" t="s">
        <v>28</v>
      </c>
      <c r="K61" s="34">
        <v>10</v>
      </c>
      <c r="L61" s="42"/>
      <c r="M61" s="42"/>
      <c r="N61" s="42"/>
      <c r="O61" s="36">
        <v>6.5</v>
      </c>
      <c r="P61" s="37">
        <f>ROUND(SUMPRODUCT(H61:O61,$H$9:$O$9)/100,1)</f>
        <v>7.3</v>
      </c>
      <c r="Q61" s="38" t="str">
        <f t="shared" si="3"/>
        <v>B</v>
      </c>
      <c r="R61" s="39" t="str">
        <f t="shared" si="4"/>
        <v>Khá</v>
      </c>
      <c r="S61" s="40" t="str">
        <f t="shared" si="5"/>
        <v/>
      </c>
      <c r="T61" s="41" t="s">
        <v>541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1:38" ht="9" customHeight="1">
      <c r="A62" s="2"/>
      <c r="B62" s="43"/>
      <c r="C62" s="44"/>
      <c r="D62" s="44"/>
      <c r="E62" s="45"/>
      <c r="F62" s="45"/>
      <c r="G62" s="45"/>
      <c r="H62" s="46"/>
      <c r="I62" s="47"/>
      <c r="J62" s="47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3"/>
    </row>
    <row r="63" spans="1:38" ht="16.8" hidden="1">
      <c r="A63" s="2"/>
      <c r="B63" s="108" t="s">
        <v>29</v>
      </c>
      <c r="C63" s="108"/>
      <c r="D63" s="44"/>
      <c r="E63" s="45"/>
      <c r="F63" s="45"/>
      <c r="G63" s="45"/>
      <c r="H63" s="46"/>
      <c r="I63" s="47"/>
      <c r="J63" s="47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3"/>
    </row>
    <row r="64" spans="1:38" ht="16.5" hidden="1" customHeight="1">
      <c r="A64" s="2"/>
      <c r="B64" s="49" t="s">
        <v>30</v>
      </c>
      <c r="C64" s="49"/>
      <c r="D64" s="50">
        <f>+$Z$8</f>
        <v>52</v>
      </c>
      <c r="E64" s="51" t="s">
        <v>31</v>
      </c>
      <c r="F64" s="109" t="s">
        <v>32</v>
      </c>
      <c r="G64" s="109"/>
      <c r="H64" s="109"/>
      <c r="I64" s="109"/>
      <c r="J64" s="109"/>
      <c r="K64" s="109"/>
      <c r="L64" s="109"/>
      <c r="M64" s="109"/>
      <c r="N64" s="109"/>
      <c r="O64" s="52">
        <f>$Z$8 -COUNTIF($S$9:$S$251,"Vắng") -COUNTIF($S$9:$S$251,"Vắng có phép") - COUNTIF($S$9:$S$251,"Đình chỉ thi") - COUNTIF($S$9:$S$251,"Không đủ ĐKDT")</f>
        <v>49</v>
      </c>
      <c r="P64" s="52"/>
      <c r="Q64" s="52"/>
      <c r="R64" s="53"/>
      <c r="S64" s="54" t="s">
        <v>31</v>
      </c>
      <c r="T64" s="53"/>
      <c r="U64" s="3"/>
    </row>
    <row r="65" spans="1:38" ht="16.5" hidden="1" customHeight="1">
      <c r="A65" s="2"/>
      <c r="B65" s="49" t="s">
        <v>33</v>
      </c>
      <c r="C65" s="49"/>
      <c r="D65" s="50">
        <f>+$AK$8</f>
        <v>48</v>
      </c>
      <c r="E65" s="51" t="s">
        <v>31</v>
      </c>
      <c r="F65" s="109" t="s">
        <v>34</v>
      </c>
      <c r="G65" s="109"/>
      <c r="H65" s="109"/>
      <c r="I65" s="109"/>
      <c r="J65" s="109"/>
      <c r="K65" s="109"/>
      <c r="L65" s="109"/>
      <c r="M65" s="109"/>
      <c r="N65" s="109"/>
      <c r="O65" s="55">
        <f>COUNTIF($S$9:$S$127,"Vắng")</f>
        <v>1</v>
      </c>
      <c r="P65" s="55"/>
      <c r="Q65" s="55"/>
      <c r="R65" s="56"/>
      <c r="S65" s="54" t="s">
        <v>31</v>
      </c>
      <c r="T65" s="56"/>
      <c r="U65" s="3"/>
    </row>
    <row r="66" spans="1:38" ht="16.5" hidden="1" customHeight="1">
      <c r="A66" s="2"/>
      <c r="B66" s="49" t="s">
        <v>46</v>
      </c>
      <c r="C66" s="49"/>
      <c r="D66" s="65">
        <f>COUNTIF(W10:W61,"Học lại")</f>
        <v>4</v>
      </c>
      <c r="E66" s="51" t="s">
        <v>31</v>
      </c>
      <c r="F66" s="109" t="s">
        <v>47</v>
      </c>
      <c r="G66" s="109"/>
      <c r="H66" s="109"/>
      <c r="I66" s="109"/>
      <c r="J66" s="109"/>
      <c r="K66" s="109"/>
      <c r="L66" s="109"/>
      <c r="M66" s="109"/>
      <c r="N66" s="109"/>
      <c r="O66" s="52">
        <f>COUNTIF($S$9:$S$127,"Vắng có phép")</f>
        <v>0</v>
      </c>
      <c r="P66" s="52"/>
      <c r="Q66" s="52"/>
      <c r="R66" s="53"/>
      <c r="S66" s="54" t="s">
        <v>31</v>
      </c>
      <c r="T66" s="53"/>
      <c r="U66" s="3"/>
    </row>
    <row r="67" spans="1:38" ht="3" hidden="1" customHeight="1">
      <c r="A67" s="2"/>
      <c r="B67" s="43"/>
      <c r="C67" s="44"/>
      <c r="D67" s="44"/>
      <c r="E67" s="45"/>
      <c r="F67" s="45"/>
      <c r="G67" s="45"/>
      <c r="H67" s="46"/>
      <c r="I67" s="47"/>
      <c r="J67" s="47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3"/>
    </row>
    <row r="68" spans="1:38" hidden="1">
      <c r="B68" s="85" t="s">
        <v>48</v>
      </c>
      <c r="C68" s="85"/>
      <c r="D68" s="86">
        <f>COUNTIF(W10:W61,"Thi lại")</f>
        <v>0</v>
      </c>
      <c r="E68" s="87" t="s">
        <v>31</v>
      </c>
      <c r="F68" s="3"/>
      <c r="G68" s="3"/>
      <c r="H68" s="3"/>
      <c r="I68" s="3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3"/>
    </row>
    <row r="69" spans="1:38" ht="24.75" customHeight="1">
      <c r="B69" s="85"/>
      <c r="C69" s="85"/>
      <c r="D69" s="86"/>
      <c r="E69" s="87"/>
      <c r="F69" s="3"/>
      <c r="G69" s="3"/>
      <c r="H69" s="3"/>
      <c r="I69" s="3"/>
      <c r="J69" s="118" t="s">
        <v>548</v>
      </c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3"/>
    </row>
    <row r="70" spans="1:38" ht="31.95" customHeight="1">
      <c r="A70" s="57"/>
      <c r="B70" s="122" t="s">
        <v>35</v>
      </c>
      <c r="C70" s="122"/>
      <c r="D70" s="122"/>
      <c r="E70" s="122"/>
      <c r="F70" s="122"/>
      <c r="G70" s="122"/>
      <c r="H70" s="122"/>
      <c r="I70" s="123"/>
      <c r="J70" s="124" t="s">
        <v>544</v>
      </c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3"/>
    </row>
    <row r="71" spans="1:38" ht="4.5" customHeight="1">
      <c r="A71" s="2"/>
      <c r="B71" s="126"/>
      <c r="C71" s="127"/>
      <c r="D71" s="127"/>
      <c r="E71" s="128"/>
      <c r="F71" s="128"/>
      <c r="G71" s="128"/>
      <c r="H71" s="129"/>
      <c r="I71" s="130"/>
      <c r="J71" s="130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3"/>
    </row>
    <row r="72" spans="1:38" s="2" customFormat="1">
      <c r="B72" s="122" t="s">
        <v>36</v>
      </c>
      <c r="C72" s="122"/>
      <c r="D72" s="132" t="s">
        <v>37</v>
      </c>
      <c r="E72" s="132"/>
      <c r="F72" s="132"/>
      <c r="G72" s="132"/>
      <c r="H72" s="132"/>
      <c r="I72" s="130"/>
      <c r="J72" s="130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>
      <c r="A73" s="1"/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>
      <c r="A74" s="1"/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>
      <c r="A75" s="1"/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t="9.75" customHeight="1">
      <c r="A76" s="1"/>
      <c r="B76" s="131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3.75" customHeight="1">
      <c r="A77" s="1"/>
      <c r="B77" s="131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t="18" customHeight="1">
      <c r="A78" s="1"/>
      <c r="B78" s="134" t="s">
        <v>545</v>
      </c>
      <c r="C78" s="134"/>
      <c r="D78" s="134" t="s">
        <v>546</v>
      </c>
      <c r="E78" s="134"/>
      <c r="F78" s="134"/>
      <c r="G78" s="134"/>
      <c r="H78" s="134"/>
      <c r="I78" s="134"/>
      <c r="J78" s="134" t="s">
        <v>547</v>
      </c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4.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t="36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21.75" customHeight="1">
      <c r="A81" s="1"/>
      <c r="B81" s="119" t="s">
        <v>38</v>
      </c>
      <c r="C81" s="119"/>
      <c r="D81" s="119"/>
      <c r="E81" s="119"/>
      <c r="F81" s="119"/>
      <c r="G81" s="119"/>
      <c r="H81" s="119"/>
      <c r="I81" s="58"/>
      <c r="J81" s="117" t="s">
        <v>50</v>
      </c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>
      <c r="A82" s="1"/>
      <c r="B82" s="43"/>
      <c r="C82" s="59"/>
      <c r="D82" s="59"/>
      <c r="E82" s="60"/>
      <c r="F82" s="60"/>
      <c r="G82" s="60"/>
      <c r="H82" s="61"/>
      <c r="I82" s="62"/>
      <c r="J82" s="117" t="s">
        <v>51</v>
      </c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>
      <c r="A83" s="1"/>
      <c r="B83" s="119" t="s">
        <v>36</v>
      </c>
      <c r="C83" s="119"/>
      <c r="D83" s="120" t="s">
        <v>37</v>
      </c>
      <c r="E83" s="120"/>
      <c r="F83" s="120"/>
      <c r="G83" s="120"/>
      <c r="H83" s="120"/>
      <c r="I83" s="62"/>
      <c r="J83" s="62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1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1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8" spans="1:38">
      <c r="B88" s="121"/>
      <c r="C88" s="121"/>
      <c r="D88" s="121"/>
      <c r="E88" s="121"/>
      <c r="F88" s="121"/>
      <c r="G88" s="121"/>
      <c r="H88" s="121"/>
      <c r="I88" s="121"/>
      <c r="J88" s="121" t="s">
        <v>52</v>
      </c>
      <c r="K88" s="121"/>
      <c r="L88" s="121"/>
      <c r="M88" s="121"/>
      <c r="N88" s="121"/>
      <c r="O88" s="121"/>
      <c r="P88" s="121"/>
      <c r="Q88" s="121"/>
      <c r="R88" s="121"/>
      <c r="S88" s="121"/>
      <c r="T88" s="121"/>
    </row>
  </sheetData>
  <sheetProtection formatCells="0" formatColumns="0" formatRows="0" insertColumns="0" insertRows="0" insertHyperlinks="0" deleteColumns="0" deleteRows="0" sort="0" autoFilter="0" pivotTables="0"/>
  <autoFilter ref="A8:AL61">
    <filterColumn colId="3" showButton="0"/>
    <filterColumn colId="19"/>
  </autoFilter>
  <sortState ref="B10:U61">
    <sortCondition ref="B10:B61"/>
  </sortState>
  <mergeCells count="58">
    <mergeCell ref="F65:N65"/>
    <mergeCell ref="B83:C83"/>
    <mergeCell ref="D83:H83"/>
    <mergeCell ref="B88:C88"/>
    <mergeCell ref="D88:I88"/>
    <mergeCell ref="J88:T88"/>
    <mergeCell ref="J82:T82"/>
    <mergeCell ref="F66:N66"/>
    <mergeCell ref="J68:T68"/>
    <mergeCell ref="J69:T69"/>
    <mergeCell ref="B70:H70"/>
    <mergeCell ref="J70:T70"/>
    <mergeCell ref="B72:C72"/>
    <mergeCell ref="D72:H72"/>
    <mergeCell ref="B78:C78"/>
    <mergeCell ref="D78:I78"/>
    <mergeCell ref="J78:T78"/>
    <mergeCell ref="B81:H81"/>
    <mergeCell ref="J81:T81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3:C63"/>
    <mergeCell ref="F64:N64"/>
    <mergeCell ref="N7:N8"/>
    <mergeCell ref="C7:C8"/>
    <mergeCell ref="D7:E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</mergeCells>
  <conditionalFormatting sqref="H10:O61">
    <cfRule type="cellIs" dxfId="8" priority="9" operator="greaterThan">
      <formula>10</formula>
    </cfRule>
  </conditionalFormatting>
  <conditionalFormatting sqref="C1:C1048576">
    <cfRule type="duplicateValues" dxfId="7" priority="7"/>
  </conditionalFormatting>
  <conditionalFormatting sqref="C69:C78">
    <cfRule type="duplicateValues" dxfId="6" priority="5"/>
  </conditionalFormatting>
  <dataValidations count="1">
    <dataValidation allowBlank="1" showInputMessage="1" showErrorMessage="1" errorTitle="Không xóa dữ liệu" error="Không xóa dữ liệu" prompt="Không xóa dữ liệu" sqref="X2:AL8 W10:W61 D66"/>
  </dataValidations>
  <pageMargins left="0.43307086614173229" right="3.937007874015748E-2" top="0.62992125984251968" bottom="0.7480314960629921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5"/>
  <sheetViews>
    <sheetView workbookViewId="0">
      <pane ySplit="3" topLeftCell="A52" activePane="bottomLeft" state="frozen"/>
      <selection activeCell="A6" sqref="A6:XFD6"/>
      <selection pane="bottomLeft" activeCell="S7" sqref="S7:S9"/>
    </sheetView>
  </sheetViews>
  <sheetFormatPr defaultColWidth="9" defaultRowHeight="15.6"/>
  <cols>
    <col min="1" max="1" width="0.59765625" style="1" customWidth="1"/>
    <col min="2" max="2" width="4" style="1" customWidth="1"/>
    <col min="3" max="3" width="10.5976562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.3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89843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4.296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1" t="s">
        <v>0</v>
      </c>
      <c r="C1" s="91"/>
      <c r="D1" s="91"/>
      <c r="E1" s="91"/>
      <c r="F1" s="91"/>
      <c r="G1" s="91"/>
      <c r="H1" s="92" t="s">
        <v>543</v>
      </c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3"/>
    </row>
    <row r="2" spans="2:38" ht="25.5" customHeight="1">
      <c r="B2" s="93" t="s">
        <v>1</v>
      </c>
      <c r="C2" s="93"/>
      <c r="D2" s="93"/>
      <c r="E2" s="93"/>
      <c r="F2" s="93"/>
      <c r="G2" s="93"/>
      <c r="H2" s="94" t="s">
        <v>49</v>
      </c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5" t="s">
        <v>2</v>
      </c>
      <c r="C4" s="95"/>
      <c r="D4" s="96" t="s">
        <v>53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7" t="s">
        <v>57</v>
      </c>
      <c r="P4" s="97"/>
      <c r="Q4" s="97"/>
      <c r="R4" s="97"/>
      <c r="S4" s="97"/>
      <c r="T4" s="97"/>
      <c r="W4" s="67"/>
      <c r="X4" s="98" t="s">
        <v>45</v>
      </c>
      <c r="Y4" s="98" t="s">
        <v>8</v>
      </c>
      <c r="Z4" s="98" t="s">
        <v>44</v>
      </c>
      <c r="AA4" s="98" t="s">
        <v>43</v>
      </c>
      <c r="AB4" s="98"/>
      <c r="AC4" s="98"/>
      <c r="AD4" s="98"/>
      <c r="AE4" s="98" t="s">
        <v>42</v>
      </c>
      <c r="AF4" s="98"/>
      <c r="AG4" s="98" t="s">
        <v>40</v>
      </c>
      <c r="AH4" s="98"/>
      <c r="AI4" s="98" t="s">
        <v>41</v>
      </c>
      <c r="AJ4" s="98"/>
      <c r="AK4" s="98" t="s">
        <v>39</v>
      </c>
      <c r="AL4" s="98"/>
    </row>
    <row r="5" spans="2:38" ht="17.25" customHeight="1">
      <c r="B5" s="99" t="s">
        <v>3</v>
      </c>
      <c r="C5" s="99"/>
      <c r="D5" s="9">
        <v>2</v>
      </c>
      <c r="G5" s="100" t="s">
        <v>54</v>
      </c>
      <c r="H5" s="100"/>
      <c r="I5" s="100"/>
      <c r="J5" s="100"/>
      <c r="K5" s="100"/>
      <c r="L5" s="100"/>
      <c r="M5" s="100"/>
      <c r="N5" s="100"/>
      <c r="O5" s="100" t="s">
        <v>55</v>
      </c>
      <c r="P5" s="100"/>
      <c r="Q5" s="100"/>
      <c r="R5" s="100"/>
      <c r="S5" s="100"/>
      <c r="T5" s="100"/>
      <c r="W5" s="67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44.25" customHeight="1">
      <c r="B7" s="101" t="s">
        <v>4</v>
      </c>
      <c r="C7" s="111" t="s">
        <v>5</v>
      </c>
      <c r="D7" s="113" t="s">
        <v>6</v>
      </c>
      <c r="E7" s="114"/>
      <c r="F7" s="101" t="s">
        <v>7</v>
      </c>
      <c r="G7" s="101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4" t="s">
        <v>13</v>
      </c>
      <c r="M7" s="104" t="s">
        <v>14</v>
      </c>
      <c r="N7" s="104" t="s">
        <v>15</v>
      </c>
      <c r="O7" s="104" t="s">
        <v>16</v>
      </c>
      <c r="P7" s="101" t="s">
        <v>17</v>
      </c>
      <c r="Q7" s="104" t="s">
        <v>18</v>
      </c>
      <c r="R7" s="101" t="s">
        <v>19</v>
      </c>
      <c r="S7" s="101" t="s">
        <v>20</v>
      </c>
      <c r="T7" s="101" t="s">
        <v>21</v>
      </c>
      <c r="W7" s="67"/>
      <c r="X7" s="98"/>
      <c r="Y7" s="98"/>
      <c r="Z7" s="98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3"/>
      <c r="C8" s="112"/>
      <c r="D8" s="115"/>
      <c r="E8" s="116"/>
      <c r="F8" s="103"/>
      <c r="G8" s="103"/>
      <c r="H8" s="110"/>
      <c r="I8" s="110"/>
      <c r="J8" s="110"/>
      <c r="K8" s="110"/>
      <c r="L8" s="104"/>
      <c r="M8" s="104"/>
      <c r="N8" s="104"/>
      <c r="O8" s="104"/>
      <c r="P8" s="102"/>
      <c r="Q8" s="104"/>
      <c r="R8" s="103"/>
      <c r="S8" s="102"/>
      <c r="T8" s="102"/>
      <c r="V8" s="11"/>
      <c r="W8" s="67"/>
      <c r="X8" s="72" t="str">
        <f>+D4</f>
        <v>Thị trường chứng khoán</v>
      </c>
      <c r="Y8" s="73" t="str">
        <f>+O4</f>
        <v>Nhóm: FIA1433-02</v>
      </c>
      <c r="Z8" s="74">
        <f>+$AI$8+$AK$8+$AG$8</f>
        <v>49</v>
      </c>
      <c r="AA8" s="68">
        <f>COUNTIF($S$9:$S$118,"Khiển trách")</f>
        <v>0</v>
      </c>
      <c r="AB8" s="68">
        <f>COUNTIF($S$9:$S$118,"Cảnh cáo")</f>
        <v>0</v>
      </c>
      <c r="AC8" s="68">
        <f>COUNTIF($S$9:$S$118,"Đình chỉ thi")</f>
        <v>0</v>
      </c>
      <c r="AD8" s="75">
        <f>+($AA$8+$AB$8+$AC$8)/$Z$8*100%</f>
        <v>0</v>
      </c>
      <c r="AE8" s="68">
        <f>SUM(COUNTIF($S$9:$S$116,"Vắng"),COUNTIF($S$9:$S$116,"Vắng có phép"))</f>
        <v>0</v>
      </c>
      <c r="AF8" s="76">
        <f>+$AE$8/$Z$8</f>
        <v>0</v>
      </c>
      <c r="AG8" s="77">
        <f>COUNTIF($W$9:$W$116,"Thi lại")</f>
        <v>0</v>
      </c>
      <c r="AH8" s="76">
        <f>+$AG$8/$Z$8</f>
        <v>0</v>
      </c>
      <c r="AI8" s="77">
        <f>COUNTIF($W$9:$W$117,"Học lại")</f>
        <v>2</v>
      </c>
      <c r="AJ8" s="76">
        <f>+$AI$8/$Z$8</f>
        <v>4.0816326530612242E-2</v>
      </c>
      <c r="AK8" s="68">
        <f>COUNTIF($W$10:$W$117,"Đạt")</f>
        <v>47</v>
      </c>
      <c r="AL8" s="75">
        <f>+$AK$8/$Z$8</f>
        <v>0.95918367346938771</v>
      </c>
    </row>
    <row r="9" spans="2:38" ht="14.25" customHeight="1">
      <c r="B9" s="105" t="s">
        <v>27</v>
      </c>
      <c r="C9" s="106"/>
      <c r="D9" s="106"/>
      <c r="E9" s="106"/>
      <c r="F9" s="106"/>
      <c r="G9" s="107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3"/>
      <c r="Q9" s="16"/>
      <c r="R9" s="16"/>
      <c r="S9" s="103"/>
      <c r="T9" s="103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251</v>
      </c>
      <c r="D10" s="19" t="s">
        <v>252</v>
      </c>
      <c r="E10" s="20" t="s">
        <v>63</v>
      </c>
      <c r="F10" s="21" t="s">
        <v>253</v>
      </c>
      <c r="G10" s="18" t="s">
        <v>80</v>
      </c>
      <c r="H10" s="22">
        <v>7</v>
      </c>
      <c r="I10" s="22">
        <v>9</v>
      </c>
      <c r="J10" s="22" t="s">
        <v>28</v>
      </c>
      <c r="K10" s="22">
        <v>9</v>
      </c>
      <c r="L10" s="23"/>
      <c r="M10" s="23"/>
      <c r="N10" s="23"/>
      <c r="O10" s="24">
        <v>5</v>
      </c>
      <c r="P10" s="25">
        <f>ROUND(SUMPRODUCT(H10:O10,$H$9:$O$9)/100,1)</f>
        <v>6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41" si="2">+IF(OR($H10=0,$I10=0,$J10=0,$K10=0),"Không đủ ĐKDT","")</f>
        <v/>
      </c>
      <c r="T10" s="27" t="s">
        <v>410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254</v>
      </c>
      <c r="D11" s="31" t="s">
        <v>255</v>
      </c>
      <c r="E11" s="32" t="s">
        <v>256</v>
      </c>
      <c r="F11" s="33" t="s">
        <v>257</v>
      </c>
      <c r="G11" s="30" t="s">
        <v>80</v>
      </c>
      <c r="H11" s="34">
        <v>8</v>
      </c>
      <c r="I11" s="34">
        <v>9</v>
      </c>
      <c r="J11" s="34" t="s">
        <v>28</v>
      </c>
      <c r="K11" s="34">
        <v>8.5</v>
      </c>
      <c r="L11" s="35"/>
      <c r="M11" s="35"/>
      <c r="N11" s="35"/>
      <c r="O11" s="36">
        <v>5</v>
      </c>
      <c r="P11" s="37">
        <f>ROUND(SUMPRODUCT(H11:O11,$H$9:$O$9)/100,1)</f>
        <v>6.1</v>
      </c>
      <c r="Q11" s="38" t="str">
        <f t="shared" si="0"/>
        <v>C</v>
      </c>
      <c r="R11" s="39" t="str">
        <f t="shared" si="1"/>
        <v>Trung bình</v>
      </c>
      <c r="S11" s="40" t="str">
        <f t="shared" si="2"/>
        <v/>
      </c>
      <c r="T11" s="41" t="s">
        <v>410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258</v>
      </c>
      <c r="D12" s="31" t="s">
        <v>259</v>
      </c>
      <c r="E12" s="32" t="s">
        <v>73</v>
      </c>
      <c r="F12" s="33" t="s">
        <v>260</v>
      </c>
      <c r="G12" s="30" t="s">
        <v>65</v>
      </c>
      <c r="H12" s="34">
        <v>8</v>
      </c>
      <c r="I12" s="34">
        <v>9</v>
      </c>
      <c r="J12" s="34" t="s">
        <v>28</v>
      </c>
      <c r="K12" s="34">
        <v>8</v>
      </c>
      <c r="L12" s="42"/>
      <c r="M12" s="42"/>
      <c r="N12" s="42"/>
      <c r="O12" s="36">
        <v>7.5</v>
      </c>
      <c r="P12" s="37">
        <f>ROUND(SUMPRODUCT(H12:O12,$H$9:$O$9)/100,1)</f>
        <v>7.8</v>
      </c>
      <c r="Q12" s="38" t="str">
        <f t="shared" si="0"/>
        <v>B</v>
      </c>
      <c r="R12" s="39" t="str">
        <f t="shared" si="1"/>
        <v>Khá</v>
      </c>
      <c r="S12" s="40" t="str">
        <f t="shared" si="2"/>
        <v/>
      </c>
      <c r="T12" s="41" t="s">
        <v>410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261</v>
      </c>
      <c r="D13" s="31" t="s">
        <v>262</v>
      </c>
      <c r="E13" s="32" t="s">
        <v>263</v>
      </c>
      <c r="F13" s="33" t="s">
        <v>264</v>
      </c>
      <c r="G13" s="30" t="s">
        <v>115</v>
      </c>
      <c r="H13" s="34">
        <v>8</v>
      </c>
      <c r="I13" s="34">
        <v>8.5</v>
      </c>
      <c r="J13" s="34" t="s">
        <v>28</v>
      </c>
      <c r="K13" s="34">
        <v>8</v>
      </c>
      <c r="L13" s="42"/>
      <c r="M13" s="42"/>
      <c r="N13" s="42"/>
      <c r="O13" s="36">
        <v>6</v>
      </c>
      <c r="P13" s="37">
        <f>ROUND(SUMPRODUCT(H13:O13,$H$9:$O$9)/100,1)</f>
        <v>6.7</v>
      </c>
      <c r="Q13" s="38" t="str">
        <f t="shared" si="0"/>
        <v>C+</v>
      </c>
      <c r="R13" s="39" t="str">
        <f t="shared" si="1"/>
        <v>Trung bình</v>
      </c>
      <c r="S13" s="40" t="str">
        <f t="shared" si="2"/>
        <v/>
      </c>
      <c r="T13" s="41" t="s">
        <v>410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265</v>
      </c>
      <c r="D14" s="31" t="s">
        <v>266</v>
      </c>
      <c r="E14" s="32" t="s">
        <v>267</v>
      </c>
      <c r="F14" s="33" t="s">
        <v>250</v>
      </c>
      <c r="G14" s="30" t="s">
        <v>75</v>
      </c>
      <c r="H14" s="34">
        <v>9</v>
      </c>
      <c r="I14" s="34">
        <v>9</v>
      </c>
      <c r="J14" s="34" t="s">
        <v>28</v>
      </c>
      <c r="K14" s="34">
        <v>9</v>
      </c>
      <c r="L14" s="42"/>
      <c r="M14" s="42"/>
      <c r="N14" s="42"/>
      <c r="O14" s="36">
        <v>6.5</v>
      </c>
      <c r="P14" s="37">
        <f>ROUND(SUMPRODUCT(H14:O14,$H$9:$O$9)/100,1)</f>
        <v>7.3</v>
      </c>
      <c r="Q14" s="38" t="str">
        <f t="shared" si="0"/>
        <v>B</v>
      </c>
      <c r="R14" s="39" t="str">
        <f t="shared" si="1"/>
        <v>Khá</v>
      </c>
      <c r="S14" s="40" t="str">
        <f t="shared" si="2"/>
        <v/>
      </c>
      <c r="T14" s="41" t="s">
        <v>410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268</v>
      </c>
      <c r="D15" s="31" t="s">
        <v>269</v>
      </c>
      <c r="E15" s="32" t="s">
        <v>270</v>
      </c>
      <c r="F15" s="33" t="s">
        <v>271</v>
      </c>
      <c r="G15" s="30" t="s">
        <v>272</v>
      </c>
      <c r="H15" s="34">
        <v>7</v>
      </c>
      <c r="I15" s="34">
        <v>6</v>
      </c>
      <c r="J15" s="34" t="s">
        <v>28</v>
      </c>
      <c r="K15" s="34">
        <v>8.5</v>
      </c>
      <c r="L15" s="42"/>
      <c r="M15" s="42"/>
      <c r="N15" s="42"/>
      <c r="O15" s="36">
        <v>5</v>
      </c>
      <c r="P15" s="37">
        <f>ROUND(SUMPRODUCT(H15:O15,$H$9:$O$9)/100,1)</f>
        <v>5.7</v>
      </c>
      <c r="Q15" s="38" t="str">
        <f t="shared" si="0"/>
        <v>C</v>
      </c>
      <c r="R15" s="39" t="str">
        <f t="shared" si="1"/>
        <v>Trung bình</v>
      </c>
      <c r="S15" s="40" t="str">
        <f t="shared" si="2"/>
        <v/>
      </c>
      <c r="T15" s="41" t="s">
        <v>410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273</v>
      </c>
      <c r="D16" s="31" t="s">
        <v>274</v>
      </c>
      <c r="E16" s="32" t="s">
        <v>270</v>
      </c>
      <c r="F16" s="33" t="s">
        <v>275</v>
      </c>
      <c r="G16" s="30" t="s">
        <v>80</v>
      </c>
      <c r="H16" s="34">
        <v>8</v>
      </c>
      <c r="I16" s="34">
        <v>9</v>
      </c>
      <c r="J16" s="34" t="s">
        <v>28</v>
      </c>
      <c r="K16" s="34">
        <v>10</v>
      </c>
      <c r="L16" s="42"/>
      <c r="M16" s="42"/>
      <c r="N16" s="42"/>
      <c r="O16" s="36">
        <v>6</v>
      </c>
      <c r="P16" s="37">
        <f>ROUND(SUMPRODUCT(H16:O16,$H$9:$O$9)/100,1)</f>
        <v>6.9</v>
      </c>
      <c r="Q16" s="38" t="str">
        <f t="shared" si="0"/>
        <v>C+</v>
      </c>
      <c r="R16" s="39" t="str">
        <f t="shared" si="1"/>
        <v>Trung bình</v>
      </c>
      <c r="S16" s="40" t="str">
        <f t="shared" si="2"/>
        <v/>
      </c>
      <c r="T16" s="41" t="s">
        <v>410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276</v>
      </c>
      <c r="D17" s="31" t="s">
        <v>277</v>
      </c>
      <c r="E17" s="32" t="s">
        <v>90</v>
      </c>
      <c r="F17" s="33" t="s">
        <v>181</v>
      </c>
      <c r="G17" s="30" t="s">
        <v>65</v>
      </c>
      <c r="H17" s="34">
        <v>10</v>
      </c>
      <c r="I17" s="34">
        <v>9</v>
      </c>
      <c r="J17" s="34" t="s">
        <v>28</v>
      </c>
      <c r="K17" s="34">
        <v>10</v>
      </c>
      <c r="L17" s="42"/>
      <c r="M17" s="42"/>
      <c r="N17" s="42"/>
      <c r="O17" s="36">
        <v>6</v>
      </c>
      <c r="P17" s="37">
        <f>ROUND(SUMPRODUCT(H17:O17,$H$9:$O$9)/100,1)</f>
        <v>7.1</v>
      </c>
      <c r="Q17" s="38" t="str">
        <f t="shared" si="0"/>
        <v>B</v>
      </c>
      <c r="R17" s="39" t="str">
        <f t="shared" si="1"/>
        <v>Khá</v>
      </c>
      <c r="S17" s="40" t="str">
        <f t="shared" si="2"/>
        <v/>
      </c>
      <c r="T17" s="41" t="s">
        <v>410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278</v>
      </c>
      <c r="D18" s="31" t="s">
        <v>207</v>
      </c>
      <c r="E18" s="32" t="s">
        <v>279</v>
      </c>
      <c r="F18" s="33" t="s">
        <v>280</v>
      </c>
      <c r="G18" s="30" t="s">
        <v>80</v>
      </c>
      <c r="H18" s="34">
        <v>9</v>
      </c>
      <c r="I18" s="34">
        <v>7</v>
      </c>
      <c r="J18" s="34" t="s">
        <v>28</v>
      </c>
      <c r="K18" s="34">
        <v>8</v>
      </c>
      <c r="L18" s="42"/>
      <c r="M18" s="42"/>
      <c r="N18" s="42"/>
      <c r="O18" s="36">
        <v>6</v>
      </c>
      <c r="P18" s="37">
        <f>ROUND(SUMPRODUCT(H18:O18,$H$9:$O$9)/100,1)</f>
        <v>6.6</v>
      </c>
      <c r="Q18" s="38" t="str">
        <f t="shared" si="0"/>
        <v>C+</v>
      </c>
      <c r="R18" s="39" t="str">
        <f t="shared" si="1"/>
        <v>Trung bình</v>
      </c>
      <c r="S18" s="40" t="str">
        <f t="shared" si="2"/>
        <v/>
      </c>
      <c r="T18" s="41" t="s">
        <v>410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281</v>
      </c>
      <c r="D19" s="31" t="s">
        <v>282</v>
      </c>
      <c r="E19" s="32" t="s">
        <v>279</v>
      </c>
      <c r="F19" s="33" t="s">
        <v>283</v>
      </c>
      <c r="G19" s="30" t="s">
        <v>70</v>
      </c>
      <c r="H19" s="34">
        <v>8.5</v>
      </c>
      <c r="I19" s="34">
        <v>8</v>
      </c>
      <c r="J19" s="34" t="s">
        <v>28</v>
      </c>
      <c r="K19" s="34">
        <v>8</v>
      </c>
      <c r="L19" s="42"/>
      <c r="M19" s="42"/>
      <c r="N19" s="42"/>
      <c r="O19" s="36">
        <v>5</v>
      </c>
      <c r="P19" s="37">
        <f>ROUND(SUMPRODUCT(H19:O19,$H$9:$O$9)/100,1)</f>
        <v>6</v>
      </c>
      <c r="Q19" s="38" t="str">
        <f t="shared" si="0"/>
        <v>C</v>
      </c>
      <c r="R19" s="39" t="str">
        <f t="shared" si="1"/>
        <v>Trung bình</v>
      </c>
      <c r="S19" s="40" t="str">
        <f t="shared" si="2"/>
        <v/>
      </c>
      <c r="T19" s="41" t="s">
        <v>410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284</v>
      </c>
      <c r="D20" s="31" t="s">
        <v>285</v>
      </c>
      <c r="E20" s="32" t="s">
        <v>99</v>
      </c>
      <c r="F20" s="33" t="s">
        <v>286</v>
      </c>
      <c r="G20" s="30" t="s">
        <v>65</v>
      </c>
      <c r="H20" s="34">
        <v>8</v>
      </c>
      <c r="I20" s="34">
        <v>7.5</v>
      </c>
      <c r="J20" s="34" t="s">
        <v>28</v>
      </c>
      <c r="K20" s="34">
        <v>9.5</v>
      </c>
      <c r="L20" s="42"/>
      <c r="M20" s="42"/>
      <c r="N20" s="42"/>
      <c r="O20" s="36">
        <v>7.5</v>
      </c>
      <c r="P20" s="37">
        <f>ROUND(SUMPRODUCT(H20:O20,$H$9:$O$9)/100,1)</f>
        <v>7.8</v>
      </c>
      <c r="Q20" s="38" t="str">
        <f t="shared" si="0"/>
        <v>B</v>
      </c>
      <c r="R20" s="39" t="str">
        <f t="shared" si="1"/>
        <v>Khá</v>
      </c>
      <c r="S20" s="40" t="str">
        <f t="shared" si="2"/>
        <v/>
      </c>
      <c r="T20" s="41" t="s">
        <v>410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287</v>
      </c>
      <c r="D21" s="31" t="s">
        <v>288</v>
      </c>
      <c r="E21" s="32" t="s">
        <v>99</v>
      </c>
      <c r="F21" s="33" t="s">
        <v>289</v>
      </c>
      <c r="G21" s="30" t="s">
        <v>80</v>
      </c>
      <c r="H21" s="34">
        <v>9</v>
      </c>
      <c r="I21" s="34">
        <v>5</v>
      </c>
      <c r="J21" s="34" t="s">
        <v>28</v>
      </c>
      <c r="K21" s="34">
        <v>8.5</v>
      </c>
      <c r="L21" s="42"/>
      <c r="M21" s="42"/>
      <c r="N21" s="42"/>
      <c r="O21" s="36">
        <v>7</v>
      </c>
      <c r="P21" s="37">
        <f>ROUND(SUMPRODUCT(H21:O21,$H$9:$O$9)/100,1)</f>
        <v>7.2</v>
      </c>
      <c r="Q21" s="38" t="str">
        <f t="shared" si="0"/>
        <v>B</v>
      </c>
      <c r="R21" s="39" t="str">
        <f t="shared" si="1"/>
        <v>Khá</v>
      </c>
      <c r="S21" s="40" t="str">
        <f t="shared" si="2"/>
        <v/>
      </c>
      <c r="T21" s="41" t="s">
        <v>410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290</v>
      </c>
      <c r="D22" s="31" t="s">
        <v>149</v>
      </c>
      <c r="E22" s="32" t="s">
        <v>291</v>
      </c>
      <c r="F22" s="33" t="s">
        <v>292</v>
      </c>
      <c r="G22" s="30" t="s">
        <v>70</v>
      </c>
      <c r="H22" s="34">
        <v>7</v>
      </c>
      <c r="I22" s="34">
        <v>8</v>
      </c>
      <c r="J22" s="34" t="s">
        <v>28</v>
      </c>
      <c r="K22" s="34">
        <v>8.5</v>
      </c>
      <c r="L22" s="42"/>
      <c r="M22" s="42"/>
      <c r="N22" s="42"/>
      <c r="O22" s="36">
        <v>5</v>
      </c>
      <c r="P22" s="37">
        <f>ROUND(SUMPRODUCT(H22:O22,$H$9:$O$9)/100,1)</f>
        <v>5.9</v>
      </c>
      <c r="Q22" s="38" t="str">
        <f t="shared" si="0"/>
        <v>C</v>
      </c>
      <c r="R22" s="39" t="str">
        <f t="shared" si="1"/>
        <v>Trung bình</v>
      </c>
      <c r="S22" s="40" t="str">
        <f t="shared" si="2"/>
        <v/>
      </c>
      <c r="T22" s="41" t="s">
        <v>410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293</v>
      </c>
      <c r="D23" s="31" t="s">
        <v>294</v>
      </c>
      <c r="E23" s="32" t="s">
        <v>295</v>
      </c>
      <c r="F23" s="33" t="s">
        <v>296</v>
      </c>
      <c r="G23" s="30" t="s">
        <v>75</v>
      </c>
      <c r="H23" s="34">
        <v>8</v>
      </c>
      <c r="I23" s="34">
        <v>7.5</v>
      </c>
      <c r="J23" s="34" t="s">
        <v>28</v>
      </c>
      <c r="K23" s="34">
        <v>9</v>
      </c>
      <c r="L23" s="42"/>
      <c r="M23" s="42"/>
      <c r="N23" s="42"/>
      <c r="O23" s="36">
        <v>6</v>
      </c>
      <c r="P23" s="37">
        <f>ROUND(SUMPRODUCT(H23:O23,$H$9:$O$9)/100,1)</f>
        <v>6.7</v>
      </c>
      <c r="Q23" s="38" t="str">
        <f t="shared" si="0"/>
        <v>C+</v>
      </c>
      <c r="R23" s="39" t="str">
        <f t="shared" si="1"/>
        <v>Trung bình</v>
      </c>
      <c r="S23" s="40" t="str">
        <f t="shared" si="2"/>
        <v/>
      </c>
      <c r="T23" s="41" t="s">
        <v>410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297</v>
      </c>
      <c r="D24" s="31" t="s">
        <v>298</v>
      </c>
      <c r="E24" s="32" t="s">
        <v>299</v>
      </c>
      <c r="F24" s="33" t="s">
        <v>300</v>
      </c>
      <c r="G24" s="30" t="s">
        <v>80</v>
      </c>
      <c r="H24" s="34">
        <v>8</v>
      </c>
      <c r="I24" s="34">
        <v>8</v>
      </c>
      <c r="J24" s="34" t="s">
        <v>28</v>
      </c>
      <c r="K24" s="34">
        <v>8.5</v>
      </c>
      <c r="L24" s="42"/>
      <c r="M24" s="42"/>
      <c r="N24" s="42"/>
      <c r="O24" s="36">
        <v>3</v>
      </c>
      <c r="P24" s="37">
        <f>ROUND(SUMPRODUCT(H24:O24,$H$9:$O$9)/100,1)</f>
        <v>4.5999999999999996</v>
      </c>
      <c r="Q24" s="38" t="str">
        <f t="shared" si="0"/>
        <v>D</v>
      </c>
      <c r="R24" s="39" t="str">
        <f t="shared" si="1"/>
        <v>Trung bình yếu</v>
      </c>
      <c r="S24" s="40" t="str">
        <f t="shared" si="2"/>
        <v/>
      </c>
      <c r="T24" s="41" t="s">
        <v>410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301</v>
      </c>
      <c r="D25" s="31" t="s">
        <v>302</v>
      </c>
      <c r="E25" s="32" t="s">
        <v>299</v>
      </c>
      <c r="F25" s="33" t="s">
        <v>199</v>
      </c>
      <c r="G25" s="30" t="s">
        <v>70</v>
      </c>
      <c r="H25" s="34">
        <v>8</v>
      </c>
      <c r="I25" s="34">
        <v>8</v>
      </c>
      <c r="J25" s="34" t="s">
        <v>28</v>
      </c>
      <c r="K25" s="34">
        <v>7.5</v>
      </c>
      <c r="L25" s="42"/>
      <c r="M25" s="42"/>
      <c r="N25" s="42"/>
      <c r="O25" s="36">
        <v>7</v>
      </c>
      <c r="P25" s="37">
        <f>ROUND(SUMPRODUCT(H25:O25,$H$9:$O$9)/100,1)</f>
        <v>7.3</v>
      </c>
      <c r="Q25" s="38" t="str">
        <f t="shared" si="0"/>
        <v>B</v>
      </c>
      <c r="R25" s="39" t="str">
        <f t="shared" si="1"/>
        <v>Khá</v>
      </c>
      <c r="S25" s="40" t="str">
        <f t="shared" si="2"/>
        <v/>
      </c>
      <c r="T25" s="41" t="s">
        <v>410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303</v>
      </c>
      <c r="D26" s="31" t="s">
        <v>86</v>
      </c>
      <c r="E26" s="32" t="s">
        <v>304</v>
      </c>
      <c r="F26" s="33" t="s">
        <v>305</v>
      </c>
      <c r="G26" s="30" t="s">
        <v>75</v>
      </c>
      <c r="H26" s="34">
        <v>8</v>
      </c>
      <c r="I26" s="34">
        <v>8.5</v>
      </c>
      <c r="J26" s="34" t="s">
        <v>28</v>
      </c>
      <c r="K26" s="34">
        <v>8</v>
      </c>
      <c r="L26" s="42"/>
      <c r="M26" s="42"/>
      <c r="N26" s="42"/>
      <c r="O26" s="36">
        <v>4</v>
      </c>
      <c r="P26" s="37">
        <f>ROUND(SUMPRODUCT(H26:O26,$H$9:$O$9)/100,1)</f>
        <v>5.3</v>
      </c>
      <c r="Q26" s="38" t="str">
        <f t="shared" si="0"/>
        <v>D+</v>
      </c>
      <c r="R26" s="39" t="str">
        <f t="shared" si="1"/>
        <v>Trung bình yếu</v>
      </c>
      <c r="S26" s="40" t="str">
        <f t="shared" si="2"/>
        <v/>
      </c>
      <c r="T26" s="41" t="s">
        <v>410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306</v>
      </c>
      <c r="D27" s="31" t="s">
        <v>307</v>
      </c>
      <c r="E27" s="32" t="s">
        <v>140</v>
      </c>
      <c r="F27" s="33" t="s">
        <v>308</v>
      </c>
      <c r="G27" s="30" t="s">
        <v>70</v>
      </c>
      <c r="H27" s="34">
        <v>8</v>
      </c>
      <c r="I27" s="34">
        <v>9</v>
      </c>
      <c r="J27" s="34" t="s">
        <v>28</v>
      </c>
      <c r="K27" s="34">
        <v>8</v>
      </c>
      <c r="L27" s="42"/>
      <c r="M27" s="42"/>
      <c r="N27" s="42"/>
      <c r="O27" s="36">
        <v>7</v>
      </c>
      <c r="P27" s="37">
        <f>ROUND(SUMPRODUCT(H27:O27,$H$9:$O$9)/100,1)</f>
        <v>7.4</v>
      </c>
      <c r="Q27" s="38" t="str">
        <f t="shared" si="0"/>
        <v>B</v>
      </c>
      <c r="R27" s="39" t="str">
        <f t="shared" si="1"/>
        <v>Khá</v>
      </c>
      <c r="S27" s="40" t="str">
        <f t="shared" si="2"/>
        <v/>
      </c>
      <c r="T27" s="41" t="s">
        <v>410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309</v>
      </c>
      <c r="D28" s="31" t="s">
        <v>310</v>
      </c>
      <c r="E28" s="32" t="s">
        <v>140</v>
      </c>
      <c r="F28" s="33" t="s">
        <v>311</v>
      </c>
      <c r="G28" s="30" t="s">
        <v>80</v>
      </c>
      <c r="H28" s="34">
        <v>8</v>
      </c>
      <c r="I28" s="34">
        <v>8</v>
      </c>
      <c r="J28" s="34" t="s">
        <v>28</v>
      </c>
      <c r="K28" s="34">
        <v>8.5</v>
      </c>
      <c r="L28" s="42"/>
      <c r="M28" s="42"/>
      <c r="N28" s="42"/>
      <c r="O28" s="36">
        <v>4</v>
      </c>
      <c r="P28" s="37">
        <f>ROUND(SUMPRODUCT(H28:O28,$H$9:$O$9)/100,1)</f>
        <v>5.3</v>
      </c>
      <c r="Q28" s="38" t="str">
        <f t="shared" si="0"/>
        <v>D+</v>
      </c>
      <c r="R28" s="39" t="str">
        <f t="shared" si="1"/>
        <v>Trung bình yếu</v>
      </c>
      <c r="S28" s="40" t="str">
        <f t="shared" si="2"/>
        <v/>
      </c>
      <c r="T28" s="41" t="s">
        <v>410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312</v>
      </c>
      <c r="D29" s="31" t="s">
        <v>139</v>
      </c>
      <c r="E29" s="32" t="s">
        <v>150</v>
      </c>
      <c r="F29" s="33" t="s">
        <v>313</v>
      </c>
      <c r="G29" s="30" t="s">
        <v>65</v>
      </c>
      <c r="H29" s="34">
        <v>8</v>
      </c>
      <c r="I29" s="34">
        <v>9</v>
      </c>
      <c r="J29" s="34" t="s">
        <v>28</v>
      </c>
      <c r="K29" s="34">
        <v>8</v>
      </c>
      <c r="L29" s="42"/>
      <c r="M29" s="42"/>
      <c r="N29" s="42"/>
      <c r="O29" s="36">
        <v>5</v>
      </c>
      <c r="P29" s="37">
        <f>ROUND(SUMPRODUCT(H29:O29,$H$9:$O$9)/100,1)</f>
        <v>6</v>
      </c>
      <c r="Q29" s="38" t="str">
        <f t="shared" si="0"/>
        <v>C</v>
      </c>
      <c r="R29" s="39" t="str">
        <f t="shared" si="1"/>
        <v>Trung bình</v>
      </c>
      <c r="S29" s="40" t="str">
        <f t="shared" si="2"/>
        <v/>
      </c>
      <c r="T29" s="41" t="s">
        <v>410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314</v>
      </c>
      <c r="D30" s="31" t="s">
        <v>315</v>
      </c>
      <c r="E30" s="32" t="s">
        <v>316</v>
      </c>
      <c r="F30" s="33" t="s">
        <v>317</v>
      </c>
      <c r="G30" s="30" t="s">
        <v>272</v>
      </c>
      <c r="H30" s="34">
        <v>8</v>
      </c>
      <c r="I30" s="34">
        <v>8</v>
      </c>
      <c r="J30" s="34" t="s">
        <v>28</v>
      </c>
      <c r="K30" s="34">
        <v>8</v>
      </c>
      <c r="L30" s="42"/>
      <c r="M30" s="42"/>
      <c r="N30" s="42"/>
      <c r="O30" s="36">
        <v>4</v>
      </c>
      <c r="P30" s="37">
        <f>ROUND(SUMPRODUCT(H30:O30,$H$9:$O$9)/100,1)</f>
        <v>5.2</v>
      </c>
      <c r="Q30" s="38" t="str">
        <f t="shared" si="0"/>
        <v>D+</v>
      </c>
      <c r="R30" s="39" t="str">
        <f t="shared" si="1"/>
        <v>Trung bình yếu</v>
      </c>
      <c r="S30" s="40" t="str">
        <f t="shared" si="2"/>
        <v/>
      </c>
      <c r="T30" s="41" t="s">
        <v>410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318</v>
      </c>
      <c r="D31" s="31" t="s">
        <v>319</v>
      </c>
      <c r="E31" s="32" t="s">
        <v>320</v>
      </c>
      <c r="F31" s="33" t="s">
        <v>321</v>
      </c>
      <c r="G31" s="30" t="s">
        <v>322</v>
      </c>
      <c r="H31" s="34">
        <v>0</v>
      </c>
      <c r="I31" s="34" t="s">
        <v>28</v>
      </c>
      <c r="J31" s="34" t="s">
        <v>28</v>
      </c>
      <c r="K31" s="34" t="s">
        <v>28</v>
      </c>
      <c r="L31" s="42"/>
      <c r="M31" s="42"/>
      <c r="N31" s="42"/>
      <c r="O31" s="36">
        <v>0</v>
      </c>
      <c r="P31" s="37">
        <f>ROUND(SUMPRODUCT(H31:O31,$H$9:$O$9)/100,1)</f>
        <v>0</v>
      </c>
      <c r="Q31" s="38" t="str">
        <f t="shared" si="0"/>
        <v>F</v>
      </c>
      <c r="R31" s="39" t="str">
        <f t="shared" si="1"/>
        <v>Kém</v>
      </c>
      <c r="S31" s="40" t="str">
        <f t="shared" si="2"/>
        <v>Không đủ ĐKDT</v>
      </c>
      <c r="T31" s="41" t="s">
        <v>410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323</v>
      </c>
      <c r="D32" s="31" t="s">
        <v>324</v>
      </c>
      <c r="E32" s="32" t="s">
        <v>162</v>
      </c>
      <c r="F32" s="33" t="s">
        <v>325</v>
      </c>
      <c r="G32" s="30" t="s">
        <v>75</v>
      </c>
      <c r="H32" s="34">
        <v>8</v>
      </c>
      <c r="I32" s="34">
        <v>8</v>
      </c>
      <c r="J32" s="34" t="s">
        <v>28</v>
      </c>
      <c r="K32" s="34">
        <v>9</v>
      </c>
      <c r="L32" s="42"/>
      <c r="M32" s="42"/>
      <c r="N32" s="42"/>
      <c r="O32" s="36">
        <v>6</v>
      </c>
      <c r="P32" s="37">
        <f>ROUND(SUMPRODUCT(H32:O32,$H$9:$O$9)/100,1)</f>
        <v>6.7</v>
      </c>
      <c r="Q32" s="38" t="str">
        <f t="shared" si="0"/>
        <v>C+</v>
      </c>
      <c r="R32" s="39" t="str">
        <f t="shared" si="1"/>
        <v>Trung bình</v>
      </c>
      <c r="S32" s="40" t="str">
        <f t="shared" si="2"/>
        <v/>
      </c>
      <c r="T32" s="41" t="s">
        <v>410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326</v>
      </c>
      <c r="D33" s="31" t="s">
        <v>72</v>
      </c>
      <c r="E33" s="32" t="s">
        <v>327</v>
      </c>
      <c r="F33" s="33" t="s">
        <v>328</v>
      </c>
      <c r="G33" s="30" t="s">
        <v>70</v>
      </c>
      <c r="H33" s="34">
        <v>8</v>
      </c>
      <c r="I33" s="34">
        <v>7</v>
      </c>
      <c r="J33" s="34" t="s">
        <v>28</v>
      </c>
      <c r="K33" s="34">
        <v>9.5</v>
      </c>
      <c r="L33" s="42"/>
      <c r="M33" s="42"/>
      <c r="N33" s="42"/>
      <c r="O33" s="36">
        <v>6.5</v>
      </c>
      <c r="P33" s="37">
        <f>ROUND(SUMPRODUCT(H33:O33,$H$9:$O$9)/100,1)</f>
        <v>7</v>
      </c>
      <c r="Q33" s="38" t="str">
        <f t="shared" si="0"/>
        <v>B</v>
      </c>
      <c r="R33" s="39" t="str">
        <f t="shared" si="1"/>
        <v>Khá</v>
      </c>
      <c r="S33" s="40" t="str">
        <f t="shared" si="2"/>
        <v/>
      </c>
      <c r="T33" s="41" t="s">
        <v>409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329</v>
      </c>
      <c r="D34" s="31" t="s">
        <v>86</v>
      </c>
      <c r="E34" s="32" t="s">
        <v>330</v>
      </c>
      <c r="F34" s="33" t="s">
        <v>331</v>
      </c>
      <c r="G34" s="30" t="s">
        <v>75</v>
      </c>
      <c r="H34" s="34">
        <v>8</v>
      </c>
      <c r="I34" s="34">
        <v>8</v>
      </c>
      <c r="J34" s="34" t="s">
        <v>28</v>
      </c>
      <c r="K34" s="34">
        <v>9</v>
      </c>
      <c r="L34" s="42"/>
      <c r="M34" s="42"/>
      <c r="N34" s="42"/>
      <c r="O34" s="36">
        <v>6</v>
      </c>
      <c r="P34" s="37">
        <f>ROUND(SUMPRODUCT(H34:O34,$H$9:$O$9)/100,1)</f>
        <v>6.7</v>
      </c>
      <c r="Q34" s="38" t="str">
        <f t="shared" si="0"/>
        <v>C+</v>
      </c>
      <c r="R34" s="39" t="str">
        <f t="shared" si="1"/>
        <v>Trung bình</v>
      </c>
      <c r="S34" s="40" t="str">
        <f t="shared" si="2"/>
        <v/>
      </c>
      <c r="T34" s="41" t="s">
        <v>409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332</v>
      </c>
      <c r="D35" s="31" t="s">
        <v>86</v>
      </c>
      <c r="E35" s="32" t="s">
        <v>333</v>
      </c>
      <c r="F35" s="33" t="s">
        <v>334</v>
      </c>
      <c r="G35" s="30" t="s">
        <v>70</v>
      </c>
      <c r="H35" s="34">
        <v>9</v>
      </c>
      <c r="I35" s="34">
        <v>6</v>
      </c>
      <c r="J35" s="34" t="s">
        <v>28</v>
      </c>
      <c r="K35" s="34">
        <v>9</v>
      </c>
      <c r="L35" s="42"/>
      <c r="M35" s="42"/>
      <c r="N35" s="42"/>
      <c r="O35" s="36">
        <v>6</v>
      </c>
      <c r="P35" s="37">
        <f>ROUND(SUMPRODUCT(H35:O35,$H$9:$O$9)/100,1)</f>
        <v>6.6</v>
      </c>
      <c r="Q35" s="38" t="str">
        <f t="shared" si="0"/>
        <v>C+</v>
      </c>
      <c r="R35" s="39" t="str">
        <f t="shared" si="1"/>
        <v>Trung bình</v>
      </c>
      <c r="S35" s="40" t="str">
        <f t="shared" si="2"/>
        <v/>
      </c>
      <c r="T35" s="41" t="s">
        <v>409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335</v>
      </c>
      <c r="D36" s="31" t="s">
        <v>175</v>
      </c>
      <c r="E36" s="32" t="s">
        <v>336</v>
      </c>
      <c r="F36" s="33" t="s">
        <v>74</v>
      </c>
      <c r="G36" s="30" t="s">
        <v>70</v>
      </c>
      <c r="H36" s="34">
        <v>9</v>
      </c>
      <c r="I36" s="34">
        <v>7.5</v>
      </c>
      <c r="J36" s="34" t="s">
        <v>28</v>
      </c>
      <c r="K36" s="34">
        <v>9</v>
      </c>
      <c r="L36" s="42"/>
      <c r="M36" s="42"/>
      <c r="N36" s="42"/>
      <c r="O36" s="36">
        <v>7</v>
      </c>
      <c r="P36" s="37">
        <f>ROUND(SUMPRODUCT(H36:O36,$H$9:$O$9)/100,1)</f>
        <v>7.5</v>
      </c>
      <c r="Q36" s="38" t="str">
        <f t="shared" si="0"/>
        <v>B</v>
      </c>
      <c r="R36" s="39" t="str">
        <f t="shared" si="1"/>
        <v>Khá</v>
      </c>
      <c r="S36" s="40" t="str">
        <f t="shared" si="2"/>
        <v/>
      </c>
      <c r="T36" s="41" t="s">
        <v>409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337</v>
      </c>
      <c r="D37" s="31" t="s">
        <v>255</v>
      </c>
      <c r="E37" s="32" t="s">
        <v>338</v>
      </c>
      <c r="F37" s="33" t="s">
        <v>339</v>
      </c>
      <c r="G37" s="30" t="s">
        <v>65</v>
      </c>
      <c r="H37" s="34">
        <v>8</v>
      </c>
      <c r="I37" s="34">
        <v>7</v>
      </c>
      <c r="J37" s="34" t="s">
        <v>28</v>
      </c>
      <c r="K37" s="34">
        <v>9</v>
      </c>
      <c r="L37" s="42"/>
      <c r="M37" s="42"/>
      <c r="N37" s="42"/>
      <c r="O37" s="36">
        <v>4</v>
      </c>
      <c r="P37" s="37">
        <f>ROUND(SUMPRODUCT(H37:O37,$H$9:$O$9)/100,1)</f>
        <v>5.2</v>
      </c>
      <c r="Q37" s="38" t="str">
        <f t="shared" si="0"/>
        <v>D+</v>
      </c>
      <c r="R37" s="39" t="str">
        <f t="shared" si="1"/>
        <v>Trung bình yếu</v>
      </c>
      <c r="S37" s="40" t="str">
        <f t="shared" si="2"/>
        <v/>
      </c>
      <c r="T37" s="41" t="s">
        <v>409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340</v>
      </c>
      <c r="D38" s="31" t="s">
        <v>341</v>
      </c>
      <c r="E38" s="32" t="s">
        <v>194</v>
      </c>
      <c r="F38" s="33" t="s">
        <v>342</v>
      </c>
      <c r="G38" s="30" t="s">
        <v>80</v>
      </c>
      <c r="H38" s="34">
        <v>8</v>
      </c>
      <c r="I38" s="34">
        <v>6</v>
      </c>
      <c r="J38" s="34" t="s">
        <v>28</v>
      </c>
      <c r="K38" s="34">
        <v>9</v>
      </c>
      <c r="L38" s="42"/>
      <c r="M38" s="42"/>
      <c r="N38" s="42"/>
      <c r="O38" s="36">
        <v>6</v>
      </c>
      <c r="P38" s="37">
        <f>ROUND(SUMPRODUCT(H38:O38,$H$9:$O$9)/100,1)</f>
        <v>6.5</v>
      </c>
      <c r="Q38" s="38" t="str">
        <f t="shared" si="0"/>
        <v>C+</v>
      </c>
      <c r="R38" s="39" t="str">
        <f t="shared" si="1"/>
        <v>Trung bình</v>
      </c>
      <c r="S38" s="40" t="str">
        <f t="shared" si="2"/>
        <v/>
      </c>
      <c r="T38" s="41" t="s">
        <v>409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343</v>
      </c>
      <c r="D39" s="31" t="s">
        <v>344</v>
      </c>
      <c r="E39" s="90" t="s">
        <v>345</v>
      </c>
      <c r="F39" s="33" t="s">
        <v>202</v>
      </c>
      <c r="G39" s="30" t="s">
        <v>65</v>
      </c>
      <c r="H39" s="34">
        <v>8</v>
      </c>
      <c r="I39" s="34">
        <v>7</v>
      </c>
      <c r="J39" s="34" t="s">
        <v>28</v>
      </c>
      <c r="K39" s="34">
        <v>8</v>
      </c>
      <c r="L39" s="42"/>
      <c r="M39" s="42"/>
      <c r="N39" s="42"/>
      <c r="O39" s="36">
        <v>5</v>
      </c>
      <c r="P39" s="37">
        <f>ROUND(SUMPRODUCT(H39:O39,$H$9:$O$9)/100,1)</f>
        <v>5.8</v>
      </c>
      <c r="Q39" s="38" t="str">
        <f t="shared" si="0"/>
        <v>C</v>
      </c>
      <c r="R39" s="39" t="str">
        <f t="shared" si="1"/>
        <v>Trung bình</v>
      </c>
      <c r="S39" s="40" t="str">
        <f t="shared" si="2"/>
        <v/>
      </c>
      <c r="T39" s="41" t="s">
        <v>409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346</v>
      </c>
      <c r="D40" s="31" t="s">
        <v>347</v>
      </c>
      <c r="E40" s="32" t="s">
        <v>348</v>
      </c>
      <c r="F40" s="33" t="s">
        <v>349</v>
      </c>
      <c r="G40" s="30" t="s">
        <v>80</v>
      </c>
      <c r="H40" s="34">
        <v>9</v>
      </c>
      <c r="I40" s="34">
        <v>6</v>
      </c>
      <c r="J40" s="34" t="s">
        <v>28</v>
      </c>
      <c r="K40" s="34">
        <v>9</v>
      </c>
      <c r="L40" s="42"/>
      <c r="M40" s="42"/>
      <c r="N40" s="42"/>
      <c r="O40" s="36">
        <v>6</v>
      </c>
      <c r="P40" s="37">
        <f>ROUND(SUMPRODUCT(H40:O40,$H$9:$O$9)/100,1)</f>
        <v>6.6</v>
      </c>
      <c r="Q40" s="38" t="str">
        <f t="shared" si="0"/>
        <v>C+</v>
      </c>
      <c r="R40" s="39" t="str">
        <f t="shared" si="1"/>
        <v>Trung bình</v>
      </c>
      <c r="S40" s="40" t="str">
        <f t="shared" si="2"/>
        <v/>
      </c>
      <c r="T40" s="41" t="s">
        <v>409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350</v>
      </c>
      <c r="D41" s="31" t="s">
        <v>351</v>
      </c>
      <c r="E41" s="32" t="s">
        <v>352</v>
      </c>
      <c r="F41" s="33" t="s">
        <v>353</v>
      </c>
      <c r="G41" s="30" t="s">
        <v>115</v>
      </c>
      <c r="H41" s="34">
        <v>8</v>
      </c>
      <c r="I41" s="34">
        <v>8.5</v>
      </c>
      <c r="J41" s="34" t="s">
        <v>28</v>
      </c>
      <c r="K41" s="34">
        <v>9.5</v>
      </c>
      <c r="L41" s="42"/>
      <c r="M41" s="42"/>
      <c r="N41" s="42"/>
      <c r="O41" s="36">
        <v>7.5</v>
      </c>
      <c r="P41" s="37">
        <f>ROUND(SUMPRODUCT(H41:O41,$H$9:$O$9)/100,1)</f>
        <v>7.9</v>
      </c>
      <c r="Q41" s="38" t="str">
        <f t="shared" si="0"/>
        <v>B</v>
      </c>
      <c r="R41" s="39" t="str">
        <f t="shared" si="1"/>
        <v>Khá</v>
      </c>
      <c r="S41" s="40" t="str">
        <f t="shared" si="2"/>
        <v/>
      </c>
      <c r="T41" s="41" t="s">
        <v>409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354</v>
      </c>
      <c r="D42" s="31" t="s">
        <v>355</v>
      </c>
      <c r="E42" s="32" t="s">
        <v>356</v>
      </c>
      <c r="F42" s="33" t="s">
        <v>357</v>
      </c>
      <c r="G42" s="30" t="s">
        <v>80</v>
      </c>
      <c r="H42" s="34">
        <v>8</v>
      </c>
      <c r="I42" s="34">
        <v>8</v>
      </c>
      <c r="J42" s="34" t="s">
        <v>28</v>
      </c>
      <c r="K42" s="34">
        <v>9</v>
      </c>
      <c r="L42" s="42"/>
      <c r="M42" s="42"/>
      <c r="N42" s="42"/>
      <c r="O42" s="36">
        <v>6</v>
      </c>
      <c r="P42" s="37">
        <f>ROUND(SUMPRODUCT(H42:O42,$H$9:$O$9)/100,1)</f>
        <v>6.7</v>
      </c>
      <c r="Q42" s="38" t="str">
        <f t="shared" ref="Q42:Q58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9" t="str">
        <f t="shared" ref="R42:R58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40" t="str">
        <f t="shared" ref="S42:S58" si="5">+IF(OR($H42=0,$I42=0,$J42=0,$K42=0),"Không đủ ĐKDT","")</f>
        <v/>
      </c>
      <c r="T42" s="41" t="s">
        <v>409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358</v>
      </c>
      <c r="D43" s="31" t="s">
        <v>359</v>
      </c>
      <c r="E43" s="32" t="s">
        <v>208</v>
      </c>
      <c r="F43" s="33" t="s">
        <v>360</v>
      </c>
      <c r="G43" s="30" t="s">
        <v>70</v>
      </c>
      <c r="H43" s="34">
        <v>8</v>
      </c>
      <c r="I43" s="34">
        <v>7</v>
      </c>
      <c r="J43" s="34" t="s">
        <v>28</v>
      </c>
      <c r="K43" s="34">
        <v>8.5</v>
      </c>
      <c r="L43" s="42"/>
      <c r="M43" s="42"/>
      <c r="N43" s="42"/>
      <c r="O43" s="36">
        <v>6</v>
      </c>
      <c r="P43" s="37">
        <f>ROUND(SUMPRODUCT(H43:O43,$H$9:$O$9)/100,1)</f>
        <v>6.6</v>
      </c>
      <c r="Q43" s="38" t="str">
        <f t="shared" si="3"/>
        <v>C+</v>
      </c>
      <c r="R43" s="39" t="str">
        <f t="shared" si="4"/>
        <v>Trung bình</v>
      </c>
      <c r="S43" s="40" t="str">
        <f t="shared" si="5"/>
        <v/>
      </c>
      <c r="T43" s="41" t="s">
        <v>409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361</v>
      </c>
      <c r="D44" s="31" t="s">
        <v>86</v>
      </c>
      <c r="E44" s="32" t="s">
        <v>362</v>
      </c>
      <c r="F44" s="33" t="s">
        <v>363</v>
      </c>
      <c r="G44" s="30" t="s">
        <v>70</v>
      </c>
      <c r="H44" s="34">
        <v>8</v>
      </c>
      <c r="I44" s="34">
        <v>7</v>
      </c>
      <c r="J44" s="34" t="s">
        <v>28</v>
      </c>
      <c r="K44" s="34">
        <v>8.5</v>
      </c>
      <c r="L44" s="42"/>
      <c r="M44" s="42"/>
      <c r="N44" s="42"/>
      <c r="O44" s="36">
        <v>8.5</v>
      </c>
      <c r="P44" s="37">
        <f>ROUND(SUMPRODUCT(H44:O44,$H$9:$O$9)/100,1)</f>
        <v>8.3000000000000007</v>
      </c>
      <c r="Q44" s="38" t="str">
        <f t="shared" si="3"/>
        <v>B+</v>
      </c>
      <c r="R44" s="39" t="str">
        <f t="shared" si="4"/>
        <v>Khá</v>
      </c>
      <c r="S44" s="40" t="str">
        <f t="shared" si="5"/>
        <v/>
      </c>
      <c r="T44" s="41" t="s">
        <v>409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364</v>
      </c>
      <c r="D45" s="31" t="s">
        <v>365</v>
      </c>
      <c r="E45" s="32" t="s">
        <v>366</v>
      </c>
      <c r="F45" s="33" t="s">
        <v>367</v>
      </c>
      <c r="G45" s="30" t="s">
        <v>65</v>
      </c>
      <c r="H45" s="34">
        <v>8</v>
      </c>
      <c r="I45" s="34">
        <v>7</v>
      </c>
      <c r="J45" s="34" t="s">
        <v>28</v>
      </c>
      <c r="K45" s="34">
        <v>8</v>
      </c>
      <c r="L45" s="42"/>
      <c r="M45" s="42"/>
      <c r="N45" s="42"/>
      <c r="O45" s="36">
        <v>3</v>
      </c>
      <c r="P45" s="37">
        <f>ROUND(SUMPRODUCT(H45:O45,$H$9:$O$9)/100,1)</f>
        <v>4.4000000000000004</v>
      </c>
      <c r="Q45" s="38" t="str">
        <f t="shared" si="3"/>
        <v>D</v>
      </c>
      <c r="R45" s="39" t="str">
        <f t="shared" si="4"/>
        <v>Trung bình yếu</v>
      </c>
      <c r="S45" s="40" t="str">
        <f t="shared" si="5"/>
        <v/>
      </c>
      <c r="T45" s="41" t="s">
        <v>409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368</v>
      </c>
      <c r="D46" s="31" t="s">
        <v>369</v>
      </c>
      <c r="E46" s="32" t="s">
        <v>211</v>
      </c>
      <c r="F46" s="33" t="s">
        <v>186</v>
      </c>
      <c r="G46" s="30" t="s">
        <v>75</v>
      </c>
      <c r="H46" s="34">
        <v>10</v>
      </c>
      <c r="I46" s="34">
        <v>9</v>
      </c>
      <c r="J46" s="34" t="s">
        <v>28</v>
      </c>
      <c r="K46" s="34">
        <v>10</v>
      </c>
      <c r="L46" s="42"/>
      <c r="M46" s="42"/>
      <c r="N46" s="42"/>
      <c r="O46" s="36">
        <v>6</v>
      </c>
      <c r="P46" s="37">
        <f>ROUND(SUMPRODUCT(H46:O46,$H$9:$O$9)/100,1)</f>
        <v>7.1</v>
      </c>
      <c r="Q46" s="38" t="str">
        <f t="shared" si="3"/>
        <v>B</v>
      </c>
      <c r="R46" s="39" t="str">
        <f t="shared" si="4"/>
        <v>Khá</v>
      </c>
      <c r="S46" s="40" t="str">
        <f t="shared" si="5"/>
        <v/>
      </c>
      <c r="T46" s="41" t="s">
        <v>409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370</v>
      </c>
      <c r="D47" s="31" t="s">
        <v>371</v>
      </c>
      <c r="E47" s="32" t="s">
        <v>218</v>
      </c>
      <c r="F47" s="33" t="s">
        <v>372</v>
      </c>
      <c r="G47" s="30" t="s">
        <v>75</v>
      </c>
      <c r="H47" s="34">
        <v>8</v>
      </c>
      <c r="I47" s="34">
        <v>8.5</v>
      </c>
      <c r="J47" s="34" t="s">
        <v>28</v>
      </c>
      <c r="K47" s="34">
        <v>9</v>
      </c>
      <c r="L47" s="42"/>
      <c r="M47" s="42"/>
      <c r="N47" s="42"/>
      <c r="O47" s="36">
        <v>7.5</v>
      </c>
      <c r="P47" s="37">
        <f>ROUND(SUMPRODUCT(H47:O47,$H$9:$O$9)/100,1)</f>
        <v>7.8</v>
      </c>
      <c r="Q47" s="38" t="str">
        <f t="shared" si="3"/>
        <v>B</v>
      </c>
      <c r="R47" s="39" t="str">
        <f t="shared" si="4"/>
        <v>Khá</v>
      </c>
      <c r="S47" s="40" t="str">
        <f t="shared" si="5"/>
        <v/>
      </c>
      <c r="T47" s="41" t="s">
        <v>409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373</v>
      </c>
      <c r="D48" s="31" t="s">
        <v>374</v>
      </c>
      <c r="E48" s="32" t="s">
        <v>218</v>
      </c>
      <c r="F48" s="33" t="s">
        <v>375</v>
      </c>
      <c r="G48" s="30" t="s">
        <v>75</v>
      </c>
      <c r="H48" s="34">
        <v>8</v>
      </c>
      <c r="I48" s="34">
        <v>9</v>
      </c>
      <c r="J48" s="34" t="s">
        <v>28</v>
      </c>
      <c r="K48" s="34">
        <v>10</v>
      </c>
      <c r="L48" s="42"/>
      <c r="M48" s="42"/>
      <c r="N48" s="42"/>
      <c r="O48" s="36">
        <v>7</v>
      </c>
      <c r="P48" s="37">
        <f>ROUND(SUMPRODUCT(H48:O48,$H$9:$O$9)/100,1)</f>
        <v>7.6</v>
      </c>
      <c r="Q48" s="38" t="str">
        <f t="shared" si="3"/>
        <v>B</v>
      </c>
      <c r="R48" s="39" t="str">
        <f t="shared" si="4"/>
        <v>Khá</v>
      </c>
      <c r="S48" s="40" t="str">
        <f t="shared" si="5"/>
        <v/>
      </c>
      <c r="T48" s="41" t="s">
        <v>409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376</v>
      </c>
      <c r="D49" s="31" t="s">
        <v>377</v>
      </c>
      <c r="E49" s="32" t="s">
        <v>218</v>
      </c>
      <c r="F49" s="33" t="s">
        <v>378</v>
      </c>
      <c r="G49" s="30" t="s">
        <v>80</v>
      </c>
      <c r="H49" s="34">
        <v>8</v>
      </c>
      <c r="I49" s="34">
        <v>9</v>
      </c>
      <c r="J49" s="34" t="s">
        <v>28</v>
      </c>
      <c r="K49" s="34">
        <v>9.5</v>
      </c>
      <c r="L49" s="42"/>
      <c r="M49" s="42"/>
      <c r="N49" s="42"/>
      <c r="O49" s="36">
        <v>6.5</v>
      </c>
      <c r="P49" s="37">
        <f>ROUND(SUMPRODUCT(H49:O49,$H$9:$O$9)/100,1)</f>
        <v>7.2</v>
      </c>
      <c r="Q49" s="38" t="str">
        <f t="shared" si="3"/>
        <v>B</v>
      </c>
      <c r="R49" s="39" t="str">
        <f t="shared" si="4"/>
        <v>Khá</v>
      </c>
      <c r="S49" s="40" t="str">
        <f t="shared" si="5"/>
        <v/>
      </c>
      <c r="T49" s="41" t="s">
        <v>409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379</v>
      </c>
      <c r="D50" s="31" t="s">
        <v>139</v>
      </c>
      <c r="E50" s="32" t="s">
        <v>380</v>
      </c>
      <c r="F50" s="33" t="s">
        <v>381</v>
      </c>
      <c r="G50" s="30" t="s">
        <v>75</v>
      </c>
      <c r="H50" s="34">
        <v>8</v>
      </c>
      <c r="I50" s="34">
        <v>8</v>
      </c>
      <c r="J50" s="34" t="s">
        <v>28</v>
      </c>
      <c r="K50" s="34">
        <v>9</v>
      </c>
      <c r="L50" s="42"/>
      <c r="M50" s="42"/>
      <c r="N50" s="42"/>
      <c r="O50" s="36">
        <v>7</v>
      </c>
      <c r="P50" s="37">
        <f>ROUND(SUMPRODUCT(H50:O50,$H$9:$O$9)/100,1)</f>
        <v>7.4</v>
      </c>
      <c r="Q50" s="38" t="str">
        <f t="shared" si="3"/>
        <v>B</v>
      </c>
      <c r="R50" s="39" t="str">
        <f t="shared" si="4"/>
        <v>Khá</v>
      </c>
      <c r="S50" s="40" t="str">
        <f t="shared" si="5"/>
        <v/>
      </c>
      <c r="T50" s="41" t="s">
        <v>409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382</v>
      </c>
      <c r="D51" s="31" t="s">
        <v>383</v>
      </c>
      <c r="E51" s="32" t="s">
        <v>384</v>
      </c>
      <c r="F51" s="33" t="s">
        <v>237</v>
      </c>
      <c r="G51" s="30" t="s">
        <v>80</v>
      </c>
      <c r="H51" s="34">
        <v>9</v>
      </c>
      <c r="I51" s="34">
        <v>9</v>
      </c>
      <c r="J51" s="34" t="s">
        <v>28</v>
      </c>
      <c r="K51" s="34">
        <v>9.5</v>
      </c>
      <c r="L51" s="42"/>
      <c r="M51" s="42"/>
      <c r="N51" s="42"/>
      <c r="O51" s="36">
        <v>6</v>
      </c>
      <c r="P51" s="37">
        <f>ROUND(SUMPRODUCT(H51:O51,$H$9:$O$9)/100,1)</f>
        <v>7</v>
      </c>
      <c r="Q51" s="38" t="str">
        <f t="shared" si="3"/>
        <v>B</v>
      </c>
      <c r="R51" s="39" t="str">
        <f t="shared" si="4"/>
        <v>Khá</v>
      </c>
      <c r="S51" s="40" t="str">
        <f t="shared" si="5"/>
        <v/>
      </c>
      <c r="T51" s="41" t="s">
        <v>409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385</v>
      </c>
      <c r="D52" s="31" t="s">
        <v>269</v>
      </c>
      <c r="E52" s="32" t="s">
        <v>384</v>
      </c>
      <c r="F52" s="33" t="s">
        <v>386</v>
      </c>
      <c r="G52" s="30" t="s">
        <v>70</v>
      </c>
      <c r="H52" s="34">
        <v>8</v>
      </c>
      <c r="I52" s="34">
        <v>7.5</v>
      </c>
      <c r="J52" s="34" t="s">
        <v>28</v>
      </c>
      <c r="K52" s="34">
        <v>10</v>
      </c>
      <c r="L52" s="42"/>
      <c r="M52" s="42"/>
      <c r="N52" s="42"/>
      <c r="O52" s="36">
        <v>7.5</v>
      </c>
      <c r="P52" s="37">
        <f>ROUND(SUMPRODUCT(H52:O52,$H$9:$O$9)/100,1)</f>
        <v>7.8</v>
      </c>
      <c r="Q52" s="38" t="str">
        <f t="shared" si="3"/>
        <v>B</v>
      </c>
      <c r="R52" s="39" t="str">
        <f t="shared" si="4"/>
        <v>Khá</v>
      </c>
      <c r="S52" s="40" t="str">
        <f t="shared" si="5"/>
        <v/>
      </c>
      <c r="T52" s="41" t="s">
        <v>409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387</v>
      </c>
      <c r="D53" s="31" t="s">
        <v>388</v>
      </c>
      <c r="E53" s="32" t="s">
        <v>236</v>
      </c>
      <c r="F53" s="33" t="s">
        <v>389</v>
      </c>
      <c r="G53" s="30" t="s">
        <v>390</v>
      </c>
      <c r="H53" s="34">
        <v>0</v>
      </c>
      <c r="I53" s="34" t="s">
        <v>28</v>
      </c>
      <c r="J53" s="34" t="s">
        <v>28</v>
      </c>
      <c r="K53" s="34" t="s">
        <v>28</v>
      </c>
      <c r="L53" s="42"/>
      <c r="M53" s="42"/>
      <c r="N53" s="42"/>
      <c r="O53" s="36">
        <v>0</v>
      </c>
      <c r="P53" s="37">
        <f>ROUND(SUMPRODUCT(H53:O53,$H$9:$O$9)/100,1)</f>
        <v>0</v>
      </c>
      <c r="Q53" s="38" t="str">
        <f t="shared" si="3"/>
        <v>F</v>
      </c>
      <c r="R53" s="39" t="str">
        <f t="shared" si="4"/>
        <v>Kém</v>
      </c>
      <c r="S53" s="40" t="str">
        <f t="shared" si="5"/>
        <v>Không đủ ĐKDT</v>
      </c>
      <c r="T53" s="41" t="s">
        <v>409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Học lại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391</v>
      </c>
      <c r="D54" s="31" t="s">
        <v>392</v>
      </c>
      <c r="E54" s="32" t="s">
        <v>393</v>
      </c>
      <c r="F54" s="33" t="s">
        <v>394</v>
      </c>
      <c r="G54" s="30" t="s">
        <v>70</v>
      </c>
      <c r="H54" s="34">
        <v>8</v>
      </c>
      <c r="I54" s="34">
        <v>7</v>
      </c>
      <c r="J54" s="34" t="s">
        <v>28</v>
      </c>
      <c r="K54" s="34">
        <v>8.5</v>
      </c>
      <c r="L54" s="42"/>
      <c r="M54" s="42"/>
      <c r="N54" s="42"/>
      <c r="O54" s="36">
        <v>5</v>
      </c>
      <c r="P54" s="37">
        <f>ROUND(SUMPRODUCT(H54:O54,$H$9:$O$9)/100,1)</f>
        <v>5.9</v>
      </c>
      <c r="Q54" s="38" t="str">
        <f t="shared" si="3"/>
        <v>C</v>
      </c>
      <c r="R54" s="39" t="str">
        <f t="shared" si="4"/>
        <v>Trung bình</v>
      </c>
      <c r="S54" s="40" t="str">
        <f t="shared" si="5"/>
        <v/>
      </c>
      <c r="T54" s="41" t="s">
        <v>409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395</v>
      </c>
      <c r="D55" s="31" t="s">
        <v>396</v>
      </c>
      <c r="E55" s="32" t="s">
        <v>245</v>
      </c>
      <c r="F55" s="33" t="s">
        <v>397</v>
      </c>
      <c r="G55" s="30" t="s">
        <v>322</v>
      </c>
      <c r="H55" s="34">
        <v>7</v>
      </c>
      <c r="I55" s="34">
        <v>6</v>
      </c>
      <c r="J55" s="34" t="s">
        <v>28</v>
      </c>
      <c r="K55" s="34">
        <v>8</v>
      </c>
      <c r="L55" s="42"/>
      <c r="M55" s="42"/>
      <c r="N55" s="42"/>
      <c r="O55" s="36">
        <v>3</v>
      </c>
      <c r="P55" s="37">
        <f>ROUND(SUMPRODUCT(H55:O55,$H$9:$O$9)/100,1)</f>
        <v>4.2</v>
      </c>
      <c r="Q55" s="38" t="str">
        <f t="shared" si="3"/>
        <v>D</v>
      </c>
      <c r="R55" s="39" t="str">
        <f t="shared" si="4"/>
        <v>Trung bình yếu</v>
      </c>
      <c r="S55" s="40" t="str">
        <f t="shared" si="5"/>
        <v/>
      </c>
      <c r="T55" s="41" t="s">
        <v>409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398</v>
      </c>
      <c r="D56" s="31" t="s">
        <v>86</v>
      </c>
      <c r="E56" s="32" t="s">
        <v>399</v>
      </c>
      <c r="F56" s="33" t="s">
        <v>400</v>
      </c>
      <c r="G56" s="30" t="s">
        <v>80</v>
      </c>
      <c r="H56" s="34">
        <v>8</v>
      </c>
      <c r="I56" s="34">
        <v>7</v>
      </c>
      <c r="J56" s="34" t="s">
        <v>28</v>
      </c>
      <c r="K56" s="34">
        <v>9</v>
      </c>
      <c r="L56" s="42"/>
      <c r="M56" s="42"/>
      <c r="N56" s="42"/>
      <c r="O56" s="36">
        <v>7.5</v>
      </c>
      <c r="P56" s="37">
        <f>ROUND(SUMPRODUCT(H56:O56,$H$9:$O$9)/100,1)</f>
        <v>7.7</v>
      </c>
      <c r="Q56" s="38" t="str">
        <f t="shared" si="3"/>
        <v>B</v>
      </c>
      <c r="R56" s="39" t="str">
        <f t="shared" si="4"/>
        <v>Khá</v>
      </c>
      <c r="S56" s="40" t="str">
        <f t="shared" si="5"/>
        <v/>
      </c>
      <c r="T56" s="41" t="s">
        <v>409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401</v>
      </c>
      <c r="D57" s="31" t="s">
        <v>402</v>
      </c>
      <c r="E57" s="32" t="s">
        <v>403</v>
      </c>
      <c r="F57" s="33" t="s">
        <v>404</v>
      </c>
      <c r="G57" s="30" t="s">
        <v>65</v>
      </c>
      <c r="H57" s="34">
        <v>8</v>
      </c>
      <c r="I57" s="34">
        <v>9</v>
      </c>
      <c r="J57" s="34" t="s">
        <v>28</v>
      </c>
      <c r="K57" s="34">
        <v>8</v>
      </c>
      <c r="L57" s="42"/>
      <c r="M57" s="42"/>
      <c r="N57" s="42"/>
      <c r="O57" s="36">
        <v>8</v>
      </c>
      <c r="P57" s="37">
        <f>ROUND(SUMPRODUCT(H57:O57,$H$9:$O$9)/100,1)</f>
        <v>8.1</v>
      </c>
      <c r="Q57" s="38" t="str">
        <f t="shared" si="3"/>
        <v>B+</v>
      </c>
      <c r="R57" s="39" t="str">
        <f t="shared" si="4"/>
        <v>Khá</v>
      </c>
      <c r="S57" s="40" t="str">
        <f t="shared" si="5"/>
        <v/>
      </c>
      <c r="T57" s="41" t="s">
        <v>409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18.75" customHeight="1">
      <c r="B58" s="29">
        <v>49</v>
      </c>
      <c r="C58" s="30" t="s">
        <v>405</v>
      </c>
      <c r="D58" s="31" t="s">
        <v>406</v>
      </c>
      <c r="E58" s="32" t="s">
        <v>407</v>
      </c>
      <c r="F58" s="33" t="s">
        <v>408</v>
      </c>
      <c r="G58" s="30" t="s">
        <v>75</v>
      </c>
      <c r="H58" s="34">
        <v>7</v>
      </c>
      <c r="I58" s="34">
        <v>6</v>
      </c>
      <c r="J58" s="34" t="s">
        <v>28</v>
      </c>
      <c r="K58" s="34">
        <v>9.5</v>
      </c>
      <c r="L58" s="42"/>
      <c r="M58" s="42"/>
      <c r="N58" s="42"/>
      <c r="O58" s="36">
        <v>6</v>
      </c>
      <c r="P58" s="37">
        <f>ROUND(SUMPRODUCT(H58:O58,$H$9:$O$9)/100,1)</f>
        <v>6.5</v>
      </c>
      <c r="Q58" s="38" t="str">
        <f t="shared" si="3"/>
        <v>C+</v>
      </c>
      <c r="R58" s="39" t="str">
        <f t="shared" si="4"/>
        <v>Trung bình</v>
      </c>
      <c r="S58" s="40" t="str">
        <f t="shared" si="5"/>
        <v/>
      </c>
      <c r="T58" s="41" t="s">
        <v>410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1:38" ht="9" customHeight="1">
      <c r="A59" s="2"/>
      <c r="B59" s="43"/>
      <c r="C59" s="44"/>
      <c r="D59" s="44"/>
      <c r="E59" s="45"/>
      <c r="F59" s="45"/>
      <c r="G59" s="45"/>
      <c r="H59" s="46"/>
      <c r="I59" s="47"/>
      <c r="J59" s="47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3"/>
    </row>
    <row r="60" spans="1:38" ht="16.8" hidden="1">
      <c r="A60" s="2"/>
      <c r="B60" s="108" t="s">
        <v>29</v>
      </c>
      <c r="C60" s="108"/>
      <c r="D60" s="44"/>
      <c r="E60" s="45"/>
      <c r="F60" s="45"/>
      <c r="G60" s="45"/>
      <c r="H60" s="46"/>
      <c r="I60" s="47"/>
      <c r="J60" s="47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3"/>
    </row>
    <row r="61" spans="1:38" ht="16.5" hidden="1" customHeight="1">
      <c r="A61" s="2"/>
      <c r="B61" s="49" t="s">
        <v>30</v>
      </c>
      <c r="C61" s="49"/>
      <c r="D61" s="50">
        <f>+$Z$8</f>
        <v>49</v>
      </c>
      <c r="E61" s="51" t="s">
        <v>31</v>
      </c>
      <c r="F61" s="109" t="s">
        <v>32</v>
      </c>
      <c r="G61" s="109"/>
      <c r="H61" s="109"/>
      <c r="I61" s="109"/>
      <c r="J61" s="109"/>
      <c r="K61" s="109"/>
      <c r="L61" s="109"/>
      <c r="M61" s="109"/>
      <c r="N61" s="109"/>
      <c r="O61" s="52">
        <f>$Z$8 -COUNTIF($S$9:$S$248,"Vắng") -COUNTIF($S$9:$S$248,"Vắng có phép") - COUNTIF($S$9:$S$248,"Đình chỉ thi") - COUNTIF($S$9:$S$248,"Không đủ ĐKDT")</f>
        <v>47</v>
      </c>
      <c r="P61" s="52"/>
      <c r="Q61" s="52"/>
      <c r="R61" s="53"/>
      <c r="S61" s="54" t="s">
        <v>31</v>
      </c>
      <c r="T61" s="53"/>
      <c r="U61" s="3"/>
    </row>
    <row r="62" spans="1:38" ht="16.5" hidden="1" customHeight="1">
      <c r="A62" s="2"/>
      <c r="B62" s="49" t="s">
        <v>33</v>
      </c>
      <c r="C62" s="49"/>
      <c r="D62" s="50">
        <f>+$AK$8</f>
        <v>47</v>
      </c>
      <c r="E62" s="51" t="s">
        <v>31</v>
      </c>
      <c r="F62" s="109" t="s">
        <v>34</v>
      </c>
      <c r="G62" s="109"/>
      <c r="H62" s="109"/>
      <c r="I62" s="109"/>
      <c r="J62" s="109"/>
      <c r="K62" s="109"/>
      <c r="L62" s="109"/>
      <c r="M62" s="109"/>
      <c r="N62" s="109"/>
      <c r="O62" s="55">
        <f>COUNTIF($S$9:$S$124,"Vắng")</f>
        <v>0</v>
      </c>
      <c r="P62" s="55"/>
      <c r="Q62" s="55"/>
      <c r="R62" s="56"/>
      <c r="S62" s="54" t="s">
        <v>31</v>
      </c>
      <c r="T62" s="56"/>
      <c r="U62" s="3"/>
    </row>
    <row r="63" spans="1:38" ht="16.5" hidden="1" customHeight="1">
      <c r="A63" s="2"/>
      <c r="B63" s="49" t="s">
        <v>46</v>
      </c>
      <c r="C63" s="49"/>
      <c r="D63" s="65">
        <f>COUNTIF(W10:W58,"Học lại")</f>
        <v>2</v>
      </c>
      <c r="E63" s="51" t="s">
        <v>31</v>
      </c>
      <c r="F63" s="109" t="s">
        <v>47</v>
      </c>
      <c r="G63" s="109"/>
      <c r="H63" s="109"/>
      <c r="I63" s="109"/>
      <c r="J63" s="109"/>
      <c r="K63" s="109"/>
      <c r="L63" s="109"/>
      <c r="M63" s="109"/>
      <c r="N63" s="109"/>
      <c r="O63" s="52">
        <f>COUNTIF($S$9:$S$124,"Vắng có phép")</f>
        <v>0</v>
      </c>
      <c r="P63" s="52"/>
      <c r="Q63" s="52"/>
      <c r="R63" s="53"/>
      <c r="S63" s="54" t="s">
        <v>31</v>
      </c>
      <c r="T63" s="53"/>
      <c r="U63" s="3"/>
    </row>
    <row r="64" spans="1:38" ht="3" hidden="1" customHeight="1">
      <c r="A64" s="2"/>
      <c r="B64" s="43"/>
      <c r="C64" s="44"/>
      <c r="D64" s="44"/>
      <c r="E64" s="45"/>
      <c r="F64" s="45"/>
      <c r="G64" s="45"/>
      <c r="H64" s="46"/>
      <c r="I64" s="47"/>
      <c r="J64" s="47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3"/>
    </row>
    <row r="65" spans="1:38" hidden="1">
      <c r="B65" s="85" t="s">
        <v>48</v>
      </c>
      <c r="C65" s="85"/>
      <c r="D65" s="86">
        <f>COUNTIF(W10:W58,"Thi lại")</f>
        <v>0</v>
      </c>
      <c r="E65" s="87" t="s">
        <v>31</v>
      </c>
      <c r="F65" s="3"/>
      <c r="G65" s="3"/>
      <c r="H65" s="3"/>
      <c r="I65" s="3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3"/>
    </row>
    <row r="66" spans="1:38" ht="24.75" customHeight="1">
      <c r="B66" s="85"/>
      <c r="C66" s="85"/>
      <c r="D66" s="86"/>
      <c r="E66" s="87"/>
      <c r="F66" s="3"/>
      <c r="G66" s="3"/>
      <c r="H66" s="3"/>
      <c r="I66" s="3"/>
      <c r="J66" s="118" t="s">
        <v>548</v>
      </c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3"/>
    </row>
    <row r="67" spans="1:38">
      <c r="A67" s="57"/>
      <c r="B67" s="122" t="s">
        <v>35</v>
      </c>
      <c r="C67" s="122"/>
      <c r="D67" s="122"/>
      <c r="E67" s="122"/>
      <c r="F67" s="122"/>
      <c r="G67" s="122"/>
      <c r="H67" s="122"/>
      <c r="I67" s="123"/>
      <c r="J67" s="124" t="s">
        <v>544</v>
      </c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3"/>
    </row>
    <row r="68" spans="1:38" ht="4.5" customHeight="1">
      <c r="A68" s="2"/>
      <c r="B68" s="126"/>
      <c r="C68" s="127"/>
      <c r="D68" s="127"/>
      <c r="E68" s="128"/>
      <c r="F68" s="128"/>
      <c r="G68" s="128"/>
      <c r="H68" s="129"/>
      <c r="I68" s="130"/>
      <c r="J68" s="130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3"/>
    </row>
    <row r="69" spans="1:38" s="2" customFormat="1">
      <c r="B69" s="122" t="s">
        <v>36</v>
      </c>
      <c r="C69" s="122"/>
      <c r="D69" s="132" t="s">
        <v>37</v>
      </c>
      <c r="E69" s="132"/>
      <c r="F69" s="132"/>
      <c r="G69" s="132"/>
      <c r="H69" s="132"/>
      <c r="I69" s="130"/>
      <c r="J69" s="130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>
      <c r="A70" s="1"/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>
      <c r="A71" s="1"/>
      <c r="B71" s="131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>
      <c r="A72" s="1"/>
      <c r="B72" s="131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t="9.75" customHeight="1">
      <c r="A73" s="1"/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t="3.75" customHeight="1">
      <c r="A74" s="1"/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t="18" customHeight="1">
      <c r="A75" s="1"/>
      <c r="B75" s="134" t="s">
        <v>545</v>
      </c>
      <c r="C75" s="134"/>
      <c r="D75" s="134" t="s">
        <v>546</v>
      </c>
      <c r="E75" s="134"/>
      <c r="F75" s="134"/>
      <c r="G75" s="134"/>
      <c r="H75" s="134"/>
      <c r="I75" s="134"/>
      <c r="J75" s="134" t="s">
        <v>547</v>
      </c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t="4.5" customHeight="1">
      <c r="A76" s="1"/>
      <c r="B76" s="131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36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t="21.75" customHeight="1">
      <c r="A78" s="1"/>
      <c r="B78" s="119"/>
      <c r="C78" s="119"/>
      <c r="D78" s="119"/>
      <c r="E78" s="119"/>
      <c r="F78" s="119"/>
      <c r="G78" s="119"/>
      <c r="H78" s="119"/>
      <c r="I78" s="58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>
      <c r="A79" s="1"/>
      <c r="B79" s="43"/>
      <c r="C79" s="59"/>
      <c r="D79" s="59"/>
      <c r="E79" s="60"/>
      <c r="F79" s="60"/>
      <c r="G79" s="60"/>
      <c r="H79" s="61"/>
      <c r="I79" s="62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>
      <c r="A80" s="1"/>
      <c r="B80" s="119"/>
      <c r="C80" s="119"/>
      <c r="D80" s="120"/>
      <c r="E80" s="120"/>
      <c r="F80" s="120"/>
      <c r="G80" s="120"/>
      <c r="H80" s="120"/>
      <c r="I80" s="62"/>
      <c r="J80" s="62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1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1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5" spans="1:38">
      <c r="B85" s="121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</row>
  </sheetData>
  <sheetProtection formatCells="0" formatColumns="0" formatRows="0" insertColumns="0" insertRows="0" insertHyperlinks="0" deleteColumns="0" deleteRows="0" sort="0" autoFilter="0" pivotTables="0"/>
  <autoFilter ref="A8:AL58">
    <filterColumn colId="3" showButton="0"/>
    <filterColumn colId="19"/>
  </autoFilter>
  <sortState ref="B10:T58">
    <sortCondition ref="B10:B58"/>
  </sortState>
  <mergeCells count="58">
    <mergeCell ref="F62:N62"/>
    <mergeCell ref="B80:C80"/>
    <mergeCell ref="D80:H80"/>
    <mergeCell ref="B85:C85"/>
    <mergeCell ref="D85:I85"/>
    <mergeCell ref="J85:T85"/>
    <mergeCell ref="J79:T79"/>
    <mergeCell ref="F63:N63"/>
    <mergeCell ref="J65:T65"/>
    <mergeCell ref="J66:T66"/>
    <mergeCell ref="B67:H67"/>
    <mergeCell ref="J67:T67"/>
    <mergeCell ref="B69:C69"/>
    <mergeCell ref="D69:H69"/>
    <mergeCell ref="B75:C75"/>
    <mergeCell ref="D75:I75"/>
    <mergeCell ref="J75:T75"/>
    <mergeCell ref="B78:H78"/>
    <mergeCell ref="J78:T78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0:C60"/>
    <mergeCell ref="F61:N61"/>
    <mergeCell ref="N7:N8"/>
    <mergeCell ref="C7:C8"/>
    <mergeCell ref="D7:E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</mergeCells>
  <conditionalFormatting sqref="H10:O58">
    <cfRule type="cellIs" dxfId="5" priority="7" operator="greaterThan">
      <formula>10</formula>
    </cfRule>
  </conditionalFormatting>
  <conditionalFormatting sqref="C1:C1048576">
    <cfRule type="duplicateValues" dxfId="4" priority="5"/>
  </conditionalFormatting>
  <conditionalFormatting sqref="C66:C75">
    <cfRule type="duplicateValues" dxfId="3" priority="3"/>
  </conditionalFormatting>
  <dataValidations count="1">
    <dataValidation allowBlank="1" showInputMessage="1" showErrorMessage="1" errorTitle="Không xóa dữ liệu" error="Không xóa dữ liệu" prompt="Không xóa dữ liệu" sqref="X2:AL8 W10:W58 D63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0"/>
  <sheetViews>
    <sheetView tabSelected="1" workbookViewId="0">
      <pane ySplit="3" topLeftCell="A52" activePane="bottomLeft" state="frozen"/>
      <selection activeCell="A6" sqref="A6:XFD6"/>
      <selection pane="bottomLeft" activeCell="S11" sqref="S11"/>
    </sheetView>
  </sheetViews>
  <sheetFormatPr defaultColWidth="9" defaultRowHeight="15.6"/>
  <cols>
    <col min="1" max="1" width="0.59765625" style="1" customWidth="1"/>
    <col min="2" max="2" width="3.19921875" style="1" customWidth="1"/>
    <col min="3" max="3" width="11.79687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.5976562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2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4.796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1" t="s">
        <v>0</v>
      </c>
      <c r="C1" s="91"/>
      <c r="D1" s="91"/>
      <c r="E1" s="91"/>
      <c r="F1" s="91"/>
      <c r="G1" s="91"/>
      <c r="H1" s="92" t="s">
        <v>543</v>
      </c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3"/>
    </row>
    <row r="2" spans="2:38" ht="25.5" customHeight="1">
      <c r="B2" s="93" t="s">
        <v>1</v>
      </c>
      <c r="C2" s="93"/>
      <c r="D2" s="93"/>
      <c r="E2" s="93"/>
      <c r="F2" s="93"/>
      <c r="G2" s="93"/>
      <c r="H2" s="94" t="s">
        <v>49</v>
      </c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5" t="s">
        <v>2</v>
      </c>
      <c r="C4" s="95"/>
      <c r="D4" s="96" t="s">
        <v>53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7" t="s">
        <v>56</v>
      </c>
      <c r="P4" s="97"/>
      <c r="Q4" s="97"/>
      <c r="R4" s="97"/>
      <c r="S4" s="97"/>
      <c r="T4" s="97"/>
      <c r="W4" s="67"/>
      <c r="X4" s="98" t="s">
        <v>45</v>
      </c>
      <c r="Y4" s="98" t="s">
        <v>8</v>
      </c>
      <c r="Z4" s="98" t="s">
        <v>44</v>
      </c>
      <c r="AA4" s="98" t="s">
        <v>43</v>
      </c>
      <c r="AB4" s="98"/>
      <c r="AC4" s="98"/>
      <c r="AD4" s="98"/>
      <c r="AE4" s="98" t="s">
        <v>42</v>
      </c>
      <c r="AF4" s="98"/>
      <c r="AG4" s="98" t="s">
        <v>40</v>
      </c>
      <c r="AH4" s="98"/>
      <c r="AI4" s="98" t="s">
        <v>41</v>
      </c>
      <c r="AJ4" s="98"/>
      <c r="AK4" s="98" t="s">
        <v>39</v>
      </c>
      <c r="AL4" s="98"/>
    </row>
    <row r="5" spans="2:38" ht="17.25" customHeight="1">
      <c r="B5" s="99" t="s">
        <v>3</v>
      </c>
      <c r="C5" s="99"/>
      <c r="D5" s="9">
        <v>2</v>
      </c>
      <c r="G5" s="100" t="s">
        <v>54</v>
      </c>
      <c r="H5" s="100"/>
      <c r="I5" s="100"/>
      <c r="J5" s="100"/>
      <c r="K5" s="100"/>
      <c r="L5" s="100"/>
      <c r="M5" s="100"/>
      <c r="N5" s="100"/>
      <c r="O5" s="100" t="s">
        <v>55</v>
      </c>
      <c r="P5" s="100"/>
      <c r="Q5" s="100"/>
      <c r="R5" s="100"/>
      <c r="S5" s="100"/>
      <c r="T5" s="100"/>
      <c r="W5" s="67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44.25" customHeight="1">
      <c r="B7" s="101" t="s">
        <v>4</v>
      </c>
      <c r="C7" s="111" t="s">
        <v>5</v>
      </c>
      <c r="D7" s="113" t="s">
        <v>6</v>
      </c>
      <c r="E7" s="114"/>
      <c r="F7" s="101" t="s">
        <v>7</v>
      </c>
      <c r="G7" s="101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4" t="s">
        <v>13</v>
      </c>
      <c r="M7" s="104" t="s">
        <v>14</v>
      </c>
      <c r="N7" s="104" t="s">
        <v>15</v>
      </c>
      <c r="O7" s="104" t="s">
        <v>16</v>
      </c>
      <c r="P7" s="101" t="s">
        <v>17</v>
      </c>
      <c r="Q7" s="104" t="s">
        <v>18</v>
      </c>
      <c r="R7" s="101" t="s">
        <v>19</v>
      </c>
      <c r="S7" s="101" t="s">
        <v>20</v>
      </c>
      <c r="T7" s="101" t="s">
        <v>21</v>
      </c>
      <c r="W7" s="67"/>
      <c r="X7" s="98"/>
      <c r="Y7" s="98"/>
      <c r="Z7" s="98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3"/>
      <c r="C8" s="112"/>
      <c r="D8" s="115"/>
      <c r="E8" s="116"/>
      <c r="F8" s="103"/>
      <c r="G8" s="103"/>
      <c r="H8" s="110"/>
      <c r="I8" s="110"/>
      <c r="J8" s="110"/>
      <c r="K8" s="110"/>
      <c r="L8" s="104"/>
      <c r="M8" s="104"/>
      <c r="N8" s="104"/>
      <c r="O8" s="104"/>
      <c r="P8" s="102"/>
      <c r="Q8" s="104"/>
      <c r="R8" s="103"/>
      <c r="S8" s="102"/>
      <c r="T8" s="102"/>
      <c r="V8" s="11"/>
      <c r="W8" s="67"/>
      <c r="X8" s="72" t="str">
        <f>+D4</f>
        <v>Thị trường chứng khoán</v>
      </c>
      <c r="Y8" s="73" t="str">
        <f>+O4</f>
        <v>Nhóm: FIA1433-01</v>
      </c>
      <c r="Z8" s="74">
        <f>+$AI$8+$AK$8+$AG$8</f>
        <v>54</v>
      </c>
      <c r="AA8" s="68">
        <f>COUNTIF($S$9:$S$123,"Khiển trách")</f>
        <v>0</v>
      </c>
      <c r="AB8" s="68">
        <f>COUNTIF($S$9:$S$123,"Cảnh cáo")</f>
        <v>0</v>
      </c>
      <c r="AC8" s="68">
        <f>COUNTIF($S$9:$S$123,"Đình chỉ thi")</f>
        <v>0</v>
      </c>
      <c r="AD8" s="75">
        <f>+($AA$8+$AB$8+$AC$8)/$Z$8*100%</f>
        <v>0</v>
      </c>
      <c r="AE8" s="68">
        <f>SUM(COUNTIF($S$9:$S$121,"Vắng"),COUNTIF($S$9:$S$121,"Vắng có phép"))</f>
        <v>1</v>
      </c>
      <c r="AF8" s="76">
        <f>+$AE$8/$Z$8</f>
        <v>1.8518518518518517E-2</v>
      </c>
      <c r="AG8" s="77">
        <f>COUNTIF($W$9:$W$121,"Thi lại")</f>
        <v>0</v>
      </c>
      <c r="AH8" s="76">
        <f>+$AG$8/$Z$8</f>
        <v>0</v>
      </c>
      <c r="AI8" s="77">
        <f>COUNTIF($W$9:$W$122,"Học lại")</f>
        <v>2</v>
      </c>
      <c r="AJ8" s="76">
        <f>+$AI$8/$Z$8</f>
        <v>3.7037037037037035E-2</v>
      </c>
      <c r="AK8" s="68">
        <f>COUNTIF($W$10:$W$122,"Đạt")</f>
        <v>52</v>
      </c>
      <c r="AL8" s="75">
        <f>+$AK$8/$Z$8</f>
        <v>0.96296296296296291</v>
      </c>
    </row>
    <row r="9" spans="2:38" ht="14.25" customHeight="1">
      <c r="B9" s="105" t="s">
        <v>27</v>
      </c>
      <c r="C9" s="106"/>
      <c r="D9" s="106"/>
      <c r="E9" s="106"/>
      <c r="F9" s="106"/>
      <c r="G9" s="107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3"/>
      <c r="Q9" s="16"/>
      <c r="R9" s="16"/>
      <c r="S9" s="103"/>
      <c r="T9" s="103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61</v>
      </c>
      <c r="D10" s="19" t="s">
        <v>62</v>
      </c>
      <c r="E10" s="20" t="s">
        <v>63</v>
      </c>
      <c r="F10" s="21" t="s">
        <v>64</v>
      </c>
      <c r="G10" s="18" t="s">
        <v>65</v>
      </c>
      <c r="H10" s="22">
        <v>8</v>
      </c>
      <c r="I10" s="22">
        <v>6</v>
      </c>
      <c r="J10" s="22" t="s">
        <v>28</v>
      </c>
      <c r="K10" s="22">
        <v>7.5</v>
      </c>
      <c r="L10" s="23"/>
      <c r="M10" s="23"/>
      <c r="N10" s="23"/>
      <c r="O10" s="24">
        <v>7</v>
      </c>
      <c r="P10" s="25">
        <f>ROUND(SUMPRODUCT(H10:O10,$H$9:$O$9)/100,1)</f>
        <v>7.1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8" t="str">
        <f t="shared" ref="S10:S45" si="2">+IF(OR($H10=0,$I10=0,$J10=0,$K10=0),"Không đủ ĐKDT","")</f>
        <v/>
      </c>
      <c r="T10" s="27" t="s">
        <v>59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66</v>
      </c>
      <c r="D11" s="31" t="s">
        <v>67</v>
      </c>
      <c r="E11" s="32" t="s">
        <v>68</v>
      </c>
      <c r="F11" s="33" t="s">
        <v>69</v>
      </c>
      <c r="G11" s="30" t="s">
        <v>70</v>
      </c>
      <c r="H11" s="34">
        <v>9</v>
      </c>
      <c r="I11" s="34">
        <v>8</v>
      </c>
      <c r="J11" s="34" t="s">
        <v>28</v>
      </c>
      <c r="K11" s="34">
        <v>9.5</v>
      </c>
      <c r="L11" s="35"/>
      <c r="M11" s="35"/>
      <c r="N11" s="35"/>
      <c r="O11" s="36">
        <v>7.5</v>
      </c>
      <c r="P11" s="37">
        <f>ROUND(SUMPRODUCT(H11:O11,$H$9:$O$9)/100,1)</f>
        <v>7.9</v>
      </c>
      <c r="Q11" s="38" t="str">
        <f t="shared" si="0"/>
        <v>B</v>
      </c>
      <c r="R11" s="39" t="str">
        <f t="shared" si="1"/>
        <v>Khá</v>
      </c>
      <c r="S11" s="40" t="str">
        <f t="shared" si="2"/>
        <v/>
      </c>
      <c r="T11" s="41" t="s">
        <v>59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71</v>
      </c>
      <c r="D12" s="31" t="s">
        <v>72</v>
      </c>
      <c r="E12" s="32" t="s">
        <v>73</v>
      </c>
      <c r="F12" s="33" t="s">
        <v>74</v>
      </c>
      <c r="G12" s="30" t="s">
        <v>75</v>
      </c>
      <c r="H12" s="34">
        <v>8.5</v>
      </c>
      <c r="I12" s="34">
        <v>7</v>
      </c>
      <c r="J12" s="34" t="s">
        <v>28</v>
      </c>
      <c r="K12" s="34">
        <v>8.5</v>
      </c>
      <c r="L12" s="42"/>
      <c r="M12" s="42"/>
      <c r="N12" s="42"/>
      <c r="O12" s="36">
        <v>6</v>
      </c>
      <c r="P12" s="37">
        <f>ROUND(SUMPRODUCT(H12:O12,$H$9:$O$9)/100,1)</f>
        <v>6.6</v>
      </c>
      <c r="Q12" s="38" t="str">
        <f t="shared" si="0"/>
        <v>C+</v>
      </c>
      <c r="R12" s="39" t="str">
        <f t="shared" si="1"/>
        <v>Trung bình</v>
      </c>
      <c r="S12" s="40" t="str">
        <f t="shared" si="2"/>
        <v/>
      </c>
      <c r="T12" s="41" t="s">
        <v>59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76</v>
      </c>
      <c r="D13" s="31" t="s">
        <v>77</v>
      </c>
      <c r="E13" s="32" t="s">
        <v>78</v>
      </c>
      <c r="F13" s="33" t="s">
        <v>79</v>
      </c>
      <c r="G13" s="30" t="s">
        <v>80</v>
      </c>
      <c r="H13" s="34">
        <v>8</v>
      </c>
      <c r="I13" s="34">
        <v>7</v>
      </c>
      <c r="J13" s="34" t="s">
        <v>28</v>
      </c>
      <c r="K13" s="34">
        <v>8</v>
      </c>
      <c r="L13" s="42"/>
      <c r="M13" s="42"/>
      <c r="N13" s="42"/>
      <c r="O13" s="36">
        <v>8.5</v>
      </c>
      <c r="P13" s="37">
        <f>ROUND(SUMPRODUCT(H13:O13,$H$9:$O$9)/100,1)</f>
        <v>8.3000000000000007</v>
      </c>
      <c r="Q13" s="38" t="str">
        <f t="shared" si="0"/>
        <v>B+</v>
      </c>
      <c r="R13" s="39" t="str">
        <f t="shared" si="1"/>
        <v>Khá</v>
      </c>
      <c r="S13" s="40" t="str">
        <f t="shared" si="2"/>
        <v/>
      </c>
      <c r="T13" s="41" t="s">
        <v>59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81</v>
      </c>
      <c r="D14" s="31" t="s">
        <v>82</v>
      </c>
      <c r="E14" s="32" t="s">
        <v>83</v>
      </c>
      <c r="F14" s="33" t="s">
        <v>84</v>
      </c>
      <c r="G14" s="30" t="s">
        <v>75</v>
      </c>
      <c r="H14" s="34">
        <v>8</v>
      </c>
      <c r="I14" s="34">
        <v>7.5</v>
      </c>
      <c r="J14" s="34" t="s">
        <v>28</v>
      </c>
      <c r="K14" s="34">
        <v>9.5</v>
      </c>
      <c r="L14" s="42"/>
      <c r="M14" s="42"/>
      <c r="N14" s="42"/>
      <c r="O14" s="36">
        <v>6</v>
      </c>
      <c r="P14" s="37">
        <f>ROUND(SUMPRODUCT(H14:O14,$H$9:$O$9)/100,1)</f>
        <v>6.7</v>
      </c>
      <c r="Q14" s="38" t="str">
        <f t="shared" si="0"/>
        <v>C+</v>
      </c>
      <c r="R14" s="39" t="str">
        <f t="shared" si="1"/>
        <v>Trung bình</v>
      </c>
      <c r="S14" s="40" t="str">
        <f t="shared" si="2"/>
        <v/>
      </c>
      <c r="T14" s="41" t="s">
        <v>59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85</v>
      </c>
      <c r="D15" s="31" t="s">
        <v>86</v>
      </c>
      <c r="E15" s="32" t="s">
        <v>87</v>
      </c>
      <c r="F15" s="33" t="s">
        <v>88</v>
      </c>
      <c r="G15" s="30" t="s">
        <v>70</v>
      </c>
      <c r="H15" s="34">
        <v>8.5</v>
      </c>
      <c r="I15" s="34">
        <v>7</v>
      </c>
      <c r="J15" s="34" t="s">
        <v>28</v>
      </c>
      <c r="K15" s="34">
        <v>7.5</v>
      </c>
      <c r="L15" s="42"/>
      <c r="M15" s="42"/>
      <c r="N15" s="42"/>
      <c r="O15" s="36">
        <v>4</v>
      </c>
      <c r="P15" s="37">
        <f>ROUND(SUMPRODUCT(H15:O15,$H$9:$O$9)/100,1)</f>
        <v>5.0999999999999996</v>
      </c>
      <c r="Q15" s="38" t="str">
        <f t="shared" si="0"/>
        <v>D+</v>
      </c>
      <c r="R15" s="39" t="str">
        <f t="shared" si="1"/>
        <v>Trung bình yếu</v>
      </c>
      <c r="S15" s="40" t="str">
        <f t="shared" si="2"/>
        <v/>
      </c>
      <c r="T15" s="41" t="s">
        <v>59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89</v>
      </c>
      <c r="D16" s="31" t="s">
        <v>86</v>
      </c>
      <c r="E16" s="32" t="s">
        <v>90</v>
      </c>
      <c r="F16" s="33" t="s">
        <v>84</v>
      </c>
      <c r="G16" s="30" t="s">
        <v>75</v>
      </c>
      <c r="H16" s="34">
        <v>8</v>
      </c>
      <c r="I16" s="34">
        <v>6</v>
      </c>
      <c r="J16" s="34" t="s">
        <v>28</v>
      </c>
      <c r="K16" s="34">
        <v>7.5</v>
      </c>
      <c r="L16" s="42"/>
      <c r="M16" s="42"/>
      <c r="N16" s="42"/>
      <c r="O16" s="36">
        <v>7</v>
      </c>
      <c r="P16" s="37">
        <f>ROUND(SUMPRODUCT(H16:O16,$H$9:$O$9)/100,1)</f>
        <v>7.1</v>
      </c>
      <c r="Q16" s="38" t="str">
        <f t="shared" si="0"/>
        <v>B</v>
      </c>
      <c r="R16" s="39" t="str">
        <f t="shared" si="1"/>
        <v>Khá</v>
      </c>
      <c r="S16" s="40" t="str">
        <f t="shared" si="2"/>
        <v/>
      </c>
      <c r="T16" s="41" t="s">
        <v>59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91</v>
      </c>
      <c r="D17" s="31" t="s">
        <v>92</v>
      </c>
      <c r="E17" s="32" t="s">
        <v>90</v>
      </c>
      <c r="F17" s="33" t="s">
        <v>93</v>
      </c>
      <c r="G17" s="30" t="s">
        <v>65</v>
      </c>
      <c r="H17" s="34">
        <v>8</v>
      </c>
      <c r="I17" s="34">
        <v>6</v>
      </c>
      <c r="J17" s="34" t="s">
        <v>28</v>
      </c>
      <c r="K17" s="34">
        <v>7.5</v>
      </c>
      <c r="L17" s="42"/>
      <c r="M17" s="42"/>
      <c r="N17" s="42"/>
      <c r="O17" s="36">
        <v>8</v>
      </c>
      <c r="P17" s="37">
        <f>ROUND(SUMPRODUCT(H17:O17,$H$9:$O$9)/100,1)</f>
        <v>7.8</v>
      </c>
      <c r="Q17" s="38" t="str">
        <f t="shared" si="0"/>
        <v>B</v>
      </c>
      <c r="R17" s="39" t="str">
        <f t="shared" si="1"/>
        <v>Khá</v>
      </c>
      <c r="S17" s="40" t="str">
        <f t="shared" si="2"/>
        <v/>
      </c>
      <c r="T17" s="41" t="s">
        <v>59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94</v>
      </c>
      <c r="D18" s="31" t="s">
        <v>86</v>
      </c>
      <c r="E18" s="32" t="s">
        <v>95</v>
      </c>
      <c r="F18" s="33" t="s">
        <v>96</v>
      </c>
      <c r="G18" s="30" t="s">
        <v>70</v>
      </c>
      <c r="H18" s="34">
        <v>8</v>
      </c>
      <c r="I18" s="34">
        <v>7</v>
      </c>
      <c r="J18" s="34" t="s">
        <v>28</v>
      </c>
      <c r="K18" s="34">
        <v>7.5</v>
      </c>
      <c r="L18" s="42"/>
      <c r="M18" s="42"/>
      <c r="N18" s="42"/>
      <c r="O18" s="36">
        <v>6.5</v>
      </c>
      <c r="P18" s="37">
        <f>ROUND(SUMPRODUCT(H18:O18,$H$9:$O$9)/100,1)</f>
        <v>6.8</v>
      </c>
      <c r="Q18" s="38" t="str">
        <f t="shared" si="0"/>
        <v>C+</v>
      </c>
      <c r="R18" s="39" t="str">
        <f t="shared" si="1"/>
        <v>Trung bình</v>
      </c>
      <c r="S18" s="40" t="str">
        <f t="shared" si="2"/>
        <v/>
      </c>
      <c r="T18" s="41" t="s">
        <v>59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97</v>
      </c>
      <c r="D19" s="31" t="s">
        <v>98</v>
      </c>
      <c r="E19" s="32" t="s">
        <v>99</v>
      </c>
      <c r="F19" s="33" t="s">
        <v>100</v>
      </c>
      <c r="G19" s="30" t="s">
        <v>75</v>
      </c>
      <c r="H19" s="34">
        <v>8.5</v>
      </c>
      <c r="I19" s="34">
        <v>7</v>
      </c>
      <c r="J19" s="34" t="s">
        <v>28</v>
      </c>
      <c r="K19" s="34">
        <v>8.5</v>
      </c>
      <c r="L19" s="42"/>
      <c r="M19" s="42"/>
      <c r="N19" s="42"/>
      <c r="O19" s="36">
        <v>6</v>
      </c>
      <c r="P19" s="37">
        <f>ROUND(SUMPRODUCT(H19:O19,$H$9:$O$9)/100,1)</f>
        <v>6.6</v>
      </c>
      <c r="Q19" s="38" t="str">
        <f t="shared" si="0"/>
        <v>C+</v>
      </c>
      <c r="R19" s="39" t="str">
        <f t="shared" si="1"/>
        <v>Trung bình</v>
      </c>
      <c r="S19" s="40" t="str">
        <f t="shared" si="2"/>
        <v/>
      </c>
      <c r="T19" s="41" t="s">
        <v>59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101</v>
      </c>
      <c r="D20" s="31" t="s">
        <v>102</v>
      </c>
      <c r="E20" s="32" t="s">
        <v>103</v>
      </c>
      <c r="F20" s="33" t="s">
        <v>104</v>
      </c>
      <c r="G20" s="30" t="s">
        <v>80</v>
      </c>
      <c r="H20" s="34">
        <v>8.5</v>
      </c>
      <c r="I20" s="34">
        <v>6</v>
      </c>
      <c r="J20" s="34" t="s">
        <v>28</v>
      </c>
      <c r="K20" s="34">
        <v>7.5</v>
      </c>
      <c r="L20" s="42"/>
      <c r="M20" s="42"/>
      <c r="N20" s="42"/>
      <c r="O20" s="36">
        <v>6</v>
      </c>
      <c r="P20" s="37">
        <f>ROUND(SUMPRODUCT(H20:O20,$H$9:$O$9)/100,1)</f>
        <v>6.4</v>
      </c>
      <c r="Q20" s="38" t="str">
        <f t="shared" si="0"/>
        <v>C</v>
      </c>
      <c r="R20" s="39" t="str">
        <f t="shared" si="1"/>
        <v>Trung bình</v>
      </c>
      <c r="S20" s="40" t="str">
        <f t="shared" si="2"/>
        <v/>
      </c>
      <c r="T20" s="41" t="s">
        <v>59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105</v>
      </c>
      <c r="D21" s="31" t="s">
        <v>106</v>
      </c>
      <c r="E21" s="32" t="s">
        <v>103</v>
      </c>
      <c r="F21" s="33" t="s">
        <v>107</v>
      </c>
      <c r="G21" s="30" t="s">
        <v>70</v>
      </c>
      <c r="H21" s="34">
        <v>7</v>
      </c>
      <c r="I21" s="34">
        <v>8</v>
      </c>
      <c r="J21" s="34" t="s">
        <v>28</v>
      </c>
      <c r="K21" s="34">
        <v>8</v>
      </c>
      <c r="L21" s="42"/>
      <c r="M21" s="42"/>
      <c r="N21" s="42"/>
      <c r="O21" s="36">
        <v>8</v>
      </c>
      <c r="P21" s="37">
        <f>ROUND(SUMPRODUCT(H21:O21,$H$9:$O$9)/100,1)</f>
        <v>7.9</v>
      </c>
      <c r="Q21" s="38" t="str">
        <f t="shared" si="0"/>
        <v>B</v>
      </c>
      <c r="R21" s="39" t="str">
        <f t="shared" si="1"/>
        <v>Khá</v>
      </c>
      <c r="S21" s="40" t="str">
        <f t="shared" si="2"/>
        <v/>
      </c>
      <c r="T21" s="41" t="s">
        <v>59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108</v>
      </c>
      <c r="D22" s="31" t="s">
        <v>86</v>
      </c>
      <c r="E22" s="32" t="s">
        <v>109</v>
      </c>
      <c r="F22" s="33" t="s">
        <v>110</v>
      </c>
      <c r="G22" s="30" t="s">
        <v>65</v>
      </c>
      <c r="H22" s="34">
        <v>8</v>
      </c>
      <c r="I22" s="34">
        <v>6</v>
      </c>
      <c r="J22" s="34" t="s">
        <v>28</v>
      </c>
      <c r="K22" s="34">
        <v>7.5</v>
      </c>
      <c r="L22" s="42"/>
      <c r="M22" s="42"/>
      <c r="N22" s="42"/>
      <c r="O22" s="36">
        <v>7</v>
      </c>
      <c r="P22" s="37">
        <f>ROUND(SUMPRODUCT(H22:O22,$H$9:$O$9)/100,1)</f>
        <v>7.1</v>
      </c>
      <c r="Q22" s="38" t="str">
        <f t="shared" si="0"/>
        <v>B</v>
      </c>
      <c r="R22" s="39" t="str">
        <f t="shared" si="1"/>
        <v>Khá</v>
      </c>
      <c r="S22" s="40" t="str">
        <f t="shared" si="2"/>
        <v/>
      </c>
      <c r="T22" s="41" t="s">
        <v>59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111</v>
      </c>
      <c r="D23" s="31" t="s">
        <v>112</v>
      </c>
      <c r="E23" s="32" t="s">
        <v>113</v>
      </c>
      <c r="F23" s="33" t="s">
        <v>114</v>
      </c>
      <c r="G23" s="30" t="s">
        <v>115</v>
      </c>
      <c r="H23" s="34">
        <v>7</v>
      </c>
      <c r="I23" s="34">
        <v>7</v>
      </c>
      <c r="J23" s="34" t="s">
        <v>28</v>
      </c>
      <c r="K23" s="34">
        <v>6</v>
      </c>
      <c r="L23" s="42"/>
      <c r="M23" s="42"/>
      <c r="N23" s="42"/>
      <c r="O23" s="36">
        <v>2</v>
      </c>
      <c r="P23" s="37">
        <f>ROUND(SUMPRODUCT(H23:O23,$H$9:$O$9)/100,1)</f>
        <v>3.4</v>
      </c>
      <c r="Q23" s="38" t="str">
        <f t="shared" si="0"/>
        <v>F</v>
      </c>
      <c r="R23" s="39" t="str">
        <f t="shared" si="1"/>
        <v>Kém</v>
      </c>
      <c r="S23" s="40" t="str">
        <f t="shared" si="2"/>
        <v/>
      </c>
      <c r="T23" s="41" t="s">
        <v>59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116</v>
      </c>
      <c r="D24" s="31" t="s">
        <v>117</v>
      </c>
      <c r="E24" s="32" t="s">
        <v>118</v>
      </c>
      <c r="F24" s="33" t="s">
        <v>119</v>
      </c>
      <c r="G24" s="30" t="s">
        <v>80</v>
      </c>
      <c r="H24" s="34">
        <v>8.5</v>
      </c>
      <c r="I24" s="34">
        <v>6</v>
      </c>
      <c r="J24" s="34" t="s">
        <v>28</v>
      </c>
      <c r="K24" s="34">
        <v>8.5</v>
      </c>
      <c r="L24" s="42"/>
      <c r="M24" s="42"/>
      <c r="N24" s="42"/>
      <c r="O24" s="36">
        <v>7</v>
      </c>
      <c r="P24" s="37">
        <f>ROUND(SUMPRODUCT(H24:O24,$H$9:$O$9)/100,1)</f>
        <v>7.2</v>
      </c>
      <c r="Q24" s="38" t="str">
        <f t="shared" si="0"/>
        <v>B</v>
      </c>
      <c r="R24" s="39" t="str">
        <f t="shared" si="1"/>
        <v>Khá</v>
      </c>
      <c r="S24" s="40" t="str">
        <f t="shared" si="2"/>
        <v/>
      </c>
      <c r="T24" s="41" t="s">
        <v>59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120</v>
      </c>
      <c r="D25" s="31" t="s">
        <v>121</v>
      </c>
      <c r="E25" s="32" t="s">
        <v>122</v>
      </c>
      <c r="F25" s="33" t="s">
        <v>123</v>
      </c>
      <c r="G25" s="30" t="s">
        <v>65</v>
      </c>
      <c r="H25" s="34">
        <v>8.5</v>
      </c>
      <c r="I25" s="34">
        <v>8</v>
      </c>
      <c r="J25" s="34" t="s">
        <v>28</v>
      </c>
      <c r="K25" s="34">
        <v>7.5</v>
      </c>
      <c r="L25" s="42"/>
      <c r="M25" s="42"/>
      <c r="N25" s="42"/>
      <c r="O25" s="36">
        <v>7</v>
      </c>
      <c r="P25" s="37">
        <f>ROUND(SUMPRODUCT(H25:O25,$H$9:$O$9)/100,1)</f>
        <v>7.3</v>
      </c>
      <c r="Q25" s="38" t="str">
        <f t="shared" si="0"/>
        <v>B</v>
      </c>
      <c r="R25" s="39" t="str">
        <f t="shared" si="1"/>
        <v>Khá</v>
      </c>
      <c r="S25" s="40" t="str">
        <f t="shared" si="2"/>
        <v/>
      </c>
      <c r="T25" s="41" t="s">
        <v>59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124</v>
      </c>
      <c r="D26" s="31" t="s">
        <v>125</v>
      </c>
      <c r="E26" s="32" t="s">
        <v>126</v>
      </c>
      <c r="F26" s="33" t="s">
        <v>127</v>
      </c>
      <c r="G26" s="30" t="s">
        <v>75</v>
      </c>
      <c r="H26" s="34">
        <v>8.5</v>
      </c>
      <c r="I26" s="34">
        <v>5</v>
      </c>
      <c r="J26" s="34" t="s">
        <v>28</v>
      </c>
      <c r="K26" s="34">
        <v>7.5</v>
      </c>
      <c r="L26" s="42"/>
      <c r="M26" s="42"/>
      <c r="N26" s="42"/>
      <c r="O26" s="36">
        <v>7</v>
      </c>
      <c r="P26" s="37">
        <f>ROUND(SUMPRODUCT(H26:O26,$H$9:$O$9)/100,1)</f>
        <v>7</v>
      </c>
      <c r="Q26" s="38" t="str">
        <f t="shared" si="0"/>
        <v>B</v>
      </c>
      <c r="R26" s="39" t="str">
        <f t="shared" si="1"/>
        <v>Khá</v>
      </c>
      <c r="S26" s="40" t="str">
        <f t="shared" si="2"/>
        <v/>
      </c>
      <c r="T26" s="41" t="s">
        <v>59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128</v>
      </c>
      <c r="D27" s="31" t="s">
        <v>129</v>
      </c>
      <c r="E27" s="32" t="s">
        <v>130</v>
      </c>
      <c r="F27" s="33" t="s">
        <v>131</v>
      </c>
      <c r="G27" s="30" t="s">
        <v>75</v>
      </c>
      <c r="H27" s="34">
        <v>8.5</v>
      </c>
      <c r="I27" s="34">
        <v>8</v>
      </c>
      <c r="J27" s="34" t="s">
        <v>28</v>
      </c>
      <c r="K27" s="34">
        <v>9</v>
      </c>
      <c r="L27" s="42"/>
      <c r="M27" s="42"/>
      <c r="N27" s="42"/>
      <c r="O27" s="36">
        <v>8</v>
      </c>
      <c r="P27" s="37">
        <f>ROUND(SUMPRODUCT(H27:O27,$H$9:$O$9)/100,1)</f>
        <v>8.1999999999999993</v>
      </c>
      <c r="Q27" s="38" t="str">
        <f t="shared" si="0"/>
        <v>B+</v>
      </c>
      <c r="R27" s="39" t="str">
        <f t="shared" si="1"/>
        <v>Khá</v>
      </c>
      <c r="S27" s="40" t="str">
        <f t="shared" si="2"/>
        <v/>
      </c>
      <c r="T27" s="41" t="s">
        <v>59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132</v>
      </c>
      <c r="D28" s="31" t="s">
        <v>117</v>
      </c>
      <c r="E28" s="32" t="s">
        <v>130</v>
      </c>
      <c r="F28" s="33" t="s">
        <v>133</v>
      </c>
      <c r="G28" s="30" t="s">
        <v>70</v>
      </c>
      <c r="H28" s="34">
        <v>8</v>
      </c>
      <c r="I28" s="34">
        <v>9</v>
      </c>
      <c r="J28" s="34" t="s">
        <v>28</v>
      </c>
      <c r="K28" s="34">
        <v>7.5</v>
      </c>
      <c r="L28" s="42"/>
      <c r="M28" s="42"/>
      <c r="N28" s="42"/>
      <c r="O28" s="36">
        <v>4</v>
      </c>
      <c r="P28" s="37">
        <f>ROUND(SUMPRODUCT(H28:O28,$H$9:$O$9)/100,1)</f>
        <v>5.3</v>
      </c>
      <c r="Q28" s="38" t="str">
        <f t="shared" si="0"/>
        <v>D+</v>
      </c>
      <c r="R28" s="39" t="str">
        <f t="shared" si="1"/>
        <v>Trung bình yếu</v>
      </c>
      <c r="S28" s="40" t="str">
        <f t="shared" si="2"/>
        <v/>
      </c>
      <c r="T28" s="41" t="s">
        <v>59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134</v>
      </c>
      <c r="D29" s="31" t="s">
        <v>135</v>
      </c>
      <c r="E29" s="32" t="s">
        <v>136</v>
      </c>
      <c r="F29" s="33" t="s">
        <v>137</v>
      </c>
      <c r="G29" s="30" t="s">
        <v>80</v>
      </c>
      <c r="H29" s="34">
        <v>7</v>
      </c>
      <c r="I29" s="34">
        <v>8.5</v>
      </c>
      <c r="J29" s="34" t="s">
        <v>28</v>
      </c>
      <c r="K29" s="34">
        <v>7</v>
      </c>
      <c r="L29" s="42"/>
      <c r="M29" s="42"/>
      <c r="N29" s="42"/>
      <c r="O29" s="36">
        <v>4</v>
      </c>
      <c r="P29" s="37">
        <f>ROUND(SUMPRODUCT(H29:O29,$H$9:$O$9)/100,1)</f>
        <v>5.0999999999999996</v>
      </c>
      <c r="Q29" s="38" t="str">
        <f t="shared" si="0"/>
        <v>D+</v>
      </c>
      <c r="R29" s="39" t="str">
        <f t="shared" si="1"/>
        <v>Trung bình yếu</v>
      </c>
      <c r="S29" s="40" t="str">
        <f t="shared" si="2"/>
        <v/>
      </c>
      <c r="T29" s="41" t="s">
        <v>59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138</v>
      </c>
      <c r="D30" s="31" t="s">
        <v>139</v>
      </c>
      <c r="E30" s="32" t="s">
        <v>140</v>
      </c>
      <c r="F30" s="33" t="s">
        <v>141</v>
      </c>
      <c r="G30" s="30" t="s">
        <v>70</v>
      </c>
      <c r="H30" s="34">
        <v>8.5</v>
      </c>
      <c r="I30" s="34">
        <v>8.5</v>
      </c>
      <c r="J30" s="34" t="s">
        <v>28</v>
      </c>
      <c r="K30" s="34">
        <v>7.5</v>
      </c>
      <c r="L30" s="42"/>
      <c r="M30" s="42"/>
      <c r="N30" s="42"/>
      <c r="O30" s="36">
        <v>6</v>
      </c>
      <c r="P30" s="37">
        <f>ROUND(SUMPRODUCT(H30:O30,$H$9:$O$9)/100,1)</f>
        <v>6.7</v>
      </c>
      <c r="Q30" s="38" t="str">
        <f t="shared" si="0"/>
        <v>C+</v>
      </c>
      <c r="R30" s="39" t="str">
        <f t="shared" si="1"/>
        <v>Trung bình</v>
      </c>
      <c r="S30" s="40" t="str">
        <f t="shared" si="2"/>
        <v/>
      </c>
      <c r="T30" s="41" t="s">
        <v>59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142</v>
      </c>
      <c r="D31" s="31" t="s">
        <v>143</v>
      </c>
      <c r="E31" s="32" t="s">
        <v>140</v>
      </c>
      <c r="F31" s="33" t="s">
        <v>144</v>
      </c>
      <c r="G31" s="30" t="s">
        <v>65</v>
      </c>
      <c r="H31" s="34">
        <v>8.5</v>
      </c>
      <c r="I31" s="34">
        <v>7</v>
      </c>
      <c r="J31" s="34" t="s">
        <v>28</v>
      </c>
      <c r="K31" s="34">
        <v>7.5</v>
      </c>
      <c r="L31" s="42"/>
      <c r="M31" s="42"/>
      <c r="N31" s="42"/>
      <c r="O31" s="36">
        <v>7</v>
      </c>
      <c r="P31" s="37">
        <f>ROUND(SUMPRODUCT(H31:O31,$H$9:$O$9)/100,1)</f>
        <v>7.2</v>
      </c>
      <c r="Q31" s="38" t="str">
        <f t="shared" si="0"/>
        <v>B</v>
      </c>
      <c r="R31" s="39" t="str">
        <f t="shared" si="1"/>
        <v>Khá</v>
      </c>
      <c r="S31" s="40" t="str">
        <f t="shared" si="2"/>
        <v/>
      </c>
      <c r="T31" s="41" t="s">
        <v>59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145</v>
      </c>
      <c r="D32" s="31" t="s">
        <v>146</v>
      </c>
      <c r="E32" s="32" t="s">
        <v>140</v>
      </c>
      <c r="F32" s="33" t="s">
        <v>147</v>
      </c>
      <c r="G32" s="30" t="s">
        <v>75</v>
      </c>
      <c r="H32" s="34">
        <v>8.5</v>
      </c>
      <c r="I32" s="34">
        <v>8</v>
      </c>
      <c r="J32" s="34" t="s">
        <v>28</v>
      </c>
      <c r="K32" s="34">
        <v>9</v>
      </c>
      <c r="L32" s="42"/>
      <c r="M32" s="42"/>
      <c r="N32" s="42"/>
      <c r="O32" s="36">
        <v>7.5</v>
      </c>
      <c r="P32" s="37">
        <f>ROUND(SUMPRODUCT(H32:O32,$H$9:$O$9)/100,1)</f>
        <v>7.8</v>
      </c>
      <c r="Q32" s="38" t="str">
        <f t="shared" si="0"/>
        <v>B</v>
      </c>
      <c r="R32" s="39" t="str">
        <f t="shared" si="1"/>
        <v>Khá</v>
      </c>
      <c r="S32" s="40" t="str">
        <f t="shared" si="2"/>
        <v/>
      </c>
      <c r="T32" s="41" t="s">
        <v>59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148</v>
      </c>
      <c r="D33" s="31" t="s">
        <v>149</v>
      </c>
      <c r="E33" s="32" t="s">
        <v>150</v>
      </c>
      <c r="F33" s="33" t="s">
        <v>151</v>
      </c>
      <c r="G33" s="30" t="s">
        <v>70</v>
      </c>
      <c r="H33" s="34">
        <v>8</v>
      </c>
      <c r="I33" s="34">
        <v>7.5</v>
      </c>
      <c r="J33" s="34" t="s">
        <v>28</v>
      </c>
      <c r="K33" s="34">
        <v>7.5</v>
      </c>
      <c r="L33" s="42"/>
      <c r="M33" s="42"/>
      <c r="N33" s="42"/>
      <c r="O33" s="36">
        <v>7</v>
      </c>
      <c r="P33" s="37">
        <f>ROUND(SUMPRODUCT(H33:O33,$H$9:$O$9)/100,1)</f>
        <v>7.2</v>
      </c>
      <c r="Q33" s="38" t="str">
        <f t="shared" si="0"/>
        <v>B</v>
      </c>
      <c r="R33" s="39" t="str">
        <f t="shared" si="1"/>
        <v>Khá</v>
      </c>
      <c r="S33" s="40" t="str">
        <f t="shared" si="2"/>
        <v/>
      </c>
      <c r="T33" s="41" t="s">
        <v>59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152</v>
      </c>
      <c r="D34" s="31" t="s">
        <v>153</v>
      </c>
      <c r="E34" s="32" t="s">
        <v>154</v>
      </c>
      <c r="F34" s="33" t="s">
        <v>155</v>
      </c>
      <c r="G34" s="30" t="s">
        <v>75</v>
      </c>
      <c r="H34" s="34">
        <v>8.5</v>
      </c>
      <c r="I34" s="34">
        <v>8</v>
      </c>
      <c r="J34" s="34" t="s">
        <v>28</v>
      </c>
      <c r="K34" s="34">
        <v>7.5</v>
      </c>
      <c r="L34" s="42"/>
      <c r="M34" s="42"/>
      <c r="N34" s="42"/>
      <c r="O34" s="36">
        <v>6</v>
      </c>
      <c r="P34" s="37">
        <f>ROUND(SUMPRODUCT(H34:O34,$H$9:$O$9)/100,1)</f>
        <v>6.6</v>
      </c>
      <c r="Q34" s="38" t="str">
        <f t="shared" si="0"/>
        <v>C+</v>
      </c>
      <c r="R34" s="39" t="str">
        <f t="shared" si="1"/>
        <v>Trung bình</v>
      </c>
      <c r="S34" s="40" t="str">
        <f t="shared" si="2"/>
        <v/>
      </c>
      <c r="T34" s="41" t="s">
        <v>59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156</v>
      </c>
      <c r="D35" s="31" t="s">
        <v>157</v>
      </c>
      <c r="E35" s="32" t="s">
        <v>158</v>
      </c>
      <c r="F35" s="33" t="s">
        <v>159</v>
      </c>
      <c r="G35" s="30" t="s">
        <v>65</v>
      </c>
      <c r="H35" s="34">
        <v>9</v>
      </c>
      <c r="I35" s="34">
        <v>8.5</v>
      </c>
      <c r="J35" s="34" t="s">
        <v>28</v>
      </c>
      <c r="K35" s="34">
        <v>8.5</v>
      </c>
      <c r="L35" s="42"/>
      <c r="M35" s="42"/>
      <c r="N35" s="42"/>
      <c r="O35" s="36">
        <v>8</v>
      </c>
      <c r="P35" s="37">
        <f>ROUND(SUMPRODUCT(H35:O35,$H$9:$O$9)/100,1)</f>
        <v>8.1999999999999993</v>
      </c>
      <c r="Q35" s="38" t="str">
        <f t="shared" si="0"/>
        <v>B+</v>
      </c>
      <c r="R35" s="39" t="str">
        <f t="shared" si="1"/>
        <v>Khá</v>
      </c>
      <c r="S35" s="40" t="str">
        <f t="shared" si="2"/>
        <v/>
      </c>
      <c r="T35" s="41" t="s">
        <v>59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160</v>
      </c>
      <c r="D36" s="31" t="s">
        <v>161</v>
      </c>
      <c r="E36" s="32" t="s">
        <v>162</v>
      </c>
      <c r="F36" s="33" t="s">
        <v>163</v>
      </c>
      <c r="G36" s="30" t="s">
        <v>75</v>
      </c>
      <c r="H36" s="34">
        <v>8.5</v>
      </c>
      <c r="I36" s="34">
        <v>5</v>
      </c>
      <c r="J36" s="34" t="s">
        <v>28</v>
      </c>
      <c r="K36" s="34">
        <v>8.5</v>
      </c>
      <c r="L36" s="42"/>
      <c r="M36" s="42"/>
      <c r="N36" s="42"/>
      <c r="O36" s="36">
        <v>6</v>
      </c>
      <c r="P36" s="37">
        <f>ROUND(SUMPRODUCT(H36:O36,$H$9:$O$9)/100,1)</f>
        <v>6.4</v>
      </c>
      <c r="Q36" s="38" t="str">
        <f t="shared" si="0"/>
        <v>C</v>
      </c>
      <c r="R36" s="39" t="str">
        <f t="shared" si="1"/>
        <v>Trung bình</v>
      </c>
      <c r="S36" s="40" t="str">
        <f t="shared" si="2"/>
        <v/>
      </c>
      <c r="T36" s="41" t="s">
        <v>59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164</v>
      </c>
      <c r="D37" s="31" t="s">
        <v>165</v>
      </c>
      <c r="E37" s="32" t="s">
        <v>162</v>
      </c>
      <c r="F37" s="33" t="s">
        <v>166</v>
      </c>
      <c r="G37" s="30" t="s">
        <v>80</v>
      </c>
      <c r="H37" s="34">
        <v>8.5</v>
      </c>
      <c r="I37" s="34">
        <v>7</v>
      </c>
      <c r="J37" s="34" t="s">
        <v>28</v>
      </c>
      <c r="K37" s="34">
        <v>8</v>
      </c>
      <c r="L37" s="42"/>
      <c r="M37" s="42"/>
      <c r="N37" s="42"/>
      <c r="O37" s="36">
        <v>5</v>
      </c>
      <c r="P37" s="37">
        <f>ROUND(SUMPRODUCT(H37:O37,$H$9:$O$9)/100,1)</f>
        <v>5.9</v>
      </c>
      <c r="Q37" s="38" t="str">
        <f t="shared" si="0"/>
        <v>C</v>
      </c>
      <c r="R37" s="39" t="str">
        <f t="shared" si="1"/>
        <v>Trung bình</v>
      </c>
      <c r="S37" s="40" t="str">
        <f t="shared" si="2"/>
        <v/>
      </c>
      <c r="T37" s="41" t="s">
        <v>60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167</v>
      </c>
      <c r="D38" s="31" t="s">
        <v>168</v>
      </c>
      <c r="E38" s="32" t="s">
        <v>169</v>
      </c>
      <c r="F38" s="33" t="s">
        <v>110</v>
      </c>
      <c r="G38" s="30" t="s">
        <v>65</v>
      </c>
      <c r="H38" s="34">
        <v>8</v>
      </c>
      <c r="I38" s="34">
        <v>6</v>
      </c>
      <c r="J38" s="34" t="s">
        <v>28</v>
      </c>
      <c r="K38" s="34">
        <v>7.5</v>
      </c>
      <c r="L38" s="42"/>
      <c r="M38" s="42"/>
      <c r="N38" s="42"/>
      <c r="O38" s="36">
        <v>3</v>
      </c>
      <c r="P38" s="37">
        <f>ROUND(SUMPRODUCT(H38:O38,$H$9:$O$9)/100,1)</f>
        <v>4.3</v>
      </c>
      <c r="Q38" s="38" t="str">
        <f t="shared" si="0"/>
        <v>D</v>
      </c>
      <c r="R38" s="39" t="str">
        <f t="shared" si="1"/>
        <v>Trung bình yếu</v>
      </c>
      <c r="S38" s="40" t="str">
        <f t="shared" si="2"/>
        <v/>
      </c>
      <c r="T38" s="41" t="s">
        <v>60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170</v>
      </c>
      <c r="D39" s="31" t="s">
        <v>86</v>
      </c>
      <c r="E39" s="32" t="s">
        <v>171</v>
      </c>
      <c r="F39" s="33" t="s">
        <v>123</v>
      </c>
      <c r="G39" s="30" t="s">
        <v>80</v>
      </c>
      <c r="H39" s="34">
        <v>9</v>
      </c>
      <c r="I39" s="34">
        <v>6.5</v>
      </c>
      <c r="J39" s="34" t="s">
        <v>28</v>
      </c>
      <c r="K39" s="34">
        <v>9</v>
      </c>
      <c r="L39" s="42"/>
      <c r="M39" s="42"/>
      <c r="N39" s="42"/>
      <c r="O39" s="36">
        <v>5</v>
      </c>
      <c r="P39" s="37">
        <f>ROUND(SUMPRODUCT(H39:O39,$H$9:$O$9)/100,1)</f>
        <v>6</v>
      </c>
      <c r="Q39" s="38" t="str">
        <f t="shared" si="0"/>
        <v>C</v>
      </c>
      <c r="R39" s="39" t="str">
        <f t="shared" si="1"/>
        <v>Trung bình</v>
      </c>
      <c r="S39" s="40" t="str">
        <f t="shared" si="2"/>
        <v/>
      </c>
      <c r="T39" s="41" t="s">
        <v>60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172</v>
      </c>
      <c r="D40" s="31" t="s">
        <v>129</v>
      </c>
      <c r="E40" s="32" t="s">
        <v>171</v>
      </c>
      <c r="F40" s="33" t="s">
        <v>173</v>
      </c>
      <c r="G40" s="30" t="s">
        <v>70</v>
      </c>
      <c r="H40" s="34">
        <v>8.5</v>
      </c>
      <c r="I40" s="34">
        <v>6</v>
      </c>
      <c r="J40" s="34" t="s">
        <v>28</v>
      </c>
      <c r="K40" s="34">
        <v>10</v>
      </c>
      <c r="L40" s="42"/>
      <c r="M40" s="42"/>
      <c r="N40" s="42"/>
      <c r="O40" s="36">
        <v>7</v>
      </c>
      <c r="P40" s="37">
        <f>ROUND(SUMPRODUCT(H40:O40,$H$9:$O$9)/100,1)</f>
        <v>7.4</v>
      </c>
      <c r="Q40" s="38" t="str">
        <f t="shared" si="0"/>
        <v>B</v>
      </c>
      <c r="R40" s="39" t="str">
        <f t="shared" si="1"/>
        <v>Khá</v>
      </c>
      <c r="S40" s="40" t="str">
        <f t="shared" si="2"/>
        <v/>
      </c>
      <c r="T40" s="41" t="s">
        <v>60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174</v>
      </c>
      <c r="D41" s="31" t="s">
        <v>175</v>
      </c>
      <c r="E41" s="32" t="s">
        <v>171</v>
      </c>
      <c r="F41" s="33" t="s">
        <v>131</v>
      </c>
      <c r="G41" s="30" t="s">
        <v>75</v>
      </c>
      <c r="H41" s="34">
        <v>9</v>
      </c>
      <c r="I41" s="34">
        <v>7</v>
      </c>
      <c r="J41" s="34" t="s">
        <v>28</v>
      </c>
      <c r="K41" s="34">
        <v>9</v>
      </c>
      <c r="L41" s="42"/>
      <c r="M41" s="42"/>
      <c r="N41" s="42"/>
      <c r="O41" s="36">
        <v>6</v>
      </c>
      <c r="P41" s="37">
        <f>ROUND(SUMPRODUCT(H41:O41,$H$9:$O$9)/100,1)</f>
        <v>6.7</v>
      </c>
      <c r="Q41" s="38" t="str">
        <f t="shared" si="0"/>
        <v>C+</v>
      </c>
      <c r="R41" s="39" t="str">
        <f t="shared" si="1"/>
        <v>Trung bình</v>
      </c>
      <c r="S41" s="40" t="str">
        <f t="shared" si="2"/>
        <v/>
      </c>
      <c r="T41" s="41" t="s">
        <v>60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176</v>
      </c>
      <c r="D42" s="31" t="s">
        <v>177</v>
      </c>
      <c r="E42" s="32" t="s">
        <v>171</v>
      </c>
      <c r="F42" s="33" t="s">
        <v>64</v>
      </c>
      <c r="G42" s="30" t="s">
        <v>80</v>
      </c>
      <c r="H42" s="34">
        <v>9</v>
      </c>
      <c r="I42" s="34">
        <v>8</v>
      </c>
      <c r="J42" s="34" t="s">
        <v>28</v>
      </c>
      <c r="K42" s="34">
        <v>9</v>
      </c>
      <c r="L42" s="42"/>
      <c r="M42" s="42"/>
      <c r="N42" s="42"/>
      <c r="O42" s="36">
        <v>7</v>
      </c>
      <c r="P42" s="37">
        <f>ROUND(SUMPRODUCT(H42:O42,$H$9:$O$9)/100,1)</f>
        <v>7.5</v>
      </c>
      <c r="Q42" s="38" t="str">
        <f t="shared" ref="Q42:Q63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9" t="str">
        <f t="shared" ref="R42:R63" si="4">IF($P42&lt;4,"Kém",IF(AND($P42&gt;=4,$P42&lt;=5.4),"Trung bình yếu",IF(AND($P42&gt;=5.5,$P42&lt;=6.9),"Trung bình",IF(AND($P42&gt;=7,$P42&lt;=8.4),"Khá",IF(AND($P42&gt;=8.5,$P42&lt;=10),"Giỏi","")))))</f>
        <v>Khá</v>
      </c>
      <c r="S42" s="40" t="str">
        <f t="shared" si="2"/>
        <v/>
      </c>
      <c r="T42" s="41" t="s">
        <v>60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178</v>
      </c>
      <c r="D43" s="31" t="s">
        <v>179</v>
      </c>
      <c r="E43" s="32" t="s">
        <v>180</v>
      </c>
      <c r="F43" s="33" t="s">
        <v>181</v>
      </c>
      <c r="G43" s="30" t="s">
        <v>65</v>
      </c>
      <c r="H43" s="34">
        <v>8</v>
      </c>
      <c r="I43" s="34">
        <v>7</v>
      </c>
      <c r="J43" s="34" t="s">
        <v>28</v>
      </c>
      <c r="K43" s="34">
        <v>7.5</v>
      </c>
      <c r="L43" s="42"/>
      <c r="M43" s="42"/>
      <c r="N43" s="42"/>
      <c r="O43" s="36">
        <v>6</v>
      </c>
      <c r="P43" s="37">
        <f>ROUND(SUMPRODUCT(H43:O43,$H$9:$O$9)/100,1)</f>
        <v>6.5</v>
      </c>
      <c r="Q43" s="38" t="str">
        <f t="shared" si="3"/>
        <v>C+</v>
      </c>
      <c r="R43" s="39" t="str">
        <f t="shared" si="4"/>
        <v>Trung bình</v>
      </c>
      <c r="S43" s="40" t="str">
        <f t="shared" si="2"/>
        <v/>
      </c>
      <c r="T43" s="41" t="s">
        <v>60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182</v>
      </c>
      <c r="D44" s="31" t="s">
        <v>106</v>
      </c>
      <c r="E44" s="32" t="s">
        <v>180</v>
      </c>
      <c r="F44" s="33" t="s">
        <v>183</v>
      </c>
      <c r="G44" s="30" t="s">
        <v>75</v>
      </c>
      <c r="H44" s="34">
        <v>8.5</v>
      </c>
      <c r="I44" s="34">
        <v>7</v>
      </c>
      <c r="J44" s="34" t="s">
        <v>28</v>
      </c>
      <c r="K44" s="34">
        <v>8</v>
      </c>
      <c r="L44" s="42"/>
      <c r="M44" s="42"/>
      <c r="N44" s="42"/>
      <c r="O44" s="36">
        <v>7</v>
      </c>
      <c r="P44" s="37">
        <f>ROUND(SUMPRODUCT(H44:O44,$H$9:$O$9)/100,1)</f>
        <v>7.3</v>
      </c>
      <c r="Q44" s="38" t="str">
        <f t="shared" si="3"/>
        <v>B</v>
      </c>
      <c r="R44" s="39" t="str">
        <f t="shared" si="4"/>
        <v>Khá</v>
      </c>
      <c r="S44" s="40" t="str">
        <f t="shared" si="2"/>
        <v/>
      </c>
      <c r="T44" s="41" t="s">
        <v>60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184</v>
      </c>
      <c r="D45" s="31" t="s">
        <v>185</v>
      </c>
      <c r="E45" s="32" t="s">
        <v>180</v>
      </c>
      <c r="F45" s="33" t="s">
        <v>186</v>
      </c>
      <c r="G45" s="30" t="s">
        <v>80</v>
      </c>
      <c r="H45" s="34">
        <v>7</v>
      </c>
      <c r="I45" s="34">
        <v>5</v>
      </c>
      <c r="J45" s="34" t="s">
        <v>28</v>
      </c>
      <c r="K45" s="34">
        <v>8</v>
      </c>
      <c r="L45" s="42"/>
      <c r="M45" s="42"/>
      <c r="N45" s="42"/>
      <c r="O45" s="36">
        <v>6</v>
      </c>
      <c r="P45" s="37">
        <f>ROUND(SUMPRODUCT(H45:O45,$H$9:$O$9)/100,1)</f>
        <v>6.2</v>
      </c>
      <c r="Q45" s="38" t="str">
        <f t="shared" si="3"/>
        <v>C</v>
      </c>
      <c r="R45" s="39" t="str">
        <f t="shared" si="4"/>
        <v>Trung bình</v>
      </c>
      <c r="S45" s="40" t="str">
        <f t="shared" si="2"/>
        <v/>
      </c>
      <c r="T45" s="41" t="s">
        <v>60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187</v>
      </c>
      <c r="D46" s="31" t="s">
        <v>188</v>
      </c>
      <c r="E46" s="32" t="s">
        <v>189</v>
      </c>
      <c r="F46" s="33" t="s">
        <v>190</v>
      </c>
      <c r="G46" s="30" t="s">
        <v>191</v>
      </c>
      <c r="H46" s="34">
        <v>8</v>
      </c>
      <c r="I46" s="34">
        <v>7</v>
      </c>
      <c r="J46" s="34" t="s">
        <v>28</v>
      </c>
      <c r="K46" s="34">
        <v>7.5</v>
      </c>
      <c r="L46" s="42"/>
      <c r="M46" s="42"/>
      <c r="N46" s="42"/>
      <c r="O46" s="36">
        <v>0</v>
      </c>
      <c r="P46" s="37">
        <f>ROUND(SUMPRODUCT(H46:O46,$H$9:$O$9)/100,1)</f>
        <v>2.2999999999999998</v>
      </c>
      <c r="Q46" s="38" t="str">
        <f t="shared" si="3"/>
        <v>F</v>
      </c>
      <c r="R46" s="39" t="str">
        <f t="shared" si="4"/>
        <v>Kém</v>
      </c>
      <c r="S46" s="40" t="s">
        <v>542</v>
      </c>
      <c r="T46" s="41" t="s">
        <v>60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Học lại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192</v>
      </c>
      <c r="D47" s="31" t="s">
        <v>193</v>
      </c>
      <c r="E47" s="32" t="s">
        <v>194</v>
      </c>
      <c r="F47" s="33" t="s">
        <v>195</v>
      </c>
      <c r="G47" s="30" t="s">
        <v>70</v>
      </c>
      <c r="H47" s="34">
        <v>8.5</v>
      </c>
      <c r="I47" s="34">
        <v>7</v>
      </c>
      <c r="J47" s="34" t="s">
        <v>28</v>
      </c>
      <c r="K47" s="34">
        <v>8</v>
      </c>
      <c r="L47" s="42"/>
      <c r="M47" s="42"/>
      <c r="N47" s="42"/>
      <c r="O47" s="36">
        <v>4</v>
      </c>
      <c r="P47" s="37">
        <f>ROUND(SUMPRODUCT(H47:O47,$H$9:$O$9)/100,1)</f>
        <v>5.2</v>
      </c>
      <c r="Q47" s="38" t="str">
        <f t="shared" si="3"/>
        <v>D+</v>
      </c>
      <c r="R47" s="39" t="str">
        <f t="shared" si="4"/>
        <v>Trung bình yếu</v>
      </c>
      <c r="S47" s="40" t="str">
        <f t="shared" ref="S47:S63" si="5">+IF(OR($H47=0,$I47=0,$J47=0,$K47=0),"Không đủ ĐKDT","")</f>
        <v/>
      </c>
      <c r="T47" s="41" t="s">
        <v>60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196</v>
      </c>
      <c r="D48" s="31" t="s">
        <v>197</v>
      </c>
      <c r="E48" s="32" t="s">
        <v>198</v>
      </c>
      <c r="F48" s="33" t="s">
        <v>199</v>
      </c>
      <c r="G48" s="30" t="s">
        <v>75</v>
      </c>
      <c r="H48" s="34">
        <v>8</v>
      </c>
      <c r="I48" s="34">
        <v>5</v>
      </c>
      <c r="J48" s="34" t="s">
        <v>28</v>
      </c>
      <c r="K48" s="34">
        <v>8</v>
      </c>
      <c r="L48" s="42"/>
      <c r="M48" s="42"/>
      <c r="N48" s="42"/>
      <c r="O48" s="36">
        <v>7</v>
      </c>
      <c r="P48" s="37">
        <f>ROUND(SUMPRODUCT(H48:O48,$H$9:$O$9)/100,1)</f>
        <v>7</v>
      </c>
      <c r="Q48" s="38" t="str">
        <f t="shared" si="3"/>
        <v>B</v>
      </c>
      <c r="R48" s="39" t="str">
        <f t="shared" si="4"/>
        <v>Khá</v>
      </c>
      <c r="S48" s="40" t="str">
        <f t="shared" si="5"/>
        <v/>
      </c>
      <c r="T48" s="41" t="s">
        <v>60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200</v>
      </c>
      <c r="D49" s="31" t="s">
        <v>201</v>
      </c>
      <c r="E49" s="32" t="s">
        <v>198</v>
      </c>
      <c r="F49" s="33" t="s">
        <v>202</v>
      </c>
      <c r="G49" s="30" t="s">
        <v>80</v>
      </c>
      <c r="H49" s="34">
        <v>8.5</v>
      </c>
      <c r="I49" s="34">
        <v>8</v>
      </c>
      <c r="J49" s="34" t="s">
        <v>28</v>
      </c>
      <c r="K49" s="34">
        <v>8</v>
      </c>
      <c r="L49" s="42"/>
      <c r="M49" s="42"/>
      <c r="N49" s="42"/>
      <c r="O49" s="36">
        <v>6.5</v>
      </c>
      <c r="P49" s="37">
        <f>ROUND(SUMPRODUCT(H49:O49,$H$9:$O$9)/100,1)</f>
        <v>7</v>
      </c>
      <c r="Q49" s="38" t="str">
        <f t="shared" si="3"/>
        <v>B</v>
      </c>
      <c r="R49" s="39" t="str">
        <f t="shared" si="4"/>
        <v>Khá</v>
      </c>
      <c r="S49" s="40" t="str">
        <f t="shared" si="5"/>
        <v/>
      </c>
      <c r="T49" s="41" t="s">
        <v>60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203</v>
      </c>
      <c r="D50" s="31" t="s">
        <v>204</v>
      </c>
      <c r="E50" s="32" t="s">
        <v>198</v>
      </c>
      <c r="F50" s="33" t="s">
        <v>205</v>
      </c>
      <c r="G50" s="30" t="s">
        <v>70</v>
      </c>
      <c r="H50" s="34">
        <v>9</v>
      </c>
      <c r="I50" s="34">
        <v>8</v>
      </c>
      <c r="J50" s="34" t="s">
        <v>28</v>
      </c>
      <c r="K50" s="34">
        <v>10</v>
      </c>
      <c r="L50" s="42"/>
      <c r="M50" s="42"/>
      <c r="N50" s="42"/>
      <c r="O50" s="36">
        <v>5</v>
      </c>
      <c r="P50" s="37">
        <f>ROUND(SUMPRODUCT(H50:O50,$H$9:$O$9)/100,1)</f>
        <v>6.2</v>
      </c>
      <c r="Q50" s="38" t="str">
        <f t="shared" si="3"/>
        <v>C</v>
      </c>
      <c r="R50" s="39" t="str">
        <f t="shared" si="4"/>
        <v>Trung bình</v>
      </c>
      <c r="S50" s="40" t="str">
        <f t="shared" si="5"/>
        <v/>
      </c>
      <c r="T50" s="41" t="s">
        <v>60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206</v>
      </c>
      <c r="D51" s="31" t="s">
        <v>207</v>
      </c>
      <c r="E51" s="32" t="s">
        <v>208</v>
      </c>
      <c r="F51" s="33" t="s">
        <v>209</v>
      </c>
      <c r="G51" s="30" t="s">
        <v>80</v>
      </c>
      <c r="H51" s="34">
        <v>8</v>
      </c>
      <c r="I51" s="34">
        <v>8</v>
      </c>
      <c r="J51" s="34" t="s">
        <v>28</v>
      </c>
      <c r="K51" s="34">
        <v>8</v>
      </c>
      <c r="L51" s="42"/>
      <c r="M51" s="42"/>
      <c r="N51" s="42"/>
      <c r="O51" s="36">
        <v>6</v>
      </c>
      <c r="P51" s="37">
        <f>ROUND(SUMPRODUCT(H51:O51,$H$9:$O$9)/100,1)</f>
        <v>6.6</v>
      </c>
      <c r="Q51" s="38" t="str">
        <f t="shared" si="3"/>
        <v>C+</v>
      </c>
      <c r="R51" s="39" t="str">
        <f t="shared" si="4"/>
        <v>Trung bình</v>
      </c>
      <c r="S51" s="40" t="str">
        <f t="shared" si="5"/>
        <v/>
      </c>
      <c r="T51" s="41" t="s">
        <v>60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210</v>
      </c>
      <c r="D52" s="31" t="s">
        <v>86</v>
      </c>
      <c r="E52" s="32" t="s">
        <v>211</v>
      </c>
      <c r="F52" s="33" t="s">
        <v>212</v>
      </c>
      <c r="G52" s="30" t="s">
        <v>80</v>
      </c>
      <c r="H52" s="34">
        <v>8.5</v>
      </c>
      <c r="I52" s="34">
        <v>8</v>
      </c>
      <c r="J52" s="34" t="s">
        <v>28</v>
      </c>
      <c r="K52" s="34">
        <v>9</v>
      </c>
      <c r="L52" s="42"/>
      <c r="M52" s="42"/>
      <c r="N52" s="42"/>
      <c r="O52" s="36">
        <v>7</v>
      </c>
      <c r="P52" s="37">
        <f>ROUND(SUMPRODUCT(H52:O52,$H$9:$O$9)/100,1)</f>
        <v>7.5</v>
      </c>
      <c r="Q52" s="38" t="str">
        <f t="shared" si="3"/>
        <v>B</v>
      </c>
      <c r="R52" s="39" t="str">
        <f t="shared" si="4"/>
        <v>Khá</v>
      </c>
      <c r="S52" s="40" t="str">
        <f t="shared" si="5"/>
        <v/>
      </c>
      <c r="T52" s="41" t="s">
        <v>60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213</v>
      </c>
      <c r="D53" s="31" t="s">
        <v>214</v>
      </c>
      <c r="E53" s="32" t="s">
        <v>215</v>
      </c>
      <c r="F53" s="33" t="s">
        <v>216</v>
      </c>
      <c r="G53" s="30" t="s">
        <v>75</v>
      </c>
      <c r="H53" s="34">
        <v>8.5</v>
      </c>
      <c r="I53" s="34">
        <v>6</v>
      </c>
      <c r="J53" s="34" t="s">
        <v>28</v>
      </c>
      <c r="K53" s="34">
        <v>9</v>
      </c>
      <c r="L53" s="42"/>
      <c r="M53" s="42"/>
      <c r="N53" s="42"/>
      <c r="O53" s="36">
        <v>7</v>
      </c>
      <c r="P53" s="37">
        <f>ROUND(SUMPRODUCT(H53:O53,$H$9:$O$9)/100,1)</f>
        <v>7.3</v>
      </c>
      <c r="Q53" s="38" t="str">
        <f t="shared" si="3"/>
        <v>B</v>
      </c>
      <c r="R53" s="39" t="str">
        <f t="shared" si="4"/>
        <v>Khá</v>
      </c>
      <c r="S53" s="40" t="str">
        <f t="shared" si="5"/>
        <v/>
      </c>
      <c r="T53" s="41" t="s">
        <v>60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217</v>
      </c>
      <c r="D54" s="31" t="s">
        <v>86</v>
      </c>
      <c r="E54" s="32" t="s">
        <v>218</v>
      </c>
      <c r="F54" s="33" t="s">
        <v>219</v>
      </c>
      <c r="G54" s="30" t="s">
        <v>70</v>
      </c>
      <c r="H54" s="34">
        <v>8.5</v>
      </c>
      <c r="I54" s="34">
        <v>8</v>
      </c>
      <c r="J54" s="34" t="s">
        <v>28</v>
      </c>
      <c r="K54" s="34">
        <v>9.5</v>
      </c>
      <c r="L54" s="42"/>
      <c r="M54" s="42"/>
      <c r="N54" s="42"/>
      <c r="O54" s="36">
        <v>7</v>
      </c>
      <c r="P54" s="37">
        <f>ROUND(SUMPRODUCT(H54:O54,$H$9:$O$9)/100,1)</f>
        <v>7.5</v>
      </c>
      <c r="Q54" s="38" t="str">
        <f t="shared" si="3"/>
        <v>B</v>
      </c>
      <c r="R54" s="39" t="str">
        <f t="shared" si="4"/>
        <v>Khá</v>
      </c>
      <c r="S54" s="40" t="str">
        <f t="shared" si="5"/>
        <v/>
      </c>
      <c r="T54" s="41" t="s">
        <v>60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220</v>
      </c>
      <c r="D55" s="31" t="s">
        <v>221</v>
      </c>
      <c r="E55" s="32" t="s">
        <v>222</v>
      </c>
      <c r="F55" s="33" t="s">
        <v>223</v>
      </c>
      <c r="G55" s="30" t="s">
        <v>80</v>
      </c>
      <c r="H55" s="34">
        <v>8.5</v>
      </c>
      <c r="I55" s="34">
        <v>7.5</v>
      </c>
      <c r="J55" s="34" t="s">
        <v>28</v>
      </c>
      <c r="K55" s="34">
        <v>8</v>
      </c>
      <c r="L55" s="42"/>
      <c r="M55" s="42"/>
      <c r="N55" s="42"/>
      <c r="O55" s="36">
        <v>8</v>
      </c>
      <c r="P55" s="37">
        <f>ROUND(SUMPRODUCT(H55:O55,$H$9:$O$9)/100,1)</f>
        <v>8</v>
      </c>
      <c r="Q55" s="38" t="str">
        <f t="shared" si="3"/>
        <v>B+</v>
      </c>
      <c r="R55" s="39" t="str">
        <f t="shared" si="4"/>
        <v>Khá</v>
      </c>
      <c r="S55" s="40" t="str">
        <f t="shared" si="5"/>
        <v/>
      </c>
      <c r="T55" s="41" t="s">
        <v>60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224</v>
      </c>
      <c r="D56" s="31" t="s">
        <v>225</v>
      </c>
      <c r="E56" s="32" t="s">
        <v>226</v>
      </c>
      <c r="F56" s="33" t="s">
        <v>227</v>
      </c>
      <c r="G56" s="30" t="s">
        <v>65</v>
      </c>
      <c r="H56" s="34">
        <v>8.5</v>
      </c>
      <c r="I56" s="34">
        <v>6</v>
      </c>
      <c r="J56" s="34" t="s">
        <v>28</v>
      </c>
      <c r="K56" s="34">
        <v>8.5</v>
      </c>
      <c r="L56" s="42"/>
      <c r="M56" s="42"/>
      <c r="N56" s="42"/>
      <c r="O56" s="36">
        <v>6.5</v>
      </c>
      <c r="P56" s="37">
        <f>ROUND(SUMPRODUCT(H56:O56,$H$9:$O$9)/100,1)</f>
        <v>6.9</v>
      </c>
      <c r="Q56" s="38" t="str">
        <f t="shared" si="3"/>
        <v>C+</v>
      </c>
      <c r="R56" s="39" t="str">
        <f t="shared" si="4"/>
        <v>Trung bình</v>
      </c>
      <c r="S56" s="40" t="str">
        <f t="shared" si="5"/>
        <v/>
      </c>
      <c r="T56" s="41" t="s">
        <v>60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228</v>
      </c>
      <c r="D57" s="31" t="s">
        <v>229</v>
      </c>
      <c r="E57" s="32" t="s">
        <v>230</v>
      </c>
      <c r="F57" s="33" t="s">
        <v>231</v>
      </c>
      <c r="G57" s="30" t="s">
        <v>70</v>
      </c>
      <c r="H57" s="34">
        <v>8.5</v>
      </c>
      <c r="I57" s="34">
        <v>7</v>
      </c>
      <c r="J57" s="34" t="s">
        <v>28</v>
      </c>
      <c r="K57" s="34">
        <v>8.5</v>
      </c>
      <c r="L57" s="42"/>
      <c r="M57" s="42"/>
      <c r="N57" s="42"/>
      <c r="O57" s="36">
        <v>8</v>
      </c>
      <c r="P57" s="37">
        <f>ROUND(SUMPRODUCT(H57:O57,$H$9:$O$9)/100,1)</f>
        <v>8</v>
      </c>
      <c r="Q57" s="38" t="str">
        <f t="shared" si="3"/>
        <v>B+</v>
      </c>
      <c r="R57" s="39" t="str">
        <f t="shared" si="4"/>
        <v>Khá</v>
      </c>
      <c r="S57" s="40" t="str">
        <f t="shared" si="5"/>
        <v/>
      </c>
      <c r="T57" s="41" t="s">
        <v>60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18.75" customHeight="1">
      <c r="B58" s="29">
        <v>49</v>
      </c>
      <c r="C58" s="30" t="s">
        <v>232</v>
      </c>
      <c r="D58" s="31" t="s">
        <v>233</v>
      </c>
      <c r="E58" s="32" t="s">
        <v>230</v>
      </c>
      <c r="F58" s="33" t="s">
        <v>151</v>
      </c>
      <c r="G58" s="30" t="s">
        <v>65</v>
      </c>
      <c r="H58" s="34">
        <v>9</v>
      </c>
      <c r="I58" s="34">
        <v>8</v>
      </c>
      <c r="J58" s="34" t="s">
        <v>28</v>
      </c>
      <c r="K58" s="34">
        <v>8.5</v>
      </c>
      <c r="L58" s="42"/>
      <c r="M58" s="42"/>
      <c r="N58" s="42"/>
      <c r="O58" s="36">
        <v>9</v>
      </c>
      <c r="P58" s="37">
        <f>ROUND(SUMPRODUCT(H58:O58,$H$9:$O$9)/100,1)</f>
        <v>8.9</v>
      </c>
      <c r="Q58" s="38" t="str">
        <f t="shared" si="3"/>
        <v>A</v>
      </c>
      <c r="R58" s="39" t="str">
        <f t="shared" si="4"/>
        <v>Giỏi</v>
      </c>
      <c r="S58" s="40" t="str">
        <f t="shared" si="5"/>
        <v/>
      </c>
      <c r="T58" s="41" t="s">
        <v>60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1:38" ht="18.75" customHeight="1">
      <c r="B59" s="29">
        <v>50</v>
      </c>
      <c r="C59" s="30" t="s">
        <v>234</v>
      </c>
      <c r="D59" s="31" t="s">
        <v>235</v>
      </c>
      <c r="E59" s="32" t="s">
        <v>236</v>
      </c>
      <c r="F59" s="33" t="s">
        <v>237</v>
      </c>
      <c r="G59" s="30" t="s">
        <v>70</v>
      </c>
      <c r="H59" s="34">
        <v>8.5</v>
      </c>
      <c r="I59" s="34">
        <v>7</v>
      </c>
      <c r="J59" s="34" t="s">
        <v>28</v>
      </c>
      <c r="K59" s="34">
        <v>9.5</v>
      </c>
      <c r="L59" s="42"/>
      <c r="M59" s="42"/>
      <c r="N59" s="42"/>
      <c r="O59" s="36">
        <v>8</v>
      </c>
      <c r="P59" s="37">
        <f>ROUND(SUMPRODUCT(H59:O59,$H$9:$O$9)/100,1)</f>
        <v>8.1</v>
      </c>
      <c r="Q59" s="38" t="str">
        <f t="shared" si="3"/>
        <v>B+</v>
      </c>
      <c r="R59" s="39" t="str">
        <f t="shared" si="4"/>
        <v>Khá</v>
      </c>
      <c r="S59" s="40" t="str">
        <f t="shared" si="5"/>
        <v/>
      </c>
      <c r="T59" s="41" t="s">
        <v>60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1:38" ht="18.75" customHeight="1">
      <c r="B60" s="29">
        <v>51</v>
      </c>
      <c r="C60" s="30" t="s">
        <v>238</v>
      </c>
      <c r="D60" s="31" t="s">
        <v>86</v>
      </c>
      <c r="E60" s="32" t="s">
        <v>236</v>
      </c>
      <c r="F60" s="33" t="s">
        <v>239</v>
      </c>
      <c r="G60" s="30" t="s">
        <v>65</v>
      </c>
      <c r="H60" s="34">
        <v>8.5</v>
      </c>
      <c r="I60" s="34">
        <v>7</v>
      </c>
      <c r="J60" s="34" t="s">
        <v>28</v>
      </c>
      <c r="K60" s="34">
        <v>7.5</v>
      </c>
      <c r="L60" s="42"/>
      <c r="M60" s="42"/>
      <c r="N60" s="42"/>
      <c r="O60" s="36">
        <v>7</v>
      </c>
      <c r="P60" s="37">
        <f>ROUND(SUMPRODUCT(H60:O60,$H$9:$O$9)/100,1)</f>
        <v>7.2</v>
      </c>
      <c r="Q60" s="38" t="str">
        <f t="shared" si="3"/>
        <v>B</v>
      </c>
      <c r="R60" s="39" t="str">
        <f t="shared" si="4"/>
        <v>Khá</v>
      </c>
      <c r="S60" s="40" t="str">
        <f t="shared" si="5"/>
        <v/>
      </c>
      <c r="T60" s="41" t="s">
        <v>60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 ht="18.75" customHeight="1">
      <c r="B61" s="29">
        <v>52</v>
      </c>
      <c r="C61" s="30" t="s">
        <v>240</v>
      </c>
      <c r="D61" s="31" t="s">
        <v>241</v>
      </c>
      <c r="E61" s="32" t="s">
        <v>236</v>
      </c>
      <c r="F61" s="33" t="s">
        <v>242</v>
      </c>
      <c r="G61" s="30" t="s">
        <v>75</v>
      </c>
      <c r="H61" s="34">
        <v>8</v>
      </c>
      <c r="I61" s="34">
        <v>7</v>
      </c>
      <c r="J61" s="34" t="s">
        <v>28</v>
      </c>
      <c r="K61" s="34">
        <v>8.5</v>
      </c>
      <c r="L61" s="42"/>
      <c r="M61" s="42"/>
      <c r="N61" s="42"/>
      <c r="O61" s="36">
        <v>6</v>
      </c>
      <c r="P61" s="37">
        <f>ROUND(SUMPRODUCT(H61:O61,$H$9:$O$9)/100,1)</f>
        <v>6.6</v>
      </c>
      <c r="Q61" s="38" t="str">
        <f t="shared" si="3"/>
        <v>C+</v>
      </c>
      <c r="R61" s="39" t="str">
        <f t="shared" si="4"/>
        <v>Trung bình</v>
      </c>
      <c r="S61" s="40" t="str">
        <f t="shared" si="5"/>
        <v/>
      </c>
      <c r="T61" s="41" t="s">
        <v>60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1:38" ht="18.75" customHeight="1">
      <c r="B62" s="29">
        <v>53</v>
      </c>
      <c r="C62" s="30" t="s">
        <v>243</v>
      </c>
      <c r="D62" s="31" t="s">
        <v>244</v>
      </c>
      <c r="E62" s="32" t="s">
        <v>245</v>
      </c>
      <c r="F62" s="33" t="s">
        <v>246</v>
      </c>
      <c r="G62" s="30" t="s">
        <v>247</v>
      </c>
      <c r="H62" s="34">
        <v>8</v>
      </c>
      <c r="I62" s="34">
        <v>6</v>
      </c>
      <c r="J62" s="34" t="s">
        <v>28</v>
      </c>
      <c r="K62" s="34">
        <v>7.5</v>
      </c>
      <c r="L62" s="42"/>
      <c r="M62" s="42"/>
      <c r="N62" s="42"/>
      <c r="O62" s="36">
        <v>3</v>
      </c>
      <c r="P62" s="37">
        <f>ROUND(SUMPRODUCT(H62:O62,$H$9:$O$9)/100,1)</f>
        <v>4.3</v>
      </c>
      <c r="Q62" s="38" t="str">
        <f t="shared" si="3"/>
        <v>D</v>
      </c>
      <c r="R62" s="39" t="str">
        <f t="shared" si="4"/>
        <v>Trung bình yếu</v>
      </c>
      <c r="S62" s="40" t="str">
        <f t="shared" si="5"/>
        <v/>
      </c>
      <c r="T62" s="41" t="s">
        <v>60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1:38" ht="18.75" customHeight="1">
      <c r="B63" s="29">
        <v>54</v>
      </c>
      <c r="C63" s="30" t="s">
        <v>248</v>
      </c>
      <c r="D63" s="31" t="s">
        <v>135</v>
      </c>
      <c r="E63" s="32" t="s">
        <v>249</v>
      </c>
      <c r="F63" s="33" t="s">
        <v>250</v>
      </c>
      <c r="G63" s="30" t="s">
        <v>70</v>
      </c>
      <c r="H63" s="34">
        <v>8.5</v>
      </c>
      <c r="I63" s="34">
        <v>8</v>
      </c>
      <c r="J63" s="34" t="s">
        <v>28</v>
      </c>
      <c r="K63" s="34">
        <v>8</v>
      </c>
      <c r="L63" s="42"/>
      <c r="M63" s="42"/>
      <c r="N63" s="42"/>
      <c r="O63" s="36">
        <v>7</v>
      </c>
      <c r="P63" s="37">
        <f>ROUND(SUMPRODUCT(H63:O63,$H$9:$O$9)/100,1)</f>
        <v>7.4</v>
      </c>
      <c r="Q63" s="38" t="str">
        <f t="shared" si="3"/>
        <v>B</v>
      </c>
      <c r="R63" s="39" t="str">
        <f t="shared" si="4"/>
        <v>Khá</v>
      </c>
      <c r="S63" s="40" t="str">
        <f t="shared" si="5"/>
        <v/>
      </c>
      <c r="T63" s="41" t="s">
        <v>60</v>
      </c>
      <c r="U63" s="3"/>
      <c r="V63" s="28"/>
      <c r="W63" s="7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1:38" ht="9" customHeight="1">
      <c r="A64" s="2"/>
      <c r="B64" s="43"/>
      <c r="C64" s="44"/>
      <c r="D64" s="44"/>
      <c r="E64" s="45"/>
      <c r="F64" s="45"/>
      <c r="G64" s="45"/>
      <c r="H64" s="46"/>
      <c r="I64" s="47"/>
      <c r="J64" s="47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3"/>
    </row>
    <row r="65" spans="1:38" ht="16.8" hidden="1">
      <c r="A65" s="2"/>
      <c r="B65" s="108" t="s">
        <v>29</v>
      </c>
      <c r="C65" s="108"/>
      <c r="D65" s="44"/>
      <c r="E65" s="45"/>
      <c r="F65" s="45"/>
      <c r="G65" s="45"/>
      <c r="H65" s="46"/>
      <c r="I65" s="47"/>
      <c r="J65" s="47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3"/>
    </row>
    <row r="66" spans="1:38" ht="16.5" hidden="1" customHeight="1">
      <c r="A66" s="2"/>
      <c r="B66" s="49" t="s">
        <v>30</v>
      </c>
      <c r="C66" s="49"/>
      <c r="D66" s="50">
        <f>+$Z$8</f>
        <v>54</v>
      </c>
      <c r="E66" s="51" t="s">
        <v>31</v>
      </c>
      <c r="F66" s="109" t="s">
        <v>32</v>
      </c>
      <c r="G66" s="109"/>
      <c r="H66" s="109"/>
      <c r="I66" s="109"/>
      <c r="J66" s="109"/>
      <c r="K66" s="109"/>
      <c r="L66" s="109"/>
      <c r="M66" s="109"/>
      <c r="N66" s="109"/>
      <c r="O66" s="52">
        <f>$Z$8 -COUNTIF($S$9:$S$253,"Vắng") -COUNTIF($S$9:$S$253,"Vắng có phép") - COUNTIF($S$9:$S$253,"Đình chỉ thi") - COUNTIF($S$9:$S$253,"Không đủ ĐKDT")</f>
        <v>53</v>
      </c>
      <c r="P66" s="52"/>
      <c r="Q66" s="52"/>
      <c r="R66" s="53"/>
      <c r="S66" s="54" t="s">
        <v>31</v>
      </c>
      <c r="T66" s="53"/>
      <c r="U66" s="3"/>
    </row>
    <row r="67" spans="1:38" ht="16.5" hidden="1" customHeight="1">
      <c r="A67" s="2"/>
      <c r="B67" s="49" t="s">
        <v>33</v>
      </c>
      <c r="C67" s="49"/>
      <c r="D67" s="50">
        <f>+$AK$8</f>
        <v>52</v>
      </c>
      <c r="E67" s="51" t="s">
        <v>31</v>
      </c>
      <c r="F67" s="109" t="s">
        <v>34</v>
      </c>
      <c r="G67" s="109"/>
      <c r="H67" s="109"/>
      <c r="I67" s="109"/>
      <c r="J67" s="109"/>
      <c r="K67" s="109"/>
      <c r="L67" s="109"/>
      <c r="M67" s="109"/>
      <c r="N67" s="109"/>
      <c r="O67" s="55">
        <f>COUNTIF($S$9:$S$129,"Vắng")</f>
        <v>1</v>
      </c>
      <c r="P67" s="55"/>
      <c r="Q67" s="55"/>
      <c r="R67" s="56"/>
      <c r="S67" s="54" t="s">
        <v>31</v>
      </c>
      <c r="T67" s="56"/>
      <c r="U67" s="3"/>
    </row>
    <row r="68" spans="1:38" ht="16.5" hidden="1" customHeight="1">
      <c r="A68" s="2"/>
      <c r="B68" s="49" t="s">
        <v>46</v>
      </c>
      <c r="C68" s="49"/>
      <c r="D68" s="65">
        <f>COUNTIF(W10:W63,"Học lại")</f>
        <v>2</v>
      </c>
      <c r="E68" s="51" t="s">
        <v>31</v>
      </c>
      <c r="F68" s="109" t="s">
        <v>47</v>
      </c>
      <c r="G68" s="109"/>
      <c r="H68" s="109"/>
      <c r="I68" s="109"/>
      <c r="J68" s="109"/>
      <c r="K68" s="109"/>
      <c r="L68" s="109"/>
      <c r="M68" s="109"/>
      <c r="N68" s="109"/>
      <c r="O68" s="52">
        <f>COUNTIF($S$9:$S$129,"Vắng có phép")</f>
        <v>0</v>
      </c>
      <c r="P68" s="52"/>
      <c r="Q68" s="52"/>
      <c r="R68" s="53"/>
      <c r="S68" s="54" t="s">
        <v>31</v>
      </c>
      <c r="T68" s="53"/>
      <c r="U68" s="3"/>
    </row>
    <row r="69" spans="1:38" ht="3" hidden="1" customHeight="1">
      <c r="A69" s="2"/>
      <c r="B69" s="43"/>
      <c r="C69" s="44"/>
      <c r="D69" s="44"/>
      <c r="E69" s="45"/>
      <c r="F69" s="45"/>
      <c r="G69" s="45"/>
      <c r="H69" s="46"/>
      <c r="I69" s="47"/>
      <c r="J69" s="47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3"/>
    </row>
    <row r="70" spans="1:38" hidden="1">
      <c r="B70" s="85" t="s">
        <v>48</v>
      </c>
      <c r="C70" s="85"/>
      <c r="D70" s="86">
        <f>COUNTIF(W10:W63,"Thi lại")</f>
        <v>0</v>
      </c>
      <c r="E70" s="87" t="s">
        <v>31</v>
      </c>
      <c r="F70" s="3"/>
      <c r="G70" s="3"/>
      <c r="H70" s="3"/>
      <c r="I70" s="3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3"/>
    </row>
    <row r="71" spans="1:38" ht="24.75" customHeight="1">
      <c r="B71" s="85"/>
      <c r="C71" s="85"/>
      <c r="D71" s="86"/>
      <c r="E71" s="87"/>
      <c r="F71" s="3"/>
      <c r="G71" s="3"/>
      <c r="H71" s="3"/>
      <c r="I71" s="3"/>
      <c r="J71" s="118" t="s">
        <v>548</v>
      </c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3"/>
    </row>
    <row r="72" spans="1:38" ht="31.95" customHeight="1">
      <c r="A72" s="57"/>
      <c r="B72" s="122" t="s">
        <v>35</v>
      </c>
      <c r="C72" s="122"/>
      <c r="D72" s="122"/>
      <c r="E72" s="122"/>
      <c r="F72" s="122"/>
      <c r="G72" s="122"/>
      <c r="H72" s="122"/>
      <c r="I72" s="123"/>
      <c r="J72" s="124" t="s">
        <v>544</v>
      </c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3"/>
    </row>
    <row r="73" spans="1:38" ht="4.5" customHeight="1">
      <c r="A73" s="2"/>
      <c r="B73" s="126"/>
      <c r="C73" s="127"/>
      <c r="D73" s="127"/>
      <c r="E73" s="128"/>
      <c r="F73" s="128"/>
      <c r="G73" s="128"/>
      <c r="H73" s="129"/>
      <c r="I73" s="130"/>
      <c r="J73" s="130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3"/>
    </row>
    <row r="74" spans="1:38" s="2" customFormat="1">
      <c r="B74" s="122" t="s">
        <v>36</v>
      </c>
      <c r="C74" s="122"/>
      <c r="D74" s="132" t="s">
        <v>37</v>
      </c>
      <c r="E74" s="132"/>
      <c r="F74" s="132"/>
      <c r="G74" s="132"/>
      <c r="H74" s="132"/>
      <c r="I74" s="130"/>
      <c r="J74" s="130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>
      <c r="A75" s="1"/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>
      <c r="A76" s="1"/>
      <c r="B76" s="131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>
      <c r="A77" s="1"/>
      <c r="B77" s="131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t="9.75" customHeight="1">
      <c r="A78" s="1"/>
      <c r="B78" s="131"/>
      <c r="C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3.75" customHeight="1">
      <c r="A79" s="1"/>
      <c r="B79" s="131"/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t="18" customHeight="1">
      <c r="A80" s="1"/>
      <c r="B80" s="134" t="s">
        <v>545</v>
      </c>
      <c r="C80" s="134"/>
      <c r="D80" s="134" t="s">
        <v>546</v>
      </c>
      <c r="E80" s="134"/>
      <c r="F80" s="134"/>
      <c r="G80" s="134"/>
      <c r="H80" s="134"/>
      <c r="I80" s="134"/>
      <c r="J80" s="134" t="s">
        <v>547</v>
      </c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4.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36.7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t="21.75" customHeight="1">
      <c r="A83" s="1"/>
      <c r="B83" s="119"/>
      <c r="C83" s="119"/>
      <c r="D83" s="119"/>
      <c r="E83" s="119"/>
      <c r="F83" s="119"/>
      <c r="G83" s="119"/>
      <c r="H83" s="119"/>
      <c r="I83" s="58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>
      <c r="A84" s="1"/>
      <c r="B84" s="43"/>
      <c r="C84" s="59"/>
      <c r="D84" s="59"/>
      <c r="E84" s="60"/>
      <c r="F84" s="60"/>
      <c r="G84" s="60"/>
      <c r="H84" s="61"/>
      <c r="I84" s="62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>
      <c r="A85" s="1"/>
      <c r="B85" s="119"/>
      <c r="C85" s="119"/>
      <c r="D85" s="120"/>
      <c r="E85" s="120"/>
      <c r="F85" s="120"/>
      <c r="G85" s="120"/>
      <c r="H85" s="120"/>
      <c r="I85" s="62"/>
      <c r="J85" s="62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1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1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90" spans="1:38">
      <c r="B90" s="121"/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21"/>
      <c r="R90" s="121"/>
      <c r="S90" s="121"/>
      <c r="T90" s="121"/>
    </row>
  </sheetData>
  <sheetProtection formatCells="0" formatColumns="0" formatRows="0" insertColumns="0" insertRows="0" insertHyperlinks="0" deleteColumns="0" deleteRows="0" sort="0" autoFilter="0" pivotTables="0"/>
  <autoFilter ref="A8:AL63">
    <filterColumn colId="3" showButton="0"/>
    <filterColumn colId="19"/>
  </autoFilter>
  <sortState ref="B10:U63">
    <sortCondition ref="B10:B63"/>
  </sortState>
  <mergeCells count="58">
    <mergeCell ref="B72:H72"/>
    <mergeCell ref="J72:T72"/>
    <mergeCell ref="F68:N68"/>
    <mergeCell ref="B90:C90"/>
    <mergeCell ref="D90:I90"/>
    <mergeCell ref="J90:T90"/>
    <mergeCell ref="B80:C80"/>
    <mergeCell ref="D80:I80"/>
    <mergeCell ref="J80:T80"/>
    <mergeCell ref="B83:H83"/>
    <mergeCell ref="J83:T83"/>
    <mergeCell ref="B85:C85"/>
    <mergeCell ref="D85:H85"/>
    <mergeCell ref="J71:T71"/>
    <mergeCell ref="J84:T84"/>
    <mergeCell ref="AA4:AD6"/>
    <mergeCell ref="B74:C74"/>
    <mergeCell ref="D74:H74"/>
    <mergeCell ref="R7:R8"/>
    <mergeCell ref="S7:S9"/>
    <mergeCell ref="T7:T9"/>
    <mergeCell ref="B9:G9"/>
    <mergeCell ref="B65:C65"/>
    <mergeCell ref="M7:M8"/>
    <mergeCell ref="N7:N8"/>
    <mergeCell ref="O7:O8"/>
    <mergeCell ref="P7:P9"/>
    <mergeCell ref="Q7:Q8"/>
    <mergeCell ref="G7:G8"/>
    <mergeCell ref="J70:T70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66:N66"/>
    <mergeCell ref="F67:N67"/>
    <mergeCell ref="L7:L8"/>
    <mergeCell ref="H7:H8"/>
    <mergeCell ref="D4:N4"/>
    <mergeCell ref="G5:N5"/>
  </mergeCells>
  <conditionalFormatting sqref="H10:O63">
    <cfRule type="cellIs" dxfId="2" priority="12" operator="greaterThan">
      <formula>10</formula>
    </cfRule>
  </conditionalFormatting>
  <conditionalFormatting sqref="C1:C1048576">
    <cfRule type="duplicateValues" dxfId="1" priority="3"/>
  </conditionalFormatting>
  <conditionalFormatting sqref="C71:C80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63 D68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2019-07-10T04:09:09Z</cp:lastPrinted>
  <dcterms:created xsi:type="dcterms:W3CDTF">2015-04-17T02:48:53Z</dcterms:created>
  <dcterms:modified xsi:type="dcterms:W3CDTF">2019-07-10T08:21:05Z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