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/>
  </bookViews>
  <sheets>
    <sheet name="Nhóm(01)" sheetId="6" r:id="rId1"/>
    <sheet name="Nhóm(5)" sheetId="5" r:id="rId2"/>
    <sheet name="Nhóm(4)" sheetId="4" r:id="rId3"/>
    <sheet name="Nhóm(3)" sheetId="3" r:id="rId4"/>
    <sheet name="Nhóm(2)" sheetId="2" r:id="rId5"/>
    <sheet name="Nhóm(6)" sheetId="1" r:id="rId6"/>
  </sheets>
  <definedNames>
    <definedName name="_xlnm._FilterDatabase" localSheetId="0" hidden="1">'Nhóm(01)'!$A$8:$AL$69</definedName>
    <definedName name="_xlnm._FilterDatabase" localSheetId="4" hidden="1">'Nhóm(2)'!$A$8:$AL$64</definedName>
    <definedName name="_xlnm._FilterDatabase" localSheetId="3" hidden="1">'Nhóm(3)'!$A$8:$AL$67</definedName>
    <definedName name="_xlnm._FilterDatabase" localSheetId="2" hidden="1">'Nhóm(4)'!$A$8:$AL$69</definedName>
    <definedName name="_xlnm._FilterDatabase" localSheetId="1" hidden="1">'Nhóm(5)'!$A$8:$AL$62</definedName>
    <definedName name="_xlnm._FilterDatabase" localSheetId="5" hidden="1">'Nhóm(6)'!$A$8:$AL$69</definedName>
    <definedName name="_xlnm.Print_Titles" localSheetId="0">'Nhóm(01)'!$4:$9</definedName>
    <definedName name="_xlnm.Print_Titles" localSheetId="4">'Nhóm(2)'!$4:$9</definedName>
    <definedName name="_xlnm.Print_Titles" localSheetId="3">'Nhóm(3)'!$4:$9</definedName>
    <definedName name="_xlnm.Print_Titles" localSheetId="2">'Nhóm(4)'!$4:$9</definedName>
    <definedName name="_xlnm.Print_Titles" localSheetId="1">'Nhóm(5)'!$4:$9</definedName>
    <definedName name="_xlnm.Print_Titles" localSheetId="5">'Nhóm(6)'!$4:$9</definedName>
  </definedNames>
  <calcPr calcId="124519"/>
</workbook>
</file>

<file path=xl/calcChain.xml><?xml version="1.0" encoding="utf-8"?>
<calcChain xmlns="http://schemas.openxmlformats.org/spreadsheetml/2006/main">
  <c r="S69" i="6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62" i="5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AC8" s="1"/>
  <c r="S10"/>
  <c r="O9"/>
  <c r="Y8"/>
  <c r="X8"/>
  <c r="S69" i="4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67" i="3"/>
  <c r="S66"/>
  <c r="S65"/>
  <c r="S64"/>
  <c r="S63"/>
  <c r="S62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AA8"/>
  <c r="Y8"/>
  <c r="X8"/>
  <c r="S64" i="2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30" s="1"/>
  <c r="Q30" s="1"/>
  <c r="Y8"/>
  <c r="X8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4"/>
  <c r="S55"/>
  <c r="S56"/>
  <c r="S57"/>
  <c r="S58"/>
  <c r="S59"/>
  <c r="S60"/>
  <c r="S61"/>
  <c r="S62"/>
  <c r="S63"/>
  <c r="S64"/>
  <c r="S65"/>
  <c r="S66"/>
  <c r="S67"/>
  <c r="S68"/>
  <c r="S69"/>
  <c r="S11"/>
  <c r="S10"/>
  <c r="AE8" i="6" l="1"/>
  <c r="AA8" i="5"/>
  <c r="AE8" i="3"/>
  <c r="AB8" i="2"/>
  <c r="AC8" i="6"/>
  <c r="AE8" i="4"/>
  <c r="AC8" i="3"/>
  <c r="AA8" i="6"/>
  <c r="P10" i="2"/>
  <c r="Q10" s="1"/>
  <c r="P18"/>
  <c r="Q18" s="1"/>
  <c r="P26"/>
  <c r="Q26" s="1"/>
  <c r="P14"/>
  <c r="Q14" s="1"/>
  <c r="P22"/>
  <c r="Q22" s="1"/>
  <c r="AC8" i="4"/>
  <c r="AE8" i="5"/>
  <c r="AA8" i="4"/>
  <c r="P12" i="2"/>
  <c r="Q12" s="1"/>
  <c r="P16"/>
  <c r="Q16" s="1"/>
  <c r="P20"/>
  <c r="Q20" s="1"/>
  <c r="P24"/>
  <c r="Q24" s="1"/>
  <c r="P28"/>
  <c r="Q28" s="1"/>
  <c r="P32"/>
  <c r="Q32" s="1"/>
  <c r="O74" i="6"/>
  <c r="O73"/>
  <c r="P13"/>
  <c r="P17"/>
  <c r="P21"/>
  <c r="P23"/>
  <c r="P31"/>
  <c r="P33"/>
  <c r="AB8"/>
  <c r="P10"/>
  <c r="P12"/>
  <c r="P14"/>
  <c r="P16"/>
  <c r="P18"/>
  <c r="P20"/>
  <c r="P22"/>
  <c r="P24"/>
  <c r="P26"/>
  <c r="P28"/>
  <c r="P30"/>
  <c r="P32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68"/>
  <c r="P66"/>
  <c r="P64"/>
  <c r="P62"/>
  <c r="P60"/>
  <c r="W60" s="1"/>
  <c r="P58"/>
  <c r="P56"/>
  <c r="W56" s="1"/>
  <c r="P54"/>
  <c r="W54" s="1"/>
  <c r="P52"/>
  <c r="P50"/>
  <c r="P48"/>
  <c r="W62" s="1"/>
  <c r="P46"/>
  <c r="W46" s="1"/>
  <c r="P44"/>
  <c r="W44" s="1"/>
  <c r="P42"/>
  <c r="P40"/>
  <c r="P38"/>
  <c r="P36"/>
  <c r="P34"/>
  <c r="W34" s="1"/>
  <c r="P11"/>
  <c r="W10" s="1"/>
  <c r="P15"/>
  <c r="P19"/>
  <c r="P25"/>
  <c r="P27"/>
  <c r="P29"/>
  <c r="W36"/>
  <c r="W64"/>
  <c r="W66"/>
  <c r="W68"/>
  <c r="P62" i="5"/>
  <c r="P60"/>
  <c r="P58"/>
  <c r="P56"/>
  <c r="P54"/>
  <c r="P52"/>
  <c r="P50"/>
  <c r="P48"/>
  <c r="P46"/>
  <c r="P44"/>
  <c r="P42"/>
  <c r="P40"/>
  <c r="W40" s="1"/>
  <c r="P38"/>
  <c r="P36"/>
  <c r="P34"/>
  <c r="P11"/>
  <c r="W54" s="1"/>
  <c r="P15"/>
  <c r="P19"/>
  <c r="W48" s="1"/>
  <c r="P23"/>
  <c r="P27"/>
  <c r="P29"/>
  <c r="P31"/>
  <c r="W34"/>
  <c r="W42"/>
  <c r="W50"/>
  <c r="AB8"/>
  <c r="P10"/>
  <c r="P12"/>
  <c r="W58" s="1"/>
  <c r="P14"/>
  <c r="W14" s="1"/>
  <c r="P16"/>
  <c r="W60" s="1"/>
  <c r="P18"/>
  <c r="W18" s="1"/>
  <c r="P20"/>
  <c r="P22"/>
  <c r="P24"/>
  <c r="W44" s="1"/>
  <c r="P26"/>
  <c r="P28"/>
  <c r="P30"/>
  <c r="P32"/>
  <c r="P35"/>
  <c r="P37"/>
  <c r="P39"/>
  <c r="P41"/>
  <c r="P43"/>
  <c r="P45"/>
  <c r="P47"/>
  <c r="P49"/>
  <c r="P51"/>
  <c r="P53"/>
  <c r="P55"/>
  <c r="P57"/>
  <c r="P59"/>
  <c r="P61"/>
  <c r="O67"/>
  <c r="O66"/>
  <c r="P13"/>
  <c r="P17"/>
  <c r="P21"/>
  <c r="W46" s="1"/>
  <c r="P25"/>
  <c r="P33"/>
  <c r="W36"/>
  <c r="W62"/>
  <c r="O74" i="4"/>
  <c r="O73"/>
  <c r="P13"/>
  <c r="P15"/>
  <c r="P19"/>
  <c r="P21"/>
  <c r="P25"/>
  <c r="P27"/>
  <c r="P31"/>
  <c r="AB8"/>
  <c r="P10"/>
  <c r="P12"/>
  <c r="P14"/>
  <c r="P16"/>
  <c r="P18"/>
  <c r="P20"/>
  <c r="P22"/>
  <c r="P24"/>
  <c r="P26"/>
  <c r="P28"/>
  <c r="P30"/>
  <c r="P32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68"/>
  <c r="P66"/>
  <c r="P64"/>
  <c r="P62"/>
  <c r="W62" s="1"/>
  <c r="P60"/>
  <c r="P58"/>
  <c r="W58" s="1"/>
  <c r="P56"/>
  <c r="P54"/>
  <c r="P52"/>
  <c r="P50"/>
  <c r="W50" s="1"/>
  <c r="P48"/>
  <c r="P46"/>
  <c r="P44"/>
  <c r="W44" s="1"/>
  <c r="P42"/>
  <c r="P40"/>
  <c r="W40" s="1"/>
  <c r="P38"/>
  <c r="P36"/>
  <c r="P34"/>
  <c r="P11"/>
  <c r="P17"/>
  <c r="P23"/>
  <c r="P29"/>
  <c r="P33"/>
  <c r="W52"/>
  <c r="W68"/>
  <c r="O72" i="3"/>
  <c r="O71"/>
  <c r="P15"/>
  <c r="P19"/>
  <c r="P23"/>
  <c r="P29"/>
  <c r="P31"/>
  <c r="AB8"/>
  <c r="P10"/>
  <c r="P12"/>
  <c r="P14"/>
  <c r="P16"/>
  <c r="P18"/>
  <c r="P20"/>
  <c r="P22"/>
  <c r="P24"/>
  <c r="P26"/>
  <c r="P28"/>
  <c r="P30"/>
  <c r="P32"/>
  <c r="W32" s="1"/>
  <c r="P35"/>
  <c r="P37"/>
  <c r="P39"/>
  <c r="P41"/>
  <c r="P43"/>
  <c r="P45"/>
  <c r="P47"/>
  <c r="P49"/>
  <c r="P51"/>
  <c r="P53"/>
  <c r="P55"/>
  <c r="P57"/>
  <c r="P59"/>
  <c r="P61"/>
  <c r="P63"/>
  <c r="P65"/>
  <c r="P67"/>
  <c r="P66"/>
  <c r="P64"/>
  <c r="P62"/>
  <c r="P60"/>
  <c r="W60" s="1"/>
  <c r="P58"/>
  <c r="P56"/>
  <c r="P54"/>
  <c r="P52"/>
  <c r="P50"/>
  <c r="P48"/>
  <c r="P46"/>
  <c r="P44"/>
  <c r="W44" s="1"/>
  <c r="P42"/>
  <c r="P40"/>
  <c r="W40" s="1"/>
  <c r="P38"/>
  <c r="P36"/>
  <c r="W36" s="1"/>
  <c r="P34"/>
  <c r="P11"/>
  <c r="P13"/>
  <c r="P17"/>
  <c r="P21"/>
  <c r="P25"/>
  <c r="P27"/>
  <c r="P33"/>
  <c r="P63" i="2"/>
  <c r="W63" s="1"/>
  <c r="P61"/>
  <c r="W10" s="1"/>
  <c r="P59"/>
  <c r="P57"/>
  <c r="P55"/>
  <c r="W18" s="1"/>
  <c r="P53"/>
  <c r="P51"/>
  <c r="W51" s="1"/>
  <c r="P49"/>
  <c r="P47"/>
  <c r="P45"/>
  <c r="P43"/>
  <c r="P41"/>
  <c r="P39"/>
  <c r="W16" s="1"/>
  <c r="P37"/>
  <c r="W37" s="1"/>
  <c r="P35"/>
  <c r="W35" s="1"/>
  <c r="O69"/>
  <c r="O68"/>
  <c r="R10"/>
  <c r="R14"/>
  <c r="R28"/>
  <c r="R30"/>
  <c r="R32"/>
  <c r="W45"/>
  <c r="AA8"/>
  <c r="AC8"/>
  <c r="AE8"/>
  <c r="P11"/>
  <c r="W59" s="1"/>
  <c r="P13"/>
  <c r="P15"/>
  <c r="P17"/>
  <c r="P19"/>
  <c r="P21"/>
  <c r="P23"/>
  <c r="P25"/>
  <c r="P27"/>
  <c r="P29"/>
  <c r="P31"/>
  <c r="P33"/>
  <c r="W41" s="1"/>
  <c r="P34"/>
  <c r="P36"/>
  <c r="P38"/>
  <c r="P40"/>
  <c r="P42"/>
  <c r="P44"/>
  <c r="P46"/>
  <c r="P48"/>
  <c r="P50"/>
  <c r="W14" s="1"/>
  <c r="P52"/>
  <c r="W32" s="1"/>
  <c r="P54"/>
  <c r="W22" s="1"/>
  <c r="P56"/>
  <c r="W30" s="1"/>
  <c r="P58"/>
  <c r="P60"/>
  <c r="P62"/>
  <c r="P64"/>
  <c r="W20" s="1"/>
  <c r="O9" i="1"/>
  <c r="W52" i="6" l="1"/>
  <c r="W48"/>
  <c r="W40"/>
  <c r="W38"/>
  <c r="W42" i="4"/>
  <c r="W48" i="3"/>
  <c r="R24" i="2"/>
  <c r="W53"/>
  <c r="R18"/>
  <c r="W31"/>
  <c r="W23"/>
  <c r="W10" i="5"/>
  <c r="W14" i="6"/>
  <c r="W58"/>
  <c r="W38" i="5"/>
  <c r="W52"/>
  <c r="W56"/>
  <c r="W48" i="4"/>
  <c r="W18"/>
  <c r="W14"/>
  <c r="W10"/>
  <c r="W66"/>
  <c r="W20"/>
  <c r="W12" i="3"/>
  <c r="W52"/>
  <c r="W56"/>
  <c r="W64"/>
  <c r="W10"/>
  <c r="W15" i="2"/>
  <c r="W49"/>
  <c r="W43"/>
  <c r="W26"/>
  <c r="R26"/>
  <c r="R22"/>
  <c r="R20"/>
  <c r="W12"/>
  <c r="W28"/>
  <c r="R12"/>
  <c r="W24"/>
  <c r="R16"/>
  <c r="R27" i="6"/>
  <c r="Q27"/>
  <c r="W27"/>
  <c r="R19"/>
  <c r="Q19"/>
  <c r="W19"/>
  <c r="R11"/>
  <c r="Q11"/>
  <c r="W11"/>
  <c r="R36"/>
  <c r="Q36"/>
  <c r="R40"/>
  <c r="Q40"/>
  <c r="R44"/>
  <c r="Q44"/>
  <c r="R48"/>
  <c r="Q48"/>
  <c r="R52"/>
  <c r="Q52"/>
  <c r="R56"/>
  <c r="Q56"/>
  <c r="R60"/>
  <c r="Q60"/>
  <c r="R64"/>
  <c r="Q64"/>
  <c r="R68"/>
  <c r="Q68"/>
  <c r="Q69"/>
  <c r="W69"/>
  <c r="R69"/>
  <c r="Q65"/>
  <c r="W65"/>
  <c r="R65"/>
  <c r="Q61"/>
  <c r="W61"/>
  <c r="R61"/>
  <c r="Q57"/>
  <c r="W57"/>
  <c r="R57"/>
  <c r="Q53"/>
  <c r="R53"/>
  <c r="W53"/>
  <c r="Q49"/>
  <c r="W49"/>
  <c r="R49"/>
  <c r="Q45"/>
  <c r="W45"/>
  <c r="R45"/>
  <c r="Q41"/>
  <c r="W41"/>
  <c r="R41"/>
  <c r="Q37"/>
  <c r="W37"/>
  <c r="R37"/>
  <c r="Q32"/>
  <c r="R32"/>
  <c r="R28"/>
  <c r="Q28"/>
  <c r="Q24"/>
  <c r="R24"/>
  <c r="R20"/>
  <c r="Q20"/>
  <c r="R16"/>
  <c r="Q16"/>
  <c r="R12"/>
  <c r="Q12"/>
  <c r="Q10"/>
  <c r="R10"/>
  <c r="W31"/>
  <c r="Q31"/>
  <c r="R31"/>
  <c r="W21"/>
  <c r="Q21"/>
  <c r="R21"/>
  <c r="W13"/>
  <c r="Q13"/>
  <c r="R13"/>
  <c r="W32"/>
  <c r="W28"/>
  <c r="W24"/>
  <c r="W20"/>
  <c r="R29"/>
  <c r="Q29"/>
  <c r="W29"/>
  <c r="R25"/>
  <c r="Q25"/>
  <c r="W25"/>
  <c r="R15"/>
  <c r="Q15"/>
  <c r="W15"/>
  <c r="R34"/>
  <c r="Q34"/>
  <c r="R38"/>
  <c r="Q38"/>
  <c r="R42"/>
  <c r="Q42"/>
  <c r="R46"/>
  <c r="Q46"/>
  <c r="R50"/>
  <c r="Q50"/>
  <c r="R54"/>
  <c r="Q54"/>
  <c r="R58"/>
  <c r="Q58"/>
  <c r="R62"/>
  <c r="Q62"/>
  <c r="R66"/>
  <c r="Q66"/>
  <c r="Q67"/>
  <c r="W67"/>
  <c r="R67"/>
  <c r="Q63"/>
  <c r="W63"/>
  <c r="R63"/>
  <c r="Q59"/>
  <c r="W59"/>
  <c r="R59"/>
  <c r="Q55"/>
  <c r="R55"/>
  <c r="W55"/>
  <c r="Q51"/>
  <c r="W51"/>
  <c r="R51"/>
  <c r="Q47"/>
  <c r="W47"/>
  <c r="R47"/>
  <c r="Q43"/>
  <c r="W43"/>
  <c r="R43"/>
  <c r="Q39"/>
  <c r="W39"/>
  <c r="R39"/>
  <c r="Q35"/>
  <c r="R35"/>
  <c r="W35"/>
  <c r="R30"/>
  <c r="Q30"/>
  <c r="R26"/>
  <c r="Q26"/>
  <c r="Q22"/>
  <c r="R22"/>
  <c r="Q18"/>
  <c r="R18"/>
  <c r="Q14"/>
  <c r="R14"/>
  <c r="Q33"/>
  <c r="W33"/>
  <c r="R33"/>
  <c r="W23"/>
  <c r="Q23"/>
  <c r="R23"/>
  <c r="W17"/>
  <c r="Q17"/>
  <c r="R17"/>
  <c r="W50"/>
  <c r="W42"/>
  <c r="W18"/>
  <c r="W30"/>
  <c r="W26"/>
  <c r="W22"/>
  <c r="W16"/>
  <c r="W12"/>
  <c r="W33" i="5"/>
  <c r="R33"/>
  <c r="Q33"/>
  <c r="R21"/>
  <c r="Q21"/>
  <c r="W21"/>
  <c r="R13"/>
  <c r="Q13"/>
  <c r="W13"/>
  <c r="Q61"/>
  <c r="R61"/>
  <c r="W61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R32"/>
  <c r="Q32"/>
  <c r="Q28"/>
  <c r="R28"/>
  <c r="Q24"/>
  <c r="R24"/>
  <c r="Q20"/>
  <c r="R20"/>
  <c r="Q16"/>
  <c r="R16"/>
  <c r="Q12"/>
  <c r="R12"/>
  <c r="W29"/>
  <c r="Q29"/>
  <c r="R29"/>
  <c r="W23"/>
  <c r="Q23"/>
  <c r="R23"/>
  <c r="W15"/>
  <c r="Q15"/>
  <c r="R15"/>
  <c r="R34"/>
  <c r="Q34"/>
  <c r="R38"/>
  <c r="Q38"/>
  <c r="R42"/>
  <c r="Q42"/>
  <c r="R46"/>
  <c r="Q46"/>
  <c r="R50"/>
  <c r="Q50"/>
  <c r="R54"/>
  <c r="Q54"/>
  <c r="R58"/>
  <c r="Q58"/>
  <c r="R62"/>
  <c r="Q62"/>
  <c r="W32"/>
  <c r="W28"/>
  <c r="W24"/>
  <c r="R25"/>
  <c r="Q25"/>
  <c r="W25"/>
  <c r="R17"/>
  <c r="Q17"/>
  <c r="W17"/>
  <c r="Q59"/>
  <c r="R59"/>
  <c r="W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R30"/>
  <c r="Q30"/>
  <c r="R26"/>
  <c r="Q26"/>
  <c r="R22"/>
  <c r="Q22"/>
  <c r="R18"/>
  <c r="Q18"/>
  <c r="R14"/>
  <c r="Q14"/>
  <c r="R10"/>
  <c r="Q10"/>
  <c r="Q31"/>
  <c r="W31"/>
  <c r="R31"/>
  <c r="W27"/>
  <c r="Q27"/>
  <c r="R27"/>
  <c r="W19"/>
  <c r="Q19"/>
  <c r="R19"/>
  <c r="W11"/>
  <c r="Q11"/>
  <c r="R11"/>
  <c r="R36"/>
  <c r="Q36"/>
  <c r="R40"/>
  <c r="Q40"/>
  <c r="R44"/>
  <c r="Q44"/>
  <c r="R48"/>
  <c r="Q48"/>
  <c r="R52"/>
  <c r="Q52"/>
  <c r="R56"/>
  <c r="Q56"/>
  <c r="R60"/>
  <c r="Q60"/>
  <c r="W20"/>
  <c r="W30"/>
  <c r="W26"/>
  <c r="W22"/>
  <c r="W16"/>
  <c r="W12"/>
  <c r="R17" i="4"/>
  <c r="Q17"/>
  <c r="W17"/>
  <c r="R46"/>
  <c r="Q46"/>
  <c r="W33"/>
  <c r="R33"/>
  <c r="Q33"/>
  <c r="R23"/>
  <c r="Q23"/>
  <c r="W23"/>
  <c r="R11"/>
  <c r="Q11"/>
  <c r="W11"/>
  <c r="R36"/>
  <c r="Q36"/>
  <c r="R40"/>
  <c r="Q40"/>
  <c r="R44"/>
  <c r="Q44"/>
  <c r="R48"/>
  <c r="Q48"/>
  <c r="R52"/>
  <c r="Q52"/>
  <c r="R56"/>
  <c r="Q56"/>
  <c r="R60"/>
  <c r="Q60"/>
  <c r="R64"/>
  <c r="Q64"/>
  <c r="R68"/>
  <c r="Q68"/>
  <c r="Q69"/>
  <c r="R69"/>
  <c r="W69"/>
  <c r="Q65"/>
  <c r="W65"/>
  <c r="R65"/>
  <c r="Q61"/>
  <c r="W61"/>
  <c r="R61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R32"/>
  <c r="Q32"/>
  <c r="Q28"/>
  <c r="R28"/>
  <c r="R24"/>
  <c r="Q24"/>
  <c r="Q20"/>
  <c r="R20"/>
  <c r="Q16"/>
  <c r="R16"/>
  <c r="R12"/>
  <c r="Q12"/>
  <c r="Q10"/>
  <c r="R10"/>
  <c r="Q31"/>
  <c r="W31"/>
  <c r="R31"/>
  <c r="W25"/>
  <c r="Q25"/>
  <c r="R25"/>
  <c r="W19"/>
  <c r="Q19"/>
  <c r="R19"/>
  <c r="W13"/>
  <c r="Q13"/>
  <c r="R13"/>
  <c r="W64"/>
  <c r="W56"/>
  <c r="W36"/>
  <c r="W32"/>
  <c r="W28"/>
  <c r="W24"/>
  <c r="R29"/>
  <c r="Q29"/>
  <c r="W29"/>
  <c r="R34"/>
  <c r="Q34"/>
  <c r="R38"/>
  <c r="Q38"/>
  <c r="R42"/>
  <c r="Q42"/>
  <c r="R50"/>
  <c r="Q50"/>
  <c r="R54"/>
  <c r="Q54"/>
  <c r="R58"/>
  <c r="Q58"/>
  <c r="R62"/>
  <c r="Q62"/>
  <c r="R66"/>
  <c r="Q66"/>
  <c r="Q67"/>
  <c r="W67"/>
  <c r="R67"/>
  <c r="Q63"/>
  <c r="W63"/>
  <c r="R63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R30"/>
  <c r="Q30"/>
  <c r="Q26"/>
  <c r="R26"/>
  <c r="Q22"/>
  <c r="R22"/>
  <c r="R18"/>
  <c r="Q18"/>
  <c r="Q14"/>
  <c r="R14"/>
  <c r="W27"/>
  <c r="Q27"/>
  <c r="R27"/>
  <c r="W21"/>
  <c r="Q21"/>
  <c r="R21"/>
  <c r="W15"/>
  <c r="Q15"/>
  <c r="R15"/>
  <c r="W60"/>
  <c r="W54"/>
  <c r="W46"/>
  <c r="W38"/>
  <c r="W34"/>
  <c r="W30"/>
  <c r="W26"/>
  <c r="W22"/>
  <c r="W16"/>
  <c r="W12"/>
  <c r="R27" i="3"/>
  <c r="Q27"/>
  <c r="W27"/>
  <c r="R21"/>
  <c r="Q21"/>
  <c r="W21"/>
  <c r="R13"/>
  <c r="Q13"/>
  <c r="W13"/>
  <c r="R34"/>
  <c r="Q34"/>
  <c r="R38"/>
  <c r="Q38"/>
  <c r="R42"/>
  <c r="Q42"/>
  <c r="R46"/>
  <c r="Q46"/>
  <c r="R50"/>
  <c r="Q50"/>
  <c r="R54"/>
  <c r="Q54"/>
  <c r="R58"/>
  <c r="Q58"/>
  <c r="R62"/>
  <c r="Q62"/>
  <c r="R66"/>
  <c r="Q66"/>
  <c r="Q67"/>
  <c r="W67"/>
  <c r="R67"/>
  <c r="Q63"/>
  <c r="W63"/>
  <c r="R63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Q30"/>
  <c r="R30"/>
  <c r="Q26"/>
  <c r="R26"/>
  <c r="R22"/>
  <c r="Q22"/>
  <c r="R18"/>
  <c r="Q18"/>
  <c r="R14"/>
  <c r="Q14"/>
  <c r="Q31"/>
  <c r="W31"/>
  <c r="R31"/>
  <c r="W23"/>
  <c r="Q23"/>
  <c r="R23"/>
  <c r="W15"/>
  <c r="Q15"/>
  <c r="R15"/>
  <c r="W62"/>
  <c r="W54"/>
  <c r="W46"/>
  <c r="W38"/>
  <c r="W14"/>
  <c r="W26"/>
  <c r="W22"/>
  <c r="W18"/>
  <c r="W33"/>
  <c r="R33"/>
  <c r="Q33"/>
  <c r="R25"/>
  <c r="Q25"/>
  <c r="W25"/>
  <c r="R17"/>
  <c r="Q17"/>
  <c r="W17"/>
  <c r="R11"/>
  <c r="Q11"/>
  <c r="W11"/>
  <c r="R36"/>
  <c r="Q36"/>
  <c r="R40"/>
  <c r="Q40"/>
  <c r="R44"/>
  <c r="Q44"/>
  <c r="R48"/>
  <c r="Q48"/>
  <c r="R52"/>
  <c r="Q52"/>
  <c r="R56"/>
  <c r="Q56"/>
  <c r="R60"/>
  <c r="Q60"/>
  <c r="R64"/>
  <c r="Q64"/>
  <c r="Q65"/>
  <c r="W65"/>
  <c r="R65"/>
  <c r="Q61"/>
  <c r="W61"/>
  <c r="R61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R32"/>
  <c r="Q32"/>
  <c r="R28"/>
  <c r="Q28"/>
  <c r="Q24"/>
  <c r="R24"/>
  <c r="Q20"/>
  <c r="R20"/>
  <c r="Q16"/>
  <c r="R16"/>
  <c r="Q12"/>
  <c r="R12"/>
  <c r="Q10"/>
  <c r="R10"/>
  <c r="W29"/>
  <c r="Q29"/>
  <c r="R29"/>
  <c r="W19"/>
  <c r="Q19"/>
  <c r="R19"/>
  <c r="W66"/>
  <c r="W58"/>
  <c r="W50"/>
  <c r="W42"/>
  <c r="W34"/>
  <c r="W30"/>
  <c r="W28"/>
  <c r="W24"/>
  <c r="W20"/>
  <c r="W16"/>
  <c r="Q60" i="2"/>
  <c r="R60"/>
  <c r="W60"/>
  <c r="Q52"/>
  <c r="W52"/>
  <c r="R52"/>
  <c r="Q48"/>
  <c r="W48"/>
  <c r="R48"/>
  <c r="Q44"/>
  <c r="W44"/>
  <c r="R44"/>
  <c r="Q40"/>
  <c r="W40"/>
  <c r="R40"/>
  <c r="Q36"/>
  <c r="W36"/>
  <c r="R36"/>
  <c r="R33"/>
  <c r="Q33"/>
  <c r="R29"/>
  <c r="Q29"/>
  <c r="R25"/>
  <c r="Q25"/>
  <c r="R21"/>
  <c r="Q21"/>
  <c r="R17"/>
  <c r="Q17"/>
  <c r="R13"/>
  <c r="Q13"/>
  <c r="R37"/>
  <c r="Q37"/>
  <c r="R41"/>
  <c r="Q41"/>
  <c r="R45"/>
  <c r="Q45"/>
  <c r="R49"/>
  <c r="Q49"/>
  <c r="R53"/>
  <c r="Q53"/>
  <c r="R57"/>
  <c r="Q57"/>
  <c r="R61"/>
  <c r="Q61"/>
  <c r="W57"/>
  <c r="W29"/>
  <c r="W21"/>
  <c r="W13"/>
  <c r="Q64"/>
  <c r="W64"/>
  <c r="R64"/>
  <c r="Q56"/>
  <c r="W56"/>
  <c r="R56"/>
  <c r="Q62"/>
  <c r="W62"/>
  <c r="R62"/>
  <c r="Q58"/>
  <c r="W58"/>
  <c r="R58"/>
  <c r="Q54"/>
  <c r="W54"/>
  <c r="R54"/>
  <c r="Q50"/>
  <c r="W50"/>
  <c r="R50"/>
  <c r="Q46"/>
  <c r="W46"/>
  <c r="R46"/>
  <c r="Q42"/>
  <c r="W42"/>
  <c r="R42"/>
  <c r="Q38"/>
  <c r="W38"/>
  <c r="R38"/>
  <c r="Q34"/>
  <c r="W34"/>
  <c r="R34"/>
  <c r="R31"/>
  <c r="Q31"/>
  <c r="R27"/>
  <c r="Q27"/>
  <c r="R23"/>
  <c r="Q23"/>
  <c r="R19"/>
  <c r="Q19"/>
  <c r="R15"/>
  <c r="Q15"/>
  <c r="R11"/>
  <c r="Q11"/>
  <c r="R35"/>
  <c r="Q35"/>
  <c r="R39"/>
  <c r="Q39"/>
  <c r="R43"/>
  <c r="Q43"/>
  <c r="R47"/>
  <c r="Q47"/>
  <c r="R51"/>
  <c r="Q51"/>
  <c r="R55"/>
  <c r="Q55"/>
  <c r="R59"/>
  <c r="Q59"/>
  <c r="R63"/>
  <c r="Q63"/>
  <c r="W33"/>
  <c r="W61"/>
  <c r="W55"/>
  <c r="W47"/>
  <c r="W39"/>
  <c r="W27"/>
  <c r="W19"/>
  <c r="W11"/>
  <c r="W25"/>
  <c r="W17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11"/>
  <c r="Y8"/>
  <c r="X8"/>
  <c r="D74" i="6" l="1"/>
  <c r="AK8" i="4"/>
  <c r="D73" s="1"/>
  <c r="D72" i="3"/>
  <c r="D71" i="2"/>
  <c r="D67" i="5"/>
  <c r="AG8" i="6"/>
  <c r="AI8"/>
  <c r="D76"/>
  <c r="AK8"/>
  <c r="AG8" i="5"/>
  <c r="AI8"/>
  <c r="D69"/>
  <c r="AK8"/>
  <c r="D74" i="4"/>
  <c r="AG8"/>
  <c r="AI8"/>
  <c r="D76"/>
  <c r="AG8" i="3"/>
  <c r="AI8"/>
  <c r="D74"/>
  <c r="AK8"/>
  <c r="D69" i="2"/>
  <c r="AI8"/>
  <c r="AG8"/>
  <c r="AK8"/>
  <c r="R66" i="1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73"/>
  <c r="O74"/>
  <c r="AC8"/>
  <c r="AA8"/>
  <c r="AB8"/>
  <c r="D73" i="6" l="1"/>
  <c r="Z8"/>
  <c r="AJ8" s="1"/>
  <c r="D66" i="5"/>
  <c r="Z8"/>
  <c r="AJ8" s="1"/>
  <c r="Z8" i="4"/>
  <c r="D71" i="3"/>
  <c r="Z8"/>
  <c r="AJ8" s="1"/>
  <c r="D68" i="2"/>
  <c r="Z8"/>
  <c r="AJ8" s="1"/>
  <c r="AK8" i="1"/>
  <c r="D73" s="1"/>
  <c r="D76"/>
  <c r="D74"/>
  <c r="AI8"/>
  <c r="AG8"/>
  <c r="O72" i="6" l="1"/>
  <c r="D72"/>
  <c r="AF8"/>
  <c r="AD8"/>
  <c r="AL8"/>
  <c r="AH8"/>
  <c r="O65" i="5"/>
  <c r="D65"/>
  <c r="AF8"/>
  <c r="AD8"/>
  <c r="AL8"/>
  <c r="AH8"/>
  <c r="O72" i="4"/>
  <c r="D72"/>
  <c r="AF8"/>
  <c r="AD8"/>
  <c r="AL8"/>
  <c r="AH8"/>
  <c r="AJ8"/>
  <c r="O70" i="3"/>
  <c r="D70"/>
  <c r="AF8"/>
  <c r="AD8"/>
  <c r="AL8"/>
  <c r="AH8"/>
  <c r="O67" i="2"/>
  <c r="D67"/>
  <c r="AF8"/>
  <c r="AD8"/>
  <c r="AL8"/>
  <c r="AH8"/>
  <c r="Z8" i="1"/>
  <c r="AJ8" l="1"/>
  <c r="O72"/>
  <c r="D72"/>
  <c r="AF8"/>
  <c r="AL8"/>
  <c r="AD8"/>
  <c r="AH8"/>
</calcChain>
</file>

<file path=xl/sharedStrings.xml><?xml version="1.0" encoding="utf-8"?>
<sst xmlns="http://schemas.openxmlformats.org/spreadsheetml/2006/main" count="2872" uniqueCount="1042">
  <si>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</si>
  <si>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</si>
  <si>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</si>
  <si>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</si>
  <si>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</si>
  <si>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</si>
  <si>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</si>
  <si>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</si>
  <si>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</si>
  <si>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</si>
  <si>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</si>
  <si>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</si>
  <si>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</si>
  <si>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</si>
  <si>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</si>
  <si>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</si>
  <si>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</si>
  <si>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</si>
  <si>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</si>
  <si>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</si>
  <si>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</si>
  <si>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</si>
  <si>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</si>
  <si>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</si>
  <si>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</si>
  <si>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</si>
  <si>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</si>
  <si>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</si>
  <si>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</si>
  <si>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</si>
  <si>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</si>
  <si>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</si>
  <si>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</si>
  <si>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</si>
  <si>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</si>
  <si>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</si>
  <si>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</si>
  <si>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</si>
  <si>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</si>
  <si>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</si>
  <si>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</si>
  <si>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</si>
  <si>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</si>
  <si>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</si>
  <si>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</si>
  <si>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</si>
  <si>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</si>
  <si>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</si>
  <si>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</si>
  <si>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</si>
  <si>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</si>
  <si>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</si>
  <si>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</si>
  <si>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Tài chính tiền tệ</t>
  </si>
  <si>
    <t>Ngày thi: 10/6/2019</t>
  </si>
  <si>
    <t>Giờ thi: 13h30</t>
  </si>
  <si>
    <t>Nhóm: FIA1326-6</t>
  </si>
  <si>
    <t>Nhóm: FIA1326-5</t>
  </si>
  <si>
    <t>Nhóm: FIA1326-4</t>
  </si>
  <si>
    <t>Nhóm: FIA1326-3</t>
  </si>
  <si>
    <t>Nhóm: FIA1326-2</t>
  </si>
  <si>
    <t>Nhóm: FIA1326-1</t>
  </si>
  <si>
    <t>B17DCQT005</t>
  </si>
  <si>
    <t>Đoàn Tuấn</t>
  </si>
  <si>
    <t>Anh</t>
  </si>
  <si>
    <t>B17DCKT003</t>
  </si>
  <si>
    <t>Lã Thị Vân</t>
  </si>
  <si>
    <t>B17DCQT009</t>
  </si>
  <si>
    <t>Trần Thị</t>
  </si>
  <si>
    <t>B17DCKT010</t>
  </si>
  <si>
    <t>Trần Thị Phương</t>
  </si>
  <si>
    <t>B17DCQT016</t>
  </si>
  <si>
    <t>Lê Đình</t>
  </si>
  <si>
    <t>Bằng</t>
  </si>
  <si>
    <t>B17DCKT021</t>
  </si>
  <si>
    <t>Dương Thị Linh</t>
  </si>
  <si>
    <t>Chi</t>
  </si>
  <si>
    <t>B17DCKT022</t>
  </si>
  <si>
    <t>Lê Thị</t>
  </si>
  <si>
    <t>B17DCKT024</t>
  </si>
  <si>
    <t>Tạ Thị</t>
  </si>
  <si>
    <t>Dung</t>
  </si>
  <si>
    <t>B17DCQT025</t>
  </si>
  <si>
    <t>Đặng Văn</t>
  </si>
  <si>
    <t>Dũng</t>
  </si>
  <si>
    <t>B17DCQT034</t>
  </si>
  <si>
    <t>Lương Thị Phương</t>
  </si>
  <si>
    <t>Giang</t>
  </si>
  <si>
    <t>B17DCKT031</t>
  </si>
  <si>
    <t>Phạm Thị Hương</t>
  </si>
  <si>
    <t>B17DCKT033</t>
  </si>
  <si>
    <t>Nguyễn Thu</t>
  </si>
  <si>
    <t>Hà</t>
  </si>
  <si>
    <t>B17DCQT039</t>
  </si>
  <si>
    <t>Phạm Thị Thu</t>
  </si>
  <si>
    <t>B17DCKT039</t>
  </si>
  <si>
    <t>Đinh Thúy</t>
  </si>
  <si>
    <t>Hạnh</t>
  </si>
  <si>
    <t>B17DCKT041</t>
  </si>
  <si>
    <t>Lê Nguyên</t>
  </si>
  <si>
    <t>B17DCQT050</t>
  </si>
  <si>
    <t>Nguyễn Thị</t>
  </si>
  <si>
    <t>Hào</t>
  </si>
  <si>
    <t>B17DCQT052</t>
  </si>
  <si>
    <t>Vũ Thị</t>
  </si>
  <si>
    <t>Hảo</t>
  </si>
  <si>
    <t>B17DCQT045</t>
  </si>
  <si>
    <t>Đoàn Thu</t>
  </si>
  <si>
    <t>Hằng</t>
  </si>
  <si>
    <t>B17DCKT043</t>
  </si>
  <si>
    <t>Đỗ Thị</t>
  </si>
  <si>
    <t>Hiền</t>
  </si>
  <si>
    <t>B17DCKT054</t>
  </si>
  <si>
    <t>Hòa</t>
  </si>
  <si>
    <t>B17DCKT059</t>
  </si>
  <si>
    <t>Lê Thị Thu</t>
  </si>
  <si>
    <t>Hồng</t>
  </si>
  <si>
    <t>B17DCQT068</t>
  </si>
  <si>
    <t>Lê Thu</t>
  </si>
  <si>
    <t>Huyền</t>
  </si>
  <si>
    <t>B17DCQT071</t>
  </si>
  <si>
    <t>Võ Thu</t>
  </si>
  <si>
    <t>B17DCKT066</t>
  </si>
  <si>
    <t>Hương</t>
  </si>
  <si>
    <t>B17DCKT077</t>
  </si>
  <si>
    <t>Vũ Thị Ngọc</t>
  </si>
  <si>
    <t>Lam</t>
  </si>
  <si>
    <t>B17DCQT075</t>
  </si>
  <si>
    <t>Nguyễn Thị Mai</t>
  </si>
  <si>
    <t>Lan</t>
  </si>
  <si>
    <t>B17DCKT087</t>
  </si>
  <si>
    <t>Nguyễn Thị Thùy</t>
  </si>
  <si>
    <t>Linh</t>
  </si>
  <si>
    <t>B17DCQT089</t>
  </si>
  <si>
    <t>Phạm Thị</t>
  </si>
  <si>
    <t>B17DCKT095</t>
  </si>
  <si>
    <t>Trần Thị Thùy</t>
  </si>
  <si>
    <t>B17DCKT100</t>
  </si>
  <si>
    <t>Nguyễn Kim</t>
  </si>
  <si>
    <t>Ly</t>
  </si>
  <si>
    <t>B17DCKT103</t>
  </si>
  <si>
    <t>Nguyễn Thị Hương</t>
  </si>
  <si>
    <t>Mai</t>
  </si>
  <si>
    <t>B17DCQT100</t>
  </si>
  <si>
    <t>Hoàng Nhật</t>
  </si>
  <si>
    <t>Minh</t>
  </si>
  <si>
    <t>B17DCQT103</t>
  </si>
  <si>
    <t>Nguyễn Xuân</t>
  </si>
  <si>
    <t>B17DCQT108</t>
  </si>
  <si>
    <t>Nguyễn Thị Kim</t>
  </si>
  <si>
    <t>Ngân</t>
  </si>
  <si>
    <t>B17DCKT117</t>
  </si>
  <si>
    <t>Lê Thị Như</t>
  </si>
  <si>
    <t>Ngọc</t>
  </si>
  <si>
    <t>B17DCQT114</t>
  </si>
  <si>
    <t>Vũ Đức</t>
  </si>
  <si>
    <t>Nhân</t>
  </si>
  <si>
    <t>B17DCQT115</t>
  </si>
  <si>
    <t>Lê Tuyết</t>
  </si>
  <si>
    <t>Nhung</t>
  </si>
  <si>
    <t>B17DCKT128</t>
  </si>
  <si>
    <t>Nguyễn Thị Hồng</t>
  </si>
  <si>
    <t>B17DCQT117</t>
  </si>
  <si>
    <t>B17DCQT123</t>
  </si>
  <si>
    <t>Hồ Thị</t>
  </si>
  <si>
    <t>Phương</t>
  </si>
  <si>
    <t>B17DCKT134</t>
  </si>
  <si>
    <t>B17DCKT136</t>
  </si>
  <si>
    <t>Phùng Thị</t>
  </si>
  <si>
    <t>Phượng</t>
  </si>
  <si>
    <t>B17DCQT131</t>
  </si>
  <si>
    <t>Võ Minh</t>
  </si>
  <si>
    <t>Quang</t>
  </si>
  <si>
    <t>B17DCQT135</t>
  </si>
  <si>
    <t>Vũ Xuân</t>
  </si>
  <si>
    <t>Quỳnh</t>
  </si>
  <si>
    <t>B17DCKT144</t>
  </si>
  <si>
    <t>Lê Phương</t>
  </si>
  <si>
    <t>Thảo</t>
  </si>
  <si>
    <t>B17DCKT146</t>
  </si>
  <si>
    <t>Phạm Phương</t>
  </si>
  <si>
    <t>B17DCKT163</t>
  </si>
  <si>
    <t>Thủy</t>
  </si>
  <si>
    <t>B17DCKT164</t>
  </si>
  <si>
    <t>Nguyễn Thị Thu</t>
  </si>
  <si>
    <t>B16DCQT135</t>
  </si>
  <si>
    <t>Đỗ Thị Anh</t>
  </si>
  <si>
    <t>Thư</t>
  </si>
  <si>
    <t>B17DCKT167</t>
  </si>
  <si>
    <t>Trà</t>
  </si>
  <si>
    <t>B17DCKT171</t>
  </si>
  <si>
    <t>Hoàng Thị Huyền</t>
  </si>
  <si>
    <t>Trang</t>
  </si>
  <si>
    <t>B17DCKT172</t>
  </si>
  <si>
    <t>Nguyễn Huyền</t>
  </si>
  <si>
    <t>B17DCQT159</t>
  </si>
  <si>
    <t>B17DCQT161</t>
  </si>
  <si>
    <t>B17DCQT163</t>
  </si>
  <si>
    <t>Trần Thị Thu</t>
  </si>
  <si>
    <t>B17DCQT167</t>
  </si>
  <si>
    <t>Nguyễn Anh</t>
  </si>
  <si>
    <t>Tú</t>
  </si>
  <si>
    <t>B17DCQT174</t>
  </si>
  <si>
    <t>Ngụy Thị</t>
  </si>
  <si>
    <t>Vân</t>
  </si>
  <si>
    <t>B17DCKT191</t>
  </si>
  <si>
    <t>Trần Thảo</t>
  </si>
  <si>
    <t>B17DCKT192</t>
  </si>
  <si>
    <t>Cao Thị</t>
  </si>
  <si>
    <t>Yến</t>
  </si>
  <si>
    <t>B17DCQT179</t>
  </si>
  <si>
    <t>Nguyễn Thị Hải</t>
  </si>
  <si>
    <t>D17CQQT01-B</t>
  </si>
  <si>
    <t>D17CQKT03-B</t>
  </si>
  <si>
    <t>D17CQKT02-B</t>
  </si>
  <si>
    <t>D17CQQT04-B</t>
  </si>
  <si>
    <t>D17CQKT01-B</t>
  </si>
  <si>
    <t>D17CQKT04-B</t>
  </si>
  <si>
    <t>D17CQQT02-B</t>
  </si>
  <si>
    <t>D17CQQT03-B</t>
  </si>
  <si>
    <t>D16CQQT03-B</t>
  </si>
  <si>
    <t>18/06/1999</t>
  </si>
  <si>
    <t>04/04/2000</t>
  </si>
  <si>
    <t>09/02/1999</t>
  </si>
  <si>
    <t>10/08/1999</t>
  </si>
  <si>
    <t>11/10/1999</t>
  </si>
  <si>
    <t>12/12/1999</t>
  </si>
  <si>
    <t>07/06/1999</t>
  </si>
  <si>
    <t>04/09/1999</t>
  </si>
  <si>
    <t>13/01/1999</t>
  </si>
  <si>
    <t>22/12/1999</t>
  </si>
  <si>
    <t>08/11/1999</t>
  </si>
  <si>
    <t>12/02/1999</t>
  </si>
  <si>
    <t>27/04/1999</t>
  </si>
  <si>
    <t>29/03/1999</t>
  </si>
  <si>
    <t>03/11/1999</t>
  </si>
  <si>
    <t>12/09/1999</t>
  </si>
  <si>
    <t>29/08/1999</t>
  </si>
  <si>
    <t>12/03/1999</t>
  </si>
  <si>
    <t>18/07/1998</t>
  </si>
  <si>
    <t>24/08/1999</t>
  </si>
  <si>
    <t>18/07/1999</t>
  </si>
  <si>
    <t>05/01/1999</t>
  </si>
  <si>
    <t>09/12/1999</t>
  </si>
  <si>
    <t>28/04/1999</t>
  </si>
  <si>
    <t>11/11/1999</t>
  </si>
  <si>
    <t>17/01/1999</t>
  </si>
  <si>
    <t>24/11/1999</t>
  </si>
  <si>
    <t>01/05/1999</t>
  </si>
  <si>
    <t>21/06/1999</t>
  </si>
  <si>
    <t>11/02/1999</t>
  </si>
  <si>
    <t>17/04/1999</t>
  </si>
  <si>
    <t>31/08/1999</t>
  </si>
  <si>
    <t>16/12/1999</t>
  </si>
  <si>
    <t>28/11/1999</t>
  </si>
  <si>
    <t>12/05/1999</t>
  </si>
  <si>
    <t>20/10/1999</t>
  </si>
  <si>
    <t>21/11/1999</t>
  </si>
  <si>
    <t>25/06/1999</t>
  </si>
  <si>
    <t>14/10/1999</t>
  </si>
  <si>
    <t>29/07/1999</t>
  </si>
  <si>
    <t>28/09/1999</t>
  </si>
  <si>
    <t>21/09/1999</t>
  </si>
  <si>
    <t>21/05/1999</t>
  </si>
  <si>
    <t>07/12/1999</t>
  </si>
  <si>
    <t>14/06/1999</t>
  </si>
  <si>
    <t>10/10/1998</t>
  </si>
  <si>
    <t>08/06/1999</t>
  </si>
  <si>
    <t>25/05/1999</t>
  </si>
  <si>
    <t>01/09/1999</t>
  </si>
  <si>
    <t>15/10/1999</t>
  </si>
  <si>
    <t>02/06/1999</t>
  </si>
  <si>
    <t>24/10/1999</t>
  </si>
  <si>
    <t>17/08/1999</t>
  </si>
  <si>
    <t>27/11/1999</t>
  </si>
  <si>
    <t>11/07/1999</t>
  </si>
  <si>
    <t>09/07/1999</t>
  </si>
  <si>
    <t>B17DCQT006</t>
  </si>
  <si>
    <t>Lê Thị Lan</t>
  </si>
  <si>
    <t>22/03/1999</t>
  </si>
  <si>
    <t>B17DCKT004</t>
  </si>
  <si>
    <t>Lê Thị Ngọc</t>
  </si>
  <si>
    <t>26/04/1999</t>
  </si>
  <si>
    <t>B17DCQT010</t>
  </si>
  <si>
    <t>Trần Thị Trâm</t>
  </si>
  <si>
    <t>11/01/1999</t>
  </si>
  <si>
    <t>B17DCKT011</t>
  </si>
  <si>
    <t>Trần Thị Vân</t>
  </si>
  <si>
    <t>23/12/1999</t>
  </si>
  <si>
    <t>B17DCQT012</t>
  </si>
  <si>
    <t>Trương Tuấn</t>
  </si>
  <si>
    <t>22/11/1999</t>
  </si>
  <si>
    <t>B15DCKT014</t>
  </si>
  <si>
    <t>Nguyễn Thị Ngọc</t>
  </si>
  <si>
    <t>ánh</t>
  </si>
  <si>
    <t>01/02/1997</t>
  </si>
  <si>
    <t>D15CQKT02-B</t>
  </si>
  <si>
    <t>B16DCKT010</t>
  </si>
  <si>
    <t>Phan Thị</t>
  </si>
  <si>
    <t>Bích</t>
  </si>
  <si>
    <t>20/08/1998</t>
  </si>
  <si>
    <t>D16CQKT02-B</t>
  </si>
  <si>
    <t>B17DCQT018</t>
  </si>
  <si>
    <t>Hoàng Thị Phương</t>
  </si>
  <si>
    <t>10/09/1999</t>
  </si>
  <si>
    <t>B17DCQT020</t>
  </si>
  <si>
    <t>Ngọ Văn</t>
  </si>
  <si>
    <t>Cường</t>
  </si>
  <si>
    <t>01/10/1999</t>
  </si>
  <si>
    <t>B17DCQT032</t>
  </si>
  <si>
    <t>Nguyễn Đức</t>
  </si>
  <si>
    <t>Duy</t>
  </si>
  <si>
    <t>25/11/1999</t>
  </si>
  <si>
    <t>B17DCQT038</t>
  </si>
  <si>
    <t>19/05/1999</t>
  </si>
  <si>
    <t>B17DCQT041</t>
  </si>
  <si>
    <t>Hải</t>
  </si>
  <si>
    <t>12/04/1999</t>
  </si>
  <si>
    <t>B17DCQT051</t>
  </si>
  <si>
    <t>11/09/1999</t>
  </si>
  <si>
    <t>B17DCKT036</t>
  </si>
  <si>
    <t>B17DCQT043</t>
  </si>
  <si>
    <t>Nguyễn Ngọc</t>
  </si>
  <si>
    <t>Hân</t>
  </si>
  <si>
    <t>04/12/1999</t>
  </si>
  <si>
    <t>B17DCKT051</t>
  </si>
  <si>
    <t>Nguyễn Thị Mỹ</t>
  </si>
  <si>
    <t>Hoa</t>
  </si>
  <si>
    <t>B17DCQT062</t>
  </si>
  <si>
    <t>Huế</t>
  </si>
  <si>
    <t>08/04/1999</t>
  </si>
  <si>
    <t>B16DCQT063</t>
  </si>
  <si>
    <t>Nguyễn Huy</t>
  </si>
  <si>
    <t>Hùng</t>
  </si>
  <si>
    <t>31/08/1998</t>
  </si>
  <si>
    <t>B17DCQT064</t>
  </si>
  <si>
    <t>Nguyễn Như</t>
  </si>
  <si>
    <t>Hưng</t>
  </si>
  <si>
    <t>21/12/1999</t>
  </si>
  <si>
    <t>B17DCKT065</t>
  </si>
  <si>
    <t>07/11/1999</t>
  </si>
  <si>
    <t>B17DCQT074</t>
  </si>
  <si>
    <t>26/11/1999</t>
  </si>
  <si>
    <t>B17DCQT083</t>
  </si>
  <si>
    <t>20/04/1999</t>
  </si>
  <si>
    <t>B17DCKT085</t>
  </si>
  <si>
    <t>28/02/1999</t>
  </si>
  <si>
    <t>B17DCKT093</t>
  </si>
  <si>
    <t>Trần Thị Khánh</t>
  </si>
  <si>
    <t>16/04/1999</t>
  </si>
  <si>
    <t>B17DCKT096</t>
  </si>
  <si>
    <t>Vũ Mai</t>
  </si>
  <si>
    <t>22/10/1999</t>
  </si>
  <si>
    <t>B17DCKT112</t>
  </si>
  <si>
    <t>Nguyễn Thị Hà</t>
  </si>
  <si>
    <t>My</t>
  </si>
  <si>
    <t>26/05/1999</t>
  </si>
  <si>
    <t>B17DCKT116</t>
  </si>
  <si>
    <t>Đào Thị</t>
  </si>
  <si>
    <t>B17DCQT109</t>
  </si>
  <si>
    <t>B17DCKT120</t>
  </si>
  <si>
    <t>Tạ Thị Hồng</t>
  </si>
  <si>
    <t>B17DCKT121</t>
  </si>
  <si>
    <t>Bùi Thị ánh</t>
  </si>
  <si>
    <t>Nguyệt</t>
  </si>
  <si>
    <t>B17DCQT113</t>
  </si>
  <si>
    <t>Lê Thị ánh</t>
  </si>
  <si>
    <t>13/10/1999</t>
  </si>
  <si>
    <t>B15DCKT130</t>
  </si>
  <si>
    <t>Đỗ Thị Hồng</t>
  </si>
  <si>
    <t>20/12/1997</t>
  </si>
  <si>
    <t>B17DCKT131</t>
  </si>
  <si>
    <t>Vũ Thị Kiều</t>
  </si>
  <si>
    <t>Oanh</t>
  </si>
  <si>
    <t>B17DCKT132</t>
  </si>
  <si>
    <t>Phấn</t>
  </si>
  <si>
    <t>09/09/1999</t>
  </si>
  <si>
    <t>B17DCQT120</t>
  </si>
  <si>
    <t>Nguyễn Nam</t>
  </si>
  <si>
    <t>Phong</t>
  </si>
  <si>
    <t>16/10/1999</t>
  </si>
  <si>
    <t>B17DCQT124</t>
  </si>
  <si>
    <t>Kim Văn</t>
  </si>
  <si>
    <t>24/05/1999</t>
  </si>
  <si>
    <t>B17DCQT126</t>
  </si>
  <si>
    <t>B17DCQT129</t>
  </si>
  <si>
    <t>Lê Nhật</t>
  </si>
  <si>
    <t>B17DCQT133</t>
  </si>
  <si>
    <t>07/10/1998</t>
  </si>
  <si>
    <t>B17DCQT136</t>
  </si>
  <si>
    <t>Nguyễn Tuấn</t>
  </si>
  <si>
    <t>Sơn</t>
  </si>
  <si>
    <t>B17DCQT144</t>
  </si>
  <si>
    <t>Nguyễn Tiến</t>
  </si>
  <si>
    <t>Thanh</t>
  </si>
  <si>
    <t>28/07/1999</t>
  </si>
  <si>
    <t>B13DCQT177</t>
  </si>
  <si>
    <t>Nguyễn Văn</t>
  </si>
  <si>
    <t>20/05/1995</t>
  </si>
  <si>
    <t>D13QTDN2</t>
  </si>
  <si>
    <t>B16DCKT126</t>
  </si>
  <si>
    <t>23/08/1998</t>
  </si>
  <si>
    <t>B17DCQT149</t>
  </si>
  <si>
    <t>Nguyễn Trường</t>
  </si>
  <si>
    <t>Thọ</t>
  </si>
  <si>
    <t>10/11/1999</t>
  </si>
  <si>
    <t>B17DCKT156</t>
  </si>
  <si>
    <t>Nguyễn Nguyệt</t>
  </si>
  <si>
    <t>Thu</t>
  </si>
  <si>
    <t>23/10/1999</t>
  </si>
  <si>
    <t>B17DCQT154</t>
  </si>
  <si>
    <t>Đoàn Thị</t>
  </si>
  <si>
    <t>26/12/1999</t>
  </si>
  <si>
    <t>B17DCQT153</t>
  </si>
  <si>
    <t>Thúy</t>
  </si>
  <si>
    <t>23/03/1999</t>
  </si>
  <si>
    <t>B17DCKT159</t>
  </si>
  <si>
    <t>Mai Thị</t>
  </si>
  <si>
    <t>Thương</t>
  </si>
  <si>
    <t>06/09/1999</t>
  </si>
  <si>
    <t>B17DCQT158</t>
  </si>
  <si>
    <t>Khuất Thị Thu</t>
  </si>
  <si>
    <t>18/05/1999</t>
  </si>
  <si>
    <t>B16DCKT138</t>
  </si>
  <si>
    <t>Nguyễn Hồng Phương</t>
  </si>
  <si>
    <t>11/01/1998</t>
  </si>
  <si>
    <t>B17DCKT180</t>
  </si>
  <si>
    <t>Nguyễn Phương</t>
  </si>
  <si>
    <t>Trinh</t>
  </si>
  <si>
    <t>02/09/1999</t>
  </si>
  <si>
    <t>B17DCQT166</t>
  </si>
  <si>
    <t>Vương Tiến</t>
  </si>
  <si>
    <t>Trường</t>
  </si>
  <si>
    <t>03/10/1999</t>
  </si>
  <si>
    <t>B17DCQT169</t>
  </si>
  <si>
    <t>Tùng</t>
  </si>
  <si>
    <t>12/07/1999</t>
  </si>
  <si>
    <t>B17DCQT170</t>
  </si>
  <si>
    <t>Tuyết</t>
  </si>
  <si>
    <t>24/03/1999</t>
  </si>
  <si>
    <t>B17DCKT184</t>
  </si>
  <si>
    <t>Bùi Thị Thu</t>
  </si>
  <si>
    <t>Uyên</t>
  </si>
  <si>
    <t>B17DCQT173</t>
  </si>
  <si>
    <t>09/06/1999</t>
  </si>
  <si>
    <t>B15DCKT206</t>
  </si>
  <si>
    <t>Lê Thị Hồng</t>
  </si>
  <si>
    <t>19/10/1997</t>
  </si>
  <si>
    <t>B16DCKT151</t>
  </si>
  <si>
    <t>Nguyễn Hà</t>
  </si>
  <si>
    <t>16/04/1998</t>
  </si>
  <si>
    <t>D16CQKT03-B</t>
  </si>
  <si>
    <t>B17DCQT175</t>
  </si>
  <si>
    <t>08/01/1998</t>
  </si>
  <si>
    <t>B17DCQT178</t>
  </si>
  <si>
    <t>Lê Thị Hải</t>
  </si>
  <si>
    <t>01/11/1999</t>
  </si>
  <si>
    <t>505-A2</t>
  </si>
  <si>
    <t>503-A2</t>
  </si>
  <si>
    <t>B17DCQT004</t>
  </si>
  <si>
    <t>Đoàn Thị Vân</t>
  </si>
  <si>
    <t>06/03/1999</t>
  </si>
  <si>
    <t>B17DCKT002</t>
  </si>
  <si>
    <t>Đỗ Vân</t>
  </si>
  <si>
    <t>20/09/1999</t>
  </si>
  <si>
    <t>B17DCKT008</t>
  </si>
  <si>
    <t>Phạm Thị Phương</t>
  </si>
  <si>
    <t>B17DCKT012</t>
  </si>
  <si>
    <t>Trịnh Vân</t>
  </si>
  <si>
    <t>20/05/1999</t>
  </si>
  <si>
    <t>B17DCKT016</t>
  </si>
  <si>
    <t>29/11/1999</t>
  </si>
  <si>
    <t>B17DCKT020</t>
  </si>
  <si>
    <t>Bùi Thị Thái</t>
  </si>
  <si>
    <t>Bình</t>
  </si>
  <si>
    <t>B17DCKT023</t>
  </si>
  <si>
    <t>Diễn</t>
  </si>
  <si>
    <t>19/11/1999</t>
  </si>
  <si>
    <t>B16DCQT033</t>
  </si>
  <si>
    <t>Lê Tùng</t>
  </si>
  <si>
    <t>15/06/1998</t>
  </si>
  <si>
    <t>D16CQQT01-B</t>
  </si>
  <si>
    <t>B17DCQT030</t>
  </si>
  <si>
    <t>Dương</t>
  </si>
  <si>
    <t>25/09/1999</t>
  </si>
  <si>
    <t>B17DCKT032</t>
  </si>
  <si>
    <t>Đoàn Thị Thu</t>
  </si>
  <si>
    <t>29/07/1998</t>
  </si>
  <si>
    <t>B17DCQT037</t>
  </si>
  <si>
    <t>13/08/1999</t>
  </si>
  <si>
    <t>B17DCQT042</t>
  </si>
  <si>
    <t>09/11/1999</t>
  </si>
  <si>
    <t>B17DCQT048</t>
  </si>
  <si>
    <t>14/11/1999</t>
  </si>
  <si>
    <t>B17DCQT049</t>
  </si>
  <si>
    <t>Lỗ Thị</t>
  </si>
  <si>
    <t>B17DCQT047</t>
  </si>
  <si>
    <t>02/07/1999</t>
  </si>
  <si>
    <t>B17DCQT058</t>
  </si>
  <si>
    <t>Trần Thị Minh</t>
  </si>
  <si>
    <t>B17DCKT060</t>
  </si>
  <si>
    <t>Phan Thị Kim</t>
  </si>
  <si>
    <t>Huệ</t>
  </si>
  <si>
    <t>05/02/1998</t>
  </si>
  <si>
    <t>B17DCKT070</t>
  </si>
  <si>
    <t>Huyên</t>
  </si>
  <si>
    <t>B17DCQT070</t>
  </si>
  <si>
    <t>04/04/1999</t>
  </si>
  <si>
    <t>B17DCKT072</t>
  </si>
  <si>
    <t>Phạm Thu</t>
  </si>
  <si>
    <t>B17DCKT075</t>
  </si>
  <si>
    <t>B17DCQT072</t>
  </si>
  <si>
    <t>B17DCKT063</t>
  </si>
  <si>
    <t>Đỗ Thị Thanh</t>
  </si>
  <si>
    <t>31/10/1999</t>
  </si>
  <si>
    <t>B16DCKT059</t>
  </si>
  <si>
    <t>Nguyễn Thị Lan</t>
  </si>
  <si>
    <t>05/03/1998</t>
  </si>
  <si>
    <t>B17DCQT073</t>
  </si>
  <si>
    <t>Khương</t>
  </si>
  <si>
    <t>04/08/1997</t>
  </si>
  <si>
    <t>B17DCQT076</t>
  </si>
  <si>
    <t>Trần Ngọc</t>
  </si>
  <si>
    <t>15/09/1999</t>
  </si>
  <si>
    <t>B17DCKT080</t>
  </si>
  <si>
    <t>Đào Nhật</t>
  </si>
  <si>
    <t>18/01/1999</t>
  </si>
  <si>
    <t>B17DCKT081</t>
  </si>
  <si>
    <t>Đào Thị Thùy</t>
  </si>
  <si>
    <t>15/02/1999</t>
  </si>
  <si>
    <t>B17DCKT083</t>
  </si>
  <si>
    <t>Nguyễn Hải</t>
  </si>
  <si>
    <t>10/12/1999</t>
  </si>
  <si>
    <t>B17DCKT084</t>
  </si>
  <si>
    <t>25/12/1999</t>
  </si>
  <si>
    <t>B17DCKT091</t>
  </si>
  <si>
    <t>Phạm Thị Ngọc</t>
  </si>
  <si>
    <t>02/08/1999</t>
  </si>
  <si>
    <t>B17DCQT098</t>
  </si>
  <si>
    <t>Đỗ Khánh</t>
  </si>
  <si>
    <t>09/01/1999</t>
  </si>
  <si>
    <t>B17DCKT101</t>
  </si>
  <si>
    <t>01/08/1999</t>
  </si>
  <si>
    <t>B17DCQT110</t>
  </si>
  <si>
    <t>Nguyễn Thị Bích</t>
  </si>
  <si>
    <t>04/10/1999</t>
  </si>
  <si>
    <t>B17DCKT123</t>
  </si>
  <si>
    <t>Vương Hồng</t>
  </si>
  <si>
    <t>Nhiên</t>
  </si>
  <si>
    <t>B17DCKT129</t>
  </si>
  <si>
    <t>03/09/1998</t>
  </si>
  <si>
    <t>B17DCQT118</t>
  </si>
  <si>
    <t>Đinh Hà</t>
  </si>
  <si>
    <t>Phan</t>
  </si>
  <si>
    <t>24/06/1998</t>
  </si>
  <si>
    <t>B17DCQT125</t>
  </si>
  <si>
    <t>B17DCKT133</t>
  </si>
  <si>
    <t>Nguyễn Thị Việt</t>
  </si>
  <si>
    <t>29/01/1999</t>
  </si>
  <si>
    <t>B17DCKT139</t>
  </si>
  <si>
    <t>B17DCQT134</t>
  </si>
  <si>
    <t>Nguyễn Thúy</t>
  </si>
  <si>
    <t>07/07/1999</t>
  </si>
  <si>
    <t>B17DCQT137</t>
  </si>
  <si>
    <t>Nguyễn Tùng</t>
  </si>
  <si>
    <t>B17DCQT138</t>
  </si>
  <si>
    <t>Phạm Văn</t>
  </si>
  <si>
    <t>B17DCQT148</t>
  </si>
  <si>
    <t>Trịnh Huy</t>
  </si>
  <si>
    <t>Thịnh</t>
  </si>
  <si>
    <t>B17DCKT153</t>
  </si>
  <si>
    <t>Bùi Kim</t>
  </si>
  <si>
    <t>Thoa</t>
  </si>
  <si>
    <t>23/01/1999</t>
  </si>
  <si>
    <t>B17DCKT152</t>
  </si>
  <si>
    <t>Thơ</t>
  </si>
  <si>
    <t>11/06/1999</t>
  </si>
  <si>
    <t>B17DCQT151</t>
  </si>
  <si>
    <t>Đàm Thị</t>
  </si>
  <si>
    <t>B17DCKT155</t>
  </si>
  <si>
    <t>Hoàng Hà</t>
  </si>
  <si>
    <t>03/12/1999</t>
  </si>
  <si>
    <t>B17DCKT170</t>
  </si>
  <si>
    <t>Đinh Huyền</t>
  </si>
  <si>
    <t>20/12/1999</t>
  </si>
  <si>
    <t>B17DCKT177</t>
  </si>
  <si>
    <t>01/10/1998</t>
  </si>
  <si>
    <t>B17DCQT164</t>
  </si>
  <si>
    <t>Vũ Thùy</t>
  </si>
  <si>
    <t>B17DCKT179</t>
  </si>
  <si>
    <t>Lương Thị Diệu</t>
  </si>
  <si>
    <t>10/04/1999</t>
  </si>
  <si>
    <t>B17DCQT168</t>
  </si>
  <si>
    <t>Lê Ngọc</t>
  </si>
  <si>
    <t>Tuấn</t>
  </si>
  <si>
    <t>19/10/1999</t>
  </si>
  <si>
    <t>304-A2</t>
  </si>
  <si>
    <t>403-A2</t>
  </si>
  <si>
    <t>203-A2</t>
  </si>
  <si>
    <t>502-A2</t>
  </si>
  <si>
    <t>202-A2</t>
  </si>
  <si>
    <t>305-A2</t>
  </si>
  <si>
    <t>B17DCKT005</t>
  </si>
  <si>
    <t>Lê Thị Phương</t>
  </si>
  <si>
    <t>B17DCKT007</t>
  </si>
  <si>
    <t>Phạm Quỳnh</t>
  </si>
  <si>
    <t>24/07/1999</t>
  </si>
  <si>
    <t>B17DCKT009</t>
  </si>
  <si>
    <t>Trần Đức</t>
  </si>
  <si>
    <t>30/09/1999</t>
  </si>
  <si>
    <t>B17DCKT015</t>
  </si>
  <si>
    <t>20/11/1999</t>
  </si>
  <si>
    <t>B17DCQT017</t>
  </si>
  <si>
    <t>Hồ Tú</t>
  </si>
  <si>
    <t>B17DCQT023</t>
  </si>
  <si>
    <t>Dịu</t>
  </si>
  <si>
    <t>B17DCQT026</t>
  </si>
  <si>
    <t>Lâm Tiến</t>
  </si>
  <si>
    <t>B17DCKT026</t>
  </si>
  <si>
    <t>Bùi Thùy</t>
  </si>
  <si>
    <t>28/03/1999</t>
  </si>
  <si>
    <t>B17DCKT027</t>
  </si>
  <si>
    <t>Nguyễn ánh</t>
  </si>
  <si>
    <t>B17DCQT028</t>
  </si>
  <si>
    <t>Nguyễn Mạnh</t>
  </si>
  <si>
    <t>02/10/1999</t>
  </si>
  <si>
    <t>B17DCQT035</t>
  </si>
  <si>
    <t>Nguyễn Hoàng Hương</t>
  </si>
  <si>
    <t>B17DCQT036</t>
  </si>
  <si>
    <t>Lưu Hoàng Thái</t>
  </si>
  <si>
    <t>27/10/1999</t>
  </si>
  <si>
    <t>B17DCKT035</t>
  </si>
  <si>
    <t>Vũ Thị Thu</t>
  </si>
  <si>
    <t>27/08/1999</t>
  </si>
  <si>
    <t>B17DCKT044</t>
  </si>
  <si>
    <t>07/01/1999</t>
  </si>
  <si>
    <t>B17DCKT047</t>
  </si>
  <si>
    <t>B17DCQT055</t>
  </si>
  <si>
    <t>Hiếu</t>
  </si>
  <si>
    <t>22/06/1999</t>
  </si>
  <si>
    <t>B17DCKT052</t>
  </si>
  <si>
    <t>Lâm Thị</t>
  </si>
  <si>
    <t>B17DCKT056</t>
  </si>
  <si>
    <t>Ngô Việt</t>
  </si>
  <si>
    <t>Hoàng</t>
  </si>
  <si>
    <t>B17DCKT057</t>
  </si>
  <si>
    <t>B17DCQT069</t>
  </si>
  <si>
    <t>03/07/1999</t>
  </si>
  <si>
    <t>B17DCKT064</t>
  </si>
  <si>
    <t>16/08/1999</t>
  </si>
  <si>
    <t>B17DCKT067</t>
  </si>
  <si>
    <t>Bùi Thị</t>
  </si>
  <si>
    <t>Hường</t>
  </si>
  <si>
    <t>B17DCKT068</t>
  </si>
  <si>
    <t>03/01/1999</t>
  </si>
  <si>
    <t>B17DCQT078</t>
  </si>
  <si>
    <t>Lệ</t>
  </si>
  <si>
    <t>13/02/1999</t>
  </si>
  <si>
    <t>B17DCKT079</t>
  </si>
  <si>
    <t>Liên</t>
  </si>
  <si>
    <t>08/08/1999</t>
  </si>
  <si>
    <t>B17DCQT082</t>
  </si>
  <si>
    <t>Lê Nguyễn Thùy</t>
  </si>
  <si>
    <t>B17DCKT088</t>
  </si>
  <si>
    <t>11/03/1999</t>
  </si>
  <si>
    <t>B17DCQT087</t>
  </si>
  <si>
    <t>Nguyễn Thùy</t>
  </si>
  <si>
    <t>02/11/1999</t>
  </si>
  <si>
    <t>B17DCQT088</t>
  </si>
  <si>
    <t>16/02/1999</t>
  </si>
  <si>
    <t>B17DCKT090</t>
  </si>
  <si>
    <t>Ong Thị</t>
  </si>
  <si>
    <t>01/07/1999</t>
  </si>
  <si>
    <t>B17DCKT092</t>
  </si>
  <si>
    <t>Tống Thị Diệu</t>
  </si>
  <si>
    <t>01/12/1999</t>
  </si>
  <si>
    <t>B17DCKT094</t>
  </si>
  <si>
    <t>Trần Thị Mỹ</t>
  </si>
  <si>
    <t>22/08/1999</t>
  </si>
  <si>
    <t>B17DCQT091</t>
  </si>
  <si>
    <t>Vũ Thị Khánh</t>
  </si>
  <si>
    <t>25/02/1999</t>
  </si>
  <si>
    <t>B17DCQT094</t>
  </si>
  <si>
    <t>Bùi Minh Hoàng</t>
  </si>
  <si>
    <t>Long</t>
  </si>
  <si>
    <t>B17DCQT096</t>
  </si>
  <si>
    <t>Nguyễn Quang</t>
  </si>
  <si>
    <t>03/06/1999</t>
  </si>
  <si>
    <t>B17DCQT099</t>
  </si>
  <si>
    <t>09/05/1999</t>
  </si>
  <si>
    <t>B17DCKT107</t>
  </si>
  <si>
    <t>Mai Đức</t>
  </si>
  <si>
    <t>Mạnh</t>
  </si>
  <si>
    <t>03/02/1999</t>
  </si>
  <si>
    <t>B17DCQT102</t>
  </si>
  <si>
    <t>Nguyễn Tiến Hồng</t>
  </si>
  <si>
    <t>B17DCQT107</t>
  </si>
  <si>
    <t>Nguyễn Hoàng</t>
  </si>
  <si>
    <t>B17DCQT111</t>
  </si>
  <si>
    <t>05/09/1999</t>
  </si>
  <si>
    <t>B17DCKT124</t>
  </si>
  <si>
    <t>Hoàng Hồng</t>
  </si>
  <si>
    <t>B16DCKT107</t>
  </si>
  <si>
    <t>15/10/1998</t>
  </si>
  <si>
    <t>B17DCKT127</t>
  </si>
  <si>
    <t>30/05/1999</t>
  </si>
  <si>
    <t>B17DCQT119</t>
  </si>
  <si>
    <t>Đặng Thanh</t>
  </si>
  <si>
    <t>B16DCKT112</t>
  </si>
  <si>
    <t>13/03/1998</t>
  </si>
  <si>
    <t>D16CQKT04-B</t>
  </si>
  <si>
    <t>B17DCQT128</t>
  </si>
  <si>
    <t>Phạm Thanh</t>
  </si>
  <si>
    <t>Quân</t>
  </si>
  <si>
    <t>B17DCQT140</t>
  </si>
  <si>
    <t>Dương Tiến</t>
  </si>
  <si>
    <t>Tân</t>
  </si>
  <si>
    <t>B17DCKT143</t>
  </si>
  <si>
    <t>Thắng</t>
  </si>
  <si>
    <t>04/01/1999</t>
  </si>
  <si>
    <t>B17DCQT142</t>
  </si>
  <si>
    <t>Phạm Ngọc</t>
  </si>
  <si>
    <t>15/07/1999</t>
  </si>
  <si>
    <t>B17DCKT151</t>
  </si>
  <si>
    <t>Dương Đình</t>
  </si>
  <si>
    <t>23/09/1999</t>
  </si>
  <si>
    <t>B17DCKT154</t>
  </si>
  <si>
    <t>Thoan</t>
  </si>
  <si>
    <t>01/01/1999</t>
  </si>
  <si>
    <t>B17DCKT157</t>
  </si>
  <si>
    <t>Nguyễn Hiền</t>
  </si>
  <si>
    <t>B17DCQT157</t>
  </si>
  <si>
    <t>Đặng Bá</t>
  </si>
  <si>
    <t>Tiến</t>
  </si>
  <si>
    <t>08/01/1999</t>
  </si>
  <si>
    <t>B17DCQT160</t>
  </si>
  <si>
    <t>B17DCKT187</t>
  </si>
  <si>
    <t>29/12/1999</t>
  </si>
  <si>
    <t>B17DCKT017</t>
  </si>
  <si>
    <t>20/07/1999</t>
  </si>
  <si>
    <t>B17DCQT022</t>
  </si>
  <si>
    <t>Phạm Thị Thúy</t>
  </si>
  <si>
    <t>Dinh</t>
  </si>
  <si>
    <t>B17DCKT029</t>
  </si>
  <si>
    <t>Đinh Quang</t>
  </si>
  <si>
    <t>23/05/1999</t>
  </si>
  <si>
    <t>B17DCQT029</t>
  </si>
  <si>
    <t>31/12/1999</t>
  </si>
  <si>
    <t>B17DCKT030</t>
  </si>
  <si>
    <t>Chu Thị Hương</t>
  </si>
  <si>
    <t>15/11/1999</t>
  </si>
  <si>
    <t>B17DCKT040</t>
  </si>
  <si>
    <t>La Thị</t>
  </si>
  <si>
    <t>10/02/1999</t>
  </si>
  <si>
    <t>B17DCKT042</t>
  </si>
  <si>
    <t>19/02/1999</t>
  </si>
  <si>
    <t>B17DCQT046</t>
  </si>
  <si>
    <t>Lê Thanh</t>
  </si>
  <si>
    <t>15/06/1999</t>
  </si>
  <si>
    <t>B17DCKT045</t>
  </si>
  <si>
    <t>Nguyễn Thị Thúy</t>
  </si>
  <si>
    <t>30/03/1999</t>
  </si>
  <si>
    <t>B17DCKT048</t>
  </si>
  <si>
    <t>Hiển</t>
  </si>
  <si>
    <t>11/08/1999</t>
  </si>
  <si>
    <t>B17DCQT054</t>
  </si>
  <si>
    <t>Nguyễn Đăng</t>
  </si>
  <si>
    <t>06/12/1999</t>
  </si>
  <si>
    <t>B17DCQT057</t>
  </si>
  <si>
    <t>Nguyễn Thị Thanh</t>
  </si>
  <si>
    <t>B17DCQT059</t>
  </si>
  <si>
    <t>Lê Việt</t>
  </si>
  <si>
    <t>19/04/1999</t>
  </si>
  <si>
    <t>B17DCKT061</t>
  </si>
  <si>
    <t>B17DCQT063</t>
  </si>
  <si>
    <t>Trần Huy</t>
  </si>
  <si>
    <t>B17DCQT065</t>
  </si>
  <si>
    <t>Cung Vũ</t>
  </si>
  <si>
    <t>Huy</t>
  </si>
  <si>
    <t>26/08/1999</t>
  </si>
  <si>
    <t>B17DCKT071</t>
  </si>
  <si>
    <t>Đào Thu</t>
  </si>
  <si>
    <t>B17DCKT074</t>
  </si>
  <si>
    <t>B17DCKT062</t>
  </si>
  <si>
    <t>B17DCKT082</t>
  </si>
  <si>
    <t>Đinh Thùy</t>
  </si>
  <si>
    <t>09/10/1999</t>
  </si>
  <si>
    <t>B17DCQT085</t>
  </si>
  <si>
    <t>Lê Thị Tuệ</t>
  </si>
  <si>
    <t>B17DCKT097</t>
  </si>
  <si>
    <t>Vũ Thị Thùy</t>
  </si>
  <si>
    <t>13/12/1999</t>
  </si>
  <si>
    <t>B17DCKT098</t>
  </si>
  <si>
    <t>Loan</t>
  </si>
  <si>
    <t>B17DCKT104</t>
  </si>
  <si>
    <t>Nguyễn Thi Tuyết</t>
  </si>
  <si>
    <t>B17DCKT102</t>
  </si>
  <si>
    <t>06/01/1999</t>
  </si>
  <si>
    <t>B17DCKT105</t>
  </si>
  <si>
    <t>Phùng Thị Hương</t>
  </si>
  <si>
    <t>08/09/1999</t>
  </si>
  <si>
    <t>B17DCQT101</t>
  </si>
  <si>
    <t>Lê Thị Thanh</t>
  </si>
  <si>
    <t>31/03/1999</t>
  </si>
  <si>
    <t>B17DCKT108</t>
  </si>
  <si>
    <t>Phạm Quang</t>
  </si>
  <si>
    <t>19/08/1999</t>
  </si>
  <si>
    <t>B17DCQT104</t>
  </si>
  <si>
    <t>Trương Công</t>
  </si>
  <si>
    <t>B17DCKT114</t>
  </si>
  <si>
    <t>Mỹ</t>
  </si>
  <si>
    <t>B17DCQT106</t>
  </si>
  <si>
    <t>Trần Hoàng</t>
  </si>
  <si>
    <t>Nam</t>
  </si>
  <si>
    <t>16/01/1999</t>
  </si>
  <si>
    <t>B17DCKT118</t>
  </si>
  <si>
    <t>02/05/1998</t>
  </si>
  <si>
    <t>B17DCQT112</t>
  </si>
  <si>
    <t>Võ Thị Thảo</t>
  </si>
  <si>
    <t>B17DCKT126</t>
  </si>
  <si>
    <t>Mai Thị Hồng</t>
  </si>
  <si>
    <t>29/10/1999</t>
  </si>
  <si>
    <t>B17DCQT121</t>
  </si>
  <si>
    <t>Bùi Thị Hoài</t>
  </si>
  <si>
    <t>17/12/1999</t>
  </si>
  <si>
    <t>B17DCKT135</t>
  </si>
  <si>
    <t>Hoàng Thị</t>
  </si>
  <si>
    <t>18/10/1999</t>
  </si>
  <si>
    <t>B17DCQT130</t>
  </si>
  <si>
    <t>Lê Phú</t>
  </si>
  <si>
    <t>B17DCKT137</t>
  </si>
  <si>
    <t>Hà Thị Kim</t>
  </si>
  <si>
    <t>Quế</t>
  </si>
  <si>
    <t>B17DCQT132</t>
  </si>
  <si>
    <t>Lê Hồng</t>
  </si>
  <si>
    <t>Quyên</t>
  </si>
  <si>
    <t>B17DCQT139</t>
  </si>
  <si>
    <t>Vũ Hồng</t>
  </si>
  <si>
    <t>27/01/1999</t>
  </si>
  <si>
    <t>B17DCQT143</t>
  </si>
  <si>
    <t>02/02/1999</t>
  </si>
  <si>
    <t>B17DCQT146</t>
  </si>
  <si>
    <t>Đào Ngọc</t>
  </si>
  <si>
    <t>Thành</t>
  </si>
  <si>
    <t>01/06/1999</t>
  </si>
  <si>
    <t>B17DCKT145</t>
  </si>
  <si>
    <t>Nguyễn Thị Phương</t>
  </si>
  <si>
    <t>B17DCKT147</t>
  </si>
  <si>
    <t>06/05/1999</t>
  </si>
  <si>
    <t>B17DCKT161</t>
  </si>
  <si>
    <t>Thùy</t>
  </si>
  <si>
    <t>10/10/1999</t>
  </si>
  <si>
    <t>B17DCKT166</t>
  </si>
  <si>
    <t>Nguyễn Minh</t>
  </si>
  <si>
    <t>Toan</t>
  </si>
  <si>
    <t>B17DCKT168</t>
  </si>
  <si>
    <t>Bùi Thị Quỳnh</t>
  </si>
  <si>
    <t>B17DCKT173</t>
  </si>
  <si>
    <t>17/09/1999</t>
  </si>
  <si>
    <t>B17DCKT174</t>
  </si>
  <si>
    <t>Nguyễn Thị Minh</t>
  </si>
  <si>
    <t>24/09/1999</t>
  </si>
  <si>
    <t>B17DCKT175</t>
  </si>
  <si>
    <t>16/07/1999</t>
  </si>
  <si>
    <t>B17DCKT178</t>
  </si>
  <si>
    <t>Vũ Huyền</t>
  </si>
  <si>
    <t>B16DCQT156</t>
  </si>
  <si>
    <t>Nguyễn Đình Anh</t>
  </si>
  <si>
    <t>25/02/1998</t>
  </si>
  <si>
    <t>D16CQQT04-B</t>
  </si>
  <si>
    <t>B17DCKT183</t>
  </si>
  <si>
    <t>Trần Thanh</t>
  </si>
  <si>
    <t>16/07/1992</t>
  </si>
  <si>
    <t>B17DCKT185</t>
  </si>
  <si>
    <t>Đinh Thị Thu</t>
  </si>
  <si>
    <t>25/01/1999</t>
  </si>
  <si>
    <t>B17DCKT186</t>
  </si>
  <si>
    <t>Hoàng Lê</t>
  </si>
  <si>
    <t>15/03/1999</t>
  </si>
  <si>
    <t>B17DCQT172</t>
  </si>
  <si>
    <t>Lê Thị Tố</t>
  </si>
  <si>
    <t>B17DCKT189</t>
  </si>
  <si>
    <t>Đinh Hải</t>
  </si>
  <si>
    <t>20/06/1999</t>
  </si>
  <si>
    <t>B17DCKT190</t>
  </si>
  <si>
    <t>Đinh Thị Thanh</t>
  </si>
  <si>
    <t>605-A2</t>
  </si>
  <si>
    <t>602-A2</t>
  </si>
  <si>
    <t>B17DCKT001</t>
  </si>
  <si>
    <t>Bùi Thị Lan</t>
  </si>
  <si>
    <t>08/05/1999</t>
  </si>
  <si>
    <t>B17DCQT002</t>
  </si>
  <si>
    <t>Cam Tuấn</t>
  </si>
  <si>
    <t>B17DCQT003</t>
  </si>
  <si>
    <t>Đỗ Thùy</t>
  </si>
  <si>
    <t>B17DCKT006</t>
  </si>
  <si>
    <t>Nguyễn Lan</t>
  </si>
  <si>
    <t>26/03/1998</t>
  </si>
  <si>
    <t>B17DCQT007</t>
  </si>
  <si>
    <t>Nguyễn Quỳnh</t>
  </si>
  <si>
    <t>18/02/1999</t>
  </si>
  <si>
    <t>B17DCQT013</t>
  </si>
  <si>
    <t>Vũ Tuấn</t>
  </si>
  <si>
    <t>B17DCKT013</t>
  </si>
  <si>
    <t>27/05/1999</t>
  </si>
  <si>
    <t>B17DCKT014</t>
  </si>
  <si>
    <t>Huỳnh Thị Ngọc</t>
  </si>
  <si>
    <t>B17DCQT015</t>
  </si>
  <si>
    <t>Trương Ngọc</t>
  </si>
  <si>
    <t>16/11/1999</t>
  </si>
  <si>
    <t>B17DCKT018</t>
  </si>
  <si>
    <t>Ba</t>
  </si>
  <si>
    <t>20/06/1998</t>
  </si>
  <si>
    <t>B17DCQT021</t>
  </si>
  <si>
    <t>Bùi Thị Ngọc</t>
  </si>
  <si>
    <t>Diệu</t>
  </si>
  <si>
    <t>B17DCKT025</t>
  </si>
  <si>
    <t>Phạm Tiến</t>
  </si>
  <si>
    <t>01/04/1999</t>
  </si>
  <si>
    <t>B17DCQT027</t>
  </si>
  <si>
    <t>10/01/1999</t>
  </si>
  <si>
    <t>B17DCQT024</t>
  </si>
  <si>
    <t>Đô</t>
  </si>
  <si>
    <t>25/10/1999</t>
  </si>
  <si>
    <t>B15DCQT028</t>
  </si>
  <si>
    <t>Nguyễn Bá</t>
  </si>
  <si>
    <t>Độ</t>
  </si>
  <si>
    <t>14/07/1996</t>
  </si>
  <si>
    <t>D15TMDT2</t>
  </si>
  <si>
    <t>B17DCQT040</t>
  </si>
  <si>
    <t>Triệu Thu</t>
  </si>
  <si>
    <t>B17DCQT044</t>
  </si>
  <si>
    <t>Đinh Thị Bích</t>
  </si>
  <si>
    <t>B17DCKT037</t>
  </si>
  <si>
    <t>Phạm Thúy</t>
  </si>
  <si>
    <t>B17DCKT038</t>
  </si>
  <si>
    <t>Vũ Thị Thúy</t>
  </si>
  <si>
    <t>B17DCKT049</t>
  </si>
  <si>
    <t>Nguyễn Đình</t>
  </si>
  <si>
    <t>B17DCKT053</t>
  </si>
  <si>
    <t>Lê Thị Ninh</t>
  </si>
  <si>
    <t>16/05/1999</t>
  </si>
  <si>
    <t>B17DCKT058</t>
  </si>
  <si>
    <t>B17DCKT073</t>
  </si>
  <si>
    <t>B17DCKT076</t>
  </si>
  <si>
    <t>B15DCKT066</t>
  </si>
  <si>
    <t>Ngô Mai</t>
  </si>
  <si>
    <t>25/12/1997</t>
  </si>
  <si>
    <t>B17DCQT077</t>
  </si>
  <si>
    <t>Hoàng Tú</t>
  </si>
  <si>
    <t>15/07/1998</t>
  </si>
  <si>
    <t>B17DCQT080</t>
  </si>
  <si>
    <t>Dương Thị Diệu</t>
  </si>
  <si>
    <t>B17DCQT081</t>
  </si>
  <si>
    <t>Hán Thùy</t>
  </si>
  <si>
    <t>23/06/1999</t>
  </si>
  <si>
    <t>B17DCQT084</t>
  </si>
  <si>
    <t>B17DCKT086</t>
  </si>
  <si>
    <t>11/12/1999</t>
  </si>
  <si>
    <t>B17DCKT099</t>
  </si>
  <si>
    <t>10/07/1999</t>
  </si>
  <si>
    <t>B17DCQT095</t>
  </si>
  <si>
    <t>Lý Hoàng</t>
  </si>
  <si>
    <t>B17DCQT097</t>
  </si>
  <si>
    <t>Nguyễn Thế</t>
  </si>
  <si>
    <t>25/05/1997</t>
  </si>
  <si>
    <t>B17DCKT106</t>
  </si>
  <si>
    <t>Vũ Thị Tuyết</t>
  </si>
  <si>
    <t>B17DCKT109</t>
  </si>
  <si>
    <t>Mơ</t>
  </si>
  <si>
    <t>02/05/1999</t>
  </si>
  <si>
    <t>B17DCKT110</t>
  </si>
  <si>
    <t>Cao Thị Trà</t>
  </si>
  <si>
    <t>12/11/1999</t>
  </si>
  <si>
    <t>B17DCQT105</t>
  </si>
  <si>
    <t>03/05/1999</t>
  </si>
  <si>
    <t>B17DCKT113</t>
  </si>
  <si>
    <t>Nguyễn Thị Trà</t>
  </si>
  <si>
    <t>14/12/1999</t>
  </si>
  <si>
    <t>B17DCKT119</t>
  </si>
  <si>
    <t>07/12/1998</t>
  </si>
  <si>
    <t>B17DCKT125</t>
  </si>
  <si>
    <t>Hoàng Thị Hồng</t>
  </si>
  <si>
    <t>B17DCQT116</t>
  </si>
  <si>
    <t>B17DCQT127</t>
  </si>
  <si>
    <t>Phạm Minh</t>
  </si>
  <si>
    <t>B17DCKT138</t>
  </si>
  <si>
    <t>Đặng Thị Thúy</t>
  </si>
  <si>
    <t>B17DCKT140</t>
  </si>
  <si>
    <t>Nguyễn Thị Như</t>
  </si>
  <si>
    <t>21/05/1998</t>
  </si>
  <si>
    <t>B17DCKT141</t>
  </si>
  <si>
    <t>Nguyễn Trọng</t>
  </si>
  <si>
    <t>Sang</t>
  </si>
  <si>
    <t>B17DCQT147</t>
  </si>
  <si>
    <t>Đào Tuấn</t>
  </si>
  <si>
    <t>B17DCKT148</t>
  </si>
  <si>
    <t>Phùng Ngọc</t>
  </si>
  <si>
    <t>B17DCQT150</t>
  </si>
  <si>
    <t>21/03/1999</t>
  </si>
  <si>
    <t>B17DCKT162</t>
  </si>
  <si>
    <t>Đỗ Ngọc</t>
  </si>
  <si>
    <t>25/04/1999</t>
  </si>
  <si>
    <t>B17DCQT156</t>
  </si>
  <si>
    <t>B17DCKT165</t>
  </si>
  <si>
    <t>Triệu Bích</t>
  </si>
  <si>
    <t>08/12/1999</t>
  </si>
  <si>
    <t>B17DCKT158</t>
  </si>
  <si>
    <t>Đoàn Hoài</t>
  </si>
  <si>
    <t>B17DCQT162</t>
  </si>
  <si>
    <t>Phan Hà</t>
  </si>
  <si>
    <t>28/06/1999</t>
  </si>
  <si>
    <t>B17DCKT176</t>
  </si>
  <si>
    <t>Trần Thị Bảo</t>
  </si>
  <si>
    <t>B17DCKT181</t>
  </si>
  <si>
    <t>Vũ Ngọc Đức</t>
  </si>
  <si>
    <t>Trung</t>
  </si>
  <si>
    <t>B17DCQT165</t>
  </si>
  <si>
    <t>Phan Văn</t>
  </si>
  <si>
    <t>22/05/1999</t>
  </si>
  <si>
    <t>B17DCKT182</t>
  </si>
  <si>
    <t>Nguyễn Lương</t>
  </si>
  <si>
    <t>04/05/1999</t>
  </si>
  <si>
    <t>B17DCKT188</t>
  </si>
  <si>
    <t>B17DCQT177</t>
  </si>
  <si>
    <t>Nguyễn Hữu</t>
  </si>
  <si>
    <t>Vượng</t>
  </si>
  <si>
    <t>03/08/1999</t>
  </si>
  <si>
    <t>B17DCQT180</t>
  </si>
  <si>
    <t>Trương Minh</t>
  </si>
  <si>
    <t>15/08/1999</t>
  </si>
  <si>
    <t>102-A2</t>
  </si>
  <si>
    <t>402-A2</t>
  </si>
  <si>
    <t xml:space="preserve">BẢNG ĐIỂM HỌC PHẦN </t>
  </si>
  <si>
    <t>Vắng</t>
  </si>
  <si>
    <t>C</t>
  </si>
  <si>
    <t>V</t>
  </si>
  <si>
    <t xml:space="preserve">KT.TRƯỞNG TRUNG TÂM
PHÓ TRƯỞNG TRUNG TÂM </t>
  </si>
  <si>
    <t xml:space="preserve">Đặng Tiến Mậu </t>
  </si>
  <si>
    <t>Hồ Thanh Nga</t>
  </si>
  <si>
    <t xml:space="preserve">Trần Thị Mỹ Hạnh </t>
  </si>
  <si>
    <t>Hà Nội, ngày 12  tháng 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</si>
</sst>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sz val="13"/>
      <color theme="0"/>
      <name val="Times New Roman"/>
      <family val="1"/>
    </font>
    <font>
      <sz val="9"/>
      <color theme="0"/>
      <name val="Times New Roman"/>
      <family val="1"/>
    </font>
    <font>
      <b/>
      <sz val="9"/>
      <color theme="0"/>
      <name val="Times New Roman"/>
      <family val="1"/>
    </font>
    <font>
      <i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5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7" fillId="0" borderId="12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6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horizontal="center" wrapText="1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alignment horizont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Protection="1">
      <protection locked="0"/>
    </xf>
    <xf numFmtId="0" fontId="24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Protection="1"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left"/>
      <protection locked="0"/>
    </xf>
    <xf numFmtId="0" fontId="23" fillId="0" borderId="0" xfId="5" applyFont="1" applyFill="1" applyBorder="1" applyAlignment="1" applyProtection="1">
      <alignment horizontal="left" vertical="center"/>
      <protection locked="0"/>
    </xf>
    <xf numFmtId="0" fontId="23" fillId="0" borderId="0" xfId="5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 applyProtection="1">
      <alignment horizontal="center" wrapText="1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26" fillId="0" borderId="0" xfId="5" quotePrefix="1" applyFont="1" applyFill="1" applyBorder="1" applyAlignment="1" applyProtection="1">
      <alignment vertical="center"/>
      <protection locked="0"/>
    </xf>
    <xf numFmtId="0" fontId="26" fillId="0" borderId="0" xfId="5" applyFont="1" applyFill="1" applyBorder="1" applyAlignment="1" applyProtection="1">
      <alignment horizontal="center" vertical="center"/>
      <protection hidden="1"/>
    </xf>
    <xf numFmtId="0" fontId="26" fillId="0" borderId="0" xfId="0" applyFont="1" applyFill="1" applyProtection="1">
      <protection locked="0"/>
    </xf>
    <xf numFmtId="0" fontId="22" fillId="0" borderId="0" xfId="5" quotePrefix="1" applyFont="1" applyFill="1" applyBorder="1" applyAlignment="1" applyProtection="1">
      <alignment horizontal="right" vertic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center"/>
      <protection hidden="1"/>
    </xf>
    <xf numFmtId="0" fontId="22" fillId="0" borderId="0" xfId="0" applyFont="1" applyFill="1" applyBorder="1" applyAlignment="1" applyProtection="1">
      <alignment horizontal="center"/>
      <protection locked="0"/>
    </xf>
    <xf numFmtId="0" fontId="26" fillId="0" borderId="0" xfId="0" applyFont="1" applyFill="1" applyBorder="1" applyAlignment="1" applyProtection="1">
      <alignment horizontal="center" vertical="center"/>
      <protection hidden="1"/>
    </xf>
    <xf numFmtId="0" fontId="27" fillId="0" borderId="0" xfId="5" quotePrefix="1" applyFont="1" applyFill="1" applyBorder="1" applyAlignment="1" applyProtection="1">
      <alignment vertical="center"/>
      <protection locked="0"/>
    </xf>
    <xf numFmtId="0" fontId="27" fillId="0" borderId="0" xfId="0" applyFont="1" applyFill="1" applyBorder="1" applyAlignment="1" applyProtection="1">
      <alignment horizontal="center" vertical="center"/>
      <protection hidden="1"/>
    </xf>
    <xf numFmtId="0" fontId="27" fillId="0" borderId="0" xfId="0" applyFont="1" applyFill="1" applyProtection="1">
      <protection locked="0"/>
    </xf>
    <xf numFmtId="0" fontId="28" fillId="0" borderId="0" xfId="0" applyFont="1" applyFill="1" applyBorder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20"/>
      <tableStyleElement type="headerRow" dxfId="1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6"/>
  <sheetViews>
    <sheetView tabSelected="1" workbookViewId="0">
      <pane ySplit="3" topLeftCell="A11" activePane="bottomLeft" state="frozen"/>
      <selection activeCell="A6" sqref="A6:XFD6"/>
      <selection pane="bottomLeft" activeCell="B89" sqref="B89:H89"/>
    </sheetView>
  </sheetViews>
  <sheetFormatPr defaultColWidth="9" defaultRowHeight="15.6"/>
  <cols>
    <col min="1" max="1" width="0.59765625" style="1" customWidth="1"/>
    <col min="2" max="2" width="3.59765625" style="1" customWidth="1"/>
    <col min="3" max="3" width="11.796875" style="1" customWidth="1"/>
    <col min="4" max="4" width="14.09765625" style="1" customWidth="1"/>
    <col min="5" max="5" width="6.09765625" style="1" customWidth="1"/>
    <col min="6" max="6" width="9.3984375" style="1" hidden="1" customWidth="1"/>
    <col min="7" max="7" width="12.39843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6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1033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49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96" t="s">
        <v>2</v>
      </c>
      <c r="C4" s="96"/>
      <c r="D4" s="97" t="s">
        <v>53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8" t="s">
        <v>61</v>
      </c>
      <c r="P4" s="98"/>
      <c r="Q4" s="98"/>
      <c r="R4" s="98"/>
      <c r="S4" s="98"/>
      <c r="T4" s="98"/>
      <c r="W4" s="67"/>
      <c r="X4" s="99" t="s">
        <v>45</v>
      </c>
      <c r="Y4" s="99" t="s">
        <v>8</v>
      </c>
      <c r="Z4" s="99" t="s">
        <v>44</v>
      </c>
      <c r="AA4" s="99" t="s">
        <v>43</v>
      </c>
      <c r="AB4" s="99"/>
      <c r="AC4" s="99"/>
      <c r="AD4" s="99"/>
      <c r="AE4" s="99" t="s">
        <v>42</v>
      </c>
      <c r="AF4" s="99"/>
      <c r="AG4" s="99" t="s">
        <v>40</v>
      </c>
      <c r="AH4" s="99"/>
      <c r="AI4" s="99" t="s">
        <v>41</v>
      </c>
      <c r="AJ4" s="99"/>
      <c r="AK4" s="99" t="s">
        <v>39</v>
      </c>
      <c r="AL4" s="99"/>
    </row>
    <row r="5" spans="2:38" ht="17.25" customHeight="1">
      <c r="B5" s="100" t="s">
        <v>3</v>
      </c>
      <c r="C5" s="100"/>
      <c r="D5" s="9">
        <v>3</v>
      </c>
      <c r="G5" s="101" t="s">
        <v>54</v>
      </c>
      <c r="H5" s="101"/>
      <c r="I5" s="101"/>
      <c r="J5" s="101"/>
      <c r="K5" s="101"/>
      <c r="L5" s="101"/>
      <c r="M5" s="101"/>
      <c r="N5" s="101"/>
      <c r="O5" s="101" t="s">
        <v>55</v>
      </c>
      <c r="P5" s="101"/>
      <c r="Q5" s="101"/>
      <c r="R5" s="101"/>
      <c r="S5" s="101"/>
      <c r="T5" s="101"/>
      <c r="W5" s="67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</row>
    <row r="7" spans="2:38" ht="34.049999999999997" customHeight="1">
      <c r="B7" s="102" t="s">
        <v>4</v>
      </c>
      <c r="C7" s="117" t="s">
        <v>5</v>
      </c>
      <c r="D7" s="119" t="s">
        <v>6</v>
      </c>
      <c r="E7" s="120"/>
      <c r="F7" s="102" t="s">
        <v>7</v>
      </c>
      <c r="G7" s="102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5" t="s">
        <v>13</v>
      </c>
      <c r="M7" s="105" t="s">
        <v>14</v>
      </c>
      <c r="N7" s="105" t="s">
        <v>15</v>
      </c>
      <c r="O7" s="105" t="s">
        <v>16</v>
      </c>
      <c r="P7" s="102" t="s">
        <v>17</v>
      </c>
      <c r="Q7" s="105" t="s">
        <v>18</v>
      </c>
      <c r="R7" s="102" t="s">
        <v>19</v>
      </c>
      <c r="S7" s="102" t="s">
        <v>20</v>
      </c>
      <c r="T7" s="102" t="s">
        <v>21</v>
      </c>
      <c r="W7" s="67"/>
      <c r="X7" s="99"/>
      <c r="Y7" s="99"/>
      <c r="Z7" s="99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4"/>
      <c r="C8" s="118"/>
      <c r="D8" s="121"/>
      <c r="E8" s="122"/>
      <c r="F8" s="104"/>
      <c r="G8" s="104"/>
      <c r="H8" s="110"/>
      <c r="I8" s="110"/>
      <c r="J8" s="110"/>
      <c r="K8" s="110"/>
      <c r="L8" s="105"/>
      <c r="M8" s="105"/>
      <c r="N8" s="105"/>
      <c r="O8" s="105"/>
      <c r="P8" s="103"/>
      <c r="Q8" s="105"/>
      <c r="R8" s="104"/>
      <c r="S8" s="103"/>
      <c r="T8" s="103"/>
      <c r="V8" s="11"/>
      <c r="W8" s="67"/>
      <c r="X8" s="72" t="str">
        <f>+D4</f>
        <v>Tài chính tiền tệ</v>
      </c>
      <c r="Y8" s="73" t="str">
        <f>+O4</f>
        <v>Nhóm: FIA1326-1</v>
      </c>
      <c r="Z8" s="74">
        <f>+$AI$8+$AK$8+$AG$8</f>
        <v>60</v>
      </c>
      <c r="AA8" s="68">
        <f>COUNTIF($S$9:$S$129,"Khiển trách")</f>
        <v>0</v>
      </c>
      <c r="AB8" s="68">
        <f>COUNTIF($S$9:$S$129,"Cảnh cáo")</f>
        <v>0</v>
      </c>
      <c r="AC8" s="68">
        <f>COUNTIF($S$9:$S$129,"Đình chỉ thi")</f>
        <v>0</v>
      </c>
      <c r="AD8" s="75">
        <f>+($AA$8+$AB$8+$AC$8)/$Z$8*100%</f>
        <v>0</v>
      </c>
      <c r="AE8" s="68">
        <f>SUM(COUNTIF($S$9:$S$127,"Vắng"),COUNTIF($S$9:$S$127,"Vắng có phép"))</f>
        <v>1</v>
      </c>
      <c r="AF8" s="76">
        <f>+$AE$8/$Z$8</f>
        <v>1.6666666666666666E-2</v>
      </c>
      <c r="AG8" s="77">
        <f>COUNTIF($W$9:$W$127,"Thi lại")</f>
        <v>0</v>
      </c>
      <c r="AH8" s="76">
        <f>+$AG$8/$Z$8</f>
        <v>0</v>
      </c>
      <c r="AI8" s="77">
        <f>COUNTIF($W$9:$W$128,"Học lại")</f>
        <v>4</v>
      </c>
      <c r="AJ8" s="76">
        <f>+$AI$8/$Z$8</f>
        <v>6.6666666666666666E-2</v>
      </c>
      <c r="AK8" s="68">
        <f>COUNTIF($W$10:$W$128,"Đạt")</f>
        <v>56</v>
      </c>
      <c r="AL8" s="75">
        <f>+$AK$8/$Z$8</f>
        <v>0.93333333333333335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4"/>
      <c r="Q9" s="16"/>
      <c r="R9" s="16"/>
      <c r="S9" s="104"/>
      <c r="T9" s="104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62</v>
      </c>
      <c r="D10" s="19" t="s">
        <v>63</v>
      </c>
      <c r="E10" s="20" t="s">
        <v>64</v>
      </c>
      <c r="F10" s="21" t="s">
        <v>221</v>
      </c>
      <c r="G10" s="18" t="s">
        <v>212</v>
      </c>
      <c r="H10" s="22">
        <v>8</v>
      </c>
      <c r="I10" s="22">
        <v>9</v>
      </c>
      <c r="J10" s="22" t="s">
        <v>28</v>
      </c>
      <c r="K10" s="22">
        <v>9</v>
      </c>
      <c r="L10" s="23"/>
      <c r="M10" s="23"/>
      <c r="N10" s="23"/>
      <c r="O10" s="24">
        <v>7.5</v>
      </c>
      <c r="P10" s="25">
        <f>ROUND(SUMPRODUCT(H10:O10,$H$9:$O$9)/100,1)</f>
        <v>7.9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88" t="str">
        <f t="shared" ref="S10:S30" si="2">+IF(OR($H10=0,$I10=0,$J10=0,$K10=0),"Không đủ ĐKDT","")</f>
        <v/>
      </c>
      <c r="T10" s="27" t="s">
        <v>598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65</v>
      </c>
      <c r="D11" s="31" t="s">
        <v>66</v>
      </c>
      <c r="E11" s="32" t="s">
        <v>64</v>
      </c>
      <c r="F11" s="33" t="s">
        <v>222</v>
      </c>
      <c r="G11" s="30" t="s">
        <v>213</v>
      </c>
      <c r="H11" s="34">
        <v>8</v>
      </c>
      <c r="I11" s="34">
        <v>9</v>
      </c>
      <c r="J11" s="34" t="s">
        <v>28</v>
      </c>
      <c r="K11" s="34">
        <v>9</v>
      </c>
      <c r="L11" s="35"/>
      <c r="M11" s="35"/>
      <c r="N11" s="35"/>
      <c r="O11" s="36">
        <v>7.5</v>
      </c>
      <c r="P11" s="37">
        <f>ROUND(SUMPRODUCT(H11:O11,$H$9:$O$9)/100,1)</f>
        <v>7.9</v>
      </c>
      <c r="Q11" s="38" t="str">
        <f t="shared" si="0"/>
        <v>B</v>
      </c>
      <c r="R11" s="39" t="str">
        <f t="shared" si="1"/>
        <v>Khá</v>
      </c>
      <c r="S11" s="40" t="str">
        <f t="shared" si="2"/>
        <v/>
      </c>
      <c r="T11" s="41" t="s">
        <v>598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67</v>
      </c>
      <c r="D12" s="31" t="s">
        <v>68</v>
      </c>
      <c r="E12" s="32" t="s">
        <v>64</v>
      </c>
      <c r="F12" s="33" t="s">
        <v>223</v>
      </c>
      <c r="G12" s="30" t="s">
        <v>212</v>
      </c>
      <c r="H12" s="34">
        <v>8</v>
      </c>
      <c r="I12" s="34">
        <v>9</v>
      </c>
      <c r="J12" s="34" t="s">
        <v>28</v>
      </c>
      <c r="K12" s="34">
        <v>9</v>
      </c>
      <c r="L12" s="42"/>
      <c r="M12" s="42"/>
      <c r="N12" s="42"/>
      <c r="O12" s="36">
        <v>7</v>
      </c>
      <c r="P12" s="37">
        <f>ROUND(SUMPRODUCT(H12:O12,$H$9:$O$9)/100,1)</f>
        <v>7.5</v>
      </c>
      <c r="Q12" s="38" t="str">
        <f t="shared" si="0"/>
        <v>B</v>
      </c>
      <c r="R12" s="39" t="str">
        <f t="shared" si="1"/>
        <v>Khá</v>
      </c>
      <c r="S12" s="40" t="str">
        <f t="shared" si="2"/>
        <v/>
      </c>
      <c r="T12" s="41" t="s">
        <v>598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69</v>
      </c>
      <c r="D13" s="31" t="s">
        <v>70</v>
      </c>
      <c r="E13" s="32" t="s">
        <v>64</v>
      </c>
      <c r="F13" s="33" t="s">
        <v>224</v>
      </c>
      <c r="G13" s="30" t="s">
        <v>214</v>
      </c>
      <c r="H13" s="34">
        <v>8</v>
      </c>
      <c r="I13" s="34">
        <v>9</v>
      </c>
      <c r="J13" s="34" t="s">
        <v>28</v>
      </c>
      <c r="K13" s="34">
        <v>9</v>
      </c>
      <c r="L13" s="42"/>
      <c r="M13" s="42"/>
      <c r="N13" s="42"/>
      <c r="O13" s="36">
        <v>3.5</v>
      </c>
      <c r="P13" s="37">
        <f>ROUND(SUMPRODUCT(H13:O13,$H$9:$O$9)/100,1)</f>
        <v>5.0999999999999996</v>
      </c>
      <c r="Q13" s="38" t="str">
        <f t="shared" si="0"/>
        <v>D+</v>
      </c>
      <c r="R13" s="39" t="str">
        <f t="shared" si="1"/>
        <v>Trung bình yếu</v>
      </c>
      <c r="S13" s="40" t="str">
        <f t="shared" si="2"/>
        <v/>
      </c>
      <c r="T13" s="41" t="s">
        <v>598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71</v>
      </c>
      <c r="D14" s="31" t="s">
        <v>72</v>
      </c>
      <c r="E14" s="32" t="s">
        <v>73</v>
      </c>
      <c r="F14" s="33" t="s">
        <v>225</v>
      </c>
      <c r="G14" s="30" t="s">
        <v>215</v>
      </c>
      <c r="H14" s="34">
        <v>8</v>
      </c>
      <c r="I14" s="34">
        <v>9</v>
      </c>
      <c r="J14" s="34" t="s">
        <v>28</v>
      </c>
      <c r="K14" s="34">
        <v>9</v>
      </c>
      <c r="L14" s="42"/>
      <c r="M14" s="42"/>
      <c r="N14" s="42"/>
      <c r="O14" s="36">
        <v>2</v>
      </c>
      <c r="P14" s="37">
        <f>ROUND(SUMPRODUCT(H14:O14,$H$9:$O$9)/100,1)</f>
        <v>4</v>
      </c>
      <c r="Q14" s="38" t="str">
        <f t="shared" si="0"/>
        <v>D</v>
      </c>
      <c r="R14" s="39" t="str">
        <f t="shared" si="1"/>
        <v>Trung bình yếu</v>
      </c>
      <c r="S14" s="40" t="str">
        <f t="shared" si="2"/>
        <v/>
      </c>
      <c r="T14" s="41" t="s">
        <v>598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74</v>
      </c>
      <c r="D15" s="31" t="s">
        <v>75</v>
      </c>
      <c r="E15" s="32" t="s">
        <v>76</v>
      </c>
      <c r="F15" s="33" t="s">
        <v>226</v>
      </c>
      <c r="G15" s="30" t="s">
        <v>216</v>
      </c>
      <c r="H15" s="34">
        <v>7</v>
      </c>
      <c r="I15" s="34">
        <v>8</v>
      </c>
      <c r="J15" s="34" t="s">
        <v>28</v>
      </c>
      <c r="K15" s="34">
        <v>8</v>
      </c>
      <c r="L15" s="42"/>
      <c r="M15" s="42"/>
      <c r="N15" s="42"/>
      <c r="O15" s="36">
        <v>2.5</v>
      </c>
      <c r="P15" s="37">
        <f>ROUND(SUMPRODUCT(H15:O15,$H$9:$O$9)/100,1)</f>
        <v>4.0999999999999996</v>
      </c>
      <c r="Q15" s="38" t="str">
        <f t="shared" si="0"/>
        <v>D</v>
      </c>
      <c r="R15" s="39" t="str">
        <f t="shared" si="1"/>
        <v>Trung bình yếu</v>
      </c>
      <c r="S15" s="40" t="str">
        <f t="shared" si="2"/>
        <v/>
      </c>
      <c r="T15" s="41" t="s">
        <v>598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77</v>
      </c>
      <c r="D16" s="31" t="s">
        <v>78</v>
      </c>
      <c r="E16" s="32" t="s">
        <v>76</v>
      </c>
      <c r="F16" s="33" t="s">
        <v>227</v>
      </c>
      <c r="G16" s="30" t="s">
        <v>214</v>
      </c>
      <c r="H16" s="34">
        <v>7</v>
      </c>
      <c r="I16" s="34">
        <v>8</v>
      </c>
      <c r="J16" s="34" t="s">
        <v>28</v>
      </c>
      <c r="K16" s="34">
        <v>8</v>
      </c>
      <c r="L16" s="42"/>
      <c r="M16" s="42"/>
      <c r="N16" s="42"/>
      <c r="O16" s="36">
        <v>7</v>
      </c>
      <c r="P16" s="37">
        <f>ROUND(SUMPRODUCT(H16:O16,$H$9:$O$9)/100,1)</f>
        <v>7.2</v>
      </c>
      <c r="Q16" s="38" t="str">
        <f t="shared" si="0"/>
        <v>B</v>
      </c>
      <c r="R16" s="39" t="str">
        <f t="shared" si="1"/>
        <v>Khá</v>
      </c>
      <c r="S16" s="40" t="str">
        <f t="shared" si="2"/>
        <v/>
      </c>
      <c r="T16" s="41" t="s">
        <v>598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79</v>
      </c>
      <c r="D17" s="31" t="s">
        <v>80</v>
      </c>
      <c r="E17" s="32" t="s">
        <v>81</v>
      </c>
      <c r="F17" s="33" t="s">
        <v>228</v>
      </c>
      <c r="G17" s="30" t="s">
        <v>217</v>
      </c>
      <c r="H17" s="34">
        <v>8</v>
      </c>
      <c r="I17" s="34">
        <v>9</v>
      </c>
      <c r="J17" s="34" t="s">
        <v>28</v>
      </c>
      <c r="K17" s="34">
        <v>9</v>
      </c>
      <c r="L17" s="42"/>
      <c r="M17" s="42"/>
      <c r="N17" s="42"/>
      <c r="O17" s="36">
        <v>8.5</v>
      </c>
      <c r="P17" s="37">
        <f>ROUND(SUMPRODUCT(H17:O17,$H$9:$O$9)/100,1)</f>
        <v>8.6</v>
      </c>
      <c r="Q17" s="38" t="str">
        <f t="shared" si="0"/>
        <v>A</v>
      </c>
      <c r="R17" s="39" t="str">
        <f t="shared" si="1"/>
        <v>Giỏi</v>
      </c>
      <c r="S17" s="40" t="str">
        <f t="shared" si="2"/>
        <v/>
      </c>
      <c r="T17" s="41" t="s">
        <v>598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82</v>
      </c>
      <c r="D18" s="31" t="s">
        <v>83</v>
      </c>
      <c r="E18" s="32" t="s">
        <v>84</v>
      </c>
      <c r="F18" s="33" t="s">
        <v>229</v>
      </c>
      <c r="G18" s="30" t="s">
        <v>212</v>
      </c>
      <c r="H18" s="34">
        <v>8</v>
      </c>
      <c r="I18" s="34">
        <v>9</v>
      </c>
      <c r="J18" s="34" t="s">
        <v>28</v>
      </c>
      <c r="K18" s="34">
        <v>9</v>
      </c>
      <c r="L18" s="42"/>
      <c r="M18" s="42"/>
      <c r="N18" s="42"/>
      <c r="O18" s="36">
        <v>5.5</v>
      </c>
      <c r="P18" s="37">
        <f>ROUND(SUMPRODUCT(H18:O18,$H$9:$O$9)/100,1)</f>
        <v>6.5</v>
      </c>
      <c r="Q18" s="38" t="str">
        <f t="shared" si="0"/>
        <v>C+</v>
      </c>
      <c r="R18" s="39" t="str">
        <f t="shared" si="1"/>
        <v>Trung bình</v>
      </c>
      <c r="S18" s="40" t="str">
        <f t="shared" si="2"/>
        <v/>
      </c>
      <c r="T18" s="41" t="s">
        <v>598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85</v>
      </c>
      <c r="D19" s="31" t="s">
        <v>86</v>
      </c>
      <c r="E19" s="32" t="s">
        <v>87</v>
      </c>
      <c r="F19" s="33" t="s">
        <v>230</v>
      </c>
      <c r="G19" s="30" t="s">
        <v>218</v>
      </c>
      <c r="H19" s="34">
        <v>8</v>
      </c>
      <c r="I19" s="34">
        <v>9</v>
      </c>
      <c r="J19" s="34" t="s">
        <v>28</v>
      </c>
      <c r="K19" s="34">
        <v>9</v>
      </c>
      <c r="L19" s="42"/>
      <c r="M19" s="42"/>
      <c r="N19" s="42"/>
      <c r="O19" s="36">
        <v>6.5</v>
      </c>
      <c r="P19" s="37">
        <f>ROUND(SUMPRODUCT(H19:O19,$H$9:$O$9)/100,1)</f>
        <v>7.2</v>
      </c>
      <c r="Q19" s="38" t="str">
        <f t="shared" si="0"/>
        <v>B</v>
      </c>
      <c r="R19" s="39" t="str">
        <f t="shared" si="1"/>
        <v>Khá</v>
      </c>
      <c r="S19" s="40" t="str">
        <f t="shared" si="2"/>
        <v/>
      </c>
      <c r="T19" s="41" t="s">
        <v>598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88</v>
      </c>
      <c r="D20" s="31" t="s">
        <v>89</v>
      </c>
      <c r="E20" s="32" t="s">
        <v>87</v>
      </c>
      <c r="F20" s="33" t="s">
        <v>231</v>
      </c>
      <c r="G20" s="30" t="s">
        <v>213</v>
      </c>
      <c r="H20" s="34">
        <v>8</v>
      </c>
      <c r="I20" s="34">
        <v>9</v>
      </c>
      <c r="J20" s="34" t="s">
        <v>28</v>
      </c>
      <c r="K20" s="34">
        <v>9</v>
      </c>
      <c r="L20" s="42"/>
      <c r="M20" s="42"/>
      <c r="N20" s="42"/>
      <c r="O20" s="36">
        <v>6</v>
      </c>
      <c r="P20" s="37">
        <f>ROUND(SUMPRODUCT(H20:O20,$H$9:$O$9)/100,1)</f>
        <v>6.8</v>
      </c>
      <c r="Q20" s="38" t="str">
        <f t="shared" si="0"/>
        <v>C+</v>
      </c>
      <c r="R20" s="39" t="str">
        <f t="shared" si="1"/>
        <v>Trung bình</v>
      </c>
      <c r="S20" s="40" t="str">
        <f t="shared" si="2"/>
        <v/>
      </c>
      <c r="T20" s="41" t="s">
        <v>598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90</v>
      </c>
      <c r="D21" s="31" t="s">
        <v>91</v>
      </c>
      <c r="E21" s="32" t="s">
        <v>92</v>
      </c>
      <c r="F21" s="33" t="s">
        <v>232</v>
      </c>
      <c r="G21" s="30" t="s">
        <v>216</v>
      </c>
      <c r="H21" s="34">
        <v>8</v>
      </c>
      <c r="I21" s="34">
        <v>9</v>
      </c>
      <c r="J21" s="34" t="s">
        <v>28</v>
      </c>
      <c r="K21" s="34">
        <v>9</v>
      </c>
      <c r="L21" s="42"/>
      <c r="M21" s="42"/>
      <c r="N21" s="42"/>
      <c r="O21" s="36">
        <v>7</v>
      </c>
      <c r="P21" s="37">
        <f>ROUND(SUMPRODUCT(H21:O21,$H$9:$O$9)/100,1)</f>
        <v>7.5</v>
      </c>
      <c r="Q21" s="38" t="str">
        <f t="shared" si="0"/>
        <v>B</v>
      </c>
      <c r="R21" s="39" t="str">
        <f t="shared" si="1"/>
        <v>Khá</v>
      </c>
      <c r="S21" s="40" t="str">
        <f t="shared" si="2"/>
        <v/>
      </c>
      <c r="T21" s="41" t="s">
        <v>598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93</v>
      </c>
      <c r="D22" s="31" t="s">
        <v>94</v>
      </c>
      <c r="E22" s="32" t="s">
        <v>92</v>
      </c>
      <c r="F22" s="33" t="s">
        <v>233</v>
      </c>
      <c r="G22" s="30" t="s">
        <v>219</v>
      </c>
      <c r="H22" s="34">
        <v>10</v>
      </c>
      <c r="I22" s="34">
        <v>9.5</v>
      </c>
      <c r="J22" s="34" t="s">
        <v>28</v>
      </c>
      <c r="K22" s="34">
        <v>9.5</v>
      </c>
      <c r="L22" s="42"/>
      <c r="M22" s="42"/>
      <c r="N22" s="42"/>
      <c r="O22" s="36">
        <v>6.5</v>
      </c>
      <c r="P22" s="37">
        <f>ROUND(SUMPRODUCT(H22:O22,$H$9:$O$9)/100,1)</f>
        <v>7.5</v>
      </c>
      <c r="Q22" s="38" t="str">
        <f t="shared" si="0"/>
        <v>B</v>
      </c>
      <c r="R22" s="39" t="str">
        <f t="shared" si="1"/>
        <v>Khá</v>
      </c>
      <c r="S22" s="40" t="str">
        <f t="shared" si="2"/>
        <v/>
      </c>
      <c r="T22" s="41" t="s">
        <v>598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95</v>
      </c>
      <c r="D23" s="31" t="s">
        <v>96</v>
      </c>
      <c r="E23" s="32" t="s">
        <v>97</v>
      </c>
      <c r="F23" s="33" t="s">
        <v>234</v>
      </c>
      <c r="G23" s="30" t="s">
        <v>213</v>
      </c>
      <c r="H23" s="34">
        <v>7</v>
      </c>
      <c r="I23" s="34">
        <v>8</v>
      </c>
      <c r="J23" s="34" t="s">
        <v>28</v>
      </c>
      <c r="K23" s="34">
        <v>8</v>
      </c>
      <c r="L23" s="42"/>
      <c r="M23" s="42"/>
      <c r="N23" s="42"/>
      <c r="O23" s="36">
        <v>5.5</v>
      </c>
      <c r="P23" s="37">
        <f>ROUND(SUMPRODUCT(H23:O23,$H$9:$O$9)/100,1)</f>
        <v>6.2</v>
      </c>
      <c r="Q23" s="38" t="str">
        <f t="shared" si="0"/>
        <v>C</v>
      </c>
      <c r="R23" s="39" t="str">
        <f t="shared" si="1"/>
        <v>Trung bình</v>
      </c>
      <c r="S23" s="40" t="str">
        <f t="shared" si="2"/>
        <v/>
      </c>
      <c r="T23" s="41" t="s">
        <v>598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98</v>
      </c>
      <c r="D24" s="31" t="s">
        <v>99</v>
      </c>
      <c r="E24" s="32" t="s">
        <v>97</v>
      </c>
      <c r="F24" s="33" t="s">
        <v>235</v>
      </c>
      <c r="G24" s="30" t="s">
        <v>216</v>
      </c>
      <c r="H24" s="34">
        <v>8</v>
      </c>
      <c r="I24" s="34">
        <v>9</v>
      </c>
      <c r="J24" s="34" t="s">
        <v>28</v>
      </c>
      <c r="K24" s="34">
        <v>9</v>
      </c>
      <c r="L24" s="42"/>
      <c r="M24" s="42"/>
      <c r="N24" s="42"/>
      <c r="O24" s="36">
        <v>7</v>
      </c>
      <c r="P24" s="37">
        <f>ROUND(SUMPRODUCT(H24:O24,$H$9:$O$9)/100,1)</f>
        <v>7.5</v>
      </c>
      <c r="Q24" s="38" t="str">
        <f t="shared" si="0"/>
        <v>B</v>
      </c>
      <c r="R24" s="39" t="str">
        <f t="shared" si="1"/>
        <v>Khá</v>
      </c>
      <c r="S24" s="40" t="str">
        <f t="shared" si="2"/>
        <v/>
      </c>
      <c r="T24" s="41" t="s">
        <v>598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100</v>
      </c>
      <c r="D25" s="31" t="s">
        <v>101</v>
      </c>
      <c r="E25" s="32" t="s">
        <v>102</v>
      </c>
      <c r="F25" s="33" t="s">
        <v>236</v>
      </c>
      <c r="G25" s="30" t="s">
        <v>218</v>
      </c>
      <c r="H25" s="34">
        <v>6</v>
      </c>
      <c r="I25" s="34">
        <v>7</v>
      </c>
      <c r="J25" s="34" t="s">
        <v>28</v>
      </c>
      <c r="K25" s="34">
        <v>7</v>
      </c>
      <c r="L25" s="42"/>
      <c r="M25" s="42"/>
      <c r="N25" s="42"/>
      <c r="O25" s="36">
        <v>7.5</v>
      </c>
      <c r="P25" s="37">
        <f>ROUND(SUMPRODUCT(H25:O25,$H$9:$O$9)/100,1)</f>
        <v>7.3</v>
      </c>
      <c r="Q25" s="38" t="str">
        <f t="shared" si="0"/>
        <v>B</v>
      </c>
      <c r="R25" s="39" t="str">
        <f t="shared" si="1"/>
        <v>Khá</v>
      </c>
      <c r="S25" s="40" t="str">
        <f t="shared" si="2"/>
        <v/>
      </c>
      <c r="T25" s="41" t="s">
        <v>598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103</v>
      </c>
      <c r="D26" s="31" t="s">
        <v>104</v>
      </c>
      <c r="E26" s="32" t="s">
        <v>105</v>
      </c>
      <c r="F26" s="33" t="s">
        <v>237</v>
      </c>
      <c r="G26" s="30" t="s">
        <v>215</v>
      </c>
      <c r="H26" s="34">
        <v>8</v>
      </c>
      <c r="I26" s="34">
        <v>9</v>
      </c>
      <c r="J26" s="34" t="s">
        <v>28</v>
      </c>
      <c r="K26" s="34">
        <v>9</v>
      </c>
      <c r="L26" s="42"/>
      <c r="M26" s="42"/>
      <c r="N26" s="42"/>
      <c r="O26" s="36">
        <v>7.5</v>
      </c>
      <c r="P26" s="37">
        <f>ROUND(SUMPRODUCT(H26:O26,$H$9:$O$9)/100,1)</f>
        <v>7.9</v>
      </c>
      <c r="Q26" s="38" t="str">
        <f t="shared" si="0"/>
        <v>B</v>
      </c>
      <c r="R26" s="39" t="str">
        <f t="shared" si="1"/>
        <v>Khá</v>
      </c>
      <c r="S26" s="40" t="str">
        <f t="shared" si="2"/>
        <v/>
      </c>
      <c r="T26" s="41" t="s">
        <v>598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106</v>
      </c>
      <c r="D27" s="31" t="s">
        <v>107</v>
      </c>
      <c r="E27" s="32" t="s">
        <v>108</v>
      </c>
      <c r="F27" s="33" t="s">
        <v>238</v>
      </c>
      <c r="G27" s="30" t="s">
        <v>212</v>
      </c>
      <c r="H27" s="34">
        <v>8</v>
      </c>
      <c r="I27" s="34">
        <v>9</v>
      </c>
      <c r="J27" s="34" t="s">
        <v>28</v>
      </c>
      <c r="K27" s="34">
        <v>9</v>
      </c>
      <c r="L27" s="42"/>
      <c r="M27" s="42"/>
      <c r="N27" s="42"/>
      <c r="O27" s="36">
        <v>5</v>
      </c>
      <c r="P27" s="37">
        <f>ROUND(SUMPRODUCT(H27:O27,$H$9:$O$9)/100,1)</f>
        <v>6.1</v>
      </c>
      <c r="Q27" s="38" t="str">
        <f t="shared" si="0"/>
        <v>C</v>
      </c>
      <c r="R27" s="39" t="str">
        <f t="shared" si="1"/>
        <v>Trung bình</v>
      </c>
      <c r="S27" s="40" t="str">
        <f t="shared" si="2"/>
        <v/>
      </c>
      <c r="T27" s="41" t="s">
        <v>598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109</v>
      </c>
      <c r="D28" s="31" t="s">
        <v>110</v>
      </c>
      <c r="E28" s="32" t="s">
        <v>111</v>
      </c>
      <c r="F28" s="33" t="s">
        <v>239</v>
      </c>
      <c r="G28" s="30" t="s">
        <v>213</v>
      </c>
      <c r="H28" s="34">
        <v>6</v>
      </c>
      <c r="I28" s="34">
        <v>7</v>
      </c>
      <c r="J28" s="34" t="s">
        <v>28</v>
      </c>
      <c r="K28" s="34">
        <v>7</v>
      </c>
      <c r="L28" s="42"/>
      <c r="M28" s="42"/>
      <c r="N28" s="42"/>
      <c r="O28" s="36">
        <v>7</v>
      </c>
      <c r="P28" s="37">
        <f>ROUND(SUMPRODUCT(H28:O28,$H$9:$O$9)/100,1)</f>
        <v>6.9</v>
      </c>
      <c r="Q28" s="38" t="str">
        <f t="shared" si="0"/>
        <v>C+</v>
      </c>
      <c r="R28" s="39" t="str">
        <f t="shared" si="1"/>
        <v>Trung bình</v>
      </c>
      <c r="S28" s="40" t="str">
        <f t="shared" si="2"/>
        <v/>
      </c>
      <c r="T28" s="41" t="s">
        <v>598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112</v>
      </c>
      <c r="D29" s="31" t="s">
        <v>68</v>
      </c>
      <c r="E29" s="32" t="s">
        <v>113</v>
      </c>
      <c r="F29" s="33" t="s">
        <v>240</v>
      </c>
      <c r="G29" s="30" t="s">
        <v>214</v>
      </c>
      <c r="H29" s="34">
        <v>8</v>
      </c>
      <c r="I29" s="34">
        <v>9</v>
      </c>
      <c r="J29" s="34" t="s">
        <v>28</v>
      </c>
      <c r="K29" s="34">
        <v>9</v>
      </c>
      <c r="L29" s="42"/>
      <c r="M29" s="42"/>
      <c r="N29" s="42"/>
      <c r="O29" s="36">
        <v>7.5</v>
      </c>
      <c r="P29" s="37">
        <f>ROUND(SUMPRODUCT(H29:O29,$H$9:$O$9)/100,1)</f>
        <v>7.9</v>
      </c>
      <c r="Q29" s="38" t="str">
        <f t="shared" si="0"/>
        <v>B</v>
      </c>
      <c r="R29" s="39" t="str">
        <f t="shared" si="1"/>
        <v>Khá</v>
      </c>
      <c r="S29" s="40" t="str">
        <f t="shared" si="2"/>
        <v/>
      </c>
      <c r="T29" s="41" t="s">
        <v>598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114</v>
      </c>
      <c r="D30" s="31" t="s">
        <v>115</v>
      </c>
      <c r="E30" s="32" t="s">
        <v>116</v>
      </c>
      <c r="F30" s="33" t="s">
        <v>241</v>
      </c>
      <c r="G30" s="30" t="s">
        <v>213</v>
      </c>
      <c r="H30" s="34">
        <v>8</v>
      </c>
      <c r="I30" s="34">
        <v>9</v>
      </c>
      <c r="J30" s="34" t="s">
        <v>28</v>
      </c>
      <c r="K30" s="34">
        <v>9</v>
      </c>
      <c r="L30" s="42"/>
      <c r="M30" s="42"/>
      <c r="N30" s="42"/>
      <c r="O30" s="36">
        <v>5</v>
      </c>
      <c r="P30" s="37">
        <f>ROUND(SUMPRODUCT(H30:O30,$H$9:$O$9)/100,1)</f>
        <v>6.1</v>
      </c>
      <c r="Q30" s="38" t="str">
        <f t="shared" si="0"/>
        <v>C</v>
      </c>
      <c r="R30" s="39" t="str">
        <f t="shared" si="1"/>
        <v>Trung bình</v>
      </c>
      <c r="S30" s="40" t="str">
        <f t="shared" si="2"/>
        <v/>
      </c>
      <c r="T30" s="41" t="s">
        <v>598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117</v>
      </c>
      <c r="D31" s="31" t="s">
        <v>118</v>
      </c>
      <c r="E31" s="32" t="s">
        <v>119</v>
      </c>
      <c r="F31" s="33" t="s">
        <v>242</v>
      </c>
      <c r="G31" s="30" t="s">
        <v>215</v>
      </c>
      <c r="H31" s="34">
        <v>5</v>
      </c>
      <c r="I31" s="34">
        <v>6</v>
      </c>
      <c r="J31" s="34" t="s">
        <v>28</v>
      </c>
      <c r="K31" s="34">
        <v>6</v>
      </c>
      <c r="L31" s="42"/>
      <c r="M31" s="42"/>
      <c r="N31" s="42"/>
      <c r="O31" s="36" t="s">
        <v>1036</v>
      </c>
      <c r="P31" s="37">
        <f>ROUND(SUMPRODUCT(H31:O31,$H$9:$O$9)/100,1)</f>
        <v>1.7</v>
      </c>
      <c r="Q31" s="38" t="str">
        <f t="shared" si="0"/>
        <v>F</v>
      </c>
      <c r="R31" s="39" t="str">
        <f t="shared" si="1"/>
        <v>Kém</v>
      </c>
      <c r="S31" s="40" t="s">
        <v>1034</v>
      </c>
      <c r="T31" s="41" t="s">
        <v>598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Học lại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120</v>
      </c>
      <c r="D32" s="31" t="s">
        <v>121</v>
      </c>
      <c r="E32" s="32" t="s">
        <v>119</v>
      </c>
      <c r="F32" s="33" t="s">
        <v>243</v>
      </c>
      <c r="G32" s="30" t="s">
        <v>219</v>
      </c>
      <c r="H32" s="34">
        <v>7</v>
      </c>
      <c r="I32" s="34">
        <v>8</v>
      </c>
      <c r="J32" s="34" t="s">
        <v>28</v>
      </c>
      <c r="K32" s="34">
        <v>8</v>
      </c>
      <c r="L32" s="42"/>
      <c r="M32" s="42"/>
      <c r="N32" s="42"/>
      <c r="O32" s="36">
        <v>5</v>
      </c>
      <c r="P32" s="37">
        <f>ROUND(SUMPRODUCT(H32:O32,$H$9:$O$9)/100,1)</f>
        <v>5.8</v>
      </c>
      <c r="Q32" s="38" t="str">
        <f t="shared" si="0"/>
        <v>C</v>
      </c>
      <c r="R32" s="39" t="str">
        <f t="shared" si="1"/>
        <v>Trung bình</v>
      </c>
      <c r="S32" s="40" t="str">
        <f t="shared" ref="S32:S69" si="3">+IF(OR($H32=0,$I32=0,$J32=0,$K32=0),"Không đủ ĐKDT","")</f>
        <v/>
      </c>
      <c r="T32" s="41" t="s">
        <v>598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122</v>
      </c>
      <c r="D33" s="31" t="s">
        <v>104</v>
      </c>
      <c r="E33" s="32" t="s">
        <v>123</v>
      </c>
      <c r="F33" s="33" t="s">
        <v>244</v>
      </c>
      <c r="G33" s="30" t="s">
        <v>214</v>
      </c>
      <c r="H33" s="34">
        <v>7</v>
      </c>
      <c r="I33" s="34">
        <v>8</v>
      </c>
      <c r="J33" s="34" t="s">
        <v>28</v>
      </c>
      <c r="K33" s="34">
        <v>8</v>
      </c>
      <c r="L33" s="42"/>
      <c r="M33" s="42"/>
      <c r="N33" s="42"/>
      <c r="O33" s="36">
        <v>6</v>
      </c>
      <c r="P33" s="37">
        <f>ROUND(SUMPRODUCT(H33:O33,$H$9:$O$9)/100,1)</f>
        <v>6.5</v>
      </c>
      <c r="Q33" s="38" t="str">
        <f t="shared" si="0"/>
        <v>C+</v>
      </c>
      <c r="R33" s="39" t="str">
        <f t="shared" si="1"/>
        <v>Trung bình</v>
      </c>
      <c r="S33" s="40" t="str">
        <f t="shared" si="3"/>
        <v/>
      </c>
      <c r="T33" s="41" t="s">
        <v>598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124</v>
      </c>
      <c r="D34" s="31" t="s">
        <v>125</v>
      </c>
      <c r="E34" s="32" t="s">
        <v>126</v>
      </c>
      <c r="F34" s="33" t="s">
        <v>245</v>
      </c>
      <c r="G34" s="30" t="s">
        <v>216</v>
      </c>
      <c r="H34" s="34">
        <v>8</v>
      </c>
      <c r="I34" s="34">
        <v>9</v>
      </c>
      <c r="J34" s="34" t="s">
        <v>28</v>
      </c>
      <c r="K34" s="34">
        <v>9</v>
      </c>
      <c r="L34" s="42"/>
      <c r="M34" s="42"/>
      <c r="N34" s="42"/>
      <c r="O34" s="36">
        <v>6</v>
      </c>
      <c r="P34" s="37">
        <f>ROUND(SUMPRODUCT(H34:O34,$H$9:$O$9)/100,1)</f>
        <v>6.8</v>
      </c>
      <c r="Q34" s="38" t="str">
        <f t="shared" si="0"/>
        <v>C+</v>
      </c>
      <c r="R34" s="39" t="str">
        <f t="shared" si="1"/>
        <v>Trung bình</v>
      </c>
      <c r="S34" s="40" t="str">
        <f t="shared" si="3"/>
        <v/>
      </c>
      <c r="T34" s="41" t="s">
        <v>598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127</v>
      </c>
      <c r="D35" s="31" t="s">
        <v>128</v>
      </c>
      <c r="E35" s="32" t="s">
        <v>129</v>
      </c>
      <c r="F35" s="33" t="s">
        <v>246</v>
      </c>
      <c r="G35" s="30" t="s">
        <v>219</v>
      </c>
      <c r="H35" s="34">
        <v>8</v>
      </c>
      <c r="I35" s="34">
        <v>9</v>
      </c>
      <c r="J35" s="34" t="s">
        <v>28</v>
      </c>
      <c r="K35" s="34">
        <v>9</v>
      </c>
      <c r="L35" s="42"/>
      <c r="M35" s="42"/>
      <c r="N35" s="42"/>
      <c r="O35" s="36">
        <v>6.5</v>
      </c>
      <c r="P35" s="37">
        <f>ROUND(SUMPRODUCT(H35:O35,$H$9:$O$9)/100,1)</f>
        <v>7.2</v>
      </c>
      <c r="Q35" s="38" t="str">
        <f t="shared" si="0"/>
        <v>B</v>
      </c>
      <c r="R35" s="39" t="str">
        <f t="shared" si="1"/>
        <v>Khá</v>
      </c>
      <c r="S35" s="40" t="str">
        <f t="shared" si="3"/>
        <v/>
      </c>
      <c r="T35" s="41" t="s">
        <v>598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130</v>
      </c>
      <c r="D36" s="31" t="s">
        <v>131</v>
      </c>
      <c r="E36" s="32" t="s">
        <v>132</v>
      </c>
      <c r="F36" s="33" t="s">
        <v>247</v>
      </c>
      <c r="G36" s="30" t="s">
        <v>213</v>
      </c>
      <c r="H36" s="34">
        <v>8</v>
      </c>
      <c r="I36" s="34">
        <v>9</v>
      </c>
      <c r="J36" s="34" t="s">
        <v>28</v>
      </c>
      <c r="K36" s="34">
        <v>9</v>
      </c>
      <c r="L36" s="42"/>
      <c r="M36" s="42"/>
      <c r="N36" s="42"/>
      <c r="O36" s="36">
        <v>7.5</v>
      </c>
      <c r="P36" s="37">
        <f>ROUND(SUMPRODUCT(H36:O36,$H$9:$O$9)/100,1)</f>
        <v>7.9</v>
      </c>
      <c r="Q36" s="38" t="str">
        <f t="shared" si="0"/>
        <v>B</v>
      </c>
      <c r="R36" s="39" t="str">
        <f t="shared" si="1"/>
        <v>Khá</v>
      </c>
      <c r="S36" s="40" t="str">
        <f t="shared" si="3"/>
        <v/>
      </c>
      <c r="T36" s="41" t="s">
        <v>598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133</v>
      </c>
      <c r="D37" s="31" t="s">
        <v>134</v>
      </c>
      <c r="E37" s="32" t="s">
        <v>132</v>
      </c>
      <c r="F37" s="33" t="s">
        <v>248</v>
      </c>
      <c r="G37" s="30" t="s">
        <v>212</v>
      </c>
      <c r="H37" s="34">
        <v>8</v>
      </c>
      <c r="I37" s="34">
        <v>9</v>
      </c>
      <c r="J37" s="34" t="s">
        <v>28</v>
      </c>
      <c r="K37" s="34">
        <v>9</v>
      </c>
      <c r="L37" s="42"/>
      <c r="M37" s="42"/>
      <c r="N37" s="42"/>
      <c r="O37" s="36">
        <v>3</v>
      </c>
      <c r="P37" s="37">
        <f>ROUND(SUMPRODUCT(H37:O37,$H$9:$O$9)/100,1)</f>
        <v>4.7</v>
      </c>
      <c r="Q37" s="38" t="str">
        <f t="shared" si="0"/>
        <v>D</v>
      </c>
      <c r="R37" s="39" t="str">
        <f t="shared" si="1"/>
        <v>Trung bình yếu</v>
      </c>
      <c r="S37" s="40" t="str">
        <f t="shared" si="3"/>
        <v/>
      </c>
      <c r="T37" s="41" t="s">
        <v>598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135</v>
      </c>
      <c r="D38" s="31" t="s">
        <v>136</v>
      </c>
      <c r="E38" s="32" t="s">
        <v>132</v>
      </c>
      <c r="F38" s="33" t="s">
        <v>246</v>
      </c>
      <c r="G38" s="30" t="s">
        <v>213</v>
      </c>
      <c r="H38" s="34">
        <v>8</v>
      </c>
      <c r="I38" s="34">
        <v>9</v>
      </c>
      <c r="J38" s="34" t="s">
        <v>28</v>
      </c>
      <c r="K38" s="34">
        <v>9</v>
      </c>
      <c r="L38" s="42"/>
      <c r="M38" s="42"/>
      <c r="N38" s="42"/>
      <c r="O38" s="36">
        <v>6.5</v>
      </c>
      <c r="P38" s="37">
        <f>ROUND(SUMPRODUCT(H38:O38,$H$9:$O$9)/100,1)</f>
        <v>7.2</v>
      </c>
      <c r="Q38" s="38" t="str">
        <f t="shared" si="0"/>
        <v>B</v>
      </c>
      <c r="R38" s="39" t="str">
        <f t="shared" si="1"/>
        <v>Khá</v>
      </c>
      <c r="S38" s="40" t="str">
        <f t="shared" si="3"/>
        <v/>
      </c>
      <c r="T38" s="41" t="s">
        <v>598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137</v>
      </c>
      <c r="D39" s="31" t="s">
        <v>138</v>
      </c>
      <c r="E39" s="32" t="s">
        <v>139</v>
      </c>
      <c r="F39" s="33" t="s">
        <v>249</v>
      </c>
      <c r="G39" s="30" t="s">
        <v>217</v>
      </c>
      <c r="H39" s="34">
        <v>8</v>
      </c>
      <c r="I39" s="34">
        <v>9</v>
      </c>
      <c r="J39" s="34" t="s">
        <v>28</v>
      </c>
      <c r="K39" s="34">
        <v>9</v>
      </c>
      <c r="L39" s="42"/>
      <c r="M39" s="42"/>
      <c r="N39" s="42"/>
      <c r="O39" s="36">
        <v>3.5</v>
      </c>
      <c r="P39" s="37">
        <f>ROUND(SUMPRODUCT(H39:O39,$H$9:$O$9)/100,1)</f>
        <v>5.0999999999999996</v>
      </c>
      <c r="Q39" s="38" t="str">
        <f t="shared" si="0"/>
        <v>D+</v>
      </c>
      <c r="R39" s="39" t="str">
        <f t="shared" si="1"/>
        <v>Trung bình yếu</v>
      </c>
      <c r="S39" s="40" t="str">
        <f t="shared" si="3"/>
        <v/>
      </c>
      <c r="T39" s="41" t="s">
        <v>598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140</v>
      </c>
      <c r="D40" s="31" t="s">
        <v>141</v>
      </c>
      <c r="E40" s="32" t="s">
        <v>142</v>
      </c>
      <c r="F40" s="33" t="s">
        <v>250</v>
      </c>
      <c r="G40" s="30" t="s">
        <v>213</v>
      </c>
      <c r="H40" s="34">
        <v>8</v>
      </c>
      <c r="I40" s="34">
        <v>9</v>
      </c>
      <c r="J40" s="34" t="s">
        <v>28</v>
      </c>
      <c r="K40" s="34">
        <v>9</v>
      </c>
      <c r="L40" s="42"/>
      <c r="M40" s="42"/>
      <c r="N40" s="42"/>
      <c r="O40" s="36">
        <v>4.5</v>
      </c>
      <c r="P40" s="37">
        <f>ROUND(SUMPRODUCT(H40:O40,$H$9:$O$9)/100,1)</f>
        <v>5.8</v>
      </c>
      <c r="Q40" s="38" t="str">
        <f t="shared" si="0"/>
        <v>C</v>
      </c>
      <c r="R40" s="39" t="str">
        <f t="shared" si="1"/>
        <v>Trung bình</v>
      </c>
      <c r="S40" s="40" t="str">
        <f t="shared" si="3"/>
        <v/>
      </c>
      <c r="T40" s="41" t="s">
        <v>599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143</v>
      </c>
      <c r="D41" s="31" t="s">
        <v>144</v>
      </c>
      <c r="E41" s="32" t="s">
        <v>145</v>
      </c>
      <c r="F41" s="33" t="s">
        <v>251</v>
      </c>
      <c r="G41" s="30" t="s">
        <v>215</v>
      </c>
      <c r="H41" s="34">
        <v>6</v>
      </c>
      <c r="I41" s="34">
        <v>7</v>
      </c>
      <c r="J41" s="34" t="s">
        <v>28</v>
      </c>
      <c r="K41" s="34">
        <v>7</v>
      </c>
      <c r="L41" s="42"/>
      <c r="M41" s="42"/>
      <c r="N41" s="42"/>
      <c r="O41" s="36">
        <v>6</v>
      </c>
      <c r="P41" s="37">
        <f>ROUND(SUMPRODUCT(H41:O41,$H$9:$O$9)/100,1)</f>
        <v>6.2</v>
      </c>
      <c r="Q41" s="38" t="str">
        <f t="shared" si="0"/>
        <v>C</v>
      </c>
      <c r="R41" s="39" t="str">
        <f t="shared" si="1"/>
        <v>Trung bình</v>
      </c>
      <c r="S41" s="40" t="str">
        <f t="shared" si="3"/>
        <v/>
      </c>
      <c r="T41" s="41" t="s">
        <v>599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146</v>
      </c>
      <c r="D42" s="31" t="s">
        <v>147</v>
      </c>
      <c r="E42" s="32" t="s">
        <v>145</v>
      </c>
      <c r="F42" s="33" t="s">
        <v>252</v>
      </c>
      <c r="G42" s="30" t="s">
        <v>219</v>
      </c>
      <c r="H42" s="34">
        <v>7</v>
      </c>
      <c r="I42" s="34">
        <v>8</v>
      </c>
      <c r="J42" s="34" t="s">
        <v>28</v>
      </c>
      <c r="K42" s="34">
        <v>8</v>
      </c>
      <c r="L42" s="42"/>
      <c r="M42" s="42"/>
      <c r="N42" s="42"/>
      <c r="O42" s="36">
        <v>3</v>
      </c>
      <c r="P42" s="37">
        <f>ROUND(SUMPRODUCT(H42:O42,$H$9:$O$9)/100,1)</f>
        <v>4.4000000000000004</v>
      </c>
      <c r="Q42" s="38" t="str">
        <f t="shared" ref="Q42:Q69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</v>
      </c>
      <c r="R42" s="39" t="str">
        <f t="shared" ref="R42:R69" si="5">IF($P42&lt;4,"Kém",IF(AND($P42&gt;=4,$P42&lt;=5.4),"Trung bình yếu",IF(AND($P42&gt;=5.5,$P42&lt;=6.9),"Trung bình",IF(AND($P42&gt;=7,$P42&lt;=8.4),"Khá",IF(AND($P42&gt;=8.5,$P42&lt;=10),"Giỏi","")))))</f>
        <v>Trung bình yếu</v>
      </c>
      <c r="S42" s="40" t="str">
        <f t="shared" si="3"/>
        <v/>
      </c>
      <c r="T42" s="41" t="s">
        <v>599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148</v>
      </c>
      <c r="D43" s="31" t="s">
        <v>149</v>
      </c>
      <c r="E43" s="32" t="s">
        <v>150</v>
      </c>
      <c r="F43" s="33" t="s">
        <v>253</v>
      </c>
      <c r="G43" s="30" t="s">
        <v>215</v>
      </c>
      <c r="H43" s="34">
        <v>7</v>
      </c>
      <c r="I43" s="34">
        <v>8</v>
      </c>
      <c r="J43" s="34" t="s">
        <v>28</v>
      </c>
      <c r="K43" s="34">
        <v>8</v>
      </c>
      <c r="L43" s="42"/>
      <c r="M43" s="42"/>
      <c r="N43" s="42"/>
      <c r="O43" s="36">
        <v>8</v>
      </c>
      <c r="P43" s="37">
        <f>ROUND(SUMPRODUCT(H43:O43,$H$9:$O$9)/100,1)</f>
        <v>7.9</v>
      </c>
      <c r="Q43" s="38" t="str">
        <f t="shared" si="4"/>
        <v>B</v>
      </c>
      <c r="R43" s="39" t="str">
        <f t="shared" si="5"/>
        <v>Khá</v>
      </c>
      <c r="S43" s="40" t="str">
        <f t="shared" si="3"/>
        <v/>
      </c>
      <c r="T43" s="41" t="s">
        <v>599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151</v>
      </c>
      <c r="D44" s="31" t="s">
        <v>152</v>
      </c>
      <c r="E44" s="32" t="s">
        <v>153</v>
      </c>
      <c r="F44" s="33" t="s">
        <v>254</v>
      </c>
      <c r="G44" s="30" t="s">
        <v>216</v>
      </c>
      <c r="H44" s="34">
        <v>8</v>
      </c>
      <c r="I44" s="34">
        <v>9</v>
      </c>
      <c r="J44" s="34" t="s">
        <v>28</v>
      </c>
      <c r="K44" s="34">
        <v>9</v>
      </c>
      <c r="L44" s="42"/>
      <c r="M44" s="42"/>
      <c r="N44" s="42"/>
      <c r="O44" s="36">
        <v>2.5</v>
      </c>
      <c r="P44" s="37">
        <f>ROUND(SUMPRODUCT(H44:O44,$H$9:$O$9)/100,1)</f>
        <v>4.4000000000000004</v>
      </c>
      <c r="Q44" s="38" t="str">
        <f t="shared" si="4"/>
        <v>D</v>
      </c>
      <c r="R44" s="39" t="str">
        <f t="shared" si="5"/>
        <v>Trung bình yếu</v>
      </c>
      <c r="S44" s="40" t="str">
        <f t="shared" si="3"/>
        <v/>
      </c>
      <c r="T44" s="41" t="s">
        <v>599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154</v>
      </c>
      <c r="D45" s="31" t="s">
        <v>155</v>
      </c>
      <c r="E45" s="32" t="s">
        <v>156</v>
      </c>
      <c r="F45" s="33" t="s">
        <v>255</v>
      </c>
      <c r="G45" s="30" t="s">
        <v>218</v>
      </c>
      <c r="H45" s="34">
        <v>7</v>
      </c>
      <c r="I45" s="34">
        <v>8</v>
      </c>
      <c r="J45" s="34" t="s">
        <v>28</v>
      </c>
      <c r="K45" s="34">
        <v>8</v>
      </c>
      <c r="L45" s="42"/>
      <c r="M45" s="42"/>
      <c r="N45" s="42"/>
      <c r="O45" s="36">
        <v>2</v>
      </c>
      <c r="P45" s="37">
        <f>ROUND(SUMPRODUCT(H45:O45,$H$9:$O$9)/100,1)</f>
        <v>3.7</v>
      </c>
      <c r="Q45" s="38" t="str">
        <f t="shared" si="4"/>
        <v>F</v>
      </c>
      <c r="R45" s="39" t="str">
        <f t="shared" si="5"/>
        <v>Kém</v>
      </c>
      <c r="S45" s="40" t="str">
        <f t="shared" si="3"/>
        <v/>
      </c>
      <c r="T45" s="41" t="s">
        <v>599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Học lại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157</v>
      </c>
      <c r="D46" s="31" t="s">
        <v>158</v>
      </c>
      <c r="E46" s="32" t="s">
        <v>159</v>
      </c>
      <c r="F46" s="33" t="s">
        <v>256</v>
      </c>
      <c r="G46" s="30" t="s">
        <v>219</v>
      </c>
      <c r="H46" s="34">
        <v>8</v>
      </c>
      <c r="I46" s="34">
        <v>9</v>
      </c>
      <c r="J46" s="34" t="s">
        <v>28</v>
      </c>
      <c r="K46" s="34">
        <v>9</v>
      </c>
      <c r="L46" s="42"/>
      <c r="M46" s="42"/>
      <c r="N46" s="42"/>
      <c r="O46" s="36">
        <v>1</v>
      </c>
      <c r="P46" s="37">
        <f>ROUND(SUMPRODUCT(H46:O46,$H$9:$O$9)/100,1)</f>
        <v>3.3</v>
      </c>
      <c r="Q46" s="38" t="str">
        <f t="shared" si="4"/>
        <v>F</v>
      </c>
      <c r="R46" s="39" t="str">
        <f t="shared" si="5"/>
        <v>Kém</v>
      </c>
      <c r="S46" s="40" t="str">
        <f t="shared" si="3"/>
        <v/>
      </c>
      <c r="T46" s="41" t="s">
        <v>599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Học lại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160</v>
      </c>
      <c r="D47" s="31" t="s">
        <v>161</v>
      </c>
      <c r="E47" s="32" t="s">
        <v>159</v>
      </c>
      <c r="F47" s="33" t="s">
        <v>257</v>
      </c>
      <c r="G47" s="30" t="s">
        <v>217</v>
      </c>
      <c r="H47" s="34">
        <v>8</v>
      </c>
      <c r="I47" s="34">
        <v>9</v>
      </c>
      <c r="J47" s="34" t="s">
        <v>28</v>
      </c>
      <c r="K47" s="34">
        <v>9</v>
      </c>
      <c r="L47" s="42"/>
      <c r="M47" s="42"/>
      <c r="N47" s="42"/>
      <c r="O47" s="36">
        <v>2</v>
      </c>
      <c r="P47" s="37">
        <f>ROUND(SUMPRODUCT(H47:O47,$H$9:$O$9)/100,1)</f>
        <v>4</v>
      </c>
      <c r="Q47" s="38" t="str">
        <f t="shared" si="4"/>
        <v>D</v>
      </c>
      <c r="R47" s="39" t="str">
        <f t="shared" si="5"/>
        <v>Trung bình yếu</v>
      </c>
      <c r="S47" s="40" t="str">
        <f t="shared" si="3"/>
        <v/>
      </c>
      <c r="T47" s="41" t="s">
        <v>599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162</v>
      </c>
      <c r="D48" s="31" t="s">
        <v>161</v>
      </c>
      <c r="E48" s="32" t="s">
        <v>159</v>
      </c>
      <c r="F48" s="33" t="s">
        <v>249</v>
      </c>
      <c r="G48" s="30" t="s">
        <v>212</v>
      </c>
      <c r="H48" s="34">
        <v>7</v>
      </c>
      <c r="I48" s="34">
        <v>8</v>
      </c>
      <c r="J48" s="34" t="s">
        <v>28</v>
      </c>
      <c r="K48" s="34">
        <v>8</v>
      </c>
      <c r="L48" s="42"/>
      <c r="M48" s="42"/>
      <c r="N48" s="42"/>
      <c r="O48" s="36">
        <v>4</v>
      </c>
      <c r="P48" s="37">
        <f>ROUND(SUMPRODUCT(H48:O48,$H$9:$O$9)/100,1)</f>
        <v>5.0999999999999996</v>
      </c>
      <c r="Q48" s="38" t="str">
        <f t="shared" si="4"/>
        <v>D+</v>
      </c>
      <c r="R48" s="39" t="str">
        <f t="shared" si="5"/>
        <v>Trung bình yếu</v>
      </c>
      <c r="S48" s="40" t="str">
        <f t="shared" si="3"/>
        <v/>
      </c>
      <c r="T48" s="41" t="s">
        <v>599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8.75" customHeight="1">
      <c r="B49" s="29">
        <v>40</v>
      </c>
      <c r="C49" s="30" t="s">
        <v>163</v>
      </c>
      <c r="D49" s="31" t="s">
        <v>164</v>
      </c>
      <c r="E49" s="32" t="s">
        <v>165</v>
      </c>
      <c r="F49" s="33" t="s">
        <v>258</v>
      </c>
      <c r="G49" s="30" t="s">
        <v>219</v>
      </c>
      <c r="H49" s="34">
        <v>5</v>
      </c>
      <c r="I49" s="34">
        <v>6</v>
      </c>
      <c r="J49" s="34" t="s">
        <v>28</v>
      </c>
      <c r="K49" s="34">
        <v>6</v>
      </c>
      <c r="L49" s="42"/>
      <c r="M49" s="42"/>
      <c r="N49" s="42"/>
      <c r="O49" s="36">
        <v>7.5</v>
      </c>
      <c r="P49" s="37">
        <f>ROUND(SUMPRODUCT(H49:O49,$H$9:$O$9)/100,1)</f>
        <v>7</v>
      </c>
      <c r="Q49" s="38" t="str">
        <f t="shared" si="4"/>
        <v>B</v>
      </c>
      <c r="R49" s="39" t="str">
        <f t="shared" si="5"/>
        <v>Khá</v>
      </c>
      <c r="S49" s="40" t="str">
        <f t="shared" si="3"/>
        <v/>
      </c>
      <c r="T49" s="41" t="s">
        <v>599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8.75" customHeight="1">
      <c r="B50" s="29">
        <v>41</v>
      </c>
      <c r="C50" s="30" t="s">
        <v>166</v>
      </c>
      <c r="D50" s="31" t="s">
        <v>134</v>
      </c>
      <c r="E50" s="32" t="s">
        <v>165</v>
      </c>
      <c r="F50" s="33" t="s">
        <v>259</v>
      </c>
      <c r="G50" s="30" t="s">
        <v>214</v>
      </c>
      <c r="H50" s="34">
        <v>7</v>
      </c>
      <c r="I50" s="34">
        <v>8</v>
      </c>
      <c r="J50" s="34" t="s">
        <v>28</v>
      </c>
      <c r="K50" s="34">
        <v>8</v>
      </c>
      <c r="L50" s="42"/>
      <c r="M50" s="42"/>
      <c r="N50" s="42"/>
      <c r="O50" s="36">
        <v>7</v>
      </c>
      <c r="P50" s="37">
        <f>ROUND(SUMPRODUCT(H50:O50,$H$9:$O$9)/100,1)</f>
        <v>7.2</v>
      </c>
      <c r="Q50" s="38" t="str">
        <f t="shared" si="4"/>
        <v>B</v>
      </c>
      <c r="R50" s="39" t="str">
        <f t="shared" si="5"/>
        <v>Khá</v>
      </c>
      <c r="S50" s="40" t="str">
        <f t="shared" si="3"/>
        <v/>
      </c>
      <c r="T50" s="41" t="s">
        <v>599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8.75" customHeight="1">
      <c r="B51" s="29">
        <v>42</v>
      </c>
      <c r="C51" s="30" t="s">
        <v>167</v>
      </c>
      <c r="D51" s="31" t="s">
        <v>168</v>
      </c>
      <c r="E51" s="32" t="s">
        <v>169</v>
      </c>
      <c r="F51" s="33" t="s">
        <v>260</v>
      </c>
      <c r="G51" s="30" t="s">
        <v>217</v>
      </c>
      <c r="H51" s="34">
        <v>8</v>
      </c>
      <c r="I51" s="34">
        <v>9</v>
      </c>
      <c r="J51" s="34" t="s">
        <v>28</v>
      </c>
      <c r="K51" s="34">
        <v>9</v>
      </c>
      <c r="L51" s="42"/>
      <c r="M51" s="42"/>
      <c r="N51" s="42"/>
      <c r="O51" s="36">
        <v>5</v>
      </c>
      <c r="P51" s="37">
        <f>ROUND(SUMPRODUCT(H51:O51,$H$9:$O$9)/100,1)</f>
        <v>6.1</v>
      </c>
      <c r="Q51" s="38" t="str">
        <f t="shared" si="4"/>
        <v>C</v>
      </c>
      <c r="R51" s="39" t="str">
        <f t="shared" si="5"/>
        <v>Trung bình</v>
      </c>
      <c r="S51" s="40" t="str">
        <f t="shared" si="3"/>
        <v/>
      </c>
      <c r="T51" s="41" t="s">
        <v>599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8.75" customHeight="1">
      <c r="B52" s="29">
        <v>43</v>
      </c>
      <c r="C52" s="30" t="s">
        <v>170</v>
      </c>
      <c r="D52" s="31" t="s">
        <v>171</v>
      </c>
      <c r="E52" s="32" t="s">
        <v>172</v>
      </c>
      <c r="F52" s="33" t="s">
        <v>261</v>
      </c>
      <c r="G52" s="30" t="s">
        <v>219</v>
      </c>
      <c r="H52" s="34">
        <v>8</v>
      </c>
      <c r="I52" s="34">
        <v>9</v>
      </c>
      <c r="J52" s="34" t="s">
        <v>28</v>
      </c>
      <c r="K52" s="34">
        <v>9</v>
      </c>
      <c r="L52" s="42"/>
      <c r="M52" s="42"/>
      <c r="N52" s="42"/>
      <c r="O52" s="36">
        <v>4</v>
      </c>
      <c r="P52" s="37">
        <f>ROUND(SUMPRODUCT(H52:O52,$H$9:$O$9)/100,1)</f>
        <v>5.4</v>
      </c>
      <c r="Q52" s="38" t="str">
        <f t="shared" si="4"/>
        <v>D+</v>
      </c>
      <c r="R52" s="39" t="str">
        <f t="shared" si="5"/>
        <v>Trung bình yếu</v>
      </c>
      <c r="S52" s="40" t="str">
        <f t="shared" si="3"/>
        <v/>
      </c>
      <c r="T52" s="41" t="s">
        <v>599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8.75" customHeight="1">
      <c r="B53" s="29">
        <v>44</v>
      </c>
      <c r="C53" s="30" t="s">
        <v>173</v>
      </c>
      <c r="D53" s="31" t="s">
        <v>174</v>
      </c>
      <c r="E53" s="32" t="s">
        <v>175</v>
      </c>
      <c r="F53" s="33" t="s">
        <v>262</v>
      </c>
      <c r="G53" s="30" t="s">
        <v>219</v>
      </c>
      <c r="H53" s="34">
        <v>7</v>
      </c>
      <c r="I53" s="34">
        <v>8</v>
      </c>
      <c r="J53" s="34" t="s">
        <v>28</v>
      </c>
      <c r="K53" s="34">
        <v>8</v>
      </c>
      <c r="L53" s="42"/>
      <c r="M53" s="42"/>
      <c r="N53" s="42"/>
      <c r="O53" s="36">
        <v>7</v>
      </c>
      <c r="P53" s="37">
        <f>ROUND(SUMPRODUCT(H53:O53,$H$9:$O$9)/100,1)</f>
        <v>7.2</v>
      </c>
      <c r="Q53" s="38" t="str">
        <f t="shared" si="4"/>
        <v>B</v>
      </c>
      <c r="R53" s="39" t="str">
        <f t="shared" si="5"/>
        <v>Khá</v>
      </c>
      <c r="S53" s="40" t="str">
        <f t="shared" si="3"/>
        <v/>
      </c>
      <c r="T53" s="41" t="s">
        <v>599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8.75" customHeight="1">
      <c r="B54" s="29">
        <v>45</v>
      </c>
      <c r="C54" s="30" t="s">
        <v>176</v>
      </c>
      <c r="D54" s="31" t="s">
        <v>177</v>
      </c>
      <c r="E54" s="32" t="s">
        <v>178</v>
      </c>
      <c r="F54" s="33" t="s">
        <v>263</v>
      </c>
      <c r="G54" s="30" t="s">
        <v>217</v>
      </c>
      <c r="H54" s="34">
        <v>8</v>
      </c>
      <c r="I54" s="34">
        <v>9</v>
      </c>
      <c r="J54" s="34" t="s">
        <v>28</v>
      </c>
      <c r="K54" s="34">
        <v>9</v>
      </c>
      <c r="L54" s="42"/>
      <c r="M54" s="42"/>
      <c r="N54" s="42"/>
      <c r="O54" s="36">
        <v>4.5</v>
      </c>
      <c r="P54" s="37">
        <f>ROUND(SUMPRODUCT(H54:O54,$H$9:$O$9)/100,1)</f>
        <v>5.8</v>
      </c>
      <c r="Q54" s="38" t="str">
        <f t="shared" si="4"/>
        <v>C</v>
      </c>
      <c r="R54" s="39" t="str">
        <f t="shared" si="5"/>
        <v>Trung bình</v>
      </c>
      <c r="S54" s="40" t="str">
        <f t="shared" si="3"/>
        <v/>
      </c>
      <c r="T54" s="41" t="s">
        <v>599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8.75" customHeight="1">
      <c r="B55" s="29">
        <v>46</v>
      </c>
      <c r="C55" s="30" t="s">
        <v>179</v>
      </c>
      <c r="D55" s="31" t="s">
        <v>180</v>
      </c>
      <c r="E55" s="32" t="s">
        <v>178</v>
      </c>
      <c r="F55" s="33" t="s">
        <v>264</v>
      </c>
      <c r="G55" s="30" t="s">
        <v>214</v>
      </c>
      <c r="H55" s="34">
        <v>6</v>
      </c>
      <c r="I55" s="34">
        <v>7</v>
      </c>
      <c r="J55" s="34" t="s">
        <v>28</v>
      </c>
      <c r="K55" s="34">
        <v>7</v>
      </c>
      <c r="L55" s="42"/>
      <c r="M55" s="42"/>
      <c r="N55" s="42"/>
      <c r="O55" s="36">
        <v>1.5</v>
      </c>
      <c r="P55" s="37">
        <f>ROUND(SUMPRODUCT(H55:O55,$H$9:$O$9)/100,1)</f>
        <v>3.1</v>
      </c>
      <c r="Q55" s="38" t="str">
        <f t="shared" si="4"/>
        <v>F</v>
      </c>
      <c r="R55" s="39" t="str">
        <f t="shared" si="5"/>
        <v>Kém</v>
      </c>
      <c r="S55" s="40" t="str">
        <f t="shared" si="3"/>
        <v/>
      </c>
      <c r="T55" s="41" t="s">
        <v>599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Học lại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8.75" customHeight="1">
      <c r="B56" s="29">
        <v>47</v>
      </c>
      <c r="C56" s="30" t="s">
        <v>181</v>
      </c>
      <c r="D56" s="31" t="s">
        <v>110</v>
      </c>
      <c r="E56" s="32" t="s">
        <v>182</v>
      </c>
      <c r="F56" s="33" t="s">
        <v>265</v>
      </c>
      <c r="G56" s="30" t="s">
        <v>213</v>
      </c>
      <c r="H56" s="34">
        <v>7</v>
      </c>
      <c r="I56" s="34">
        <v>8</v>
      </c>
      <c r="J56" s="34" t="s">
        <v>28</v>
      </c>
      <c r="K56" s="34">
        <v>8</v>
      </c>
      <c r="L56" s="42"/>
      <c r="M56" s="42"/>
      <c r="N56" s="42"/>
      <c r="O56" s="36">
        <v>3</v>
      </c>
      <c r="P56" s="37">
        <f>ROUND(SUMPRODUCT(H56:O56,$H$9:$O$9)/100,1)</f>
        <v>4.4000000000000004</v>
      </c>
      <c r="Q56" s="38" t="str">
        <f t="shared" si="4"/>
        <v>D</v>
      </c>
      <c r="R56" s="39" t="str">
        <f t="shared" si="5"/>
        <v>Trung bình yếu</v>
      </c>
      <c r="S56" s="40" t="str">
        <f t="shared" si="3"/>
        <v/>
      </c>
      <c r="T56" s="41" t="s">
        <v>599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8.75" customHeight="1">
      <c r="B57" s="29">
        <v>48</v>
      </c>
      <c r="C57" s="30" t="s">
        <v>183</v>
      </c>
      <c r="D57" s="31" t="s">
        <v>184</v>
      </c>
      <c r="E57" s="32" t="s">
        <v>182</v>
      </c>
      <c r="F57" s="33" t="s">
        <v>250</v>
      </c>
      <c r="G57" s="30" t="s">
        <v>217</v>
      </c>
      <c r="H57" s="34">
        <v>8</v>
      </c>
      <c r="I57" s="34">
        <v>9</v>
      </c>
      <c r="J57" s="34" t="s">
        <v>28</v>
      </c>
      <c r="K57" s="34">
        <v>9</v>
      </c>
      <c r="L57" s="42"/>
      <c r="M57" s="42"/>
      <c r="N57" s="42"/>
      <c r="O57" s="36">
        <v>7.5</v>
      </c>
      <c r="P57" s="37">
        <f>ROUND(SUMPRODUCT(H57:O57,$H$9:$O$9)/100,1)</f>
        <v>7.9</v>
      </c>
      <c r="Q57" s="38" t="str">
        <f t="shared" si="4"/>
        <v>B</v>
      </c>
      <c r="R57" s="39" t="str">
        <f t="shared" si="5"/>
        <v>Khá</v>
      </c>
      <c r="S57" s="40" t="str">
        <f t="shared" si="3"/>
        <v/>
      </c>
      <c r="T57" s="41" t="s">
        <v>599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8.75" customHeight="1">
      <c r="B58" s="29">
        <v>49</v>
      </c>
      <c r="C58" s="30" t="s">
        <v>185</v>
      </c>
      <c r="D58" s="31" t="s">
        <v>186</v>
      </c>
      <c r="E58" s="32" t="s">
        <v>187</v>
      </c>
      <c r="F58" s="33" t="s">
        <v>266</v>
      </c>
      <c r="G58" s="30" t="s">
        <v>220</v>
      </c>
      <c r="H58" s="34">
        <v>6</v>
      </c>
      <c r="I58" s="34">
        <v>7</v>
      </c>
      <c r="J58" s="34" t="s">
        <v>28</v>
      </c>
      <c r="K58" s="34">
        <v>7</v>
      </c>
      <c r="L58" s="42"/>
      <c r="M58" s="42"/>
      <c r="N58" s="42"/>
      <c r="O58" s="36">
        <v>6.5</v>
      </c>
      <c r="P58" s="37">
        <f>ROUND(SUMPRODUCT(H58:O58,$H$9:$O$9)/100,1)</f>
        <v>6.6</v>
      </c>
      <c r="Q58" s="38" t="str">
        <f t="shared" si="4"/>
        <v>C+</v>
      </c>
      <c r="R58" s="39" t="str">
        <f t="shared" si="5"/>
        <v>Trung bình</v>
      </c>
      <c r="S58" s="40" t="str">
        <f t="shared" si="3"/>
        <v/>
      </c>
      <c r="T58" s="41" t="s">
        <v>599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8.75" customHeight="1">
      <c r="B59" s="29">
        <v>50</v>
      </c>
      <c r="C59" s="30" t="s">
        <v>188</v>
      </c>
      <c r="D59" s="31" t="s">
        <v>101</v>
      </c>
      <c r="E59" s="32" t="s">
        <v>189</v>
      </c>
      <c r="F59" s="33" t="s">
        <v>267</v>
      </c>
      <c r="G59" s="30" t="s">
        <v>213</v>
      </c>
      <c r="H59" s="34">
        <v>8</v>
      </c>
      <c r="I59" s="34">
        <v>9</v>
      </c>
      <c r="J59" s="34" t="s">
        <v>28</v>
      </c>
      <c r="K59" s="34">
        <v>9</v>
      </c>
      <c r="L59" s="42"/>
      <c r="M59" s="42"/>
      <c r="N59" s="42"/>
      <c r="O59" s="36">
        <v>4.5</v>
      </c>
      <c r="P59" s="37">
        <f>ROUND(SUMPRODUCT(H59:O59,$H$9:$O$9)/100,1)</f>
        <v>5.8</v>
      </c>
      <c r="Q59" s="38" t="str">
        <f t="shared" si="4"/>
        <v>C</v>
      </c>
      <c r="R59" s="39" t="str">
        <f t="shared" si="5"/>
        <v>Trung bình</v>
      </c>
      <c r="S59" s="40" t="str">
        <f t="shared" si="3"/>
        <v/>
      </c>
      <c r="T59" s="41" t="s">
        <v>599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8.75" customHeight="1">
      <c r="B60" s="29">
        <v>51</v>
      </c>
      <c r="C60" s="30" t="s">
        <v>190</v>
      </c>
      <c r="D60" s="31" t="s">
        <v>191</v>
      </c>
      <c r="E60" s="32" t="s">
        <v>192</v>
      </c>
      <c r="F60" s="33" t="s">
        <v>268</v>
      </c>
      <c r="G60" s="30" t="s">
        <v>213</v>
      </c>
      <c r="H60" s="34">
        <v>8</v>
      </c>
      <c r="I60" s="34">
        <v>9</v>
      </c>
      <c r="J60" s="34" t="s">
        <v>28</v>
      </c>
      <c r="K60" s="34">
        <v>9</v>
      </c>
      <c r="L60" s="42"/>
      <c r="M60" s="42"/>
      <c r="N60" s="42"/>
      <c r="O60" s="36">
        <v>5.5</v>
      </c>
      <c r="P60" s="37">
        <f>ROUND(SUMPRODUCT(H60:O60,$H$9:$O$9)/100,1)</f>
        <v>6.5</v>
      </c>
      <c r="Q60" s="38" t="str">
        <f t="shared" si="4"/>
        <v>C+</v>
      </c>
      <c r="R60" s="39" t="str">
        <f t="shared" si="5"/>
        <v>Trung bình</v>
      </c>
      <c r="S60" s="40" t="str">
        <f t="shared" si="3"/>
        <v/>
      </c>
      <c r="T60" s="41" t="s">
        <v>599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8.75" customHeight="1">
      <c r="B61" s="29">
        <v>52</v>
      </c>
      <c r="C61" s="30" t="s">
        <v>193</v>
      </c>
      <c r="D61" s="31" t="s">
        <v>194</v>
      </c>
      <c r="E61" s="32" t="s">
        <v>192</v>
      </c>
      <c r="F61" s="33" t="s">
        <v>269</v>
      </c>
      <c r="G61" s="30" t="s">
        <v>217</v>
      </c>
      <c r="H61" s="34">
        <v>8</v>
      </c>
      <c r="I61" s="34">
        <v>9</v>
      </c>
      <c r="J61" s="34" t="s">
        <v>28</v>
      </c>
      <c r="K61" s="34">
        <v>9</v>
      </c>
      <c r="L61" s="42"/>
      <c r="M61" s="42"/>
      <c r="N61" s="42"/>
      <c r="O61" s="36">
        <v>4.5</v>
      </c>
      <c r="P61" s="37">
        <f>ROUND(SUMPRODUCT(H61:O61,$H$9:$O$9)/100,1)</f>
        <v>5.8</v>
      </c>
      <c r="Q61" s="38" t="str">
        <f t="shared" si="4"/>
        <v>C</v>
      </c>
      <c r="R61" s="39" t="str">
        <f t="shared" si="5"/>
        <v>Trung bình</v>
      </c>
      <c r="S61" s="40" t="str">
        <f t="shared" si="3"/>
        <v/>
      </c>
      <c r="T61" s="41" t="s">
        <v>599</v>
      </c>
      <c r="U61" s="3"/>
      <c r="V61" s="28"/>
      <c r="W61" s="7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8.75" customHeight="1">
      <c r="B62" s="29">
        <v>53</v>
      </c>
      <c r="C62" s="30" t="s">
        <v>195</v>
      </c>
      <c r="D62" s="31" t="s">
        <v>101</v>
      </c>
      <c r="E62" s="32" t="s">
        <v>192</v>
      </c>
      <c r="F62" s="33" t="s">
        <v>261</v>
      </c>
      <c r="G62" s="30" t="s">
        <v>219</v>
      </c>
      <c r="H62" s="34">
        <v>8</v>
      </c>
      <c r="I62" s="34">
        <v>9</v>
      </c>
      <c r="J62" s="34" t="s">
        <v>28</v>
      </c>
      <c r="K62" s="34">
        <v>9</v>
      </c>
      <c r="L62" s="42"/>
      <c r="M62" s="42"/>
      <c r="N62" s="42"/>
      <c r="O62" s="36">
        <v>5</v>
      </c>
      <c r="P62" s="37">
        <f>ROUND(SUMPRODUCT(H62:O62,$H$9:$O$9)/100,1)</f>
        <v>6.1</v>
      </c>
      <c r="Q62" s="38" t="str">
        <f t="shared" si="4"/>
        <v>C</v>
      </c>
      <c r="R62" s="39" t="str">
        <f t="shared" si="5"/>
        <v>Trung bình</v>
      </c>
      <c r="S62" s="40" t="str">
        <f t="shared" si="3"/>
        <v/>
      </c>
      <c r="T62" s="41" t="s">
        <v>599</v>
      </c>
      <c r="U62" s="3"/>
      <c r="V62" s="28"/>
      <c r="W62" s="7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8.75" customHeight="1">
      <c r="B63" s="29">
        <v>54</v>
      </c>
      <c r="C63" s="30" t="s">
        <v>196</v>
      </c>
      <c r="D63" s="31" t="s">
        <v>131</v>
      </c>
      <c r="E63" s="32" t="s">
        <v>192</v>
      </c>
      <c r="F63" s="33" t="s">
        <v>270</v>
      </c>
      <c r="G63" s="30" t="s">
        <v>212</v>
      </c>
      <c r="H63" s="34">
        <v>8</v>
      </c>
      <c r="I63" s="34">
        <v>9</v>
      </c>
      <c r="J63" s="34" t="s">
        <v>28</v>
      </c>
      <c r="K63" s="34">
        <v>9</v>
      </c>
      <c r="L63" s="42"/>
      <c r="M63" s="42"/>
      <c r="N63" s="42"/>
      <c r="O63" s="36">
        <v>5</v>
      </c>
      <c r="P63" s="37">
        <f>ROUND(SUMPRODUCT(H63:O63,$H$9:$O$9)/100,1)</f>
        <v>6.1</v>
      </c>
      <c r="Q63" s="38" t="str">
        <f t="shared" si="4"/>
        <v>C</v>
      </c>
      <c r="R63" s="39" t="str">
        <f t="shared" si="5"/>
        <v>Trung bình</v>
      </c>
      <c r="S63" s="40" t="str">
        <f t="shared" si="3"/>
        <v/>
      </c>
      <c r="T63" s="41" t="s">
        <v>599</v>
      </c>
      <c r="U63" s="3"/>
      <c r="V63" s="28"/>
      <c r="W63" s="79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8.75" customHeight="1">
      <c r="B64" s="29">
        <v>55</v>
      </c>
      <c r="C64" s="30" t="s">
        <v>197</v>
      </c>
      <c r="D64" s="31" t="s">
        <v>198</v>
      </c>
      <c r="E64" s="32" t="s">
        <v>192</v>
      </c>
      <c r="F64" s="33" t="s">
        <v>271</v>
      </c>
      <c r="G64" s="30" t="s">
        <v>219</v>
      </c>
      <c r="H64" s="34">
        <v>8</v>
      </c>
      <c r="I64" s="34">
        <v>9</v>
      </c>
      <c r="J64" s="34" t="s">
        <v>28</v>
      </c>
      <c r="K64" s="34">
        <v>9</v>
      </c>
      <c r="L64" s="42"/>
      <c r="M64" s="42"/>
      <c r="N64" s="42"/>
      <c r="O64" s="36">
        <v>3</v>
      </c>
      <c r="P64" s="37">
        <f>ROUND(SUMPRODUCT(H64:O64,$H$9:$O$9)/100,1)</f>
        <v>4.7</v>
      </c>
      <c r="Q64" s="38" t="str">
        <f t="shared" si="4"/>
        <v>D</v>
      </c>
      <c r="R64" s="39" t="str">
        <f t="shared" si="5"/>
        <v>Trung bình yếu</v>
      </c>
      <c r="S64" s="40" t="str">
        <f t="shared" si="3"/>
        <v/>
      </c>
      <c r="T64" s="41" t="s">
        <v>599</v>
      </c>
      <c r="U64" s="3"/>
      <c r="V64" s="28"/>
      <c r="W64" s="79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18.75" customHeight="1">
      <c r="B65" s="29">
        <v>56</v>
      </c>
      <c r="C65" s="30" t="s">
        <v>199</v>
      </c>
      <c r="D65" s="31" t="s">
        <v>200</v>
      </c>
      <c r="E65" s="32" t="s">
        <v>201</v>
      </c>
      <c r="F65" s="33" t="s">
        <v>272</v>
      </c>
      <c r="G65" s="30" t="s">
        <v>219</v>
      </c>
      <c r="H65" s="34">
        <v>8</v>
      </c>
      <c r="I65" s="34">
        <v>9</v>
      </c>
      <c r="J65" s="34" t="s">
        <v>28</v>
      </c>
      <c r="K65" s="34">
        <v>9</v>
      </c>
      <c r="L65" s="42"/>
      <c r="M65" s="42"/>
      <c r="N65" s="42"/>
      <c r="O65" s="36">
        <v>6</v>
      </c>
      <c r="P65" s="37">
        <f>ROUND(SUMPRODUCT(H65:O65,$H$9:$O$9)/100,1)</f>
        <v>6.8</v>
      </c>
      <c r="Q65" s="38" t="str">
        <f t="shared" si="4"/>
        <v>C+</v>
      </c>
      <c r="R65" s="39" t="str">
        <f t="shared" si="5"/>
        <v>Trung bình</v>
      </c>
      <c r="S65" s="40" t="str">
        <f t="shared" si="3"/>
        <v/>
      </c>
      <c r="T65" s="41" t="s">
        <v>599</v>
      </c>
      <c r="U65" s="3"/>
      <c r="V65" s="28"/>
      <c r="W65" s="79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</row>
    <row r="66" spans="1:38" ht="18.75" customHeight="1">
      <c r="B66" s="29">
        <v>57</v>
      </c>
      <c r="C66" s="30" t="s">
        <v>202</v>
      </c>
      <c r="D66" s="31" t="s">
        <v>203</v>
      </c>
      <c r="E66" s="32" t="s">
        <v>204</v>
      </c>
      <c r="F66" s="33" t="s">
        <v>273</v>
      </c>
      <c r="G66" s="30" t="s">
        <v>218</v>
      </c>
      <c r="H66" s="34">
        <v>8</v>
      </c>
      <c r="I66" s="34">
        <v>9</v>
      </c>
      <c r="J66" s="34" t="s">
        <v>28</v>
      </c>
      <c r="K66" s="34">
        <v>9</v>
      </c>
      <c r="L66" s="42"/>
      <c r="M66" s="42"/>
      <c r="N66" s="42"/>
      <c r="O66" s="36">
        <v>4.5</v>
      </c>
      <c r="P66" s="37">
        <f>ROUND(SUMPRODUCT(H66:O66,$H$9:$O$9)/100,1)</f>
        <v>5.8</v>
      </c>
      <c r="Q66" s="38" t="str">
        <f t="shared" si="4"/>
        <v>C</v>
      </c>
      <c r="R66" s="39" t="str">
        <f t="shared" si="5"/>
        <v>Trung bình</v>
      </c>
      <c r="S66" s="40" t="str">
        <f t="shared" si="3"/>
        <v/>
      </c>
      <c r="T66" s="41" t="s">
        <v>599</v>
      </c>
      <c r="U66" s="3"/>
      <c r="V66" s="28"/>
      <c r="W66" s="79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</row>
    <row r="67" spans="1:38" ht="18.75" customHeight="1">
      <c r="B67" s="29">
        <v>58</v>
      </c>
      <c r="C67" s="30" t="s">
        <v>205</v>
      </c>
      <c r="D67" s="31" t="s">
        <v>206</v>
      </c>
      <c r="E67" s="32" t="s">
        <v>204</v>
      </c>
      <c r="F67" s="33" t="s">
        <v>274</v>
      </c>
      <c r="G67" s="30" t="s">
        <v>213</v>
      </c>
      <c r="H67" s="34">
        <v>8</v>
      </c>
      <c r="I67" s="34">
        <v>9</v>
      </c>
      <c r="J67" s="34" t="s">
        <v>28</v>
      </c>
      <c r="K67" s="34">
        <v>9</v>
      </c>
      <c r="L67" s="42"/>
      <c r="M67" s="42"/>
      <c r="N67" s="42"/>
      <c r="O67" s="36">
        <v>7.5</v>
      </c>
      <c r="P67" s="37">
        <f>ROUND(SUMPRODUCT(H67:O67,$H$9:$O$9)/100,1)</f>
        <v>7.9</v>
      </c>
      <c r="Q67" s="38" t="str">
        <f t="shared" si="4"/>
        <v>B</v>
      </c>
      <c r="R67" s="39" t="str">
        <f t="shared" si="5"/>
        <v>Khá</v>
      </c>
      <c r="S67" s="40" t="str">
        <f t="shared" si="3"/>
        <v/>
      </c>
      <c r="T67" s="41" t="s">
        <v>599</v>
      </c>
      <c r="U67" s="3"/>
      <c r="V67" s="28"/>
      <c r="W67" s="79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</row>
    <row r="68" spans="1:38" ht="18.75" customHeight="1">
      <c r="B68" s="29">
        <v>59</v>
      </c>
      <c r="C68" s="30" t="s">
        <v>207</v>
      </c>
      <c r="D68" s="31" t="s">
        <v>208</v>
      </c>
      <c r="E68" s="32" t="s">
        <v>209</v>
      </c>
      <c r="F68" s="33" t="s">
        <v>275</v>
      </c>
      <c r="G68" s="30" t="s">
        <v>217</v>
      </c>
      <c r="H68" s="34">
        <v>8</v>
      </c>
      <c r="I68" s="34">
        <v>9</v>
      </c>
      <c r="J68" s="34" t="s">
        <v>28</v>
      </c>
      <c r="K68" s="34">
        <v>9</v>
      </c>
      <c r="L68" s="42"/>
      <c r="M68" s="42"/>
      <c r="N68" s="42"/>
      <c r="O68" s="36">
        <v>5</v>
      </c>
      <c r="P68" s="37">
        <f>ROUND(SUMPRODUCT(H68:O68,$H$9:$O$9)/100,1)</f>
        <v>6.1</v>
      </c>
      <c r="Q68" s="38" t="str">
        <f t="shared" si="4"/>
        <v>C</v>
      </c>
      <c r="R68" s="39" t="str">
        <f t="shared" si="5"/>
        <v>Trung bình</v>
      </c>
      <c r="S68" s="40" t="str">
        <f t="shared" si="3"/>
        <v/>
      </c>
      <c r="T68" s="41" t="s">
        <v>599</v>
      </c>
      <c r="U68" s="3"/>
      <c r="V68" s="28"/>
      <c r="W68" s="79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</row>
    <row r="69" spans="1:38" ht="18.75" customHeight="1">
      <c r="B69" s="29">
        <v>60</v>
      </c>
      <c r="C69" s="30" t="s">
        <v>210</v>
      </c>
      <c r="D69" s="31" t="s">
        <v>211</v>
      </c>
      <c r="E69" s="32" t="s">
        <v>209</v>
      </c>
      <c r="F69" s="33" t="s">
        <v>276</v>
      </c>
      <c r="G69" s="30" t="s">
        <v>219</v>
      </c>
      <c r="H69" s="34">
        <v>8</v>
      </c>
      <c r="I69" s="34">
        <v>9</v>
      </c>
      <c r="J69" s="34" t="s">
        <v>28</v>
      </c>
      <c r="K69" s="34">
        <v>9</v>
      </c>
      <c r="L69" s="42"/>
      <c r="M69" s="42"/>
      <c r="N69" s="42"/>
      <c r="O69" s="36">
        <v>5.5</v>
      </c>
      <c r="P69" s="37">
        <f>ROUND(SUMPRODUCT(H69:O69,$H$9:$O$9)/100,1)</f>
        <v>6.5</v>
      </c>
      <c r="Q69" s="38" t="str">
        <f t="shared" si="4"/>
        <v>C+</v>
      </c>
      <c r="R69" s="39" t="str">
        <f t="shared" si="5"/>
        <v>Trung bình</v>
      </c>
      <c r="S69" s="40" t="str">
        <f t="shared" si="3"/>
        <v/>
      </c>
      <c r="T69" s="41" t="s">
        <v>599</v>
      </c>
      <c r="U69" s="3"/>
      <c r="V69" s="28"/>
      <c r="W69" s="79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</row>
    <row r="70" spans="1:38" ht="9" hidden="1" customHeight="1">
      <c r="A70" s="2"/>
      <c r="B70" s="43"/>
      <c r="C70" s="44"/>
      <c r="D70" s="44"/>
      <c r="E70" s="45"/>
      <c r="F70" s="45"/>
      <c r="G70" s="45"/>
      <c r="H70" s="46"/>
      <c r="I70" s="47"/>
      <c r="J70" s="47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3"/>
    </row>
    <row r="71" spans="1:38" ht="16.8" hidden="1">
      <c r="A71" s="2"/>
      <c r="B71" s="109" t="s">
        <v>29</v>
      </c>
      <c r="C71" s="109"/>
      <c r="D71" s="44"/>
      <c r="E71" s="45"/>
      <c r="F71" s="45"/>
      <c r="G71" s="45"/>
      <c r="H71" s="46"/>
      <c r="I71" s="47"/>
      <c r="J71" s="47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3"/>
    </row>
    <row r="72" spans="1:38" ht="16.5" hidden="1" customHeight="1">
      <c r="A72" s="2"/>
      <c r="B72" s="49" t="s">
        <v>30</v>
      </c>
      <c r="C72" s="49"/>
      <c r="D72" s="50">
        <f>+$Z$8</f>
        <v>60</v>
      </c>
      <c r="E72" s="51" t="s">
        <v>31</v>
      </c>
      <c r="F72" s="112" t="s">
        <v>32</v>
      </c>
      <c r="G72" s="112"/>
      <c r="H72" s="112"/>
      <c r="I72" s="112"/>
      <c r="J72" s="112"/>
      <c r="K72" s="112"/>
      <c r="L72" s="112"/>
      <c r="M72" s="112"/>
      <c r="N72" s="112"/>
      <c r="O72" s="52">
        <f>$Z$8 -COUNTIF($S$9:$S$259,"Vắng") -COUNTIF($S$9:$S$259,"Vắng có phép") - COUNTIF($S$9:$S$259,"Đình chỉ thi") - COUNTIF($S$9:$S$259,"Không đủ ĐKDT")</f>
        <v>59</v>
      </c>
      <c r="P72" s="52"/>
      <c r="Q72" s="52"/>
      <c r="R72" s="53"/>
      <c r="S72" s="54" t="s">
        <v>31</v>
      </c>
      <c r="T72" s="53"/>
      <c r="U72" s="3"/>
    </row>
    <row r="73" spans="1:38" ht="16.5" hidden="1" customHeight="1">
      <c r="A73" s="2"/>
      <c r="B73" s="49" t="s">
        <v>33</v>
      </c>
      <c r="C73" s="49"/>
      <c r="D73" s="50">
        <f>+$AK$8</f>
        <v>56</v>
      </c>
      <c r="E73" s="51" t="s">
        <v>31</v>
      </c>
      <c r="F73" s="112" t="s">
        <v>34</v>
      </c>
      <c r="G73" s="112"/>
      <c r="H73" s="112"/>
      <c r="I73" s="112"/>
      <c r="J73" s="112"/>
      <c r="K73" s="112"/>
      <c r="L73" s="112"/>
      <c r="M73" s="112"/>
      <c r="N73" s="112"/>
      <c r="O73" s="55">
        <f>COUNTIF($S$9:$S$135,"Vắng")</f>
        <v>1</v>
      </c>
      <c r="P73" s="55"/>
      <c r="Q73" s="55"/>
      <c r="R73" s="56"/>
      <c r="S73" s="54" t="s">
        <v>31</v>
      </c>
      <c r="T73" s="56"/>
      <c r="U73" s="3"/>
    </row>
    <row r="74" spans="1:38" ht="16.5" hidden="1" customHeight="1">
      <c r="A74" s="2"/>
      <c r="B74" s="49" t="s">
        <v>46</v>
      </c>
      <c r="C74" s="49"/>
      <c r="D74" s="65">
        <f>COUNTIF(W10:W69,"Học lại")</f>
        <v>4</v>
      </c>
      <c r="E74" s="51" t="s">
        <v>31</v>
      </c>
      <c r="F74" s="112" t="s">
        <v>47</v>
      </c>
      <c r="G74" s="112"/>
      <c r="H74" s="112"/>
      <c r="I74" s="112"/>
      <c r="J74" s="112"/>
      <c r="K74" s="112"/>
      <c r="L74" s="112"/>
      <c r="M74" s="112"/>
      <c r="N74" s="112"/>
      <c r="O74" s="52">
        <f>COUNTIF($S$9:$S$135,"Vắng có phép")</f>
        <v>0</v>
      </c>
      <c r="P74" s="52"/>
      <c r="Q74" s="52"/>
      <c r="R74" s="53"/>
      <c r="S74" s="54" t="s">
        <v>31</v>
      </c>
      <c r="T74" s="53"/>
      <c r="U74" s="3"/>
    </row>
    <row r="75" spans="1:38" ht="3" hidden="1" customHeight="1">
      <c r="A75" s="2"/>
      <c r="B75" s="43"/>
      <c r="C75" s="44"/>
      <c r="D75" s="44"/>
      <c r="E75" s="45"/>
      <c r="F75" s="45"/>
      <c r="G75" s="45"/>
      <c r="H75" s="46"/>
      <c r="I75" s="47"/>
      <c r="J75" s="47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3"/>
    </row>
    <row r="76" spans="1:38" hidden="1">
      <c r="B76" s="85" t="s">
        <v>48</v>
      </c>
      <c r="C76" s="85"/>
      <c r="D76" s="86">
        <f>COUNTIF(W10:W69,"Thi lại")</f>
        <v>0</v>
      </c>
      <c r="E76" s="87" t="s">
        <v>31</v>
      </c>
      <c r="F76" s="3"/>
      <c r="G76" s="3"/>
      <c r="H76" s="3"/>
      <c r="I76" s="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3"/>
    </row>
    <row r="77" spans="1:38" ht="24.75" customHeight="1">
      <c r="B77" s="85"/>
      <c r="C77" s="85"/>
      <c r="D77" s="86"/>
      <c r="E77" s="87"/>
      <c r="F77" s="3"/>
      <c r="G77" s="3"/>
      <c r="H77" s="3"/>
      <c r="I77" s="3"/>
      <c r="J77" s="113" t="s">
        <v>1041</v>
      </c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3"/>
    </row>
    <row r="78" spans="1:38" ht="28.05" hidden="1" customHeight="1">
      <c r="A78" s="57"/>
      <c r="B78" s="123" t="s">
        <v>35</v>
      </c>
      <c r="C78" s="123"/>
      <c r="D78" s="123"/>
      <c r="E78" s="123"/>
      <c r="F78" s="123"/>
      <c r="G78" s="123"/>
      <c r="H78" s="123"/>
      <c r="I78" s="124"/>
      <c r="J78" s="125" t="s">
        <v>1037</v>
      </c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3"/>
    </row>
    <row r="79" spans="1:38" ht="4.5" hidden="1" customHeight="1">
      <c r="A79" s="2"/>
      <c r="B79" s="127"/>
      <c r="C79" s="128"/>
      <c r="D79" s="128"/>
      <c r="E79" s="129"/>
      <c r="F79" s="129"/>
      <c r="G79" s="129"/>
      <c r="H79" s="130"/>
      <c r="I79" s="131"/>
      <c r="J79" s="131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3"/>
    </row>
    <row r="80" spans="1:38" s="2" customFormat="1" hidden="1">
      <c r="B80" s="123" t="s">
        <v>36</v>
      </c>
      <c r="C80" s="123"/>
      <c r="D80" s="133" t="s">
        <v>37</v>
      </c>
      <c r="E80" s="133"/>
      <c r="F80" s="133"/>
      <c r="G80" s="133"/>
      <c r="H80" s="133"/>
      <c r="I80" s="131"/>
      <c r="J80" s="131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t="7.2" hidden="1" customHeight="1">
      <c r="A81" s="1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 ht="12" hidden="1" customHeight="1">
      <c r="A82" s="1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 hidden="1">
      <c r="A83" s="1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3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 ht="9.75" hidden="1" customHeight="1">
      <c r="A84" s="1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3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 ht="3.75" hidden="1" customHeight="1">
      <c r="A85" s="1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3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 ht="18" hidden="1" customHeight="1">
      <c r="A86" s="1"/>
      <c r="B86" s="135" t="s">
        <v>1038</v>
      </c>
      <c r="C86" s="135"/>
      <c r="D86" s="135" t="s">
        <v>1039</v>
      </c>
      <c r="E86" s="135"/>
      <c r="F86" s="135"/>
      <c r="G86" s="135"/>
      <c r="H86" s="135"/>
      <c r="I86" s="135"/>
      <c r="J86" s="135" t="s">
        <v>1040</v>
      </c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3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s="2" customFormat="1" ht="4.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</row>
    <row r="88" spans="1:38" s="2" customFormat="1" ht="36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</row>
    <row r="89" spans="1:38" s="2" customFormat="1" ht="21.75" customHeight="1">
      <c r="A89" s="1"/>
      <c r="B89" s="114"/>
      <c r="C89" s="114"/>
      <c r="D89" s="114"/>
      <c r="E89" s="114"/>
      <c r="F89" s="114"/>
      <c r="G89" s="114"/>
      <c r="H89" s="114"/>
      <c r="I89" s="58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3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</row>
    <row r="90" spans="1:38" s="2" customFormat="1">
      <c r="A90" s="1"/>
      <c r="B90" s="43"/>
      <c r="C90" s="59"/>
      <c r="D90" s="59"/>
      <c r="E90" s="60"/>
      <c r="F90" s="60"/>
      <c r="G90" s="60"/>
      <c r="H90" s="61"/>
      <c r="I90" s="62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</row>
    <row r="91" spans="1:38" s="2" customFormat="1">
      <c r="A91" s="1"/>
      <c r="B91" s="114"/>
      <c r="C91" s="114"/>
      <c r="D91" s="115"/>
      <c r="E91" s="115"/>
      <c r="F91" s="115"/>
      <c r="G91" s="115"/>
      <c r="H91" s="115"/>
      <c r="I91" s="62"/>
      <c r="J91" s="62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1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</row>
    <row r="92" spans="1:38" s="2" customFormat="1" ht="9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1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</row>
    <row r="96" spans="1:38"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</row>
  </sheetData>
  <sheetProtection formatCells="0" formatColumns="0" formatRows="0" insertColumns="0" insertRows="0" insertHyperlinks="0" deleteColumns="0" deleteRows="0" sort="0" autoFilter="0" pivotTables="0"/>
  <autoFilter ref="A8:AL69">
    <filterColumn colId="3" showButton="0"/>
    <filterColumn colId="19"/>
  </autoFilter>
  <sortState ref="B10:U69">
    <sortCondition ref="B10:B69"/>
  </sortState>
  <mergeCells count="58">
    <mergeCell ref="F73:N73"/>
    <mergeCell ref="C7:C8"/>
    <mergeCell ref="D7:E8"/>
    <mergeCell ref="F72:N72"/>
    <mergeCell ref="B91:C91"/>
    <mergeCell ref="D91:H91"/>
    <mergeCell ref="B96:C96"/>
    <mergeCell ref="D96:I96"/>
    <mergeCell ref="J96:T96"/>
    <mergeCell ref="J90:T90"/>
    <mergeCell ref="F74:N74"/>
    <mergeCell ref="J76:T76"/>
    <mergeCell ref="J77:T77"/>
    <mergeCell ref="B78:H78"/>
    <mergeCell ref="J78:T78"/>
    <mergeCell ref="B80:C80"/>
    <mergeCell ref="D80:H80"/>
    <mergeCell ref="B86:C86"/>
    <mergeCell ref="D86:I86"/>
    <mergeCell ref="B89:H89"/>
    <mergeCell ref="J89:T89"/>
    <mergeCell ref="J86:T86"/>
    <mergeCell ref="AI4:AJ6"/>
    <mergeCell ref="F7:F8"/>
    <mergeCell ref="G7:G8"/>
    <mergeCell ref="B9:G9"/>
    <mergeCell ref="B71:C71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9">
    <cfRule type="cellIs" dxfId="2" priority="21" operator="greaterThan">
      <formula>10</formula>
    </cfRule>
  </conditionalFormatting>
  <conditionalFormatting sqref="C1:C1048576">
    <cfRule type="duplicateValues" dxfId="1" priority="19"/>
  </conditionalFormatting>
  <conditionalFormatting sqref="C77:C86">
    <cfRule type="duplicateValues" dxfId="0" priority="17"/>
  </conditionalFormatting>
  <dataValidations count="1">
    <dataValidation allowBlank="1" showInputMessage="1" showErrorMessage="1" errorTitle="Không xóa dữ liệu" error="Không xóa dữ liệu" prompt="Không xóa dữ liệu" sqref="X2:AL8 W10:W69 D74"/>
  </dataValidations>
  <pageMargins left="0.62992125984251968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L89"/>
  <sheetViews>
    <sheetView workbookViewId="0">
      <pane ySplit="3" topLeftCell="A58" activePane="bottomLeft" state="frozen"/>
      <selection activeCell="A6" sqref="A6:XFD6"/>
      <selection pane="bottomLeft" activeCell="B71" sqref="B71:H71"/>
    </sheetView>
  </sheetViews>
  <sheetFormatPr defaultColWidth="9" defaultRowHeight="15.6"/>
  <cols>
    <col min="1" max="1" width="0.59765625" style="1" customWidth="1"/>
    <col min="2" max="2" width="4.5" style="1" customWidth="1"/>
    <col min="3" max="3" width="10.59765625" style="1" customWidth="1"/>
    <col min="4" max="4" width="13.5" style="1" customWidth="1"/>
    <col min="5" max="5" width="6.296875" style="1" customWidth="1"/>
    <col min="6" max="6" width="9.3984375" style="1" hidden="1" customWidth="1"/>
    <col min="7" max="7" width="11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6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6.89843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1033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49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96" t="s">
        <v>2</v>
      </c>
      <c r="C4" s="96"/>
      <c r="D4" s="97" t="s">
        <v>53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8" t="s">
        <v>57</v>
      </c>
      <c r="P4" s="98"/>
      <c r="Q4" s="98"/>
      <c r="R4" s="98"/>
      <c r="S4" s="98"/>
      <c r="T4" s="98"/>
      <c r="W4" s="67"/>
      <c r="X4" s="99" t="s">
        <v>45</v>
      </c>
      <c r="Y4" s="99" t="s">
        <v>8</v>
      </c>
      <c r="Z4" s="99" t="s">
        <v>44</v>
      </c>
      <c r="AA4" s="99" t="s">
        <v>43</v>
      </c>
      <c r="AB4" s="99"/>
      <c r="AC4" s="99"/>
      <c r="AD4" s="99"/>
      <c r="AE4" s="99" t="s">
        <v>42</v>
      </c>
      <c r="AF4" s="99"/>
      <c r="AG4" s="99" t="s">
        <v>40</v>
      </c>
      <c r="AH4" s="99"/>
      <c r="AI4" s="99" t="s">
        <v>41</v>
      </c>
      <c r="AJ4" s="99"/>
      <c r="AK4" s="99" t="s">
        <v>39</v>
      </c>
      <c r="AL4" s="99"/>
    </row>
    <row r="5" spans="2:38" ht="17.25" customHeight="1">
      <c r="B5" s="100" t="s">
        <v>3</v>
      </c>
      <c r="C5" s="100"/>
      <c r="D5" s="9">
        <v>3</v>
      </c>
      <c r="G5" s="101" t="s">
        <v>54</v>
      </c>
      <c r="H5" s="101"/>
      <c r="I5" s="101"/>
      <c r="J5" s="101"/>
      <c r="K5" s="101"/>
      <c r="L5" s="101"/>
      <c r="M5" s="101"/>
      <c r="N5" s="101"/>
      <c r="O5" s="101" t="s">
        <v>55</v>
      </c>
      <c r="P5" s="101"/>
      <c r="Q5" s="101"/>
      <c r="R5" s="101"/>
      <c r="S5" s="101"/>
      <c r="T5" s="101"/>
      <c r="W5" s="67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</row>
    <row r="7" spans="2:38" ht="44.25" customHeight="1">
      <c r="B7" s="102" t="s">
        <v>4</v>
      </c>
      <c r="C7" s="117" t="s">
        <v>5</v>
      </c>
      <c r="D7" s="119" t="s">
        <v>6</v>
      </c>
      <c r="E7" s="120"/>
      <c r="F7" s="102" t="s">
        <v>7</v>
      </c>
      <c r="G7" s="102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5" t="s">
        <v>13</v>
      </c>
      <c r="M7" s="105" t="s">
        <v>14</v>
      </c>
      <c r="N7" s="105" t="s">
        <v>15</v>
      </c>
      <c r="O7" s="105" t="s">
        <v>16</v>
      </c>
      <c r="P7" s="102" t="s">
        <v>17</v>
      </c>
      <c r="Q7" s="105" t="s">
        <v>18</v>
      </c>
      <c r="R7" s="102" t="s">
        <v>19</v>
      </c>
      <c r="S7" s="102" t="s">
        <v>20</v>
      </c>
      <c r="T7" s="102" t="s">
        <v>21</v>
      </c>
      <c r="W7" s="67"/>
      <c r="X7" s="99"/>
      <c r="Y7" s="99"/>
      <c r="Z7" s="99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4"/>
      <c r="C8" s="118"/>
      <c r="D8" s="121"/>
      <c r="E8" s="122"/>
      <c r="F8" s="104"/>
      <c r="G8" s="104"/>
      <c r="H8" s="110"/>
      <c r="I8" s="110"/>
      <c r="J8" s="110"/>
      <c r="K8" s="110"/>
      <c r="L8" s="105"/>
      <c r="M8" s="105"/>
      <c r="N8" s="105"/>
      <c r="O8" s="105"/>
      <c r="P8" s="103"/>
      <c r="Q8" s="105"/>
      <c r="R8" s="104"/>
      <c r="S8" s="103"/>
      <c r="T8" s="103"/>
      <c r="V8" s="11"/>
      <c r="W8" s="67"/>
      <c r="X8" s="72" t="str">
        <f>+D4</f>
        <v>Tài chính tiền tệ</v>
      </c>
      <c r="Y8" s="73" t="str">
        <f>+O4</f>
        <v>Nhóm: FIA1326-5</v>
      </c>
      <c r="Z8" s="74">
        <f>+$AI$8+$AK$8+$AG$8</f>
        <v>53</v>
      </c>
      <c r="AA8" s="68">
        <f>COUNTIF($S$9:$S$122,"Khiển trách")</f>
        <v>0</v>
      </c>
      <c r="AB8" s="68">
        <f>COUNTIF($S$9:$S$122,"Cảnh cáo")</f>
        <v>0</v>
      </c>
      <c r="AC8" s="68">
        <f>COUNTIF($S$9:$S$122,"Đình chỉ thi")</f>
        <v>0</v>
      </c>
      <c r="AD8" s="75">
        <f>+($AA$8+$AB$8+$AC$8)/$Z$8*100%</f>
        <v>0</v>
      </c>
      <c r="AE8" s="68">
        <f>SUM(COUNTIF($S$9:$S$120,"Vắng"),COUNTIF($S$9:$S$120,"Vắng có phép"))</f>
        <v>0</v>
      </c>
      <c r="AF8" s="76">
        <f>+$AE$8/$Z$8</f>
        <v>0</v>
      </c>
      <c r="AG8" s="77">
        <f>COUNTIF($W$9:$W$120,"Thi lại")</f>
        <v>0</v>
      </c>
      <c r="AH8" s="76">
        <f>+$AG$8/$Z$8</f>
        <v>0</v>
      </c>
      <c r="AI8" s="77">
        <f>COUNTIF($W$9:$W$121,"Học lại")</f>
        <v>1</v>
      </c>
      <c r="AJ8" s="76">
        <f>+$AI$8/$Z$8</f>
        <v>1.8867924528301886E-2</v>
      </c>
      <c r="AK8" s="68">
        <f>COUNTIF($W$10:$W$121,"Đạt")</f>
        <v>52</v>
      </c>
      <c r="AL8" s="75">
        <f>+$AK$8/$Z$8</f>
        <v>0.98113207547169812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4"/>
      <c r="Q9" s="16"/>
      <c r="R9" s="16"/>
      <c r="S9" s="104"/>
      <c r="T9" s="104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459</v>
      </c>
      <c r="D10" s="19" t="s">
        <v>460</v>
      </c>
      <c r="E10" s="20" t="s">
        <v>64</v>
      </c>
      <c r="F10" s="21" t="s">
        <v>461</v>
      </c>
      <c r="G10" s="90" t="s">
        <v>215</v>
      </c>
      <c r="H10" s="22">
        <v>8.5</v>
      </c>
      <c r="I10" s="22">
        <v>7</v>
      </c>
      <c r="J10" s="22" t="s">
        <v>28</v>
      </c>
      <c r="K10" s="22">
        <v>9</v>
      </c>
      <c r="L10" s="23"/>
      <c r="M10" s="23"/>
      <c r="N10" s="23"/>
      <c r="O10" s="24">
        <v>5.5</v>
      </c>
      <c r="P10" s="25">
        <f>ROUND(SUMPRODUCT(H10:O10,$H$9:$O$9)/100,1)</f>
        <v>6.3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 t="shared" ref="S10:S41" si="2">+IF(OR($H10=0,$I10=0,$J10=0,$K10=0),"Không đủ ĐKDT","")</f>
        <v/>
      </c>
      <c r="T10" s="27" t="s">
        <v>596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462</v>
      </c>
      <c r="D11" s="31" t="s">
        <v>463</v>
      </c>
      <c r="E11" s="32" t="s">
        <v>64</v>
      </c>
      <c r="F11" s="33" t="s">
        <v>464</v>
      </c>
      <c r="G11" s="91" t="s">
        <v>214</v>
      </c>
      <c r="H11" s="34">
        <v>8.5</v>
      </c>
      <c r="I11" s="34">
        <v>7.5</v>
      </c>
      <c r="J11" s="34" t="s">
        <v>28</v>
      </c>
      <c r="K11" s="34">
        <v>7.5</v>
      </c>
      <c r="L11" s="35"/>
      <c r="M11" s="35"/>
      <c r="N11" s="35"/>
      <c r="O11" s="36">
        <v>4</v>
      </c>
      <c r="P11" s="37">
        <f>ROUND(SUMPRODUCT(H11:O11,$H$9:$O$9)/100,1)</f>
        <v>5.2</v>
      </c>
      <c r="Q11" s="38" t="str">
        <f t="shared" si="0"/>
        <v>D+</v>
      </c>
      <c r="R11" s="39" t="str">
        <f t="shared" si="1"/>
        <v>Trung bình yếu</v>
      </c>
      <c r="S11" s="40" t="str">
        <f t="shared" si="2"/>
        <v/>
      </c>
      <c r="T11" s="41" t="s">
        <v>596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465</v>
      </c>
      <c r="D12" s="31" t="s">
        <v>466</v>
      </c>
      <c r="E12" s="32" t="s">
        <v>64</v>
      </c>
      <c r="F12" s="33" t="s">
        <v>367</v>
      </c>
      <c r="G12" s="91" t="s">
        <v>217</v>
      </c>
      <c r="H12" s="34">
        <v>8.5</v>
      </c>
      <c r="I12" s="34">
        <v>8</v>
      </c>
      <c r="J12" s="34" t="s">
        <v>28</v>
      </c>
      <c r="K12" s="34">
        <v>9</v>
      </c>
      <c r="L12" s="42"/>
      <c r="M12" s="42"/>
      <c r="N12" s="42"/>
      <c r="O12" s="36">
        <v>7</v>
      </c>
      <c r="P12" s="37">
        <f>ROUND(SUMPRODUCT(H12:O12,$H$9:$O$9)/100,1)</f>
        <v>7.5</v>
      </c>
      <c r="Q12" s="38" t="str">
        <f t="shared" si="0"/>
        <v>B</v>
      </c>
      <c r="R12" s="39" t="str">
        <f t="shared" si="1"/>
        <v>Khá</v>
      </c>
      <c r="S12" s="40" t="str">
        <f t="shared" si="2"/>
        <v/>
      </c>
      <c r="T12" s="41" t="s">
        <v>596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467</v>
      </c>
      <c r="D13" s="31" t="s">
        <v>468</v>
      </c>
      <c r="E13" s="32" t="s">
        <v>64</v>
      </c>
      <c r="F13" s="33" t="s">
        <v>469</v>
      </c>
      <c r="G13" s="91" t="s">
        <v>217</v>
      </c>
      <c r="H13" s="34">
        <v>9</v>
      </c>
      <c r="I13" s="34">
        <v>9</v>
      </c>
      <c r="J13" s="34" t="s">
        <v>28</v>
      </c>
      <c r="K13" s="34">
        <v>9.5</v>
      </c>
      <c r="L13" s="42"/>
      <c r="M13" s="42"/>
      <c r="N13" s="42"/>
      <c r="O13" s="36">
        <v>7</v>
      </c>
      <c r="P13" s="37">
        <f>ROUND(SUMPRODUCT(H13:O13,$H$9:$O$9)/100,1)</f>
        <v>7.7</v>
      </c>
      <c r="Q13" s="38" t="str">
        <f t="shared" si="0"/>
        <v>B</v>
      </c>
      <c r="R13" s="39" t="str">
        <f t="shared" si="1"/>
        <v>Khá</v>
      </c>
      <c r="S13" s="40" t="str">
        <f t="shared" si="2"/>
        <v/>
      </c>
      <c r="T13" s="41" t="s">
        <v>596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470</v>
      </c>
      <c r="D14" s="31" t="s">
        <v>134</v>
      </c>
      <c r="E14" s="32" t="s">
        <v>294</v>
      </c>
      <c r="F14" s="33" t="s">
        <v>471</v>
      </c>
      <c r="G14" s="91" t="s">
        <v>217</v>
      </c>
      <c r="H14" s="34">
        <v>8.5</v>
      </c>
      <c r="I14" s="34">
        <v>9.5</v>
      </c>
      <c r="J14" s="34" t="s">
        <v>28</v>
      </c>
      <c r="K14" s="34">
        <v>9</v>
      </c>
      <c r="L14" s="42"/>
      <c r="M14" s="42"/>
      <c r="N14" s="42"/>
      <c r="O14" s="36">
        <v>5</v>
      </c>
      <c r="P14" s="37">
        <f>ROUND(SUMPRODUCT(H14:O14,$H$9:$O$9)/100,1)</f>
        <v>6.2</v>
      </c>
      <c r="Q14" s="38" t="str">
        <f t="shared" si="0"/>
        <v>C</v>
      </c>
      <c r="R14" s="39" t="str">
        <f t="shared" si="1"/>
        <v>Trung bình</v>
      </c>
      <c r="S14" s="40" t="str">
        <f t="shared" si="2"/>
        <v/>
      </c>
      <c r="T14" s="41" t="s">
        <v>596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472</v>
      </c>
      <c r="D15" s="31" t="s">
        <v>473</v>
      </c>
      <c r="E15" s="32" t="s">
        <v>474</v>
      </c>
      <c r="F15" s="33" t="s">
        <v>419</v>
      </c>
      <c r="G15" s="91" t="s">
        <v>217</v>
      </c>
      <c r="H15" s="34">
        <v>9</v>
      </c>
      <c r="I15" s="34">
        <v>9</v>
      </c>
      <c r="J15" s="34" t="s">
        <v>28</v>
      </c>
      <c r="K15" s="34">
        <v>9.5</v>
      </c>
      <c r="L15" s="42"/>
      <c r="M15" s="42"/>
      <c r="N15" s="42"/>
      <c r="O15" s="36">
        <v>7.5</v>
      </c>
      <c r="P15" s="37">
        <f>ROUND(SUMPRODUCT(H15:O15,$H$9:$O$9)/100,1)</f>
        <v>8</v>
      </c>
      <c r="Q15" s="38" t="str">
        <f t="shared" si="0"/>
        <v>B+</v>
      </c>
      <c r="R15" s="39" t="str">
        <f t="shared" si="1"/>
        <v>Khá</v>
      </c>
      <c r="S15" s="40" t="str">
        <f t="shared" si="2"/>
        <v/>
      </c>
      <c r="T15" s="41" t="s">
        <v>596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475</v>
      </c>
      <c r="D16" s="31" t="s">
        <v>104</v>
      </c>
      <c r="E16" s="32" t="s">
        <v>476</v>
      </c>
      <c r="F16" s="33" t="s">
        <v>477</v>
      </c>
      <c r="G16" s="91" t="s">
        <v>213</v>
      </c>
      <c r="H16" s="34">
        <v>8.5</v>
      </c>
      <c r="I16" s="34">
        <v>9</v>
      </c>
      <c r="J16" s="34" t="s">
        <v>28</v>
      </c>
      <c r="K16" s="34">
        <v>8</v>
      </c>
      <c r="L16" s="42"/>
      <c r="M16" s="42"/>
      <c r="N16" s="42"/>
      <c r="O16" s="36">
        <v>8</v>
      </c>
      <c r="P16" s="37">
        <f>ROUND(SUMPRODUCT(H16:O16,$H$9:$O$9)/100,1)</f>
        <v>8.1999999999999993</v>
      </c>
      <c r="Q16" s="38" t="str">
        <f t="shared" si="0"/>
        <v>B+</v>
      </c>
      <c r="R16" s="39" t="str">
        <f t="shared" si="1"/>
        <v>Khá</v>
      </c>
      <c r="S16" s="40" t="str">
        <f t="shared" si="2"/>
        <v/>
      </c>
      <c r="T16" s="41" t="s">
        <v>596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478</v>
      </c>
      <c r="D17" s="31" t="s">
        <v>479</v>
      </c>
      <c r="E17" s="32" t="s">
        <v>311</v>
      </c>
      <c r="F17" s="33" t="s">
        <v>480</v>
      </c>
      <c r="G17" s="91" t="s">
        <v>481</v>
      </c>
      <c r="H17" s="34">
        <v>8.5</v>
      </c>
      <c r="I17" s="34">
        <v>8</v>
      </c>
      <c r="J17" s="34" t="s">
        <v>28</v>
      </c>
      <c r="K17" s="34">
        <v>9</v>
      </c>
      <c r="L17" s="42"/>
      <c r="M17" s="42"/>
      <c r="N17" s="42"/>
      <c r="O17" s="36">
        <v>5</v>
      </c>
      <c r="P17" s="37">
        <f>ROUND(SUMPRODUCT(H17:O17,$H$9:$O$9)/100,1)</f>
        <v>6.1</v>
      </c>
      <c r="Q17" s="38" t="str">
        <f t="shared" si="0"/>
        <v>C</v>
      </c>
      <c r="R17" s="39" t="str">
        <f t="shared" si="1"/>
        <v>Trung bình</v>
      </c>
      <c r="S17" s="40" t="str">
        <f t="shared" si="2"/>
        <v/>
      </c>
      <c r="T17" s="41" t="s">
        <v>596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482</v>
      </c>
      <c r="D18" s="31" t="s">
        <v>397</v>
      </c>
      <c r="E18" s="32" t="s">
        <v>483</v>
      </c>
      <c r="F18" s="33" t="s">
        <v>484</v>
      </c>
      <c r="G18" s="91" t="s">
        <v>218</v>
      </c>
      <c r="H18" s="34">
        <v>9</v>
      </c>
      <c r="I18" s="34">
        <v>7</v>
      </c>
      <c r="J18" s="34" t="s">
        <v>28</v>
      </c>
      <c r="K18" s="34">
        <v>8</v>
      </c>
      <c r="L18" s="42"/>
      <c r="M18" s="42"/>
      <c r="N18" s="42"/>
      <c r="O18" s="36">
        <v>6.5</v>
      </c>
      <c r="P18" s="37">
        <f>ROUND(SUMPRODUCT(H18:O18,$H$9:$O$9)/100,1)</f>
        <v>7</v>
      </c>
      <c r="Q18" s="38" t="str">
        <f t="shared" si="0"/>
        <v>B</v>
      </c>
      <c r="R18" s="39" t="str">
        <f t="shared" si="1"/>
        <v>Khá</v>
      </c>
      <c r="S18" s="40" t="str">
        <f t="shared" si="2"/>
        <v/>
      </c>
      <c r="T18" s="41" t="s">
        <v>596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485</v>
      </c>
      <c r="D19" s="31" t="s">
        <v>486</v>
      </c>
      <c r="E19" s="32" t="s">
        <v>92</v>
      </c>
      <c r="F19" s="33" t="s">
        <v>487</v>
      </c>
      <c r="G19" s="91" t="s">
        <v>217</v>
      </c>
      <c r="H19" s="34">
        <v>10</v>
      </c>
      <c r="I19" s="34">
        <v>9.5</v>
      </c>
      <c r="J19" s="34" t="s">
        <v>28</v>
      </c>
      <c r="K19" s="34">
        <v>9.5</v>
      </c>
      <c r="L19" s="42"/>
      <c r="M19" s="42"/>
      <c r="N19" s="42"/>
      <c r="O19" s="36">
        <v>9</v>
      </c>
      <c r="P19" s="37">
        <f>ROUND(SUMPRODUCT(H19:O19,$H$9:$O$9)/100,1)</f>
        <v>9.1999999999999993</v>
      </c>
      <c r="Q19" s="38" t="str">
        <f t="shared" si="0"/>
        <v>A+</v>
      </c>
      <c r="R19" s="39" t="str">
        <f t="shared" si="1"/>
        <v>Giỏi</v>
      </c>
      <c r="S19" s="40" t="str">
        <f t="shared" si="2"/>
        <v/>
      </c>
      <c r="T19" s="41" t="s">
        <v>596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488</v>
      </c>
      <c r="D20" s="31" t="s">
        <v>184</v>
      </c>
      <c r="E20" s="32" t="s">
        <v>92</v>
      </c>
      <c r="F20" s="33" t="s">
        <v>489</v>
      </c>
      <c r="G20" s="91" t="s">
        <v>212</v>
      </c>
      <c r="H20" s="34">
        <v>8.5</v>
      </c>
      <c r="I20" s="34">
        <v>8</v>
      </c>
      <c r="J20" s="34" t="s">
        <v>28</v>
      </c>
      <c r="K20" s="34">
        <v>9</v>
      </c>
      <c r="L20" s="42"/>
      <c r="M20" s="42"/>
      <c r="N20" s="42"/>
      <c r="O20" s="36">
        <v>6.5</v>
      </c>
      <c r="P20" s="37">
        <f>ROUND(SUMPRODUCT(H20:O20,$H$9:$O$9)/100,1)</f>
        <v>7.1</v>
      </c>
      <c r="Q20" s="38" t="str">
        <f t="shared" si="0"/>
        <v>B</v>
      </c>
      <c r="R20" s="39" t="str">
        <f t="shared" si="1"/>
        <v>Khá</v>
      </c>
      <c r="S20" s="40" t="str">
        <f t="shared" si="2"/>
        <v/>
      </c>
      <c r="T20" s="41" t="s">
        <v>596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490</v>
      </c>
      <c r="D21" s="31" t="s">
        <v>101</v>
      </c>
      <c r="E21" s="32" t="s">
        <v>316</v>
      </c>
      <c r="F21" s="33" t="s">
        <v>491</v>
      </c>
      <c r="G21" s="91" t="s">
        <v>218</v>
      </c>
      <c r="H21" s="34">
        <v>8.5</v>
      </c>
      <c r="I21" s="34">
        <v>6.5</v>
      </c>
      <c r="J21" s="34" t="s">
        <v>28</v>
      </c>
      <c r="K21" s="34">
        <v>8.5</v>
      </c>
      <c r="L21" s="42"/>
      <c r="M21" s="42"/>
      <c r="N21" s="42"/>
      <c r="O21" s="36">
        <v>8</v>
      </c>
      <c r="P21" s="37">
        <f>ROUND(SUMPRODUCT(H21:O21,$H$9:$O$9)/100,1)</f>
        <v>8</v>
      </c>
      <c r="Q21" s="38" t="str">
        <f t="shared" si="0"/>
        <v>B+</v>
      </c>
      <c r="R21" s="39" t="str">
        <f t="shared" si="1"/>
        <v>Khá</v>
      </c>
      <c r="S21" s="40" t="str">
        <f t="shared" si="2"/>
        <v/>
      </c>
      <c r="T21" s="41" t="s">
        <v>596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492</v>
      </c>
      <c r="D22" s="31" t="s">
        <v>446</v>
      </c>
      <c r="E22" s="32" t="s">
        <v>97</v>
      </c>
      <c r="F22" s="33" t="s">
        <v>493</v>
      </c>
      <c r="G22" s="91" t="s">
        <v>215</v>
      </c>
      <c r="H22" s="34">
        <v>8.5</v>
      </c>
      <c r="I22" s="34">
        <v>6</v>
      </c>
      <c r="J22" s="34" t="s">
        <v>28</v>
      </c>
      <c r="K22" s="34">
        <v>9</v>
      </c>
      <c r="L22" s="42"/>
      <c r="M22" s="42"/>
      <c r="N22" s="42"/>
      <c r="O22" s="36">
        <v>5.5</v>
      </c>
      <c r="P22" s="37">
        <f>ROUND(SUMPRODUCT(H22:O22,$H$9:$O$9)/100,1)</f>
        <v>6.2</v>
      </c>
      <c r="Q22" s="38" t="str">
        <f t="shared" si="0"/>
        <v>C</v>
      </c>
      <c r="R22" s="39" t="str">
        <f t="shared" si="1"/>
        <v>Trung bình</v>
      </c>
      <c r="S22" s="40" t="str">
        <f t="shared" si="2"/>
        <v/>
      </c>
      <c r="T22" s="41" t="s">
        <v>596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494</v>
      </c>
      <c r="D23" s="31" t="s">
        <v>495</v>
      </c>
      <c r="E23" s="32" t="s">
        <v>97</v>
      </c>
      <c r="F23" s="33" t="s">
        <v>245</v>
      </c>
      <c r="G23" s="91" t="s">
        <v>212</v>
      </c>
      <c r="H23" s="34">
        <v>8.5</v>
      </c>
      <c r="I23" s="34">
        <v>8</v>
      </c>
      <c r="J23" s="34" t="s">
        <v>28</v>
      </c>
      <c r="K23" s="34">
        <v>9</v>
      </c>
      <c r="L23" s="42"/>
      <c r="M23" s="42"/>
      <c r="N23" s="42"/>
      <c r="O23" s="36">
        <v>6</v>
      </c>
      <c r="P23" s="37">
        <f>ROUND(SUMPRODUCT(H23:O23,$H$9:$O$9)/100,1)</f>
        <v>6.8</v>
      </c>
      <c r="Q23" s="38" t="str">
        <f t="shared" si="0"/>
        <v>C+</v>
      </c>
      <c r="R23" s="39" t="str">
        <f t="shared" si="1"/>
        <v>Trung bình</v>
      </c>
      <c r="S23" s="40" t="str">
        <f t="shared" si="2"/>
        <v/>
      </c>
      <c r="T23" s="41" t="s">
        <v>596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496</v>
      </c>
      <c r="D24" s="31" t="s">
        <v>184</v>
      </c>
      <c r="E24" s="32" t="s">
        <v>108</v>
      </c>
      <c r="F24" s="33" t="s">
        <v>497</v>
      </c>
      <c r="G24" s="91" t="s">
        <v>219</v>
      </c>
      <c r="H24" s="34">
        <v>8</v>
      </c>
      <c r="I24" s="34">
        <v>9</v>
      </c>
      <c r="J24" s="34" t="s">
        <v>28</v>
      </c>
      <c r="K24" s="34">
        <v>7.5</v>
      </c>
      <c r="L24" s="42"/>
      <c r="M24" s="42"/>
      <c r="N24" s="42"/>
      <c r="O24" s="36">
        <v>6</v>
      </c>
      <c r="P24" s="37">
        <f>ROUND(SUMPRODUCT(H24:O24,$H$9:$O$9)/100,1)</f>
        <v>6.7</v>
      </c>
      <c r="Q24" s="38" t="str">
        <f t="shared" si="0"/>
        <v>C+</v>
      </c>
      <c r="R24" s="39" t="str">
        <f t="shared" si="1"/>
        <v>Trung bình</v>
      </c>
      <c r="S24" s="40" t="str">
        <f t="shared" si="2"/>
        <v/>
      </c>
      <c r="T24" s="41" t="s">
        <v>596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498</v>
      </c>
      <c r="D25" s="31" t="s">
        <v>499</v>
      </c>
      <c r="E25" s="32" t="s">
        <v>113</v>
      </c>
      <c r="F25" s="33" t="s">
        <v>419</v>
      </c>
      <c r="G25" s="91" t="s">
        <v>218</v>
      </c>
      <c r="H25" s="34">
        <v>7.5</v>
      </c>
      <c r="I25" s="34">
        <v>6.5</v>
      </c>
      <c r="J25" s="34" t="s">
        <v>28</v>
      </c>
      <c r="K25" s="34">
        <v>7</v>
      </c>
      <c r="L25" s="42"/>
      <c r="M25" s="42"/>
      <c r="N25" s="42"/>
      <c r="O25" s="36">
        <v>6</v>
      </c>
      <c r="P25" s="37">
        <f>ROUND(SUMPRODUCT(H25:O25,$H$9:$O$9)/100,1)</f>
        <v>6.3</v>
      </c>
      <c r="Q25" s="38" t="str">
        <f t="shared" si="0"/>
        <v>C</v>
      </c>
      <c r="R25" s="39" t="str">
        <f t="shared" si="1"/>
        <v>Trung bình</v>
      </c>
      <c r="S25" s="40" t="str">
        <f t="shared" si="2"/>
        <v/>
      </c>
      <c r="T25" s="41" t="s">
        <v>596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500</v>
      </c>
      <c r="D26" s="31" t="s">
        <v>501</v>
      </c>
      <c r="E26" s="32" t="s">
        <v>502</v>
      </c>
      <c r="F26" s="33" t="s">
        <v>503</v>
      </c>
      <c r="G26" s="91" t="s">
        <v>217</v>
      </c>
      <c r="H26" s="34">
        <v>8.5</v>
      </c>
      <c r="I26" s="34">
        <v>7.5</v>
      </c>
      <c r="J26" s="34" t="s">
        <v>28</v>
      </c>
      <c r="K26" s="34">
        <v>9</v>
      </c>
      <c r="L26" s="42"/>
      <c r="M26" s="42"/>
      <c r="N26" s="42"/>
      <c r="O26" s="36">
        <v>5</v>
      </c>
      <c r="P26" s="37">
        <f>ROUND(SUMPRODUCT(H26:O26,$H$9:$O$9)/100,1)</f>
        <v>6</v>
      </c>
      <c r="Q26" s="38" t="str">
        <f t="shared" si="0"/>
        <v>C</v>
      </c>
      <c r="R26" s="39" t="str">
        <f t="shared" si="1"/>
        <v>Trung bình</v>
      </c>
      <c r="S26" s="40" t="str">
        <f t="shared" si="2"/>
        <v/>
      </c>
      <c r="T26" s="41" t="s">
        <v>596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504</v>
      </c>
      <c r="D27" s="31" t="s">
        <v>101</v>
      </c>
      <c r="E27" s="32" t="s">
        <v>505</v>
      </c>
      <c r="F27" s="33" t="s">
        <v>250</v>
      </c>
      <c r="G27" s="91" t="s">
        <v>214</v>
      </c>
      <c r="H27" s="34">
        <v>8.5</v>
      </c>
      <c r="I27" s="34">
        <v>7.5</v>
      </c>
      <c r="J27" s="34" t="s">
        <v>28</v>
      </c>
      <c r="K27" s="34">
        <v>8</v>
      </c>
      <c r="L27" s="42"/>
      <c r="M27" s="42"/>
      <c r="N27" s="42"/>
      <c r="O27" s="36">
        <v>4.5</v>
      </c>
      <c r="P27" s="37">
        <f>ROUND(SUMPRODUCT(H27:O27,$H$9:$O$9)/100,1)</f>
        <v>5.6</v>
      </c>
      <c r="Q27" s="38" t="str">
        <f t="shared" si="0"/>
        <v>C</v>
      </c>
      <c r="R27" s="39" t="str">
        <f t="shared" si="1"/>
        <v>Trung bình</v>
      </c>
      <c r="S27" s="40" t="str">
        <f t="shared" si="2"/>
        <v/>
      </c>
      <c r="T27" s="41" t="s">
        <v>596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506</v>
      </c>
      <c r="D28" s="31" t="s">
        <v>91</v>
      </c>
      <c r="E28" s="32" t="s">
        <v>119</v>
      </c>
      <c r="F28" s="33" t="s">
        <v>507</v>
      </c>
      <c r="G28" s="91" t="s">
        <v>218</v>
      </c>
      <c r="H28" s="34">
        <v>10</v>
      </c>
      <c r="I28" s="34">
        <v>7.5</v>
      </c>
      <c r="J28" s="34" t="s">
        <v>28</v>
      </c>
      <c r="K28" s="34">
        <v>7</v>
      </c>
      <c r="L28" s="42"/>
      <c r="M28" s="42"/>
      <c r="N28" s="42"/>
      <c r="O28" s="36">
        <v>5.5</v>
      </c>
      <c r="P28" s="37">
        <f>ROUND(SUMPRODUCT(H28:O28,$H$9:$O$9)/100,1)</f>
        <v>6.3</v>
      </c>
      <c r="Q28" s="38" t="str">
        <f t="shared" si="0"/>
        <v>C</v>
      </c>
      <c r="R28" s="39" t="str">
        <f t="shared" si="1"/>
        <v>Trung bình</v>
      </c>
      <c r="S28" s="40" t="str">
        <f t="shared" si="2"/>
        <v/>
      </c>
      <c r="T28" s="41" t="s">
        <v>596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508</v>
      </c>
      <c r="D29" s="31" t="s">
        <v>509</v>
      </c>
      <c r="E29" s="32" t="s">
        <v>119</v>
      </c>
      <c r="F29" s="33" t="s">
        <v>383</v>
      </c>
      <c r="G29" s="91" t="s">
        <v>217</v>
      </c>
      <c r="H29" s="34">
        <v>7.5</v>
      </c>
      <c r="I29" s="34">
        <v>9</v>
      </c>
      <c r="J29" s="34" t="s">
        <v>28</v>
      </c>
      <c r="K29" s="34">
        <v>9</v>
      </c>
      <c r="L29" s="42"/>
      <c r="M29" s="42"/>
      <c r="N29" s="42"/>
      <c r="O29" s="36">
        <v>6.5</v>
      </c>
      <c r="P29" s="37">
        <f>ROUND(SUMPRODUCT(H29:O29,$H$9:$O$9)/100,1)</f>
        <v>7.1</v>
      </c>
      <c r="Q29" s="38" t="str">
        <f t="shared" si="0"/>
        <v>B</v>
      </c>
      <c r="R29" s="39" t="str">
        <f t="shared" si="1"/>
        <v>Khá</v>
      </c>
      <c r="S29" s="40" t="str">
        <f t="shared" si="2"/>
        <v/>
      </c>
      <c r="T29" s="41" t="s">
        <v>596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510</v>
      </c>
      <c r="D30" s="31" t="s">
        <v>104</v>
      </c>
      <c r="E30" s="32" t="s">
        <v>119</v>
      </c>
      <c r="F30" s="33" t="s">
        <v>308</v>
      </c>
      <c r="G30" s="91" t="s">
        <v>213</v>
      </c>
      <c r="H30" s="34">
        <v>8.5</v>
      </c>
      <c r="I30" s="34">
        <v>7.5</v>
      </c>
      <c r="J30" s="34" t="s">
        <v>28</v>
      </c>
      <c r="K30" s="34">
        <v>9</v>
      </c>
      <c r="L30" s="42"/>
      <c r="M30" s="42"/>
      <c r="N30" s="42"/>
      <c r="O30" s="36">
        <v>6.5</v>
      </c>
      <c r="P30" s="37">
        <f>ROUND(SUMPRODUCT(H30:O30,$H$9:$O$9)/100,1)</f>
        <v>7.1</v>
      </c>
      <c r="Q30" s="38" t="str">
        <f t="shared" si="0"/>
        <v>B</v>
      </c>
      <c r="R30" s="39" t="str">
        <f t="shared" si="1"/>
        <v>Khá</v>
      </c>
      <c r="S30" s="40" t="str">
        <f t="shared" si="2"/>
        <v/>
      </c>
      <c r="T30" s="41" t="s">
        <v>596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511</v>
      </c>
      <c r="D31" s="31" t="s">
        <v>104</v>
      </c>
      <c r="E31" s="32" t="s">
        <v>119</v>
      </c>
      <c r="F31" s="33" t="s">
        <v>267</v>
      </c>
      <c r="G31" s="91" t="s">
        <v>215</v>
      </c>
      <c r="H31" s="34">
        <v>8.5</v>
      </c>
      <c r="I31" s="34">
        <v>8</v>
      </c>
      <c r="J31" s="34" t="s">
        <v>28</v>
      </c>
      <c r="K31" s="34">
        <v>8.5</v>
      </c>
      <c r="L31" s="42"/>
      <c r="M31" s="42"/>
      <c r="N31" s="42"/>
      <c r="O31" s="36">
        <v>8</v>
      </c>
      <c r="P31" s="37">
        <f>ROUND(SUMPRODUCT(H31:O31,$H$9:$O$9)/100,1)</f>
        <v>8.1</v>
      </c>
      <c r="Q31" s="38" t="str">
        <f t="shared" si="0"/>
        <v>B+</v>
      </c>
      <c r="R31" s="39" t="str">
        <f t="shared" si="1"/>
        <v>Khá</v>
      </c>
      <c r="S31" s="40" t="str">
        <f t="shared" si="2"/>
        <v/>
      </c>
      <c r="T31" s="41" t="s">
        <v>596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512</v>
      </c>
      <c r="D32" s="31" t="s">
        <v>513</v>
      </c>
      <c r="E32" s="32" t="s">
        <v>123</v>
      </c>
      <c r="F32" s="33" t="s">
        <v>514</v>
      </c>
      <c r="G32" s="91" t="s">
        <v>213</v>
      </c>
      <c r="H32" s="34">
        <v>8</v>
      </c>
      <c r="I32" s="34">
        <v>9</v>
      </c>
      <c r="J32" s="34" t="s">
        <v>28</v>
      </c>
      <c r="K32" s="34">
        <v>8.5</v>
      </c>
      <c r="L32" s="42"/>
      <c r="M32" s="42"/>
      <c r="N32" s="42"/>
      <c r="O32" s="36">
        <v>6</v>
      </c>
      <c r="P32" s="37">
        <f>ROUND(SUMPRODUCT(H32:O32,$H$9:$O$9)/100,1)</f>
        <v>6.8</v>
      </c>
      <c r="Q32" s="38" t="str">
        <f t="shared" si="0"/>
        <v>C+</v>
      </c>
      <c r="R32" s="39" t="str">
        <f t="shared" si="1"/>
        <v>Trung bình</v>
      </c>
      <c r="S32" s="40" t="str">
        <f t="shared" si="2"/>
        <v/>
      </c>
      <c r="T32" s="41" t="s">
        <v>596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515</v>
      </c>
      <c r="D33" s="31" t="s">
        <v>516</v>
      </c>
      <c r="E33" s="32" t="s">
        <v>123</v>
      </c>
      <c r="F33" s="33" t="s">
        <v>517</v>
      </c>
      <c r="G33" s="91" t="s">
        <v>451</v>
      </c>
      <c r="H33" s="34">
        <v>8.5</v>
      </c>
      <c r="I33" s="34">
        <v>7</v>
      </c>
      <c r="J33" s="34" t="s">
        <v>28</v>
      </c>
      <c r="K33" s="34">
        <v>6</v>
      </c>
      <c r="L33" s="42"/>
      <c r="M33" s="42"/>
      <c r="N33" s="42"/>
      <c r="O33" s="36">
        <v>7</v>
      </c>
      <c r="P33" s="37">
        <f>ROUND(SUMPRODUCT(H33:O33,$H$9:$O$9)/100,1)</f>
        <v>7.1</v>
      </c>
      <c r="Q33" s="38" t="str">
        <f t="shared" si="0"/>
        <v>B</v>
      </c>
      <c r="R33" s="39" t="str">
        <f t="shared" si="1"/>
        <v>Khá</v>
      </c>
      <c r="S33" s="40" t="str">
        <f t="shared" si="2"/>
        <v/>
      </c>
      <c r="T33" s="41" t="s">
        <v>596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518</v>
      </c>
      <c r="D34" s="31" t="s">
        <v>134</v>
      </c>
      <c r="E34" s="32" t="s">
        <v>519</v>
      </c>
      <c r="F34" s="33" t="s">
        <v>520</v>
      </c>
      <c r="G34" s="91" t="s">
        <v>212</v>
      </c>
      <c r="H34" s="34">
        <v>8.5</v>
      </c>
      <c r="I34" s="34">
        <v>8</v>
      </c>
      <c r="J34" s="34" t="s">
        <v>28</v>
      </c>
      <c r="K34" s="34">
        <v>9</v>
      </c>
      <c r="L34" s="42"/>
      <c r="M34" s="42"/>
      <c r="N34" s="42"/>
      <c r="O34" s="36">
        <v>4</v>
      </c>
      <c r="P34" s="37">
        <f>ROUND(SUMPRODUCT(H34:O34,$H$9:$O$9)/100,1)</f>
        <v>5.4</v>
      </c>
      <c r="Q34" s="38" t="str">
        <f t="shared" si="0"/>
        <v>D+</v>
      </c>
      <c r="R34" s="39" t="str">
        <f t="shared" si="1"/>
        <v>Trung bình yếu</v>
      </c>
      <c r="S34" s="40" t="str">
        <f t="shared" si="2"/>
        <v/>
      </c>
      <c r="T34" s="41" t="s">
        <v>596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521</v>
      </c>
      <c r="D35" s="31" t="s">
        <v>522</v>
      </c>
      <c r="E35" s="32" t="s">
        <v>129</v>
      </c>
      <c r="F35" s="33" t="s">
        <v>523</v>
      </c>
      <c r="G35" s="91" t="s">
        <v>215</v>
      </c>
      <c r="H35" s="34">
        <v>0</v>
      </c>
      <c r="I35" s="34">
        <v>0</v>
      </c>
      <c r="J35" s="34" t="s">
        <v>28</v>
      </c>
      <c r="K35" s="34">
        <v>0</v>
      </c>
      <c r="L35" s="42"/>
      <c r="M35" s="42"/>
      <c r="N35" s="42"/>
      <c r="O35" s="36" t="s">
        <v>1035</v>
      </c>
      <c r="P35" s="37">
        <f>ROUND(SUMPRODUCT(H35:O35,$H$9:$O$9)/100,1)</f>
        <v>0</v>
      </c>
      <c r="Q35" s="38" t="str">
        <f t="shared" si="0"/>
        <v>F</v>
      </c>
      <c r="R35" s="39" t="str">
        <f t="shared" si="1"/>
        <v>Kém</v>
      </c>
      <c r="S35" s="40" t="str">
        <f t="shared" si="2"/>
        <v>Không đủ ĐKDT</v>
      </c>
      <c r="T35" s="41" t="s">
        <v>596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Học lại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524</v>
      </c>
      <c r="D36" s="31" t="s">
        <v>525</v>
      </c>
      <c r="E36" s="32" t="s">
        <v>132</v>
      </c>
      <c r="F36" s="33" t="s">
        <v>526</v>
      </c>
      <c r="G36" s="91" t="s">
        <v>217</v>
      </c>
      <c r="H36" s="34">
        <v>8.5</v>
      </c>
      <c r="I36" s="34">
        <v>9</v>
      </c>
      <c r="J36" s="34" t="s">
        <v>28</v>
      </c>
      <c r="K36" s="34">
        <v>9.5</v>
      </c>
      <c r="L36" s="42"/>
      <c r="M36" s="42"/>
      <c r="N36" s="42"/>
      <c r="O36" s="36">
        <v>3</v>
      </c>
      <c r="P36" s="37">
        <f>ROUND(SUMPRODUCT(H36:O36,$H$9:$O$9)/100,1)</f>
        <v>4.8</v>
      </c>
      <c r="Q36" s="38" t="str">
        <f t="shared" si="0"/>
        <v>D</v>
      </c>
      <c r="R36" s="39" t="str">
        <f t="shared" si="1"/>
        <v>Trung bình yếu</v>
      </c>
      <c r="S36" s="40" t="str">
        <f t="shared" si="2"/>
        <v/>
      </c>
      <c r="T36" s="41" t="s">
        <v>596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527</v>
      </c>
      <c r="D37" s="31" t="s">
        <v>528</v>
      </c>
      <c r="E37" s="32" t="s">
        <v>132</v>
      </c>
      <c r="F37" s="33" t="s">
        <v>529</v>
      </c>
      <c r="G37" s="91" t="s">
        <v>216</v>
      </c>
      <c r="H37" s="34">
        <v>8.5</v>
      </c>
      <c r="I37" s="34">
        <v>7.5</v>
      </c>
      <c r="J37" s="34" t="s">
        <v>28</v>
      </c>
      <c r="K37" s="34">
        <v>9</v>
      </c>
      <c r="L37" s="42"/>
      <c r="M37" s="42"/>
      <c r="N37" s="42"/>
      <c r="O37" s="36">
        <v>4.5</v>
      </c>
      <c r="P37" s="37">
        <f>ROUND(SUMPRODUCT(H37:O37,$H$9:$O$9)/100,1)</f>
        <v>5.7</v>
      </c>
      <c r="Q37" s="38" t="str">
        <f t="shared" si="0"/>
        <v>C</v>
      </c>
      <c r="R37" s="39" t="str">
        <f t="shared" si="1"/>
        <v>Trung bình</v>
      </c>
      <c r="S37" s="40" t="str">
        <f t="shared" si="2"/>
        <v/>
      </c>
      <c r="T37" s="41" t="s">
        <v>597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530</v>
      </c>
      <c r="D38" s="31" t="s">
        <v>531</v>
      </c>
      <c r="E38" s="32" t="s">
        <v>132</v>
      </c>
      <c r="F38" s="33" t="s">
        <v>532</v>
      </c>
      <c r="G38" s="91" t="s">
        <v>213</v>
      </c>
      <c r="H38" s="34">
        <v>8.5</v>
      </c>
      <c r="I38" s="34">
        <v>8.5</v>
      </c>
      <c r="J38" s="34" t="s">
        <v>28</v>
      </c>
      <c r="K38" s="34">
        <v>8</v>
      </c>
      <c r="L38" s="42"/>
      <c r="M38" s="42"/>
      <c r="N38" s="42"/>
      <c r="O38" s="36">
        <v>5.5</v>
      </c>
      <c r="P38" s="37">
        <f>ROUND(SUMPRODUCT(H38:O38,$H$9:$O$9)/100,1)</f>
        <v>6.4</v>
      </c>
      <c r="Q38" s="38" t="str">
        <f t="shared" si="0"/>
        <v>C</v>
      </c>
      <c r="R38" s="39" t="str">
        <f t="shared" si="1"/>
        <v>Trung bình</v>
      </c>
      <c r="S38" s="40" t="str">
        <f t="shared" si="2"/>
        <v/>
      </c>
      <c r="T38" s="41" t="s">
        <v>597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533</v>
      </c>
      <c r="D39" s="31" t="s">
        <v>101</v>
      </c>
      <c r="E39" s="32" t="s">
        <v>132</v>
      </c>
      <c r="F39" s="33" t="s">
        <v>534</v>
      </c>
      <c r="G39" s="91" t="s">
        <v>217</v>
      </c>
      <c r="H39" s="34">
        <v>8</v>
      </c>
      <c r="I39" s="34">
        <v>8.5</v>
      </c>
      <c r="J39" s="34" t="s">
        <v>28</v>
      </c>
      <c r="K39" s="34">
        <v>8</v>
      </c>
      <c r="L39" s="42"/>
      <c r="M39" s="42"/>
      <c r="N39" s="42"/>
      <c r="O39" s="36">
        <v>6.5</v>
      </c>
      <c r="P39" s="37">
        <f>ROUND(SUMPRODUCT(H39:O39,$H$9:$O$9)/100,1)</f>
        <v>7</v>
      </c>
      <c r="Q39" s="38" t="str">
        <f t="shared" si="0"/>
        <v>B</v>
      </c>
      <c r="R39" s="39" t="str">
        <f t="shared" si="1"/>
        <v>Khá</v>
      </c>
      <c r="S39" s="40" t="str">
        <f t="shared" si="2"/>
        <v/>
      </c>
      <c r="T39" s="41" t="s">
        <v>597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535</v>
      </c>
      <c r="D40" s="31" t="s">
        <v>536</v>
      </c>
      <c r="E40" s="32" t="s">
        <v>132</v>
      </c>
      <c r="F40" s="33" t="s">
        <v>537</v>
      </c>
      <c r="G40" s="91" t="s">
        <v>213</v>
      </c>
      <c r="H40" s="34">
        <v>8</v>
      </c>
      <c r="I40" s="34">
        <v>7.5</v>
      </c>
      <c r="J40" s="34" t="s">
        <v>28</v>
      </c>
      <c r="K40" s="34">
        <v>9</v>
      </c>
      <c r="L40" s="42"/>
      <c r="M40" s="42"/>
      <c r="N40" s="42"/>
      <c r="O40" s="36">
        <v>4</v>
      </c>
      <c r="P40" s="37">
        <f>ROUND(SUMPRODUCT(H40:O40,$H$9:$O$9)/100,1)</f>
        <v>5.3</v>
      </c>
      <c r="Q40" s="38" t="str">
        <f t="shared" si="0"/>
        <v>D+</v>
      </c>
      <c r="R40" s="39" t="str">
        <f t="shared" si="1"/>
        <v>Trung bình yếu</v>
      </c>
      <c r="S40" s="40" t="str">
        <f t="shared" si="2"/>
        <v/>
      </c>
      <c r="T40" s="41" t="s">
        <v>597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538</v>
      </c>
      <c r="D41" s="31" t="s">
        <v>539</v>
      </c>
      <c r="E41" s="32" t="s">
        <v>139</v>
      </c>
      <c r="F41" s="33" t="s">
        <v>540</v>
      </c>
      <c r="G41" s="91" t="s">
        <v>218</v>
      </c>
      <c r="H41" s="34">
        <v>7</v>
      </c>
      <c r="I41" s="34">
        <v>5.5</v>
      </c>
      <c r="J41" s="34" t="s">
        <v>28</v>
      </c>
      <c r="K41" s="34">
        <v>8.5</v>
      </c>
      <c r="L41" s="42"/>
      <c r="M41" s="42"/>
      <c r="N41" s="42"/>
      <c r="O41" s="36">
        <v>3</v>
      </c>
      <c r="P41" s="37">
        <f>ROUND(SUMPRODUCT(H41:O41,$H$9:$O$9)/100,1)</f>
        <v>4.2</v>
      </c>
      <c r="Q41" s="38" t="str">
        <f t="shared" si="0"/>
        <v>D</v>
      </c>
      <c r="R41" s="39" t="str">
        <f t="shared" si="1"/>
        <v>Trung bình yếu</v>
      </c>
      <c r="S41" s="40" t="str">
        <f t="shared" si="2"/>
        <v/>
      </c>
      <c r="T41" s="41" t="s">
        <v>597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541</v>
      </c>
      <c r="D42" s="31" t="s">
        <v>427</v>
      </c>
      <c r="E42" s="32" t="s">
        <v>142</v>
      </c>
      <c r="F42" s="33" t="s">
        <v>542</v>
      </c>
      <c r="G42" s="91" t="s">
        <v>216</v>
      </c>
      <c r="H42" s="34">
        <v>8.5</v>
      </c>
      <c r="I42" s="34">
        <v>7.5</v>
      </c>
      <c r="J42" s="34" t="s">
        <v>28</v>
      </c>
      <c r="K42" s="34">
        <v>9</v>
      </c>
      <c r="L42" s="42"/>
      <c r="M42" s="42"/>
      <c r="N42" s="42"/>
      <c r="O42" s="36">
        <v>3.5</v>
      </c>
      <c r="P42" s="37">
        <f>ROUND(SUMPRODUCT(H42:O42,$H$9:$O$9)/100,1)</f>
        <v>5</v>
      </c>
      <c r="Q42" s="38" t="str">
        <f t="shared" ref="Q42:Q62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D+</v>
      </c>
      <c r="R42" s="39" t="str">
        <f t="shared" ref="R42:R62" si="4">IF($P42&lt;4,"Kém",IF(AND($P42&gt;=4,$P42&lt;=5.4),"Trung bình yếu",IF(AND($P42&gt;=5.5,$P42&lt;=6.9),"Trung bình",IF(AND($P42&gt;=7,$P42&lt;=8.4),"Khá",IF(AND($P42&gt;=8.5,$P42&lt;=10),"Giỏi","")))))</f>
        <v>Trung bình yếu</v>
      </c>
      <c r="S42" s="40" t="str">
        <f t="shared" ref="S42:S62" si="5">+IF(OR($H42=0,$I42=0,$J42=0,$K42=0),"Không đủ ĐKDT","")</f>
        <v/>
      </c>
      <c r="T42" s="41" t="s">
        <v>597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543</v>
      </c>
      <c r="D43" s="31" t="s">
        <v>544</v>
      </c>
      <c r="E43" s="32" t="s">
        <v>153</v>
      </c>
      <c r="F43" s="33" t="s">
        <v>545</v>
      </c>
      <c r="G43" s="91" t="s">
        <v>218</v>
      </c>
      <c r="H43" s="34">
        <v>8</v>
      </c>
      <c r="I43" s="34">
        <v>6</v>
      </c>
      <c r="J43" s="34" t="s">
        <v>28</v>
      </c>
      <c r="K43" s="34">
        <v>8.5</v>
      </c>
      <c r="L43" s="42"/>
      <c r="M43" s="42"/>
      <c r="N43" s="42"/>
      <c r="O43" s="36">
        <v>6</v>
      </c>
      <c r="P43" s="37">
        <f>ROUND(SUMPRODUCT(H43:O43,$H$9:$O$9)/100,1)</f>
        <v>6.5</v>
      </c>
      <c r="Q43" s="38" t="str">
        <f t="shared" si="3"/>
        <v>C+</v>
      </c>
      <c r="R43" s="39" t="str">
        <f t="shared" si="4"/>
        <v>Trung bình</v>
      </c>
      <c r="S43" s="40" t="str">
        <f t="shared" si="5"/>
        <v/>
      </c>
      <c r="T43" s="41" t="s">
        <v>597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546</v>
      </c>
      <c r="D44" s="31" t="s">
        <v>547</v>
      </c>
      <c r="E44" s="32" t="s">
        <v>548</v>
      </c>
      <c r="F44" s="33" t="s">
        <v>349</v>
      </c>
      <c r="G44" s="91" t="s">
        <v>213</v>
      </c>
      <c r="H44" s="34">
        <v>8.5</v>
      </c>
      <c r="I44" s="34">
        <v>8</v>
      </c>
      <c r="J44" s="34" t="s">
        <v>28</v>
      </c>
      <c r="K44" s="34">
        <v>9.5</v>
      </c>
      <c r="L44" s="42"/>
      <c r="M44" s="42"/>
      <c r="N44" s="42"/>
      <c r="O44" s="36">
        <v>6.5</v>
      </c>
      <c r="P44" s="37">
        <f>ROUND(SUMPRODUCT(H44:O44,$H$9:$O$9)/100,1)</f>
        <v>7.2</v>
      </c>
      <c r="Q44" s="38" t="str">
        <f t="shared" si="3"/>
        <v>B</v>
      </c>
      <c r="R44" s="39" t="str">
        <f t="shared" si="4"/>
        <v>Khá</v>
      </c>
      <c r="S44" s="40" t="str">
        <f t="shared" si="5"/>
        <v/>
      </c>
      <c r="T44" s="41" t="s">
        <v>597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549</v>
      </c>
      <c r="D45" s="31" t="s">
        <v>417</v>
      </c>
      <c r="E45" s="32" t="s">
        <v>373</v>
      </c>
      <c r="F45" s="33" t="s">
        <v>550</v>
      </c>
      <c r="G45" s="91" t="s">
        <v>216</v>
      </c>
      <c r="H45" s="34">
        <v>8</v>
      </c>
      <c r="I45" s="34">
        <v>6.5</v>
      </c>
      <c r="J45" s="34" t="s">
        <v>28</v>
      </c>
      <c r="K45" s="34">
        <v>7.5</v>
      </c>
      <c r="L45" s="42"/>
      <c r="M45" s="42"/>
      <c r="N45" s="42"/>
      <c r="O45" s="36">
        <v>4.5</v>
      </c>
      <c r="P45" s="37">
        <f>ROUND(SUMPRODUCT(H45:O45,$H$9:$O$9)/100,1)</f>
        <v>5.4</v>
      </c>
      <c r="Q45" s="38" t="str">
        <f t="shared" si="3"/>
        <v>D+</v>
      </c>
      <c r="R45" s="39" t="str">
        <f t="shared" si="4"/>
        <v>Trung bình yếu</v>
      </c>
      <c r="S45" s="40" t="str">
        <f t="shared" si="5"/>
        <v/>
      </c>
      <c r="T45" s="41" t="s">
        <v>597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551</v>
      </c>
      <c r="D46" s="31" t="s">
        <v>552</v>
      </c>
      <c r="E46" s="32" t="s">
        <v>553</v>
      </c>
      <c r="F46" s="33" t="s">
        <v>554</v>
      </c>
      <c r="G46" s="91" t="s">
        <v>218</v>
      </c>
      <c r="H46" s="34">
        <v>8.5</v>
      </c>
      <c r="I46" s="34">
        <v>6.5</v>
      </c>
      <c r="J46" s="34" t="s">
        <v>28</v>
      </c>
      <c r="K46" s="34">
        <v>7</v>
      </c>
      <c r="L46" s="42"/>
      <c r="M46" s="42"/>
      <c r="N46" s="42"/>
      <c r="O46" s="36">
        <v>7</v>
      </c>
      <c r="P46" s="37">
        <f>ROUND(SUMPRODUCT(H46:O46,$H$9:$O$9)/100,1)</f>
        <v>7.1</v>
      </c>
      <c r="Q46" s="38" t="str">
        <f t="shared" si="3"/>
        <v>B</v>
      </c>
      <c r="R46" s="39" t="str">
        <f t="shared" si="4"/>
        <v>Khá</v>
      </c>
      <c r="S46" s="40" t="str">
        <f t="shared" si="5"/>
        <v/>
      </c>
      <c r="T46" s="41" t="s">
        <v>597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555</v>
      </c>
      <c r="D47" s="31" t="s">
        <v>118</v>
      </c>
      <c r="E47" s="32" t="s">
        <v>165</v>
      </c>
      <c r="F47" s="33" t="s">
        <v>537</v>
      </c>
      <c r="G47" s="91" t="s">
        <v>212</v>
      </c>
      <c r="H47" s="34">
        <v>8</v>
      </c>
      <c r="I47" s="34">
        <v>8.5</v>
      </c>
      <c r="J47" s="34" t="s">
        <v>28</v>
      </c>
      <c r="K47" s="34">
        <v>9</v>
      </c>
      <c r="L47" s="42"/>
      <c r="M47" s="42"/>
      <c r="N47" s="42"/>
      <c r="O47" s="36">
        <v>5</v>
      </c>
      <c r="P47" s="37">
        <f>ROUND(SUMPRODUCT(H47:O47,$H$9:$O$9)/100,1)</f>
        <v>6.1</v>
      </c>
      <c r="Q47" s="38" t="str">
        <f t="shared" si="3"/>
        <v>C</v>
      </c>
      <c r="R47" s="39" t="str">
        <f t="shared" si="4"/>
        <v>Trung bình</v>
      </c>
      <c r="S47" s="40" t="str">
        <f t="shared" si="5"/>
        <v/>
      </c>
      <c r="T47" s="41" t="s">
        <v>597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556</v>
      </c>
      <c r="D48" s="31" t="s">
        <v>557</v>
      </c>
      <c r="E48" s="32" t="s">
        <v>165</v>
      </c>
      <c r="F48" s="33" t="s">
        <v>558</v>
      </c>
      <c r="G48" s="91" t="s">
        <v>216</v>
      </c>
      <c r="H48" s="34">
        <v>8.5</v>
      </c>
      <c r="I48" s="34">
        <v>6.5</v>
      </c>
      <c r="J48" s="34" t="s">
        <v>28</v>
      </c>
      <c r="K48" s="34">
        <v>9</v>
      </c>
      <c r="L48" s="42"/>
      <c r="M48" s="42"/>
      <c r="N48" s="42"/>
      <c r="O48" s="36">
        <v>5</v>
      </c>
      <c r="P48" s="37">
        <f>ROUND(SUMPRODUCT(H48:O48,$H$9:$O$9)/100,1)</f>
        <v>5.9</v>
      </c>
      <c r="Q48" s="38" t="str">
        <f t="shared" si="3"/>
        <v>C</v>
      </c>
      <c r="R48" s="39" t="str">
        <f t="shared" si="4"/>
        <v>Trung bình</v>
      </c>
      <c r="S48" s="40" t="str">
        <f t="shared" si="5"/>
        <v/>
      </c>
      <c r="T48" s="41" t="s">
        <v>597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559</v>
      </c>
      <c r="D49" s="31" t="s">
        <v>336</v>
      </c>
      <c r="E49" s="32" t="s">
        <v>175</v>
      </c>
      <c r="F49" s="33" t="s">
        <v>236</v>
      </c>
      <c r="G49" s="91" t="s">
        <v>213</v>
      </c>
      <c r="H49" s="34">
        <v>8.5</v>
      </c>
      <c r="I49" s="34">
        <v>9</v>
      </c>
      <c r="J49" s="34" t="s">
        <v>28</v>
      </c>
      <c r="K49" s="34">
        <v>8</v>
      </c>
      <c r="L49" s="42"/>
      <c r="M49" s="42"/>
      <c r="N49" s="42"/>
      <c r="O49" s="36">
        <v>8.5</v>
      </c>
      <c r="P49" s="37">
        <f>ROUND(SUMPRODUCT(H49:O49,$H$9:$O$9)/100,1)</f>
        <v>8.5</v>
      </c>
      <c r="Q49" s="38" t="str">
        <f t="shared" si="3"/>
        <v>A</v>
      </c>
      <c r="R49" s="39" t="str">
        <f t="shared" si="4"/>
        <v>Giỏi</v>
      </c>
      <c r="S49" s="40" t="str">
        <f t="shared" si="5"/>
        <v/>
      </c>
      <c r="T49" s="41" t="s">
        <v>597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560</v>
      </c>
      <c r="D50" s="31" t="s">
        <v>561</v>
      </c>
      <c r="E50" s="32" t="s">
        <v>175</v>
      </c>
      <c r="F50" s="33" t="s">
        <v>562</v>
      </c>
      <c r="G50" s="91" t="s">
        <v>218</v>
      </c>
      <c r="H50" s="34">
        <v>9</v>
      </c>
      <c r="I50" s="34">
        <v>6.5</v>
      </c>
      <c r="J50" s="34" t="s">
        <v>28</v>
      </c>
      <c r="K50" s="34">
        <v>8</v>
      </c>
      <c r="L50" s="42"/>
      <c r="M50" s="42"/>
      <c r="N50" s="42"/>
      <c r="O50" s="36">
        <v>4</v>
      </c>
      <c r="P50" s="37">
        <f>ROUND(SUMPRODUCT(H50:O50,$H$9:$O$9)/100,1)</f>
        <v>5.2</v>
      </c>
      <c r="Q50" s="38" t="str">
        <f t="shared" si="3"/>
        <v>D+</v>
      </c>
      <c r="R50" s="39" t="str">
        <f t="shared" si="4"/>
        <v>Trung bình yếu</v>
      </c>
      <c r="S50" s="40" t="str">
        <f t="shared" si="5"/>
        <v/>
      </c>
      <c r="T50" s="41" t="s">
        <v>597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563</v>
      </c>
      <c r="D51" s="31" t="s">
        <v>564</v>
      </c>
      <c r="E51" s="32" t="s">
        <v>391</v>
      </c>
      <c r="F51" s="33" t="s">
        <v>456</v>
      </c>
      <c r="G51" s="91" t="s">
        <v>212</v>
      </c>
      <c r="H51" s="34">
        <v>7.5</v>
      </c>
      <c r="I51" s="34">
        <v>7</v>
      </c>
      <c r="J51" s="34" t="s">
        <v>28</v>
      </c>
      <c r="K51" s="34">
        <v>9.5</v>
      </c>
      <c r="L51" s="42"/>
      <c r="M51" s="42"/>
      <c r="N51" s="42"/>
      <c r="O51" s="36">
        <v>5</v>
      </c>
      <c r="P51" s="37">
        <f>ROUND(SUMPRODUCT(H51:O51,$H$9:$O$9)/100,1)</f>
        <v>5.9</v>
      </c>
      <c r="Q51" s="38" t="str">
        <f t="shared" si="3"/>
        <v>C</v>
      </c>
      <c r="R51" s="39" t="str">
        <f t="shared" si="4"/>
        <v>Trung bình</v>
      </c>
      <c r="S51" s="40" t="str">
        <f t="shared" si="5"/>
        <v/>
      </c>
      <c r="T51" s="41" t="s">
        <v>597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565</v>
      </c>
      <c r="D52" s="31" t="s">
        <v>566</v>
      </c>
      <c r="E52" s="32" t="s">
        <v>391</v>
      </c>
      <c r="F52" s="33" t="s">
        <v>340</v>
      </c>
      <c r="G52" s="91" t="s">
        <v>218</v>
      </c>
      <c r="H52" s="34">
        <v>9.5</v>
      </c>
      <c r="I52" s="34">
        <v>7</v>
      </c>
      <c r="J52" s="34" t="s">
        <v>28</v>
      </c>
      <c r="K52" s="34">
        <v>8.5</v>
      </c>
      <c r="L52" s="42"/>
      <c r="M52" s="42"/>
      <c r="N52" s="42"/>
      <c r="O52" s="36">
        <v>9</v>
      </c>
      <c r="P52" s="37">
        <f>ROUND(SUMPRODUCT(H52:O52,$H$9:$O$9)/100,1)</f>
        <v>8.8000000000000007</v>
      </c>
      <c r="Q52" s="38" t="str">
        <f t="shared" si="3"/>
        <v>A</v>
      </c>
      <c r="R52" s="39" t="str">
        <f t="shared" si="4"/>
        <v>Giỏi</v>
      </c>
      <c r="S52" s="40" t="str">
        <f t="shared" si="5"/>
        <v/>
      </c>
      <c r="T52" s="41" t="s">
        <v>597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567</v>
      </c>
      <c r="D53" s="31" t="s">
        <v>568</v>
      </c>
      <c r="E53" s="32" t="s">
        <v>569</v>
      </c>
      <c r="F53" s="33" t="s">
        <v>240</v>
      </c>
      <c r="G53" s="91" t="s">
        <v>215</v>
      </c>
      <c r="H53" s="34">
        <v>7.5</v>
      </c>
      <c r="I53" s="34">
        <v>6</v>
      </c>
      <c r="J53" s="34" t="s">
        <v>28</v>
      </c>
      <c r="K53" s="34">
        <v>6</v>
      </c>
      <c r="L53" s="42"/>
      <c r="M53" s="42"/>
      <c r="N53" s="42"/>
      <c r="O53" s="36">
        <v>3</v>
      </c>
      <c r="P53" s="37">
        <f>ROUND(SUMPRODUCT(H53:O53,$H$9:$O$9)/100,1)</f>
        <v>4.0999999999999996</v>
      </c>
      <c r="Q53" s="38" t="str">
        <f t="shared" si="3"/>
        <v>D</v>
      </c>
      <c r="R53" s="39" t="str">
        <f t="shared" si="4"/>
        <v>Trung bình yếu</v>
      </c>
      <c r="S53" s="40" t="str">
        <f t="shared" si="5"/>
        <v/>
      </c>
      <c r="T53" s="41" t="s">
        <v>597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570</v>
      </c>
      <c r="D54" s="31" t="s">
        <v>571</v>
      </c>
      <c r="E54" s="32" t="s">
        <v>572</v>
      </c>
      <c r="F54" s="33" t="s">
        <v>573</v>
      </c>
      <c r="G54" s="91" t="s">
        <v>216</v>
      </c>
      <c r="H54" s="34">
        <v>8.5</v>
      </c>
      <c r="I54" s="34">
        <v>6.5</v>
      </c>
      <c r="J54" s="34" t="s">
        <v>28</v>
      </c>
      <c r="K54" s="34">
        <v>7.5</v>
      </c>
      <c r="L54" s="42"/>
      <c r="M54" s="42"/>
      <c r="N54" s="42"/>
      <c r="O54" s="36">
        <v>7.5</v>
      </c>
      <c r="P54" s="37">
        <f>ROUND(SUMPRODUCT(H54:O54,$H$9:$O$9)/100,1)</f>
        <v>7.5</v>
      </c>
      <c r="Q54" s="38" t="str">
        <f t="shared" si="3"/>
        <v>B</v>
      </c>
      <c r="R54" s="39" t="str">
        <f t="shared" si="4"/>
        <v>Khá</v>
      </c>
      <c r="S54" s="40" t="str">
        <f t="shared" si="5"/>
        <v/>
      </c>
      <c r="T54" s="41" t="s">
        <v>597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18.75" customHeight="1">
      <c r="B55" s="29">
        <v>46</v>
      </c>
      <c r="C55" s="30" t="s">
        <v>574</v>
      </c>
      <c r="D55" s="31" t="s">
        <v>68</v>
      </c>
      <c r="E55" s="32" t="s">
        <v>575</v>
      </c>
      <c r="F55" s="33" t="s">
        <v>576</v>
      </c>
      <c r="G55" s="91" t="s">
        <v>217</v>
      </c>
      <c r="H55" s="34">
        <v>8.5</v>
      </c>
      <c r="I55" s="34">
        <v>9</v>
      </c>
      <c r="J55" s="34" t="s">
        <v>28</v>
      </c>
      <c r="K55" s="34">
        <v>9.5</v>
      </c>
      <c r="L55" s="42"/>
      <c r="M55" s="42"/>
      <c r="N55" s="42"/>
      <c r="O55" s="36">
        <v>7</v>
      </c>
      <c r="P55" s="37">
        <f>ROUND(SUMPRODUCT(H55:O55,$H$9:$O$9)/100,1)</f>
        <v>7.6</v>
      </c>
      <c r="Q55" s="38" t="str">
        <f t="shared" si="3"/>
        <v>B</v>
      </c>
      <c r="R55" s="39" t="str">
        <f t="shared" si="4"/>
        <v>Khá</v>
      </c>
      <c r="S55" s="40" t="str">
        <f t="shared" si="5"/>
        <v/>
      </c>
      <c r="T55" s="41" t="s">
        <v>597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8.75" customHeight="1">
      <c r="B56" s="29">
        <v>47</v>
      </c>
      <c r="C56" s="30" t="s">
        <v>577</v>
      </c>
      <c r="D56" s="31" t="s">
        <v>578</v>
      </c>
      <c r="E56" s="32" t="s">
        <v>408</v>
      </c>
      <c r="F56" s="33" t="s">
        <v>226</v>
      </c>
      <c r="G56" s="91" t="s">
        <v>219</v>
      </c>
      <c r="H56" s="34">
        <v>8</v>
      </c>
      <c r="I56" s="34">
        <v>7.5</v>
      </c>
      <c r="J56" s="34" t="s">
        <v>28</v>
      </c>
      <c r="K56" s="34">
        <v>9</v>
      </c>
      <c r="L56" s="42"/>
      <c r="M56" s="42"/>
      <c r="N56" s="42"/>
      <c r="O56" s="36">
        <v>5</v>
      </c>
      <c r="P56" s="37">
        <f>ROUND(SUMPRODUCT(H56:O56,$H$9:$O$9)/100,1)</f>
        <v>6</v>
      </c>
      <c r="Q56" s="38" t="str">
        <f t="shared" si="3"/>
        <v>C</v>
      </c>
      <c r="R56" s="39" t="str">
        <f t="shared" si="4"/>
        <v>Trung bình</v>
      </c>
      <c r="S56" s="40" t="str">
        <f t="shared" si="5"/>
        <v/>
      </c>
      <c r="T56" s="41" t="s">
        <v>597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1:38" ht="18.75" customHeight="1">
      <c r="B57" s="29">
        <v>48</v>
      </c>
      <c r="C57" s="30" t="s">
        <v>579</v>
      </c>
      <c r="D57" s="31" t="s">
        <v>580</v>
      </c>
      <c r="E57" s="32" t="s">
        <v>408</v>
      </c>
      <c r="F57" s="33" t="s">
        <v>581</v>
      </c>
      <c r="G57" s="91" t="s">
        <v>213</v>
      </c>
      <c r="H57" s="34">
        <v>8.5</v>
      </c>
      <c r="I57" s="34">
        <v>8</v>
      </c>
      <c r="J57" s="34" t="s">
        <v>28</v>
      </c>
      <c r="K57" s="34">
        <v>8</v>
      </c>
      <c r="L57" s="42"/>
      <c r="M57" s="42"/>
      <c r="N57" s="42"/>
      <c r="O57" s="36">
        <v>6.5</v>
      </c>
      <c r="P57" s="37">
        <f>ROUND(SUMPRODUCT(H57:O57,$H$9:$O$9)/100,1)</f>
        <v>7</v>
      </c>
      <c r="Q57" s="38" t="str">
        <f t="shared" si="3"/>
        <v>B</v>
      </c>
      <c r="R57" s="39" t="str">
        <f t="shared" si="4"/>
        <v>Khá</v>
      </c>
      <c r="S57" s="40" t="str">
        <f t="shared" si="5"/>
        <v/>
      </c>
      <c r="T57" s="41" t="s">
        <v>597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1:38" ht="18.75" customHeight="1">
      <c r="B58" s="29">
        <v>49</v>
      </c>
      <c r="C58" s="30" t="s">
        <v>582</v>
      </c>
      <c r="D58" s="31" t="s">
        <v>583</v>
      </c>
      <c r="E58" s="32" t="s">
        <v>192</v>
      </c>
      <c r="F58" s="33" t="s">
        <v>584</v>
      </c>
      <c r="G58" s="91" t="s">
        <v>214</v>
      </c>
      <c r="H58" s="34">
        <v>8.5</v>
      </c>
      <c r="I58" s="34">
        <v>7.5</v>
      </c>
      <c r="J58" s="34" t="s">
        <v>28</v>
      </c>
      <c r="K58" s="34">
        <v>7.5</v>
      </c>
      <c r="L58" s="42"/>
      <c r="M58" s="42"/>
      <c r="N58" s="42"/>
      <c r="O58" s="36">
        <v>4.5</v>
      </c>
      <c r="P58" s="37">
        <f>ROUND(SUMPRODUCT(H58:O58,$H$9:$O$9)/100,1)</f>
        <v>5.5</v>
      </c>
      <c r="Q58" s="38" t="str">
        <f t="shared" si="3"/>
        <v>C</v>
      </c>
      <c r="R58" s="39" t="str">
        <f t="shared" si="4"/>
        <v>Trung bình</v>
      </c>
      <c r="S58" s="40" t="str">
        <f t="shared" si="5"/>
        <v/>
      </c>
      <c r="T58" s="41" t="s">
        <v>597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1:38" ht="18.75" customHeight="1">
      <c r="B59" s="29">
        <v>50</v>
      </c>
      <c r="C59" s="30" t="s">
        <v>585</v>
      </c>
      <c r="D59" s="31" t="s">
        <v>198</v>
      </c>
      <c r="E59" s="32" t="s">
        <v>192</v>
      </c>
      <c r="F59" s="33" t="s">
        <v>586</v>
      </c>
      <c r="G59" s="91" t="s">
        <v>216</v>
      </c>
      <c r="H59" s="34">
        <v>9.5</v>
      </c>
      <c r="I59" s="34">
        <v>9</v>
      </c>
      <c r="J59" s="34" t="s">
        <v>28</v>
      </c>
      <c r="K59" s="34">
        <v>7.5</v>
      </c>
      <c r="L59" s="42"/>
      <c r="M59" s="42"/>
      <c r="N59" s="42"/>
      <c r="O59" s="36">
        <v>5.5</v>
      </c>
      <c r="P59" s="37">
        <f>ROUND(SUMPRODUCT(H59:O59,$H$9:$O$9)/100,1)</f>
        <v>6.5</v>
      </c>
      <c r="Q59" s="38" t="str">
        <f t="shared" si="3"/>
        <v>C+</v>
      </c>
      <c r="R59" s="39" t="str">
        <f t="shared" si="4"/>
        <v>Trung bình</v>
      </c>
      <c r="S59" s="40" t="str">
        <f t="shared" si="5"/>
        <v/>
      </c>
      <c r="T59" s="41" t="s">
        <v>597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1:38" ht="18.75" customHeight="1">
      <c r="B60" s="29">
        <v>51</v>
      </c>
      <c r="C60" s="30" t="s">
        <v>587</v>
      </c>
      <c r="D60" s="31" t="s">
        <v>588</v>
      </c>
      <c r="E60" s="32" t="s">
        <v>192</v>
      </c>
      <c r="F60" s="33" t="s">
        <v>497</v>
      </c>
      <c r="G60" s="91" t="s">
        <v>215</v>
      </c>
      <c r="H60" s="34">
        <v>8.5</v>
      </c>
      <c r="I60" s="34">
        <v>8</v>
      </c>
      <c r="J60" s="34" t="s">
        <v>28</v>
      </c>
      <c r="K60" s="34">
        <v>9</v>
      </c>
      <c r="L60" s="42"/>
      <c r="M60" s="42"/>
      <c r="N60" s="42"/>
      <c r="O60" s="36">
        <v>8</v>
      </c>
      <c r="P60" s="37">
        <f>ROUND(SUMPRODUCT(H60:O60,$H$9:$O$9)/100,1)</f>
        <v>8.1999999999999993</v>
      </c>
      <c r="Q60" s="38" t="str">
        <f t="shared" si="3"/>
        <v>B+</v>
      </c>
      <c r="R60" s="39" t="str">
        <f t="shared" si="4"/>
        <v>Khá</v>
      </c>
      <c r="S60" s="40" t="str">
        <f t="shared" si="5"/>
        <v/>
      </c>
      <c r="T60" s="41" t="s">
        <v>597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1:38" ht="18.75" customHeight="1">
      <c r="B61" s="29">
        <v>52</v>
      </c>
      <c r="C61" s="30" t="s">
        <v>589</v>
      </c>
      <c r="D61" s="31" t="s">
        <v>590</v>
      </c>
      <c r="E61" s="32" t="s">
        <v>428</v>
      </c>
      <c r="F61" s="33" t="s">
        <v>591</v>
      </c>
      <c r="G61" s="91" t="s">
        <v>213</v>
      </c>
      <c r="H61" s="34">
        <v>8.5</v>
      </c>
      <c r="I61" s="34">
        <v>9.5</v>
      </c>
      <c r="J61" s="34" t="s">
        <v>28</v>
      </c>
      <c r="K61" s="34">
        <v>8</v>
      </c>
      <c r="L61" s="42"/>
      <c r="M61" s="42"/>
      <c r="N61" s="42"/>
      <c r="O61" s="36">
        <v>5</v>
      </c>
      <c r="P61" s="37">
        <f>ROUND(SUMPRODUCT(H61:O61,$H$9:$O$9)/100,1)</f>
        <v>6.1</v>
      </c>
      <c r="Q61" s="38" t="str">
        <f t="shared" si="3"/>
        <v>C</v>
      </c>
      <c r="R61" s="39" t="str">
        <f t="shared" si="4"/>
        <v>Trung bình</v>
      </c>
      <c r="S61" s="40" t="str">
        <f t="shared" si="5"/>
        <v/>
      </c>
      <c r="T61" s="41" t="s">
        <v>597</v>
      </c>
      <c r="U61" s="3"/>
      <c r="V61" s="28"/>
      <c r="W61" s="7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1:38" ht="18.75" customHeight="1">
      <c r="B62" s="29">
        <v>53</v>
      </c>
      <c r="C62" s="30" t="s">
        <v>592</v>
      </c>
      <c r="D62" s="31" t="s">
        <v>593</v>
      </c>
      <c r="E62" s="32" t="s">
        <v>594</v>
      </c>
      <c r="F62" s="33" t="s">
        <v>595</v>
      </c>
      <c r="G62" s="91" t="s">
        <v>215</v>
      </c>
      <c r="H62" s="34">
        <v>7.5</v>
      </c>
      <c r="I62" s="34">
        <v>6.5</v>
      </c>
      <c r="J62" s="34" t="s">
        <v>28</v>
      </c>
      <c r="K62" s="34">
        <v>9</v>
      </c>
      <c r="L62" s="42"/>
      <c r="M62" s="42"/>
      <c r="N62" s="42"/>
      <c r="O62" s="36">
        <v>4.5</v>
      </c>
      <c r="P62" s="37">
        <f>ROUND(SUMPRODUCT(H62:O62,$H$9:$O$9)/100,1)</f>
        <v>5.5</v>
      </c>
      <c r="Q62" s="38" t="str">
        <f t="shared" si="3"/>
        <v>C</v>
      </c>
      <c r="R62" s="39" t="str">
        <f t="shared" si="4"/>
        <v>Trung bình</v>
      </c>
      <c r="S62" s="40" t="str">
        <f t="shared" si="5"/>
        <v/>
      </c>
      <c r="T62" s="41" t="s">
        <v>597</v>
      </c>
      <c r="U62" s="3"/>
      <c r="V62" s="28"/>
      <c r="W62" s="7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1:38" ht="9" hidden="1" customHeight="1">
      <c r="A63" s="2"/>
      <c r="B63" s="43"/>
      <c r="C63" s="44"/>
      <c r="D63" s="44"/>
      <c r="E63" s="45"/>
      <c r="F63" s="45"/>
      <c r="G63" s="45"/>
      <c r="H63" s="46"/>
      <c r="I63" s="47"/>
      <c r="J63" s="47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3"/>
    </row>
    <row r="64" spans="1:38" ht="16.8" hidden="1">
      <c r="A64" s="2"/>
      <c r="B64" s="136" t="s">
        <v>29</v>
      </c>
      <c r="C64" s="136"/>
      <c r="D64" s="137"/>
      <c r="E64" s="138"/>
      <c r="F64" s="138"/>
      <c r="G64" s="138"/>
      <c r="H64" s="139"/>
      <c r="I64" s="140"/>
      <c r="J64" s="140"/>
      <c r="K64" s="134"/>
      <c r="L64" s="134"/>
      <c r="M64" s="134"/>
      <c r="N64" s="134"/>
      <c r="O64" s="134"/>
      <c r="P64" s="134"/>
      <c r="Q64" s="134"/>
      <c r="R64" s="134"/>
      <c r="S64" s="134"/>
      <c r="T64" s="134"/>
      <c r="U64" s="3"/>
    </row>
    <row r="65" spans="1:38" ht="16.5" hidden="1" customHeight="1">
      <c r="A65" s="2"/>
      <c r="B65" s="141" t="s">
        <v>30</v>
      </c>
      <c r="C65" s="141"/>
      <c r="D65" s="142">
        <f>+$Z$8</f>
        <v>53</v>
      </c>
      <c r="E65" s="143" t="s">
        <v>31</v>
      </c>
      <c r="F65" s="144" t="s">
        <v>32</v>
      </c>
      <c r="G65" s="144"/>
      <c r="H65" s="144"/>
      <c r="I65" s="144"/>
      <c r="J65" s="144"/>
      <c r="K65" s="144"/>
      <c r="L65" s="144"/>
      <c r="M65" s="144"/>
      <c r="N65" s="144"/>
      <c r="O65" s="145">
        <f>$Z$8 -COUNTIF($S$9:$S$252,"Vắng") -COUNTIF($S$9:$S$252,"Vắng có phép") - COUNTIF($S$9:$S$252,"Đình chỉ thi") - COUNTIF($S$9:$S$252,"Không đủ ĐKDT")</f>
        <v>52</v>
      </c>
      <c r="P65" s="145"/>
      <c r="Q65" s="145"/>
      <c r="R65" s="146"/>
      <c r="S65" s="147" t="s">
        <v>31</v>
      </c>
      <c r="T65" s="146"/>
      <c r="U65" s="3"/>
    </row>
    <row r="66" spans="1:38" ht="16.5" hidden="1" customHeight="1">
      <c r="A66" s="2"/>
      <c r="B66" s="141" t="s">
        <v>33</v>
      </c>
      <c r="C66" s="141"/>
      <c r="D66" s="142">
        <f>+$AK$8</f>
        <v>52</v>
      </c>
      <c r="E66" s="143" t="s">
        <v>31</v>
      </c>
      <c r="F66" s="144" t="s">
        <v>34</v>
      </c>
      <c r="G66" s="144"/>
      <c r="H66" s="144"/>
      <c r="I66" s="144"/>
      <c r="J66" s="144"/>
      <c r="K66" s="144"/>
      <c r="L66" s="144"/>
      <c r="M66" s="144"/>
      <c r="N66" s="144"/>
      <c r="O66" s="148">
        <f>COUNTIF($S$9:$S$128,"Vắng")</f>
        <v>0</v>
      </c>
      <c r="P66" s="148"/>
      <c r="Q66" s="148"/>
      <c r="R66" s="149"/>
      <c r="S66" s="147" t="s">
        <v>31</v>
      </c>
      <c r="T66" s="149"/>
      <c r="U66" s="3"/>
    </row>
    <row r="67" spans="1:38" ht="16.5" hidden="1" customHeight="1">
      <c r="A67" s="2"/>
      <c r="B67" s="141" t="s">
        <v>46</v>
      </c>
      <c r="C67" s="141"/>
      <c r="D67" s="150">
        <f>COUNTIF(W10:W62,"Học lại")</f>
        <v>1</v>
      </c>
      <c r="E67" s="143" t="s">
        <v>31</v>
      </c>
      <c r="F67" s="144" t="s">
        <v>47</v>
      </c>
      <c r="G67" s="144"/>
      <c r="H67" s="144"/>
      <c r="I67" s="144"/>
      <c r="J67" s="144"/>
      <c r="K67" s="144"/>
      <c r="L67" s="144"/>
      <c r="M67" s="144"/>
      <c r="N67" s="144"/>
      <c r="O67" s="145">
        <f>COUNTIF($S$9:$S$128,"Vắng có phép")</f>
        <v>0</v>
      </c>
      <c r="P67" s="145"/>
      <c r="Q67" s="145"/>
      <c r="R67" s="146"/>
      <c r="S67" s="147" t="s">
        <v>31</v>
      </c>
      <c r="T67" s="146"/>
      <c r="U67" s="3"/>
    </row>
    <row r="68" spans="1:38" ht="3" hidden="1" customHeight="1">
      <c r="A68" s="2"/>
      <c r="B68" s="127"/>
      <c r="C68" s="137"/>
      <c r="D68" s="137"/>
      <c r="E68" s="138"/>
      <c r="F68" s="138"/>
      <c r="G68" s="138"/>
      <c r="H68" s="139"/>
      <c r="I68" s="140"/>
      <c r="J68" s="140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3"/>
    </row>
    <row r="69" spans="1:38" hidden="1">
      <c r="B69" s="151" t="s">
        <v>48</v>
      </c>
      <c r="C69" s="151"/>
      <c r="D69" s="152">
        <f>COUNTIF(W10:W62,"Thi lại")</f>
        <v>0</v>
      </c>
      <c r="E69" s="153" t="s">
        <v>31</v>
      </c>
      <c r="F69" s="132"/>
      <c r="G69" s="132"/>
      <c r="H69" s="132"/>
      <c r="I69" s="132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3"/>
    </row>
    <row r="70" spans="1:38" ht="24.75" customHeight="1">
      <c r="B70" s="85"/>
      <c r="C70" s="85"/>
      <c r="D70" s="86"/>
      <c r="E70" s="87"/>
      <c r="F70" s="3"/>
      <c r="G70" s="3"/>
      <c r="H70" s="3"/>
      <c r="I70" s="3"/>
      <c r="J70" s="113" t="s">
        <v>1041</v>
      </c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3"/>
    </row>
    <row r="71" spans="1:38" ht="33" customHeight="1">
      <c r="A71" s="57"/>
      <c r="B71" s="123" t="s">
        <v>35</v>
      </c>
      <c r="C71" s="123"/>
      <c r="D71" s="123"/>
      <c r="E71" s="123"/>
      <c r="F71" s="123"/>
      <c r="G71" s="123"/>
      <c r="H71" s="123"/>
      <c r="I71" s="124"/>
      <c r="J71" s="125" t="s">
        <v>1037</v>
      </c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3"/>
    </row>
    <row r="72" spans="1:38" ht="4.5" customHeight="1">
      <c r="A72" s="2"/>
      <c r="B72" s="127"/>
      <c r="C72" s="128"/>
      <c r="D72" s="128"/>
      <c r="E72" s="129"/>
      <c r="F72" s="129"/>
      <c r="G72" s="129"/>
      <c r="H72" s="130"/>
      <c r="I72" s="131"/>
      <c r="J72" s="131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3"/>
    </row>
    <row r="73" spans="1:38" s="2" customFormat="1">
      <c r="B73" s="123" t="s">
        <v>36</v>
      </c>
      <c r="C73" s="123"/>
      <c r="D73" s="133" t="s">
        <v>37</v>
      </c>
      <c r="E73" s="133"/>
      <c r="F73" s="133"/>
      <c r="G73" s="133"/>
      <c r="H73" s="133"/>
      <c r="I73" s="131"/>
      <c r="J73" s="131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>
      <c r="A74" s="1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>
      <c r="A75" s="1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>
      <c r="A76" s="1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 ht="9.75" customHeight="1">
      <c r="A77" s="1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 ht="3.75" customHeight="1">
      <c r="A78" s="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t="18" customHeight="1">
      <c r="A79" s="1"/>
      <c r="B79" s="135" t="s">
        <v>1038</v>
      </c>
      <c r="C79" s="135"/>
      <c r="D79" s="135" t="s">
        <v>1039</v>
      </c>
      <c r="E79" s="135"/>
      <c r="F79" s="135"/>
      <c r="G79" s="135"/>
      <c r="H79" s="135"/>
      <c r="I79" s="135"/>
      <c r="J79" s="135" t="s">
        <v>1040</v>
      </c>
      <c r="K79" s="135"/>
      <c r="L79" s="135"/>
      <c r="M79" s="135"/>
      <c r="N79" s="135"/>
      <c r="O79" s="135"/>
      <c r="P79" s="135"/>
      <c r="Q79" s="135"/>
      <c r="R79" s="135"/>
      <c r="S79" s="135"/>
      <c r="T79" s="135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 ht="4.5" customHeight="1">
      <c r="A80" s="1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t="36.75" customHeight="1">
      <c r="A81" s="1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 ht="21.75" customHeight="1">
      <c r="A82" s="1"/>
      <c r="B82" s="114"/>
      <c r="C82" s="114"/>
      <c r="D82" s="114"/>
      <c r="E82" s="114"/>
      <c r="F82" s="114"/>
      <c r="G82" s="114"/>
      <c r="H82" s="114"/>
      <c r="I82" s="58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>
      <c r="A83" s="1"/>
      <c r="B83" s="43"/>
      <c r="C83" s="59"/>
      <c r="D83" s="59"/>
      <c r="E83" s="60"/>
      <c r="F83" s="60"/>
      <c r="G83" s="60"/>
      <c r="H83" s="61"/>
      <c r="I83" s="62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>
      <c r="A84" s="1"/>
      <c r="B84" s="114"/>
      <c r="C84" s="114"/>
      <c r="D84" s="115"/>
      <c r="E84" s="115"/>
      <c r="F84" s="115"/>
      <c r="G84" s="115"/>
      <c r="H84" s="115"/>
      <c r="I84" s="62"/>
      <c r="J84" s="62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1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1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9" spans="1:38"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</row>
  </sheetData>
  <sheetProtection formatCells="0" formatColumns="0" formatRows="0" insertColumns="0" insertRows="0" insertHyperlinks="0" deleteColumns="0" deleteRows="0" sort="0" autoFilter="0" pivotTables="0"/>
  <autoFilter ref="A8:AL62">
    <filterColumn colId="3" showButton="0"/>
    <filterColumn colId="19"/>
  </autoFilter>
  <sortState ref="B10:U62">
    <sortCondition ref="B10:B62"/>
  </sortState>
  <mergeCells count="58">
    <mergeCell ref="F66:N66"/>
    <mergeCell ref="C7:C8"/>
    <mergeCell ref="D7:E8"/>
    <mergeCell ref="F65:N65"/>
    <mergeCell ref="B84:C84"/>
    <mergeCell ref="D84:H84"/>
    <mergeCell ref="B89:C89"/>
    <mergeCell ref="D89:I89"/>
    <mergeCell ref="J89:T89"/>
    <mergeCell ref="J83:T83"/>
    <mergeCell ref="F67:N67"/>
    <mergeCell ref="J69:T69"/>
    <mergeCell ref="J70:T70"/>
    <mergeCell ref="B71:H71"/>
    <mergeCell ref="J71:T71"/>
    <mergeCell ref="B73:C73"/>
    <mergeCell ref="D73:H73"/>
    <mergeCell ref="B79:C79"/>
    <mergeCell ref="D79:I79"/>
    <mergeCell ref="B82:H82"/>
    <mergeCell ref="J82:T82"/>
    <mergeCell ref="J79:T79"/>
    <mergeCell ref="AI4:AJ6"/>
    <mergeCell ref="F7:F8"/>
    <mergeCell ref="G7:G8"/>
    <mergeCell ref="B9:G9"/>
    <mergeCell ref="B64:C64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2">
    <cfRule type="cellIs" dxfId="6" priority="19" operator="greaterThan">
      <formula>10</formula>
    </cfRule>
  </conditionalFormatting>
  <conditionalFormatting sqref="C1:C1048576">
    <cfRule type="duplicateValues" dxfId="5" priority="17"/>
  </conditionalFormatting>
  <conditionalFormatting sqref="C70:C80">
    <cfRule type="duplicateValues" dxfId="4" priority="15"/>
  </conditionalFormatting>
  <conditionalFormatting sqref="C70:C79">
    <cfRule type="duplicateValues" dxfId="3" priority="13"/>
  </conditionalFormatting>
  <dataValidations count="1">
    <dataValidation allowBlank="1" showInputMessage="1" showErrorMessage="1" errorTitle="Không xóa dữ liệu" error="Không xóa dữ liệu" prompt="Không xóa dữ liệu" sqref="X2:AL8 W10:W62 D67"/>
  </dataValidations>
  <pageMargins left="0.43307086614173229" right="3.937007874015748E-2" top="0.62992125984251968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3" topLeftCell="A4" activePane="bottomLeft" state="frozen"/>
      <selection activeCell="A6" sqref="A6:XFD6"/>
      <selection pane="bottomLeft" activeCell="E81" sqref="E81"/>
    </sheetView>
  </sheetViews>
  <sheetFormatPr defaultColWidth="9" defaultRowHeight="15.6"/>
  <cols>
    <col min="1" max="1" width="0.59765625" style="1" customWidth="1"/>
    <col min="2" max="2" width="4.5" style="1" customWidth="1"/>
    <col min="3" max="3" width="11.3984375" style="1" customWidth="1"/>
    <col min="4" max="4" width="13.8984375" style="1" customWidth="1"/>
    <col min="5" max="5" width="7.19921875" style="1" customWidth="1"/>
    <col min="6" max="6" width="9.3984375" style="1" hidden="1" customWidth="1"/>
    <col min="7" max="7" width="10.296875" style="1" customWidth="1"/>
    <col min="8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8.2968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1033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49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96" t="s">
        <v>2</v>
      </c>
      <c r="C4" s="96"/>
      <c r="D4" s="97" t="s">
        <v>53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8" t="s">
        <v>58</v>
      </c>
      <c r="P4" s="98"/>
      <c r="Q4" s="98"/>
      <c r="R4" s="98"/>
      <c r="S4" s="98"/>
      <c r="T4" s="98"/>
      <c r="W4" s="67"/>
      <c r="X4" s="99" t="s">
        <v>45</v>
      </c>
      <c r="Y4" s="99" t="s">
        <v>8</v>
      </c>
      <c r="Z4" s="99" t="s">
        <v>44</v>
      </c>
      <c r="AA4" s="99" t="s">
        <v>43</v>
      </c>
      <c r="AB4" s="99"/>
      <c r="AC4" s="99"/>
      <c r="AD4" s="99"/>
      <c r="AE4" s="99" t="s">
        <v>42</v>
      </c>
      <c r="AF4" s="99"/>
      <c r="AG4" s="99" t="s">
        <v>40</v>
      </c>
      <c r="AH4" s="99"/>
      <c r="AI4" s="99" t="s">
        <v>41</v>
      </c>
      <c r="AJ4" s="99"/>
      <c r="AK4" s="99" t="s">
        <v>39</v>
      </c>
      <c r="AL4" s="99"/>
    </row>
    <row r="5" spans="2:38" ht="17.25" customHeight="1">
      <c r="B5" s="100" t="s">
        <v>3</v>
      </c>
      <c r="C5" s="100"/>
      <c r="D5" s="9">
        <v>3</v>
      </c>
      <c r="G5" s="101" t="s">
        <v>54</v>
      </c>
      <c r="H5" s="101"/>
      <c r="I5" s="101"/>
      <c r="J5" s="101"/>
      <c r="K5" s="101"/>
      <c r="L5" s="101"/>
      <c r="M5" s="101"/>
      <c r="N5" s="101"/>
      <c r="O5" s="101" t="s">
        <v>55</v>
      </c>
      <c r="P5" s="101"/>
      <c r="Q5" s="101"/>
      <c r="R5" s="101"/>
      <c r="S5" s="101"/>
      <c r="T5" s="101"/>
      <c r="W5" s="67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</row>
    <row r="7" spans="2:38" ht="30" customHeight="1">
      <c r="B7" s="102" t="s">
        <v>4</v>
      </c>
      <c r="C7" s="117" t="s">
        <v>5</v>
      </c>
      <c r="D7" s="119" t="s">
        <v>6</v>
      </c>
      <c r="E7" s="120"/>
      <c r="F7" s="102" t="s">
        <v>7</v>
      </c>
      <c r="G7" s="102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5" t="s">
        <v>13</v>
      </c>
      <c r="M7" s="105" t="s">
        <v>14</v>
      </c>
      <c r="N7" s="105" t="s">
        <v>15</v>
      </c>
      <c r="O7" s="105" t="s">
        <v>16</v>
      </c>
      <c r="P7" s="102" t="s">
        <v>17</v>
      </c>
      <c r="Q7" s="105" t="s">
        <v>18</v>
      </c>
      <c r="R7" s="102" t="s">
        <v>19</v>
      </c>
      <c r="S7" s="102" t="s">
        <v>20</v>
      </c>
      <c r="T7" s="102" t="s">
        <v>21</v>
      </c>
      <c r="W7" s="67"/>
      <c r="X7" s="99"/>
      <c r="Y7" s="99"/>
      <c r="Z7" s="99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4"/>
      <c r="C8" s="118"/>
      <c r="D8" s="121"/>
      <c r="E8" s="122"/>
      <c r="F8" s="104"/>
      <c r="G8" s="104"/>
      <c r="H8" s="110"/>
      <c r="I8" s="110"/>
      <c r="J8" s="110"/>
      <c r="K8" s="110"/>
      <c r="L8" s="105"/>
      <c r="M8" s="105"/>
      <c r="N8" s="105"/>
      <c r="O8" s="105"/>
      <c r="P8" s="103"/>
      <c r="Q8" s="105"/>
      <c r="R8" s="104"/>
      <c r="S8" s="103"/>
      <c r="T8" s="103"/>
      <c r="V8" s="11"/>
      <c r="W8" s="67"/>
      <c r="X8" s="72" t="str">
        <f>+D4</f>
        <v>Tài chính tiền tệ</v>
      </c>
      <c r="Y8" s="73" t="str">
        <f>+O4</f>
        <v>Nhóm: FIA1326-4</v>
      </c>
      <c r="Z8" s="74">
        <f>+$AI$8+$AK$8+$AG$8</f>
        <v>60</v>
      </c>
      <c r="AA8" s="68">
        <f>COUNTIF($S$9:$S$129,"Khiển trách")</f>
        <v>0</v>
      </c>
      <c r="AB8" s="68">
        <f>COUNTIF($S$9:$S$129,"Cảnh cáo")</f>
        <v>0</v>
      </c>
      <c r="AC8" s="68">
        <f>COUNTIF($S$9:$S$129,"Đình chỉ thi")</f>
        <v>0</v>
      </c>
      <c r="AD8" s="75">
        <f>+($AA$8+$AB$8+$AC$8)/$Z$8*100%</f>
        <v>0</v>
      </c>
      <c r="AE8" s="68">
        <f>SUM(COUNTIF($S$9:$S$127,"Vắng"),COUNTIF($S$9:$S$127,"Vắng có phép"))</f>
        <v>0</v>
      </c>
      <c r="AF8" s="76">
        <f>+$AE$8/$Z$8</f>
        <v>0</v>
      </c>
      <c r="AG8" s="77">
        <f>COUNTIF($W$9:$W$127,"Thi lại")</f>
        <v>0</v>
      </c>
      <c r="AH8" s="76">
        <f>+$AG$8/$Z$8</f>
        <v>0</v>
      </c>
      <c r="AI8" s="77">
        <f>COUNTIF($W$9:$W$128,"Học lại")</f>
        <v>3</v>
      </c>
      <c r="AJ8" s="76">
        <f>+$AI$8/$Z$8</f>
        <v>0.05</v>
      </c>
      <c r="AK8" s="68">
        <f>COUNTIF($W$10:$W$128,"Đạt")</f>
        <v>57</v>
      </c>
      <c r="AL8" s="75">
        <f>+$AK$8/$Z$8</f>
        <v>0.95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4"/>
      <c r="Q9" s="16"/>
      <c r="R9" s="16"/>
      <c r="S9" s="104"/>
      <c r="T9" s="104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888</v>
      </c>
      <c r="D10" s="19" t="s">
        <v>889</v>
      </c>
      <c r="E10" s="20" t="s">
        <v>64</v>
      </c>
      <c r="F10" s="21" t="s">
        <v>890</v>
      </c>
      <c r="G10" s="90" t="s">
        <v>216</v>
      </c>
      <c r="H10" s="22">
        <v>10</v>
      </c>
      <c r="I10" s="22">
        <v>9</v>
      </c>
      <c r="J10" s="22" t="s">
        <v>28</v>
      </c>
      <c r="K10" s="22">
        <v>9.5</v>
      </c>
      <c r="L10" s="23"/>
      <c r="M10" s="23"/>
      <c r="N10" s="23"/>
      <c r="O10" s="24">
        <v>6.5</v>
      </c>
      <c r="P10" s="25">
        <f>ROUND(SUMPRODUCT(H10:O10,$H$9:$O$9)/100,1)</f>
        <v>7.4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88" t="str">
        <f t="shared" ref="S10:S41" si="2">+IF(OR($H10=0,$I10=0,$J10=0,$K10=0),"Không đủ ĐKDT","")</f>
        <v/>
      </c>
      <c r="T10" s="27" t="s">
        <v>1031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891</v>
      </c>
      <c r="D11" s="31" t="s">
        <v>892</v>
      </c>
      <c r="E11" s="32" t="s">
        <v>64</v>
      </c>
      <c r="F11" s="33" t="s">
        <v>791</v>
      </c>
      <c r="G11" s="91" t="s">
        <v>218</v>
      </c>
      <c r="H11" s="34">
        <v>5</v>
      </c>
      <c r="I11" s="34">
        <v>6</v>
      </c>
      <c r="J11" s="34" t="s">
        <v>28</v>
      </c>
      <c r="K11" s="34">
        <v>6</v>
      </c>
      <c r="L11" s="35"/>
      <c r="M11" s="35"/>
      <c r="N11" s="35"/>
      <c r="O11" s="36">
        <v>6</v>
      </c>
      <c r="P11" s="37">
        <f>ROUND(SUMPRODUCT(H11:O11,$H$9:$O$9)/100,1)</f>
        <v>5.9</v>
      </c>
      <c r="Q11" s="38" t="str">
        <f t="shared" si="0"/>
        <v>C</v>
      </c>
      <c r="R11" s="39" t="str">
        <f t="shared" si="1"/>
        <v>Trung bình</v>
      </c>
      <c r="S11" s="40" t="str">
        <f t="shared" si="2"/>
        <v/>
      </c>
      <c r="T11" s="41" t="s">
        <v>1031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893</v>
      </c>
      <c r="D12" s="31" t="s">
        <v>894</v>
      </c>
      <c r="E12" s="32" t="s">
        <v>64</v>
      </c>
      <c r="F12" s="33" t="s">
        <v>236</v>
      </c>
      <c r="G12" s="91" t="s">
        <v>219</v>
      </c>
      <c r="H12" s="34">
        <v>7</v>
      </c>
      <c r="I12" s="34">
        <v>8</v>
      </c>
      <c r="J12" s="34" t="s">
        <v>28</v>
      </c>
      <c r="K12" s="34">
        <v>8</v>
      </c>
      <c r="L12" s="42"/>
      <c r="M12" s="42"/>
      <c r="N12" s="42"/>
      <c r="O12" s="36">
        <v>7</v>
      </c>
      <c r="P12" s="37">
        <f>ROUND(SUMPRODUCT(H12:O12,$H$9:$O$9)/100,1)</f>
        <v>7.2</v>
      </c>
      <c r="Q12" s="38" t="str">
        <f t="shared" si="0"/>
        <v>B</v>
      </c>
      <c r="R12" s="39" t="str">
        <f t="shared" si="1"/>
        <v>Khá</v>
      </c>
      <c r="S12" s="40" t="str">
        <f t="shared" si="2"/>
        <v/>
      </c>
      <c r="T12" s="41" t="s">
        <v>1031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895</v>
      </c>
      <c r="D13" s="31" t="s">
        <v>896</v>
      </c>
      <c r="E13" s="32" t="s">
        <v>64</v>
      </c>
      <c r="F13" s="33" t="s">
        <v>897</v>
      </c>
      <c r="G13" s="91" t="s">
        <v>214</v>
      </c>
      <c r="H13" s="34">
        <v>0</v>
      </c>
      <c r="I13" s="34">
        <v>0</v>
      </c>
      <c r="J13" s="34" t="s">
        <v>28</v>
      </c>
      <c r="K13" s="34">
        <v>0</v>
      </c>
      <c r="L13" s="42"/>
      <c r="M13" s="42"/>
      <c r="N13" s="42"/>
      <c r="O13" s="36" t="s">
        <v>1035</v>
      </c>
      <c r="P13" s="37">
        <f>ROUND(SUMPRODUCT(H13:O13,$H$9:$O$9)/100,1)</f>
        <v>0</v>
      </c>
      <c r="Q13" s="38" t="str">
        <f t="shared" si="0"/>
        <v>F</v>
      </c>
      <c r="R13" s="39" t="str">
        <f t="shared" si="1"/>
        <v>Kém</v>
      </c>
      <c r="S13" s="40" t="str">
        <f t="shared" si="2"/>
        <v>Không đủ ĐKDT</v>
      </c>
      <c r="T13" s="41" t="s">
        <v>1031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Học lại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898</v>
      </c>
      <c r="D14" s="31" t="s">
        <v>899</v>
      </c>
      <c r="E14" s="32" t="s">
        <v>64</v>
      </c>
      <c r="F14" s="33" t="s">
        <v>900</v>
      </c>
      <c r="G14" s="91" t="s">
        <v>219</v>
      </c>
      <c r="H14" s="34">
        <v>8</v>
      </c>
      <c r="I14" s="34">
        <v>9</v>
      </c>
      <c r="J14" s="34" t="s">
        <v>28</v>
      </c>
      <c r="K14" s="34">
        <v>9</v>
      </c>
      <c r="L14" s="42"/>
      <c r="M14" s="42"/>
      <c r="N14" s="42"/>
      <c r="O14" s="36">
        <v>8.5</v>
      </c>
      <c r="P14" s="37">
        <f>ROUND(SUMPRODUCT(H14:O14,$H$9:$O$9)/100,1)</f>
        <v>8.6</v>
      </c>
      <c r="Q14" s="38" t="str">
        <f t="shared" si="0"/>
        <v>A</v>
      </c>
      <c r="R14" s="39" t="str">
        <f t="shared" si="1"/>
        <v>Giỏi</v>
      </c>
      <c r="S14" s="40" t="str">
        <f t="shared" si="2"/>
        <v/>
      </c>
      <c r="T14" s="41" t="s">
        <v>1031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901</v>
      </c>
      <c r="D15" s="31" t="s">
        <v>902</v>
      </c>
      <c r="E15" s="32" t="s">
        <v>64</v>
      </c>
      <c r="F15" s="33" t="s">
        <v>237</v>
      </c>
      <c r="G15" s="91" t="s">
        <v>212</v>
      </c>
      <c r="H15" s="34">
        <v>6</v>
      </c>
      <c r="I15" s="34">
        <v>7</v>
      </c>
      <c r="J15" s="34" t="s">
        <v>28</v>
      </c>
      <c r="K15" s="34">
        <v>7</v>
      </c>
      <c r="L15" s="42"/>
      <c r="M15" s="42"/>
      <c r="N15" s="42"/>
      <c r="O15" s="36">
        <v>4</v>
      </c>
      <c r="P15" s="37">
        <f>ROUND(SUMPRODUCT(H15:O15,$H$9:$O$9)/100,1)</f>
        <v>4.8</v>
      </c>
      <c r="Q15" s="38" t="str">
        <f t="shared" si="0"/>
        <v>D</v>
      </c>
      <c r="R15" s="39" t="str">
        <f t="shared" si="1"/>
        <v>Trung bình yếu</v>
      </c>
      <c r="S15" s="40" t="str">
        <f t="shared" si="2"/>
        <v/>
      </c>
      <c r="T15" s="41" t="s">
        <v>1031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903</v>
      </c>
      <c r="D16" s="31" t="s">
        <v>358</v>
      </c>
      <c r="E16" s="32" t="s">
        <v>294</v>
      </c>
      <c r="F16" s="33" t="s">
        <v>904</v>
      </c>
      <c r="G16" s="91" t="s">
        <v>216</v>
      </c>
      <c r="H16" s="34">
        <v>8</v>
      </c>
      <c r="I16" s="34">
        <v>9</v>
      </c>
      <c r="J16" s="34" t="s">
        <v>28</v>
      </c>
      <c r="K16" s="34">
        <v>9</v>
      </c>
      <c r="L16" s="42"/>
      <c r="M16" s="42"/>
      <c r="N16" s="42"/>
      <c r="O16" s="36">
        <v>6</v>
      </c>
      <c r="P16" s="37">
        <f>ROUND(SUMPRODUCT(H16:O16,$H$9:$O$9)/100,1)</f>
        <v>6.8</v>
      </c>
      <c r="Q16" s="38" t="str">
        <f t="shared" si="0"/>
        <v>C+</v>
      </c>
      <c r="R16" s="39" t="str">
        <f t="shared" si="1"/>
        <v>Trung bình</v>
      </c>
      <c r="S16" s="40" t="str">
        <f t="shared" si="2"/>
        <v/>
      </c>
      <c r="T16" s="41" t="s">
        <v>1031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905</v>
      </c>
      <c r="D17" s="31" t="s">
        <v>906</v>
      </c>
      <c r="E17" s="32" t="s">
        <v>294</v>
      </c>
      <c r="F17" s="33" t="s">
        <v>791</v>
      </c>
      <c r="G17" s="91" t="s">
        <v>214</v>
      </c>
      <c r="H17" s="34">
        <v>8</v>
      </c>
      <c r="I17" s="34">
        <v>9</v>
      </c>
      <c r="J17" s="34" t="s">
        <v>28</v>
      </c>
      <c r="K17" s="34">
        <v>9</v>
      </c>
      <c r="L17" s="42"/>
      <c r="M17" s="42"/>
      <c r="N17" s="42"/>
      <c r="O17" s="36">
        <v>6</v>
      </c>
      <c r="P17" s="37">
        <f>ROUND(SUMPRODUCT(H17:O17,$H$9:$O$9)/100,1)</f>
        <v>6.8</v>
      </c>
      <c r="Q17" s="38" t="str">
        <f t="shared" si="0"/>
        <v>C+</v>
      </c>
      <c r="R17" s="39" t="str">
        <f t="shared" si="1"/>
        <v>Trung bình</v>
      </c>
      <c r="S17" s="40" t="str">
        <f t="shared" si="2"/>
        <v/>
      </c>
      <c r="T17" s="41" t="s">
        <v>1031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907</v>
      </c>
      <c r="D18" s="31" t="s">
        <v>908</v>
      </c>
      <c r="E18" s="32" t="s">
        <v>294</v>
      </c>
      <c r="F18" s="33" t="s">
        <v>909</v>
      </c>
      <c r="G18" s="91" t="s">
        <v>219</v>
      </c>
      <c r="H18" s="34">
        <v>7</v>
      </c>
      <c r="I18" s="34">
        <v>8</v>
      </c>
      <c r="J18" s="34" t="s">
        <v>28</v>
      </c>
      <c r="K18" s="34">
        <v>8</v>
      </c>
      <c r="L18" s="42"/>
      <c r="M18" s="42"/>
      <c r="N18" s="42"/>
      <c r="O18" s="36">
        <v>6.5</v>
      </c>
      <c r="P18" s="37">
        <f>ROUND(SUMPRODUCT(H18:O18,$H$9:$O$9)/100,1)</f>
        <v>6.9</v>
      </c>
      <c r="Q18" s="38" t="str">
        <f t="shared" si="0"/>
        <v>C+</v>
      </c>
      <c r="R18" s="39" t="str">
        <f t="shared" si="1"/>
        <v>Trung bình</v>
      </c>
      <c r="S18" s="40" t="str">
        <f t="shared" si="2"/>
        <v/>
      </c>
      <c r="T18" s="41" t="s">
        <v>1031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910</v>
      </c>
      <c r="D19" s="31" t="s">
        <v>358</v>
      </c>
      <c r="E19" s="32" t="s">
        <v>911</v>
      </c>
      <c r="F19" s="33" t="s">
        <v>912</v>
      </c>
      <c r="G19" s="91" t="s">
        <v>214</v>
      </c>
      <c r="H19" s="34">
        <v>6</v>
      </c>
      <c r="I19" s="34">
        <v>7</v>
      </c>
      <c r="J19" s="34" t="s">
        <v>28</v>
      </c>
      <c r="K19" s="34">
        <v>7</v>
      </c>
      <c r="L19" s="42"/>
      <c r="M19" s="42"/>
      <c r="N19" s="42"/>
      <c r="O19" s="36">
        <v>4.5</v>
      </c>
      <c r="P19" s="37">
        <f>ROUND(SUMPRODUCT(H19:O19,$H$9:$O$9)/100,1)</f>
        <v>5.2</v>
      </c>
      <c r="Q19" s="38" t="str">
        <f t="shared" si="0"/>
        <v>D+</v>
      </c>
      <c r="R19" s="39" t="str">
        <f t="shared" si="1"/>
        <v>Trung bình yếu</v>
      </c>
      <c r="S19" s="40" t="str">
        <f t="shared" si="2"/>
        <v/>
      </c>
      <c r="T19" s="41" t="s">
        <v>1031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913</v>
      </c>
      <c r="D20" s="31" t="s">
        <v>914</v>
      </c>
      <c r="E20" s="32" t="s">
        <v>915</v>
      </c>
      <c r="F20" s="33" t="s">
        <v>422</v>
      </c>
      <c r="G20" s="91" t="s">
        <v>212</v>
      </c>
      <c r="H20" s="34">
        <v>6</v>
      </c>
      <c r="I20" s="34">
        <v>7</v>
      </c>
      <c r="J20" s="34" t="s">
        <v>28</v>
      </c>
      <c r="K20" s="34">
        <v>7</v>
      </c>
      <c r="L20" s="42"/>
      <c r="M20" s="42"/>
      <c r="N20" s="42"/>
      <c r="O20" s="36">
        <v>6</v>
      </c>
      <c r="P20" s="37">
        <f>ROUND(SUMPRODUCT(H20:O20,$H$9:$O$9)/100,1)</f>
        <v>6.2</v>
      </c>
      <c r="Q20" s="38" t="str">
        <f t="shared" si="0"/>
        <v>C</v>
      </c>
      <c r="R20" s="39" t="str">
        <f t="shared" si="1"/>
        <v>Trung bình</v>
      </c>
      <c r="S20" s="40" t="str">
        <f t="shared" si="2"/>
        <v/>
      </c>
      <c r="T20" s="41" t="s">
        <v>1031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916</v>
      </c>
      <c r="D21" s="31" t="s">
        <v>917</v>
      </c>
      <c r="E21" s="32" t="s">
        <v>84</v>
      </c>
      <c r="F21" s="33" t="s">
        <v>918</v>
      </c>
      <c r="G21" s="91" t="s">
        <v>216</v>
      </c>
      <c r="H21" s="34">
        <v>7</v>
      </c>
      <c r="I21" s="34">
        <v>8</v>
      </c>
      <c r="J21" s="34" t="s">
        <v>28</v>
      </c>
      <c r="K21" s="34">
        <v>8</v>
      </c>
      <c r="L21" s="42"/>
      <c r="M21" s="42"/>
      <c r="N21" s="42"/>
      <c r="O21" s="36">
        <v>3.5</v>
      </c>
      <c r="P21" s="37">
        <f>ROUND(SUMPRODUCT(H21:O21,$H$9:$O$9)/100,1)</f>
        <v>4.8</v>
      </c>
      <c r="Q21" s="38" t="str">
        <f t="shared" si="0"/>
        <v>D</v>
      </c>
      <c r="R21" s="39" t="str">
        <f t="shared" si="1"/>
        <v>Trung bình yếu</v>
      </c>
      <c r="S21" s="40" t="str">
        <f t="shared" si="2"/>
        <v/>
      </c>
      <c r="T21" s="41" t="s">
        <v>1031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919</v>
      </c>
      <c r="D22" s="31" t="s">
        <v>531</v>
      </c>
      <c r="E22" s="32" t="s">
        <v>483</v>
      </c>
      <c r="F22" s="33" t="s">
        <v>920</v>
      </c>
      <c r="G22" s="91" t="s">
        <v>219</v>
      </c>
      <c r="H22" s="34">
        <v>8</v>
      </c>
      <c r="I22" s="34">
        <v>9</v>
      </c>
      <c r="J22" s="34" t="s">
        <v>28</v>
      </c>
      <c r="K22" s="34">
        <v>9</v>
      </c>
      <c r="L22" s="42"/>
      <c r="M22" s="42"/>
      <c r="N22" s="42"/>
      <c r="O22" s="36">
        <v>6.5</v>
      </c>
      <c r="P22" s="37">
        <f>ROUND(SUMPRODUCT(H22:O22,$H$9:$O$9)/100,1)</f>
        <v>7.2</v>
      </c>
      <c r="Q22" s="38" t="str">
        <f t="shared" si="0"/>
        <v>B</v>
      </c>
      <c r="R22" s="39" t="str">
        <f t="shared" si="1"/>
        <v>Khá</v>
      </c>
      <c r="S22" s="40" t="str">
        <f t="shared" si="2"/>
        <v/>
      </c>
      <c r="T22" s="41" t="s">
        <v>1031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921</v>
      </c>
      <c r="D23" s="31" t="s">
        <v>393</v>
      </c>
      <c r="E23" s="32" t="s">
        <v>922</v>
      </c>
      <c r="F23" s="33" t="s">
        <v>923</v>
      </c>
      <c r="G23" s="91" t="s">
        <v>215</v>
      </c>
      <c r="H23" s="34">
        <v>8</v>
      </c>
      <c r="I23" s="34">
        <v>9</v>
      </c>
      <c r="J23" s="34" t="s">
        <v>28</v>
      </c>
      <c r="K23" s="34">
        <v>9</v>
      </c>
      <c r="L23" s="42"/>
      <c r="M23" s="42"/>
      <c r="N23" s="42"/>
      <c r="O23" s="36">
        <v>5.5</v>
      </c>
      <c r="P23" s="37">
        <f>ROUND(SUMPRODUCT(H23:O23,$H$9:$O$9)/100,1)</f>
        <v>6.5</v>
      </c>
      <c r="Q23" s="38" t="str">
        <f t="shared" si="0"/>
        <v>C+</v>
      </c>
      <c r="R23" s="39" t="str">
        <f t="shared" si="1"/>
        <v>Trung bình</v>
      </c>
      <c r="S23" s="40" t="str">
        <f t="shared" si="2"/>
        <v/>
      </c>
      <c r="T23" s="41" t="s">
        <v>1031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924</v>
      </c>
      <c r="D24" s="31" t="s">
        <v>925</v>
      </c>
      <c r="E24" s="32" t="s">
        <v>926</v>
      </c>
      <c r="F24" s="33" t="s">
        <v>927</v>
      </c>
      <c r="G24" s="91" t="s">
        <v>928</v>
      </c>
      <c r="H24" s="34">
        <v>0</v>
      </c>
      <c r="I24" s="34">
        <v>0</v>
      </c>
      <c r="J24" s="34" t="s">
        <v>28</v>
      </c>
      <c r="K24" s="34">
        <v>0</v>
      </c>
      <c r="L24" s="42"/>
      <c r="M24" s="42"/>
      <c r="N24" s="42"/>
      <c r="O24" s="36" t="s">
        <v>1035</v>
      </c>
      <c r="P24" s="37">
        <f>ROUND(SUMPRODUCT(H24:O24,$H$9:$O$9)/100,1)</f>
        <v>0</v>
      </c>
      <c r="Q24" s="38" t="str">
        <f t="shared" si="0"/>
        <v>F</v>
      </c>
      <c r="R24" s="39" t="str">
        <f t="shared" si="1"/>
        <v>Kém</v>
      </c>
      <c r="S24" s="40" t="str">
        <f t="shared" si="2"/>
        <v>Không đủ ĐKDT</v>
      </c>
      <c r="T24" s="41" t="s">
        <v>1031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Học lại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929</v>
      </c>
      <c r="D25" s="31" t="s">
        <v>930</v>
      </c>
      <c r="E25" s="32" t="s">
        <v>92</v>
      </c>
      <c r="F25" s="33" t="s">
        <v>821</v>
      </c>
      <c r="G25" s="91" t="s">
        <v>215</v>
      </c>
      <c r="H25" s="34">
        <v>8</v>
      </c>
      <c r="I25" s="34">
        <v>9</v>
      </c>
      <c r="J25" s="34" t="s">
        <v>28</v>
      </c>
      <c r="K25" s="34">
        <v>9</v>
      </c>
      <c r="L25" s="42"/>
      <c r="M25" s="42"/>
      <c r="N25" s="42"/>
      <c r="O25" s="36">
        <v>7.5</v>
      </c>
      <c r="P25" s="37">
        <f>ROUND(SUMPRODUCT(H25:O25,$H$9:$O$9)/100,1)</f>
        <v>7.9</v>
      </c>
      <c r="Q25" s="38" t="str">
        <f t="shared" si="0"/>
        <v>B</v>
      </c>
      <c r="R25" s="39" t="str">
        <f t="shared" si="1"/>
        <v>Khá</v>
      </c>
      <c r="S25" s="40" t="str">
        <f t="shared" si="2"/>
        <v/>
      </c>
      <c r="T25" s="41" t="s">
        <v>1031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931</v>
      </c>
      <c r="D26" s="31" t="s">
        <v>932</v>
      </c>
      <c r="E26" s="32" t="s">
        <v>108</v>
      </c>
      <c r="F26" s="33" t="s">
        <v>237</v>
      </c>
      <c r="G26" s="91" t="s">
        <v>215</v>
      </c>
      <c r="H26" s="34">
        <v>8</v>
      </c>
      <c r="I26" s="34">
        <v>9</v>
      </c>
      <c r="J26" s="34" t="s">
        <v>28</v>
      </c>
      <c r="K26" s="34">
        <v>9</v>
      </c>
      <c r="L26" s="42"/>
      <c r="M26" s="42"/>
      <c r="N26" s="42"/>
      <c r="O26" s="36">
        <v>8.5</v>
      </c>
      <c r="P26" s="37">
        <f>ROUND(SUMPRODUCT(H26:O26,$H$9:$O$9)/100,1)</f>
        <v>8.6</v>
      </c>
      <c r="Q26" s="38" t="str">
        <f t="shared" si="0"/>
        <v>A</v>
      </c>
      <c r="R26" s="39" t="str">
        <f t="shared" si="1"/>
        <v>Giỏi</v>
      </c>
      <c r="S26" s="40" t="str">
        <f t="shared" si="2"/>
        <v/>
      </c>
      <c r="T26" s="41" t="s">
        <v>1031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933</v>
      </c>
      <c r="D27" s="31" t="s">
        <v>934</v>
      </c>
      <c r="E27" s="32" t="s">
        <v>108</v>
      </c>
      <c r="F27" s="33" t="s">
        <v>747</v>
      </c>
      <c r="G27" s="91" t="s">
        <v>216</v>
      </c>
      <c r="H27" s="34">
        <v>6</v>
      </c>
      <c r="I27" s="34">
        <v>7</v>
      </c>
      <c r="J27" s="34" t="s">
        <v>28</v>
      </c>
      <c r="K27" s="34">
        <v>7</v>
      </c>
      <c r="L27" s="42"/>
      <c r="M27" s="42"/>
      <c r="N27" s="42"/>
      <c r="O27" s="36">
        <v>5.5</v>
      </c>
      <c r="P27" s="37">
        <f>ROUND(SUMPRODUCT(H27:O27,$H$9:$O$9)/100,1)</f>
        <v>5.9</v>
      </c>
      <c r="Q27" s="38" t="str">
        <f t="shared" si="0"/>
        <v>C</v>
      </c>
      <c r="R27" s="39" t="str">
        <f t="shared" si="1"/>
        <v>Trung bình</v>
      </c>
      <c r="S27" s="40" t="str">
        <f t="shared" si="2"/>
        <v/>
      </c>
      <c r="T27" s="41" t="s">
        <v>1031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935</v>
      </c>
      <c r="D28" s="31" t="s">
        <v>936</v>
      </c>
      <c r="E28" s="32" t="s">
        <v>108</v>
      </c>
      <c r="F28" s="33" t="s">
        <v>545</v>
      </c>
      <c r="G28" s="91" t="s">
        <v>214</v>
      </c>
      <c r="H28" s="34">
        <v>8</v>
      </c>
      <c r="I28" s="34">
        <v>9</v>
      </c>
      <c r="J28" s="34" t="s">
        <v>28</v>
      </c>
      <c r="K28" s="34">
        <v>9</v>
      </c>
      <c r="L28" s="42"/>
      <c r="M28" s="42"/>
      <c r="N28" s="42"/>
      <c r="O28" s="36">
        <v>6</v>
      </c>
      <c r="P28" s="37">
        <f>ROUND(SUMPRODUCT(H28:O28,$H$9:$O$9)/100,1)</f>
        <v>6.8</v>
      </c>
      <c r="Q28" s="38" t="str">
        <f t="shared" si="0"/>
        <v>C+</v>
      </c>
      <c r="R28" s="39" t="str">
        <f t="shared" si="1"/>
        <v>Trung bình</v>
      </c>
      <c r="S28" s="40" t="str">
        <f t="shared" si="2"/>
        <v/>
      </c>
      <c r="T28" s="41" t="s">
        <v>1031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937</v>
      </c>
      <c r="D29" s="31" t="s">
        <v>938</v>
      </c>
      <c r="E29" s="32" t="s">
        <v>638</v>
      </c>
      <c r="F29" s="33" t="s">
        <v>647</v>
      </c>
      <c r="G29" s="91" t="s">
        <v>216</v>
      </c>
      <c r="H29" s="34">
        <v>7</v>
      </c>
      <c r="I29" s="34">
        <v>8</v>
      </c>
      <c r="J29" s="34" t="s">
        <v>28</v>
      </c>
      <c r="K29" s="34">
        <v>8</v>
      </c>
      <c r="L29" s="42"/>
      <c r="M29" s="42"/>
      <c r="N29" s="42"/>
      <c r="O29" s="36">
        <v>6</v>
      </c>
      <c r="P29" s="37">
        <f>ROUND(SUMPRODUCT(H29:O29,$H$9:$O$9)/100,1)</f>
        <v>6.5</v>
      </c>
      <c r="Q29" s="38" t="str">
        <f t="shared" si="0"/>
        <v>C+</v>
      </c>
      <c r="R29" s="39" t="str">
        <f t="shared" si="1"/>
        <v>Trung bình</v>
      </c>
      <c r="S29" s="40" t="str">
        <f t="shared" si="2"/>
        <v/>
      </c>
      <c r="T29" s="41" t="s">
        <v>1031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939</v>
      </c>
      <c r="D30" s="31" t="s">
        <v>940</v>
      </c>
      <c r="E30" s="32" t="s">
        <v>113</v>
      </c>
      <c r="F30" s="33" t="s">
        <v>941</v>
      </c>
      <c r="G30" s="91" t="s">
        <v>216</v>
      </c>
      <c r="H30" s="34">
        <v>8</v>
      </c>
      <c r="I30" s="34">
        <v>9</v>
      </c>
      <c r="J30" s="34" t="s">
        <v>28</v>
      </c>
      <c r="K30" s="34">
        <v>9</v>
      </c>
      <c r="L30" s="42"/>
      <c r="M30" s="42"/>
      <c r="N30" s="42"/>
      <c r="O30" s="36">
        <v>6</v>
      </c>
      <c r="P30" s="37">
        <f>ROUND(SUMPRODUCT(H30:O30,$H$9:$O$9)/100,1)</f>
        <v>6.8</v>
      </c>
      <c r="Q30" s="38" t="str">
        <f t="shared" si="0"/>
        <v>C+</v>
      </c>
      <c r="R30" s="39" t="str">
        <f t="shared" si="1"/>
        <v>Trung bình</v>
      </c>
      <c r="S30" s="40" t="str">
        <f t="shared" si="2"/>
        <v/>
      </c>
      <c r="T30" s="41" t="s">
        <v>1031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942</v>
      </c>
      <c r="D31" s="31" t="s">
        <v>78</v>
      </c>
      <c r="E31" s="32" t="s">
        <v>116</v>
      </c>
      <c r="F31" s="33" t="s">
        <v>245</v>
      </c>
      <c r="G31" s="91" t="s">
        <v>214</v>
      </c>
      <c r="H31" s="34">
        <v>8</v>
      </c>
      <c r="I31" s="34">
        <v>9</v>
      </c>
      <c r="J31" s="34" t="s">
        <v>28</v>
      </c>
      <c r="K31" s="34">
        <v>9</v>
      </c>
      <c r="L31" s="42"/>
      <c r="M31" s="42"/>
      <c r="N31" s="42"/>
      <c r="O31" s="36">
        <v>5</v>
      </c>
      <c r="P31" s="37">
        <f>ROUND(SUMPRODUCT(H31:O31,$H$9:$O$9)/100,1)</f>
        <v>6.1</v>
      </c>
      <c r="Q31" s="38" t="str">
        <f t="shared" si="0"/>
        <v>C</v>
      </c>
      <c r="R31" s="39" t="str">
        <f t="shared" si="1"/>
        <v>Trung bình</v>
      </c>
      <c r="S31" s="40" t="str">
        <f t="shared" si="2"/>
        <v/>
      </c>
      <c r="T31" s="41" t="s">
        <v>1031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943</v>
      </c>
      <c r="D32" s="31" t="s">
        <v>68</v>
      </c>
      <c r="E32" s="32" t="s">
        <v>119</v>
      </c>
      <c r="F32" s="33" t="s">
        <v>258</v>
      </c>
      <c r="G32" s="91" t="s">
        <v>216</v>
      </c>
      <c r="H32" s="34">
        <v>8</v>
      </c>
      <c r="I32" s="34">
        <v>9</v>
      </c>
      <c r="J32" s="34" t="s">
        <v>28</v>
      </c>
      <c r="K32" s="34">
        <v>9</v>
      </c>
      <c r="L32" s="42"/>
      <c r="M32" s="42"/>
      <c r="N32" s="42"/>
      <c r="O32" s="36">
        <v>6.5</v>
      </c>
      <c r="P32" s="37">
        <f>ROUND(SUMPRODUCT(H32:O32,$H$9:$O$9)/100,1)</f>
        <v>7.2</v>
      </c>
      <c r="Q32" s="38" t="str">
        <f t="shared" si="0"/>
        <v>B</v>
      </c>
      <c r="R32" s="39" t="str">
        <f t="shared" si="1"/>
        <v>Khá</v>
      </c>
      <c r="S32" s="40" t="str">
        <f t="shared" si="2"/>
        <v/>
      </c>
      <c r="T32" s="41" t="s">
        <v>1031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944</v>
      </c>
      <c r="D33" s="31" t="s">
        <v>632</v>
      </c>
      <c r="E33" s="32" t="s">
        <v>119</v>
      </c>
      <c r="F33" s="33" t="s">
        <v>755</v>
      </c>
      <c r="G33" s="91" t="s">
        <v>217</v>
      </c>
      <c r="H33" s="34">
        <v>8</v>
      </c>
      <c r="I33" s="34">
        <v>9</v>
      </c>
      <c r="J33" s="34" t="s">
        <v>28</v>
      </c>
      <c r="K33" s="34">
        <v>9</v>
      </c>
      <c r="L33" s="42"/>
      <c r="M33" s="42"/>
      <c r="N33" s="42"/>
      <c r="O33" s="36">
        <v>7.5</v>
      </c>
      <c r="P33" s="37">
        <f>ROUND(SUMPRODUCT(H33:O33,$H$9:$O$9)/100,1)</f>
        <v>7.9</v>
      </c>
      <c r="Q33" s="38" t="str">
        <f t="shared" si="0"/>
        <v>B</v>
      </c>
      <c r="R33" s="39" t="str">
        <f t="shared" si="1"/>
        <v>Khá</v>
      </c>
      <c r="S33" s="40" t="str">
        <f t="shared" si="2"/>
        <v/>
      </c>
      <c r="T33" s="41" t="s">
        <v>1031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945</v>
      </c>
      <c r="D34" s="31" t="s">
        <v>946</v>
      </c>
      <c r="E34" s="32" t="s">
        <v>123</v>
      </c>
      <c r="F34" s="33" t="s">
        <v>947</v>
      </c>
      <c r="G34" s="91" t="s">
        <v>301</v>
      </c>
      <c r="H34" s="34">
        <v>7</v>
      </c>
      <c r="I34" s="34">
        <v>8</v>
      </c>
      <c r="J34" s="34" t="s">
        <v>28</v>
      </c>
      <c r="K34" s="34">
        <v>8</v>
      </c>
      <c r="L34" s="42"/>
      <c r="M34" s="42"/>
      <c r="N34" s="42"/>
      <c r="O34" s="36">
        <v>7</v>
      </c>
      <c r="P34" s="37">
        <f>ROUND(SUMPRODUCT(H34:O34,$H$9:$O$9)/100,1)</f>
        <v>7.2</v>
      </c>
      <c r="Q34" s="38" t="str">
        <f t="shared" si="0"/>
        <v>B</v>
      </c>
      <c r="R34" s="39" t="str">
        <f t="shared" si="1"/>
        <v>Khá</v>
      </c>
      <c r="S34" s="40" t="str">
        <f t="shared" si="2"/>
        <v/>
      </c>
      <c r="T34" s="41" t="s">
        <v>1031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948</v>
      </c>
      <c r="D35" s="31" t="s">
        <v>949</v>
      </c>
      <c r="E35" s="32" t="s">
        <v>656</v>
      </c>
      <c r="F35" s="33" t="s">
        <v>950</v>
      </c>
      <c r="G35" s="91" t="s">
        <v>212</v>
      </c>
      <c r="H35" s="34">
        <v>7</v>
      </c>
      <c r="I35" s="34">
        <v>8</v>
      </c>
      <c r="J35" s="34" t="s">
        <v>28</v>
      </c>
      <c r="K35" s="34">
        <v>8</v>
      </c>
      <c r="L35" s="42"/>
      <c r="M35" s="42"/>
      <c r="N35" s="42"/>
      <c r="O35" s="36">
        <v>4</v>
      </c>
      <c r="P35" s="37">
        <f>ROUND(SUMPRODUCT(H35:O35,$H$9:$O$9)/100,1)</f>
        <v>5.0999999999999996</v>
      </c>
      <c r="Q35" s="38" t="str">
        <f t="shared" si="0"/>
        <v>D+</v>
      </c>
      <c r="R35" s="39" t="str">
        <f t="shared" si="1"/>
        <v>Trung bình yếu</v>
      </c>
      <c r="S35" s="40" t="str">
        <f t="shared" si="2"/>
        <v/>
      </c>
      <c r="T35" s="41" t="s">
        <v>1031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951</v>
      </c>
      <c r="D36" s="31" t="s">
        <v>952</v>
      </c>
      <c r="E36" s="32" t="s">
        <v>132</v>
      </c>
      <c r="F36" s="33" t="s">
        <v>576</v>
      </c>
      <c r="G36" s="91" t="s">
        <v>215</v>
      </c>
      <c r="H36" s="34">
        <v>7</v>
      </c>
      <c r="I36" s="34">
        <v>8</v>
      </c>
      <c r="J36" s="34" t="s">
        <v>28</v>
      </c>
      <c r="K36" s="34">
        <v>8</v>
      </c>
      <c r="L36" s="42"/>
      <c r="M36" s="42"/>
      <c r="N36" s="42"/>
      <c r="O36" s="36">
        <v>6</v>
      </c>
      <c r="P36" s="37">
        <f>ROUND(SUMPRODUCT(H36:O36,$H$9:$O$9)/100,1)</f>
        <v>6.5</v>
      </c>
      <c r="Q36" s="38" t="str">
        <f t="shared" si="0"/>
        <v>C+</v>
      </c>
      <c r="R36" s="39" t="str">
        <f t="shared" si="1"/>
        <v>Trung bình</v>
      </c>
      <c r="S36" s="40" t="str">
        <f t="shared" si="2"/>
        <v/>
      </c>
      <c r="T36" s="41" t="s">
        <v>1031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953</v>
      </c>
      <c r="D37" s="31" t="s">
        <v>954</v>
      </c>
      <c r="E37" s="32" t="s">
        <v>132</v>
      </c>
      <c r="F37" s="33" t="s">
        <v>955</v>
      </c>
      <c r="G37" s="91" t="s">
        <v>212</v>
      </c>
      <c r="H37" s="34">
        <v>8</v>
      </c>
      <c r="I37" s="34">
        <v>9</v>
      </c>
      <c r="J37" s="34" t="s">
        <v>28</v>
      </c>
      <c r="K37" s="34">
        <v>9</v>
      </c>
      <c r="L37" s="42"/>
      <c r="M37" s="42"/>
      <c r="N37" s="42"/>
      <c r="O37" s="36">
        <v>6.5</v>
      </c>
      <c r="P37" s="37">
        <f>ROUND(SUMPRODUCT(H37:O37,$H$9:$O$9)/100,1)</f>
        <v>7.2</v>
      </c>
      <c r="Q37" s="38" t="str">
        <f t="shared" si="0"/>
        <v>B</v>
      </c>
      <c r="R37" s="39" t="str">
        <f t="shared" si="1"/>
        <v>Khá</v>
      </c>
      <c r="S37" s="40" t="str">
        <f t="shared" si="2"/>
        <v/>
      </c>
      <c r="T37" s="41" t="s">
        <v>1031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956</v>
      </c>
      <c r="D38" s="31" t="s">
        <v>78</v>
      </c>
      <c r="E38" s="32" t="s">
        <v>132</v>
      </c>
      <c r="F38" s="33" t="s">
        <v>675</v>
      </c>
      <c r="G38" s="91" t="s">
        <v>215</v>
      </c>
      <c r="H38" s="34">
        <v>7</v>
      </c>
      <c r="I38" s="34">
        <v>8</v>
      </c>
      <c r="J38" s="34" t="s">
        <v>28</v>
      </c>
      <c r="K38" s="34">
        <v>8</v>
      </c>
      <c r="L38" s="42"/>
      <c r="M38" s="42"/>
      <c r="N38" s="42"/>
      <c r="O38" s="36">
        <v>7</v>
      </c>
      <c r="P38" s="37">
        <f>ROUND(SUMPRODUCT(H38:O38,$H$9:$O$9)/100,1)</f>
        <v>7.2</v>
      </c>
      <c r="Q38" s="38" t="str">
        <f t="shared" si="0"/>
        <v>B</v>
      </c>
      <c r="R38" s="39" t="str">
        <f t="shared" si="1"/>
        <v>Khá</v>
      </c>
      <c r="S38" s="40" t="str">
        <f t="shared" si="2"/>
        <v/>
      </c>
      <c r="T38" s="41" t="s">
        <v>1031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957</v>
      </c>
      <c r="D39" s="31" t="s">
        <v>846</v>
      </c>
      <c r="E39" s="32" t="s">
        <v>132</v>
      </c>
      <c r="F39" s="33" t="s">
        <v>958</v>
      </c>
      <c r="G39" s="91" t="s">
        <v>214</v>
      </c>
      <c r="H39" s="34">
        <v>7</v>
      </c>
      <c r="I39" s="34">
        <v>8</v>
      </c>
      <c r="J39" s="34" t="s">
        <v>28</v>
      </c>
      <c r="K39" s="34">
        <v>8</v>
      </c>
      <c r="L39" s="42"/>
      <c r="M39" s="42"/>
      <c r="N39" s="42"/>
      <c r="O39" s="36">
        <v>7</v>
      </c>
      <c r="P39" s="37">
        <f>ROUND(SUMPRODUCT(H39:O39,$H$9:$O$9)/100,1)</f>
        <v>7.2</v>
      </c>
      <c r="Q39" s="38" t="str">
        <f t="shared" si="0"/>
        <v>B</v>
      </c>
      <c r="R39" s="39" t="str">
        <f t="shared" si="1"/>
        <v>Khá</v>
      </c>
      <c r="S39" s="40" t="str">
        <f t="shared" si="2"/>
        <v/>
      </c>
      <c r="T39" s="41" t="s">
        <v>1031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959</v>
      </c>
      <c r="D40" s="31" t="s">
        <v>134</v>
      </c>
      <c r="E40" s="32" t="s">
        <v>793</v>
      </c>
      <c r="F40" s="33" t="s">
        <v>960</v>
      </c>
      <c r="G40" s="91" t="s">
        <v>213</v>
      </c>
      <c r="H40" s="34">
        <v>8</v>
      </c>
      <c r="I40" s="34">
        <v>9</v>
      </c>
      <c r="J40" s="34" t="s">
        <v>28</v>
      </c>
      <c r="K40" s="34">
        <v>9</v>
      </c>
      <c r="L40" s="42"/>
      <c r="M40" s="42"/>
      <c r="N40" s="42"/>
      <c r="O40" s="36">
        <v>4.5</v>
      </c>
      <c r="P40" s="37">
        <f>ROUND(SUMPRODUCT(H40:O40,$H$9:$O$9)/100,1)</f>
        <v>5.8</v>
      </c>
      <c r="Q40" s="38" t="str">
        <f t="shared" si="0"/>
        <v>C</v>
      </c>
      <c r="R40" s="39" t="str">
        <f t="shared" si="1"/>
        <v>Trung bình</v>
      </c>
      <c r="S40" s="40" t="str">
        <f t="shared" si="2"/>
        <v/>
      </c>
      <c r="T40" s="41" t="s">
        <v>1032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961</v>
      </c>
      <c r="D41" s="31" t="s">
        <v>962</v>
      </c>
      <c r="E41" s="32" t="s">
        <v>684</v>
      </c>
      <c r="F41" s="33" t="s">
        <v>226</v>
      </c>
      <c r="G41" s="91" t="s">
        <v>219</v>
      </c>
      <c r="H41" s="34">
        <v>8</v>
      </c>
      <c r="I41" s="34">
        <v>9</v>
      </c>
      <c r="J41" s="34" t="s">
        <v>28</v>
      </c>
      <c r="K41" s="34">
        <v>9</v>
      </c>
      <c r="L41" s="42"/>
      <c r="M41" s="42"/>
      <c r="N41" s="42"/>
      <c r="O41" s="36">
        <v>8.5</v>
      </c>
      <c r="P41" s="37">
        <f>ROUND(SUMPRODUCT(H41:O41,$H$9:$O$9)/100,1)</f>
        <v>8.6</v>
      </c>
      <c r="Q41" s="38" t="str">
        <f t="shared" si="0"/>
        <v>A</v>
      </c>
      <c r="R41" s="39" t="str">
        <f t="shared" si="1"/>
        <v>Giỏi</v>
      </c>
      <c r="S41" s="40" t="str">
        <f t="shared" si="2"/>
        <v/>
      </c>
      <c r="T41" s="41" t="s">
        <v>1032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963</v>
      </c>
      <c r="D42" s="31" t="s">
        <v>964</v>
      </c>
      <c r="E42" s="32" t="s">
        <v>684</v>
      </c>
      <c r="F42" s="33" t="s">
        <v>965</v>
      </c>
      <c r="G42" s="91" t="s">
        <v>212</v>
      </c>
      <c r="H42" s="34">
        <v>6</v>
      </c>
      <c r="I42" s="34">
        <v>7</v>
      </c>
      <c r="J42" s="34" t="s">
        <v>28</v>
      </c>
      <c r="K42" s="34">
        <v>7</v>
      </c>
      <c r="L42" s="42"/>
      <c r="M42" s="42"/>
      <c r="N42" s="42"/>
      <c r="O42" s="36">
        <v>6.5</v>
      </c>
      <c r="P42" s="37">
        <f>ROUND(SUMPRODUCT(H42:O42,$H$9:$O$9)/100,1)</f>
        <v>6.6</v>
      </c>
      <c r="Q42" s="38" t="str">
        <f t="shared" ref="Q42:Q69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C+</v>
      </c>
      <c r="R42" s="39" t="str">
        <f t="shared" ref="R42:R69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40" t="str">
        <f t="shared" ref="S42:S69" si="5">+IF(OR($H42=0,$I42=0,$J42=0,$K42=0),"Không đủ ĐKDT","")</f>
        <v/>
      </c>
      <c r="T42" s="41" t="s">
        <v>1032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966</v>
      </c>
      <c r="D43" s="31" t="s">
        <v>967</v>
      </c>
      <c r="E43" s="32" t="s">
        <v>142</v>
      </c>
      <c r="F43" s="33" t="s">
        <v>274</v>
      </c>
      <c r="G43" s="91" t="s">
        <v>214</v>
      </c>
      <c r="H43" s="34">
        <v>8</v>
      </c>
      <c r="I43" s="34">
        <v>9</v>
      </c>
      <c r="J43" s="34" t="s">
        <v>28</v>
      </c>
      <c r="K43" s="34">
        <v>9</v>
      </c>
      <c r="L43" s="42"/>
      <c r="M43" s="42"/>
      <c r="N43" s="42"/>
      <c r="O43" s="36">
        <v>7</v>
      </c>
      <c r="P43" s="37">
        <f>ROUND(SUMPRODUCT(H43:O43,$H$9:$O$9)/100,1)</f>
        <v>7.5</v>
      </c>
      <c r="Q43" s="38" t="str">
        <f t="shared" si="3"/>
        <v>B</v>
      </c>
      <c r="R43" s="39" t="str">
        <f t="shared" si="4"/>
        <v>Khá</v>
      </c>
      <c r="S43" s="40" t="str">
        <f t="shared" si="5"/>
        <v/>
      </c>
      <c r="T43" s="41" t="s">
        <v>1032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968</v>
      </c>
      <c r="D44" s="31" t="s">
        <v>104</v>
      </c>
      <c r="E44" s="32" t="s">
        <v>969</v>
      </c>
      <c r="F44" s="33" t="s">
        <v>970</v>
      </c>
      <c r="G44" s="91" t="s">
        <v>216</v>
      </c>
      <c r="H44" s="34">
        <v>5</v>
      </c>
      <c r="I44" s="34">
        <v>6</v>
      </c>
      <c r="J44" s="34" t="s">
        <v>28</v>
      </c>
      <c r="K44" s="34">
        <v>6</v>
      </c>
      <c r="L44" s="42"/>
      <c r="M44" s="42"/>
      <c r="N44" s="42"/>
      <c r="O44" s="36">
        <v>4</v>
      </c>
      <c r="P44" s="37">
        <f>ROUND(SUMPRODUCT(H44:O44,$H$9:$O$9)/100,1)</f>
        <v>4.5</v>
      </c>
      <c r="Q44" s="38" t="str">
        <f t="shared" si="3"/>
        <v>D</v>
      </c>
      <c r="R44" s="39" t="str">
        <f t="shared" si="4"/>
        <v>Trung bình yếu</v>
      </c>
      <c r="S44" s="40" t="str">
        <f t="shared" si="5"/>
        <v/>
      </c>
      <c r="T44" s="41" t="s">
        <v>1032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971</v>
      </c>
      <c r="D45" s="31" t="s">
        <v>972</v>
      </c>
      <c r="E45" s="32" t="s">
        <v>355</v>
      </c>
      <c r="F45" s="33" t="s">
        <v>973</v>
      </c>
      <c r="G45" s="91" t="s">
        <v>214</v>
      </c>
      <c r="H45" s="34">
        <v>8</v>
      </c>
      <c r="I45" s="34">
        <v>9</v>
      </c>
      <c r="J45" s="34" t="s">
        <v>28</v>
      </c>
      <c r="K45" s="34">
        <v>9</v>
      </c>
      <c r="L45" s="42"/>
      <c r="M45" s="42"/>
      <c r="N45" s="42"/>
      <c r="O45" s="36">
        <v>8</v>
      </c>
      <c r="P45" s="37">
        <f>ROUND(SUMPRODUCT(H45:O45,$H$9:$O$9)/100,1)</f>
        <v>8.1999999999999993</v>
      </c>
      <c r="Q45" s="38" t="str">
        <f t="shared" si="3"/>
        <v>B+</v>
      </c>
      <c r="R45" s="39" t="str">
        <f t="shared" si="4"/>
        <v>Khá</v>
      </c>
      <c r="S45" s="40" t="str">
        <f t="shared" si="5"/>
        <v/>
      </c>
      <c r="T45" s="41" t="s">
        <v>1032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974</v>
      </c>
      <c r="D46" s="31" t="s">
        <v>449</v>
      </c>
      <c r="E46" s="32" t="s">
        <v>355</v>
      </c>
      <c r="F46" s="33" t="s">
        <v>975</v>
      </c>
      <c r="G46" s="91" t="s">
        <v>212</v>
      </c>
      <c r="H46" s="34">
        <v>7</v>
      </c>
      <c r="I46" s="34">
        <v>8</v>
      </c>
      <c r="J46" s="34" t="s">
        <v>28</v>
      </c>
      <c r="K46" s="34">
        <v>8</v>
      </c>
      <c r="L46" s="42"/>
      <c r="M46" s="42"/>
      <c r="N46" s="42"/>
      <c r="O46" s="36">
        <v>6.5</v>
      </c>
      <c r="P46" s="37">
        <f>ROUND(SUMPRODUCT(H46:O46,$H$9:$O$9)/100,1)</f>
        <v>6.9</v>
      </c>
      <c r="Q46" s="38" t="str">
        <f t="shared" si="3"/>
        <v>C+</v>
      </c>
      <c r="R46" s="39" t="str">
        <f t="shared" si="4"/>
        <v>Trung bình</v>
      </c>
      <c r="S46" s="40" t="str">
        <f t="shared" si="5"/>
        <v/>
      </c>
      <c r="T46" s="41" t="s">
        <v>1032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976</v>
      </c>
      <c r="D47" s="31" t="s">
        <v>977</v>
      </c>
      <c r="E47" s="32" t="s">
        <v>355</v>
      </c>
      <c r="F47" s="33" t="s">
        <v>978</v>
      </c>
      <c r="G47" s="91" t="s">
        <v>216</v>
      </c>
      <c r="H47" s="34">
        <v>7</v>
      </c>
      <c r="I47" s="34">
        <v>8</v>
      </c>
      <c r="J47" s="34" t="s">
        <v>28</v>
      </c>
      <c r="K47" s="34">
        <v>8</v>
      </c>
      <c r="L47" s="42"/>
      <c r="M47" s="42"/>
      <c r="N47" s="42"/>
      <c r="O47" s="36">
        <v>6.5</v>
      </c>
      <c r="P47" s="37">
        <f>ROUND(SUMPRODUCT(H47:O47,$H$9:$O$9)/100,1)</f>
        <v>6.9</v>
      </c>
      <c r="Q47" s="38" t="str">
        <f t="shared" si="3"/>
        <v>C+</v>
      </c>
      <c r="R47" s="39" t="str">
        <f t="shared" si="4"/>
        <v>Trung bình</v>
      </c>
      <c r="S47" s="40" t="str">
        <f t="shared" si="5"/>
        <v/>
      </c>
      <c r="T47" s="41" t="s">
        <v>1032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979</v>
      </c>
      <c r="D48" s="31" t="s">
        <v>544</v>
      </c>
      <c r="E48" s="32" t="s">
        <v>153</v>
      </c>
      <c r="F48" s="33" t="s">
        <v>980</v>
      </c>
      <c r="G48" s="91" t="s">
        <v>213</v>
      </c>
      <c r="H48" s="34">
        <v>8</v>
      </c>
      <c r="I48" s="34">
        <v>9</v>
      </c>
      <c r="J48" s="34" t="s">
        <v>28</v>
      </c>
      <c r="K48" s="34">
        <v>9</v>
      </c>
      <c r="L48" s="42"/>
      <c r="M48" s="42"/>
      <c r="N48" s="42"/>
      <c r="O48" s="36">
        <v>6.5</v>
      </c>
      <c r="P48" s="37">
        <f>ROUND(SUMPRODUCT(H48:O48,$H$9:$O$9)/100,1)</f>
        <v>7.2</v>
      </c>
      <c r="Q48" s="38" t="str">
        <f t="shared" si="3"/>
        <v>B</v>
      </c>
      <c r="R48" s="39" t="str">
        <f t="shared" si="4"/>
        <v>Khá</v>
      </c>
      <c r="S48" s="40" t="str">
        <f t="shared" si="5"/>
        <v/>
      </c>
      <c r="T48" s="41" t="s">
        <v>1032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8.75" customHeight="1">
      <c r="B49" s="29">
        <v>40</v>
      </c>
      <c r="C49" s="30" t="s">
        <v>981</v>
      </c>
      <c r="D49" s="31" t="s">
        <v>982</v>
      </c>
      <c r="E49" s="32" t="s">
        <v>159</v>
      </c>
      <c r="F49" s="33" t="s">
        <v>558</v>
      </c>
      <c r="G49" s="91" t="s">
        <v>216</v>
      </c>
      <c r="H49" s="34">
        <v>7</v>
      </c>
      <c r="I49" s="34">
        <v>8</v>
      </c>
      <c r="J49" s="34" t="s">
        <v>28</v>
      </c>
      <c r="K49" s="34">
        <v>8</v>
      </c>
      <c r="L49" s="42"/>
      <c r="M49" s="42"/>
      <c r="N49" s="42"/>
      <c r="O49" s="36">
        <v>5</v>
      </c>
      <c r="P49" s="37">
        <f>ROUND(SUMPRODUCT(H49:O49,$H$9:$O$9)/100,1)</f>
        <v>5.8</v>
      </c>
      <c r="Q49" s="38" t="str">
        <f t="shared" si="3"/>
        <v>C</v>
      </c>
      <c r="R49" s="39" t="str">
        <f t="shared" si="4"/>
        <v>Trung bình</v>
      </c>
      <c r="S49" s="40" t="str">
        <f t="shared" si="5"/>
        <v/>
      </c>
      <c r="T49" s="41" t="s">
        <v>1032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8.75" customHeight="1">
      <c r="B50" s="29">
        <v>41</v>
      </c>
      <c r="C50" s="30" t="s">
        <v>983</v>
      </c>
      <c r="D50" s="31" t="s">
        <v>86</v>
      </c>
      <c r="E50" s="32" t="s">
        <v>159</v>
      </c>
      <c r="F50" s="33" t="s">
        <v>705</v>
      </c>
      <c r="G50" s="91" t="s">
        <v>215</v>
      </c>
      <c r="H50" s="34">
        <v>7</v>
      </c>
      <c r="I50" s="34">
        <v>8</v>
      </c>
      <c r="J50" s="34" t="s">
        <v>28</v>
      </c>
      <c r="K50" s="34">
        <v>8</v>
      </c>
      <c r="L50" s="42"/>
      <c r="M50" s="42"/>
      <c r="N50" s="42"/>
      <c r="O50" s="36">
        <v>6.5</v>
      </c>
      <c r="P50" s="37">
        <f>ROUND(SUMPRODUCT(H50:O50,$H$9:$O$9)/100,1)</f>
        <v>6.9</v>
      </c>
      <c r="Q50" s="38" t="str">
        <f t="shared" si="3"/>
        <v>C+</v>
      </c>
      <c r="R50" s="39" t="str">
        <f t="shared" si="4"/>
        <v>Trung bình</v>
      </c>
      <c r="S50" s="40" t="str">
        <f t="shared" si="5"/>
        <v/>
      </c>
      <c r="T50" s="41" t="s">
        <v>1032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8.75" customHeight="1">
      <c r="B51" s="29">
        <v>42</v>
      </c>
      <c r="C51" s="30" t="s">
        <v>984</v>
      </c>
      <c r="D51" s="31" t="s">
        <v>985</v>
      </c>
      <c r="E51" s="32" t="s">
        <v>713</v>
      </c>
      <c r="F51" s="33" t="s">
        <v>493</v>
      </c>
      <c r="G51" s="91" t="s">
        <v>219</v>
      </c>
      <c r="H51" s="34">
        <v>0</v>
      </c>
      <c r="I51" s="34">
        <v>0</v>
      </c>
      <c r="J51" s="34" t="s">
        <v>28</v>
      </c>
      <c r="K51" s="34">
        <v>0</v>
      </c>
      <c r="L51" s="42"/>
      <c r="M51" s="42"/>
      <c r="N51" s="42"/>
      <c r="O51" s="36" t="s">
        <v>1035</v>
      </c>
      <c r="P51" s="37">
        <f>ROUND(SUMPRODUCT(H51:O51,$H$9:$O$9)/100,1)</f>
        <v>0</v>
      </c>
      <c r="Q51" s="38" t="str">
        <f t="shared" si="3"/>
        <v>F</v>
      </c>
      <c r="R51" s="39" t="str">
        <f t="shared" si="4"/>
        <v>Kém</v>
      </c>
      <c r="S51" s="40" t="str">
        <f t="shared" si="5"/>
        <v>Không đủ ĐKDT</v>
      </c>
      <c r="T51" s="41" t="s">
        <v>1032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Học lại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8.75" customHeight="1">
      <c r="B52" s="29">
        <v>43</v>
      </c>
      <c r="C52" s="30" t="s">
        <v>986</v>
      </c>
      <c r="D52" s="31" t="s">
        <v>987</v>
      </c>
      <c r="E52" s="32" t="s">
        <v>175</v>
      </c>
      <c r="F52" s="33" t="s">
        <v>821</v>
      </c>
      <c r="G52" s="91" t="s">
        <v>214</v>
      </c>
      <c r="H52" s="34">
        <v>8</v>
      </c>
      <c r="I52" s="34">
        <v>9</v>
      </c>
      <c r="J52" s="34" t="s">
        <v>28</v>
      </c>
      <c r="K52" s="34">
        <v>9</v>
      </c>
      <c r="L52" s="42"/>
      <c r="M52" s="42"/>
      <c r="N52" s="42"/>
      <c r="O52" s="36">
        <v>5.5</v>
      </c>
      <c r="P52" s="37">
        <f>ROUND(SUMPRODUCT(H52:O52,$H$9:$O$9)/100,1)</f>
        <v>6.5</v>
      </c>
      <c r="Q52" s="38" t="str">
        <f t="shared" si="3"/>
        <v>C+</v>
      </c>
      <c r="R52" s="39" t="str">
        <f t="shared" si="4"/>
        <v>Trung bình</v>
      </c>
      <c r="S52" s="40" t="str">
        <f t="shared" si="5"/>
        <v/>
      </c>
      <c r="T52" s="41" t="s">
        <v>1032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8.75" customHeight="1">
      <c r="B53" s="29">
        <v>44</v>
      </c>
      <c r="C53" s="30" t="s">
        <v>988</v>
      </c>
      <c r="D53" s="31" t="s">
        <v>989</v>
      </c>
      <c r="E53" s="32" t="s">
        <v>175</v>
      </c>
      <c r="F53" s="33" t="s">
        <v>990</v>
      </c>
      <c r="G53" s="91" t="s">
        <v>217</v>
      </c>
      <c r="H53" s="34">
        <v>8</v>
      </c>
      <c r="I53" s="34">
        <v>9</v>
      </c>
      <c r="J53" s="34" t="s">
        <v>28</v>
      </c>
      <c r="K53" s="34">
        <v>9</v>
      </c>
      <c r="L53" s="42"/>
      <c r="M53" s="42"/>
      <c r="N53" s="42"/>
      <c r="O53" s="36">
        <v>5.5</v>
      </c>
      <c r="P53" s="37">
        <f>ROUND(SUMPRODUCT(H53:O53,$H$9:$O$9)/100,1)</f>
        <v>6.5</v>
      </c>
      <c r="Q53" s="38" t="str">
        <f t="shared" si="3"/>
        <v>C+</v>
      </c>
      <c r="R53" s="39" t="str">
        <f t="shared" si="4"/>
        <v>Trung bình</v>
      </c>
      <c r="S53" s="40" t="str">
        <f t="shared" si="5"/>
        <v/>
      </c>
      <c r="T53" s="41" t="s">
        <v>1032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8.75" customHeight="1">
      <c r="B54" s="29">
        <v>45</v>
      </c>
      <c r="C54" s="30" t="s">
        <v>991</v>
      </c>
      <c r="D54" s="31" t="s">
        <v>992</v>
      </c>
      <c r="E54" s="32" t="s">
        <v>993</v>
      </c>
      <c r="F54" s="33" t="s">
        <v>436</v>
      </c>
      <c r="G54" s="91" t="s">
        <v>216</v>
      </c>
      <c r="H54" s="34">
        <v>5</v>
      </c>
      <c r="I54" s="34">
        <v>6</v>
      </c>
      <c r="J54" s="34" t="s">
        <v>28</v>
      </c>
      <c r="K54" s="34">
        <v>6</v>
      </c>
      <c r="L54" s="42"/>
      <c r="M54" s="42"/>
      <c r="N54" s="42"/>
      <c r="O54" s="36">
        <v>5</v>
      </c>
      <c r="P54" s="37">
        <f>ROUND(SUMPRODUCT(H54:O54,$H$9:$O$9)/100,1)</f>
        <v>5.2</v>
      </c>
      <c r="Q54" s="38" t="str">
        <f t="shared" si="3"/>
        <v>D+</v>
      </c>
      <c r="R54" s="39" t="str">
        <f t="shared" si="4"/>
        <v>Trung bình yếu</v>
      </c>
      <c r="S54" s="40" t="str">
        <f t="shared" si="5"/>
        <v/>
      </c>
      <c r="T54" s="41" t="s">
        <v>1032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8.75" customHeight="1">
      <c r="B55" s="29">
        <v>46</v>
      </c>
      <c r="C55" s="30" t="s">
        <v>994</v>
      </c>
      <c r="D55" s="31" t="s">
        <v>995</v>
      </c>
      <c r="E55" s="32" t="s">
        <v>843</v>
      </c>
      <c r="F55" s="33" t="s">
        <v>851</v>
      </c>
      <c r="G55" s="91" t="s">
        <v>219</v>
      </c>
      <c r="H55" s="34">
        <v>4</v>
      </c>
      <c r="I55" s="34">
        <v>5</v>
      </c>
      <c r="J55" s="34" t="s">
        <v>28</v>
      </c>
      <c r="K55" s="34">
        <v>5</v>
      </c>
      <c r="L55" s="42"/>
      <c r="M55" s="42"/>
      <c r="N55" s="42"/>
      <c r="O55" s="36">
        <v>4</v>
      </c>
      <c r="P55" s="37">
        <f>ROUND(SUMPRODUCT(H55:O55,$H$9:$O$9)/100,1)</f>
        <v>4.2</v>
      </c>
      <c r="Q55" s="38" t="str">
        <f t="shared" si="3"/>
        <v>D</v>
      </c>
      <c r="R55" s="39" t="str">
        <f t="shared" si="4"/>
        <v>Trung bình yếu</v>
      </c>
      <c r="S55" s="40" t="str">
        <f t="shared" si="5"/>
        <v/>
      </c>
      <c r="T55" s="41" t="s">
        <v>1032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8.75" customHeight="1">
      <c r="B56" s="29">
        <v>47</v>
      </c>
      <c r="C56" s="30" t="s">
        <v>996</v>
      </c>
      <c r="D56" s="31" t="s">
        <v>997</v>
      </c>
      <c r="E56" s="32" t="s">
        <v>178</v>
      </c>
      <c r="F56" s="33" t="s">
        <v>878</v>
      </c>
      <c r="G56" s="91" t="s">
        <v>217</v>
      </c>
      <c r="H56" s="34">
        <v>9</v>
      </c>
      <c r="I56" s="34">
        <v>9</v>
      </c>
      <c r="J56" s="34" t="s">
        <v>28</v>
      </c>
      <c r="K56" s="34">
        <v>9</v>
      </c>
      <c r="L56" s="42"/>
      <c r="M56" s="42"/>
      <c r="N56" s="42"/>
      <c r="O56" s="36">
        <v>7</v>
      </c>
      <c r="P56" s="37">
        <f>ROUND(SUMPRODUCT(H56:O56,$H$9:$O$9)/100,1)</f>
        <v>7.6</v>
      </c>
      <c r="Q56" s="38" t="str">
        <f t="shared" si="3"/>
        <v>B</v>
      </c>
      <c r="R56" s="39" t="str">
        <f t="shared" si="4"/>
        <v>Khá</v>
      </c>
      <c r="S56" s="40" t="str">
        <f t="shared" si="5"/>
        <v/>
      </c>
      <c r="T56" s="41" t="s">
        <v>1032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8.75" customHeight="1">
      <c r="B57" s="29">
        <v>48</v>
      </c>
      <c r="C57" s="30" t="s">
        <v>998</v>
      </c>
      <c r="D57" s="31" t="s">
        <v>101</v>
      </c>
      <c r="E57" s="32" t="s">
        <v>572</v>
      </c>
      <c r="F57" s="33" t="s">
        <v>999</v>
      </c>
      <c r="G57" s="91" t="s">
        <v>218</v>
      </c>
      <c r="H57" s="34">
        <v>8</v>
      </c>
      <c r="I57" s="34">
        <v>9</v>
      </c>
      <c r="J57" s="34" t="s">
        <v>28</v>
      </c>
      <c r="K57" s="34">
        <v>9</v>
      </c>
      <c r="L57" s="42"/>
      <c r="M57" s="42"/>
      <c r="N57" s="42"/>
      <c r="O57" s="36">
        <v>5.5</v>
      </c>
      <c r="P57" s="37">
        <f>ROUND(SUMPRODUCT(H57:O57,$H$9:$O$9)/100,1)</f>
        <v>6.5</v>
      </c>
      <c r="Q57" s="38" t="str">
        <f t="shared" si="3"/>
        <v>C+</v>
      </c>
      <c r="R57" s="39" t="str">
        <f t="shared" si="4"/>
        <v>Trung bình</v>
      </c>
      <c r="S57" s="40" t="str">
        <f t="shared" si="5"/>
        <v/>
      </c>
      <c r="T57" s="41" t="s">
        <v>1032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8.75" customHeight="1">
      <c r="B58" s="29">
        <v>49</v>
      </c>
      <c r="C58" s="30" t="s">
        <v>1000</v>
      </c>
      <c r="D58" s="31" t="s">
        <v>1001</v>
      </c>
      <c r="E58" s="32" t="s">
        <v>182</v>
      </c>
      <c r="F58" s="33" t="s">
        <v>1002</v>
      </c>
      <c r="G58" s="91" t="s">
        <v>214</v>
      </c>
      <c r="H58" s="34">
        <v>8.5</v>
      </c>
      <c r="I58" s="34">
        <v>9</v>
      </c>
      <c r="J58" s="34" t="s">
        <v>28</v>
      </c>
      <c r="K58" s="34">
        <v>9</v>
      </c>
      <c r="L58" s="42"/>
      <c r="M58" s="42"/>
      <c r="N58" s="42"/>
      <c r="O58" s="36">
        <v>2</v>
      </c>
      <c r="P58" s="37">
        <f>ROUND(SUMPRODUCT(H58:O58,$H$9:$O$9)/100,1)</f>
        <v>4.0999999999999996</v>
      </c>
      <c r="Q58" s="38" t="str">
        <f t="shared" si="3"/>
        <v>D</v>
      </c>
      <c r="R58" s="39" t="str">
        <f t="shared" si="4"/>
        <v>Trung bình yếu</v>
      </c>
      <c r="S58" s="40" t="str">
        <f t="shared" si="5"/>
        <v/>
      </c>
      <c r="T58" s="41" t="s">
        <v>1032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8.75" customHeight="1">
      <c r="B59" s="29">
        <v>50</v>
      </c>
      <c r="C59" s="30" t="s">
        <v>1003</v>
      </c>
      <c r="D59" s="31" t="s">
        <v>184</v>
      </c>
      <c r="E59" s="32" t="s">
        <v>182</v>
      </c>
      <c r="F59" s="33" t="s">
        <v>352</v>
      </c>
      <c r="G59" s="91" t="s">
        <v>215</v>
      </c>
      <c r="H59" s="34">
        <v>8</v>
      </c>
      <c r="I59" s="34">
        <v>9</v>
      </c>
      <c r="J59" s="34" t="s">
        <v>28</v>
      </c>
      <c r="K59" s="34">
        <v>9</v>
      </c>
      <c r="L59" s="42"/>
      <c r="M59" s="42"/>
      <c r="N59" s="42"/>
      <c r="O59" s="36">
        <v>4.5</v>
      </c>
      <c r="P59" s="37">
        <f>ROUND(SUMPRODUCT(H59:O59,$H$9:$O$9)/100,1)</f>
        <v>5.8</v>
      </c>
      <c r="Q59" s="38" t="str">
        <f t="shared" si="3"/>
        <v>C</v>
      </c>
      <c r="R59" s="39" t="str">
        <f t="shared" si="4"/>
        <v>Trung bình</v>
      </c>
      <c r="S59" s="40" t="str">
        <f t="shared" si="5"/>
        <v/>
      </c>
      <c r="T59" s="41" t="s">
        <v>1032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8.75" customHeight="1">
      <c r="B60" s="29">
        <v>51</v>
      </c>
      <c r="C60" s="30" t="s">
        <v>1004</v>
      </c>
      <c r="D60" s="31" t="s">
        <v>1005</v>
      </c>
      <c r="E60" s="32" t="s">
        <v>182</v>
      </c>
      <c r="F60" s="33" t="s">
        <v>1006</v>
      </c>
      <c r="G60" s="91" t="s">
        <v>216</v>
      </c>
      <c r="H60" s="34">
        <v>8</v>
      </c>
      <c r="I60" s="34">
        <v>9</v>
      </c>
      <c r="J60" s="34" t="s">
        <v>28</v>
      </c>
      <c r="K60" s="34">
        <v>9</v>
      </c>
      <c r="L60" s="42"/>
      <c r="M60" s="42"/>
      <c r="N60" s="42"/>
      <c r="O60" s="36">
        <v>5.5</v>
      </c>
      <c r="P60" s="37">
        <f>ROUND(SUMPRODUCT(H60:O60,$H$9:$O$9)/100,1)</f>
        <v>6.5</v>
      </c>
      <c r="Q60" s="38" t="str">
        <f t="shared" si="3"/>
        <v>C+</v>
      </c>
      <c r="R60" s="39" t="str">
        <f t="shared" si="4"/>
        <v>Trung bình</v>
      </c>
      <c r="S60" s="40" t="str">
        <f t="shared" si="5"/>
        <v/>
      </c>
      <c r="T60" s="41" t="s">
        <v>1032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8.75" customHeight="1">
      <c r="B61" s="29">
        <v>52</v>
      </c>
      <c r="C61" s="30" t="s">
        <v>1007</v>
      </c>
      <c r="D61" s="31" t="s">
        <v>1008</v>
      </c>
      <c r="E61" s="32" t="s">
        <v>418</v>
      </c>
      <c r="F61" s="33" t="s">
        <v>317</v>
      </c>
      <c r="G61" s="91" t="s">
        <v>214</v>
      </c>
      <c r="H61" s="34">
        <v>7</v>
      </c>
      <c r="I61" s="34">
        <v>8</v>
      </c>
      <c r="J61" s="34" t="s">
        <v>28</v>
      </c>
      <c r="K61" s="34">
        <v>8</v>
      </c>
      <c r="L61" s="42"/>
      <c r="M61" s="42"/>
      <c r="N61" s="42"/>
      <c r="O61" s="36">
        <v>6.5</v>
      </c>
      <c r="P61" s="37">
        <f>ROUND(SUMPRODUCT(H61:O61,$H$9:$O$9)/100,1)</f>
        <v>6.9</v>
      </c>
      <c r="Q61" s="38" t="str">
        <f t="shared" si="3"/>
        <v>C+</v>
      </c>
      <c r="R61" s="39" t="str">
        <f t="shared" si="4"/>
        <v>Trung bình</v>
      </c>
      <c r="S61" s="40" t="str">
        <f t="shared" si="5"/>
        <v/>
      </c>
      <c r="T61" s="41" t="s">
        <v>1032</v>
      </c>
      <c r="U61" s="3"/>
      <c r="V61" s="28"/>
      <c r="W61" s="7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8.75" customHeight="1">
      <c r="B62" s="29">
        <v>53</v>
      </c>
      <c r="C62" s="30" t="s">
        <v>1009</v>
      </c>
      <c r="D62" s="31" t="s">
        <v>1010</v>
      </c>
      <c r="E62" s="32" t="s">
        <v>192</v>
      </c>
      <c r="F62" s="33" t="s">
        <v>1011</v>
      </c>
      <c r="G62" s="91" t="s">
        <v>218</v>
      </c>
      <c r="H62" s="34">
        <v>8</v>
      </c>
      <c r="I62" s="34">
        <v>9</v>
      </c>
      <c r="J62" s="34" t="s">
        <v>28</v>
      </c>
      <c r="K62" s="34">
        <v>9</v>
      </c>
      <c r="L62" s="42"/>
      <c r="M62" s="42"/>
      <c r="N62" s="42"/>
      <c r="O62" s="36">
        <v>4.5</v>
      </c>
      <c r="P62" s="37">
        <f>ROUND(SUMPRODUCT(H62:O62,$H$9:$O$9)/100,1)</f>
        <v>5.8</v>
      </c>
      <c r="Q62" s="38" t="str">
        <f t="shared" si="3"/>
        <v>C</v>
      </c>
      <c r="R62" s="39" t="str">
        <f t="shared" si="4"/>
        <v>Trung bình</v>
      </c>
      <c r="S62" s="40" t="str">
        <f t="shared" si="5"/>
        <v/>
      </c>
      <c r="T62" s="41" t="s">
        <v>1032</v>
      </c>
      <c r="U62" s="3"/>
      <c r="V62" s="28"/>
      <c r="W62" s="7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8.75" customHeight="1">
      <c r="B63" s="29">
        <v>54</v>
      </c>
      <c r="C63" s="30" t="s">
        <v>1012</v>
      </c>
      <c r="D63" s="31" t="s">
        <v>1013</v>
      </c>
      <c r="E63" s="32" t="s">
        <v>192</v>
      </c>
      <c r="F63" s="33" t="s">
        <v>273</v>
      </c>
      <c r="G63" s="91" t="s">
        <v>217</v>
      </c>
      <c r="H63" s="34">
        <v>8</v>
      </c>
      <c r="I63" s="34">
        <v>9</v>
      </c>
      <c r="J63" s="34" t="s">
        <v>28</v>
      </c>
      <c r="K63" s="34">
        <v>9</v>
      </c>
      <c r="L63" s="42"/>
      <c r="M63" s="42"/>
      <c r="N63" s="42"/>
      <c r="O63" s="36">
        <v>4.5</v>
      </c>
      <c r="P63" s="37">
        <f>ROUND(SUMPRODUCT(H63:O63,$H$9:$O$9)/100,1)</f>
        <v>5.8</v>
      </c>
      <c r="Q63" s="38" t="str">
        <f t="shared" si="3"/>
        <v>C</v>
      </c>
      <c r="R63" s="39" t="str">
        <f t="shared" si="4"/>
        <v>Trung bình</v>
      </c>
      <c r="S63" s="40" t="str">
        <f t="shared" si="5"/>
        <v/>
      </c>
      <c r="T63" s="41" t="s">
        <v>1032</v>
      </c>
      <c r="U63" s="3"/>
      <c r="V63" s="28"/>
      <c r="W63" s="79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8.75" customHeight="1">
      <c r="B64" s="29">
        <v>55</v>
      </c>
      <c r="C64" s="30" t="s">
        <v>1014</v>
      </c>
      <c r="D64" s="31" t="s">
        <v>1015</v>
      </c>
      <c r="E64" s="32" t="s">
        <v>1016</v>
      </c>
      <c r="F64" s="33" t="s">
        <v>279</v>
      </c>
      <c r="G64" s="91" t="s">
        <v>216</v>
      </c>
      <c r="H64" s="34">
        <v>7</v>
      </c>
      <c r="I64" s="34">
        <v>8</v>
      </c>
      <c r="J64" s="34" t="s">
        <v>28</v>
      </c>
      <c r="K64" s="34">
        <v>8</v>
      </c>
      <c r="L64" s="42"/>
      <c r="M64" s="42"/>
      <c r="N64" s="42"/>
      <c r="O64" s="36">
        <v>3</v>
      </c>
      <c r="P64" s="37">
        <f>ROUND(SUMPRODUCT(H64:O64,$H$9:$O$9)/100,1)</f>
        <v>4.4000000000000004</v>
      </c>
      <c r="Q64" s="38" t="str">
        <f t="shared" si="3"/>
        <v>D</v>
      </c>
      <c r="R64" s="39" t="str">
        <f t="shared" si="4"/>
        <v>Trung bình yếu</v>
      </c>
      <c r="S64" s="40" t="str">
        <f t="shared" si="5"/>
        <v/>
      </c>
      <c r="T64" s="41" t="s">
        <v>1032</v>
      </c>
      <c r="U64" s="3"/>
      <c r="V64" s="28"/>
      <c r="W64" s="79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18.75" customHeight="1">
      <c r="B65" s="29">
        <v>56</v>
      </c>
      <c r="C65" s="30" t="s">
        <v>1017</v>
      </c>
      <c r="D65" s="31" t="s">
        <v>1018</v>
      </c>
      <c r="E65" s="32" t="s">
        <v>432</v>
      </c>
      <c r="F65" s="33" t="s">
        <v>1019</v>
      </c>
      <c r="G65" s="91" t="s">
        <v>212</v>
      </c>
      <c r="H65" s="34">
        <v>7</v>
      </c>
      <c r="I65" s="34">
        <v>8</v>
      </c>
      <c r="J65" s="34" t="s">
        <v>28</v>
      </c>
      <c r="K65" s="34">
        <v>8</v>
      </c>
      <c r="L65" s="42"/>
      <c r="M65" s="42"/>
      <c r="N65" s="42"/>
      <c r="O65" s="36">
        <v>4</v>
      </c>
      <c r="P65" s="37">
        <f>ROUND(SUMPRODUCT(H65:O65,$H$9:$O$9)/100,1)</f>
        <v>5.0999999999999996</v>
      </c>
      <c r="Q65" s="38" t="str">
        <f t="shared" si="3"/>
        <v>D+</v>
      </c>
      <c r="R65" s="39" t="str">
        <f t="shared" si="4"/>
        <v>Trung bình yếu</v>
      </c>
      <c r="S65" s="40" t="str">
        <f t="shared" si="5"/>
        <v/>
      </c>
      <c r="T65" s="41" t="s">
        <v>1032</v>
      </c>
      <c r="U65" s="3"/>
      <c r="V65" s="28"/>
      <c r="W65" s="79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</row>
    <row r="66" spans="1:38" ht="18.75" customHeight="1">
      <c r="B66" s="29">
        <v>57</v>
      </c>
      <c r="C66" s="30" t="s">
        <v>1020</v>
      </c>
      <c r="D66" s="31" t="s">
        <v>1021</v>
      </c>
      <c r="E66" s="32" t="s">
        <v>201</v>
      </c>
      <c r="F66" s="33" t="s">
        <v>1022</v>
      </c>
      <c r="G66" s="91" t="s">
        <v>214</v>
      </c>
      <c r="H66" s="34">
        <v>4</v>
      </c>
      <c r="I66" s="34">
        <v>5</v>
      </c>
      <c r="J66" s="34" t="s">
        <v>28</v>
      </c>
      <c r="K66" s="34">
        <v>5</v>
      </c>
      <c r="L66" s="42"/>
      <c r="M66" s="42"/>
      <c r="N66" s="42"/>
      <c r="O66" s="36">
        <v>4.5</v>
      </c>
      <c r="P66" s="37">
        <f>ROUND(SUMPRODUCT(H66:O66,$H$9:$O$9)/100,1)</f>
        <v>4.5999999999999996</v>
      </c>
      <c r="Q66" s="38" t="str">
        <f t="shared" si="3"/>
        <v>D</v>
      </c>
      <c r="R66" s="39" t="str">
        <f t="shared" si="4"/>
        <v>Trung bình yếu</v>
      </c>
      <c r="S66" s="40" t="str">
        <f t="shared" si="5"/>
        <v/>
      </c>
      <c r="T66" s="41" t="s">
        <v>1032</v>
      </c>
      <c r="U66" s="3"/>
      <c r="V66" s="28"/>
      <c r="W66" s="79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</row>
    <row r="67" spans="1:38" ht="18.75" customHeight="1">
      <c r="B67" s="29">
        <v>58</v>
      </c>
      <c r="C67" s="30" t="s">
        <v>1023</v>
      </c>
      <c r="D67" s="31" t="s">
        <v>632</v>
      </c>
      <c r="E67" s="32" t="s">
        <v>442</v>
      </c>
      <c r="F67" s="33" t="s">
        <v>803</v>
      </c>
      <c r="G67" s="91" t="s">
        <v>217</v>
      </c>
      <c r="H67" s="34">
        <v>7</v>
      </c>
      <c r="I67" s="34">
        <v>8</v>
      </c>
      <c r="J67" s="34" t="s">
        <v>28</v>
      </c>
      <c r="K67" s="34">
        <v>8</v>
      </c>
      <c r="L67" s="42"/>
      <c r="M67" s="42"/>
      <c r="N67" s="42"/>
      <c r="O67" s="36">
        <v>8</v>
      </c>
      <c r="P67" s="37">
        <f>ROUND(SUMPRODUCT(H67:O67,$H$9:$O$9)/100,1)</f>
        <v>7.9</v>
      </c>
      <c r="Q67" s="38" t="str">
        <f t="shared" si="3"/>
        <v>B</v>
      </c>
      <c r="R67" s="39" t="str">
        <f t="shared" si="4"/>
        <v>Khá</v>
      </c>
      <c r="S67" s="40" t="str">
        <f t="shared" si="5"/>
        <v/>
      </c>
      <c r="T67" s="41" t="s">
        <v>1032</v>
      </c>
      <c r="U67" s="3"/>
      <c r="V67" s="28"/>
      <c r="W67" s="79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</row>
    <row r="68" spans="1:38" ht="18.75" customHeight="1">
      <c r="B68" s="29">
        <v>59</v>
      </c>
      <c r="C68" s="30" t="s">
        <v>1024</v>
      </c>
      <c r="D68" s="31" t="s">
        <v>1025</v>
      </c>
      <c r="E68" s="32" t="s">
        <v>1026</v>
      </c>
      <c r="F68" s="33" t="s">
        <v>1027</v>
      </c>
      <c r="G68" s="91" t="s">
        <v>212</v>
      </c>
      <c r="H68" s="34">
        <v>9</v>
      </c>
      <c r="I68" s="34">
        <v>9</v>
      </c>
      <c r="J68" s="34" t="s">
        <v>28</v>
      </c>
      <c r="K68" s="34">
        <v>9</v>
      </c>
      <c r="L68" s="42"/>
      <c r="M68" s="42"/>
      <c r="N68" s="42"/>
      <c r="O68" s="36">
        <v>7</v>
      </c>
      <c r="P68" s="37">
        <f>ROUND(SUMPRODUCT(H68:O68,$H$9:$O$9)/100,1)</f>
        <v>7.6</v>
      </c>
      <c r="Q68" s="38" t="str">
        <f t="shared" si="3"/>
        <v>B</v>
      </c>
      <c r="R68" s="39" t="str">
        <f t="shared" si="4"/>
        <v>Khá</v>
      </c>
      <c r="S68" s="40" t="str">
        <f t="shared" si="5"/>
        <v/>
      </c>
      <c r="T68" s="41" t="s">
        <v>1032</v>
      </c>
      <c r="U68" s="3"/>
      <c r="V68" s="28"/>
      <c r="W68" s="79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</row>
    <row r="69" spans="1:38" ht="18.75" customHeight="1">
      <c r="B69" s="29">
        <v>60</v>
      </c>
      <c r="C69" s="30" t="s">
        <v>1028</v>
      </c>
      <c r="D69" s="31" t="s">
        <v>1029</v>
      </c>
      <c r="E69" s="32" t="s">
        <v>209</v>
      </c>
      <c r="F69" s="33" t="s">
        <v>1030</v>
      </c>
      <c r="G69" s="91" t="s">
        <v>215</v>
      </c>
      <c r="H69" s="34">
        <v>6</v>
      </c>
      <c r="I69" s="34">
        <v>7</v>
      </c>
      <c r="J69" s="34" t="s">
        <v>28</v>
      </c>
      <c r="K69" s="34">
        <v>7</v>
      </c>
      <c r="L69" s="42"/>
      <c r="M69" s="42"/>
      <c r="N69" s="42"/>
      <c r="O69" s="36">
        <v>5</v>
      </c>
      <c r="P69" s="37">
        <f>ROUND(SUMPRODUCT(H69:O69,$H$9:$O$9)/100,1)</f>
        <v>5.5</v>
      </c>
      <c r="Q69" s="38" t="str">
        <f t="shared" si="3"/>
        <v>C</v>
      </c>
      <c r="R69" s="39" t="str">
        <f t="shared" si="4"/>
        <v>Trung bình</v>
      </c>
      <c r="S69" s="40" t="str">
        <f t="shared" si="5"/>
        <v/>
      </c>
      <c r="T69" s="41" t="s">
        <v>1032</v>
      </c>
      <c r="U69" s="3"/>
      <c r="V69" s="28"/>
      <c r="W69" s="79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</row>
    <row r="70" spans="1:38" ht="9" hidden="1" customHeight="1">
      <c r="A70" s="2"/>
      <c r="B70" s="43"/>
      <c r="C70" s="44"/>
      <c r="D70" s="44"/>
      <c r="E70" s="45"/>
      <c r="F70" s="45"/>
      <c r="G70" s="45"/>
      <c r="H70" s="46"/>
      <c r="I70" s="47"/>
      <c r="J70" s="47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3"/>
    </row>
    <row r="71" spans="1:38" ht="16.8" hidden="1">
      <c r="A71" s="2"/>
      <c r="B71" s="109" t="s">
        <v>29</v>
      </c>
      <c r="C71" s="109"/>
      <c r="D71" s="44"/>
      <c r="E71" s="45"/>
      <c r="F71" s="45"/>
      <c r="G71" s="45"/>
      <c r="H71" s="46"/>
      <c r="I71" s="47"/>
      <c r="J71" s="47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3"/>
    </row>
    <row r="72" spans="1:38" ht="16.5" hidden="1" customHeight="1">
      <c r="A72" s="2"/>
      <c r="B72" s="49" t="s">
        <v>30</v>
      </c>
      <c r="C72" s="49"/>
      <c r="D72" s="50">
        <f>+$Z$8</f>
        <v>60</v>
      </c>
      <c r="E72" s="51" t="s">
        <v>31</v>
      </c>
      <c r="F72" s="112" t="s">
        <v>32</v>
      </c>
      <c r="G72" s="112"/>
      <c r="H72" s="112"/>
      <c r="I72" s="112"/>
      <c r="J72" s="112"/>
      <c r="K72" s="112"/>
      <c r="L72" s="112"/>
      <c r="M72" s="112"/>
      <c r="N72" s="112"/>
      <c r="O72" s="52">
        <f>$Z$8 -COUNTIF($S$9:$S$259,"Vắng") -COUNTIF($S$9:$S$259,"Vắng có phép") - COUNTIF($S$9:$S$259,"Đình chỉ thi") - COUNTIF($S$9:$S$259,"Không đủ ĐKDT")</f>
        <v>57</v>
      </c>
      <c r="P72" s="52"/>
      <c r="Q72" s="52"/>
      <c r="R72" s="53"/>
      <c r="S72" s="54" t="s">
        <v>31</v>
      </c>
      <c r="T72" s="53"/>
      <c r="U72" s="3"/>
    </row>
    <row r="73" spans="1:38" ht="16.5" hidden="1" customHeight="1">
      <c r="A73" s="2"/>
      <c r="B73" s="49" t="s">
        <v>33</v>
      </c>
      <c r="C73" s="49"/>
      <c r="D73" s="50">
        <f>+$AK$8</f>
        <v>57</v>
      </c>
      <c r="E73" s="51" t="s">
        <v>31</v>
      </c>
      <c r="F73" s="112" t="s">
        <v>34</v>
      </c>
      <c r="G73" s="112"/>
      <c r="H73" s="112"/>
      <c r="I73" s="112"/>
      <c r="J73" s="112"/>
      <c r="K73" s="112"/>
      <c r="L73" s="112"/>
      <c r="M73" s="112"/>
      <c r="N73" s="112"/>
      <c r="O73" s="55">
        <f>COUNTIF($S$9:$S$135,"Vắng")</f>
        <v>0</v>
      </c>
      <c r="P73" s="55"/>
      <c r="Q73" s="55"/>
      <c r="R73" s="56"/>
      <c r="S73" s="54" t="s">
        <v>31</v>
      </c>
      <c r="T73" s="56"/>
      <c r="U73" s="3"/>
    </row>
    <row r="74" spans="1:38" ht="16.5" hidden="1" customHeight="1">
      <c r="A74" s="2"/>
      <c r="B74" s="49" t="s">
        <v>46</v>
      </c>
      <c r="C74" s="49"/>
      <c r="D74" s="65">
        <f>COUNTIF(W10:W69,"Học lại")</f>
        <v>3</v>
      </c>
      <c r="E74" s="51" t="s">
        <v>31</v>
      </c>
      <c r="F74" s="112" t="s">
        <v>47</v>
      </c>
      <c r="G74" s="112"/>
      <c r="H74" s="112"/>
      <c r="I74" s="112"/>
      <c r="J74" s="112"/>
      <c r="K74" s="112"/>
      <c r="L74" s="112"/>
      <c r="M74" s="112"/>
      <c r="N74" s="112"/>
      <c r="O74" s="52">
        <f>COUNTIF($S$9:$S$135,"Vắng có phép")</f>
        <v>0</v>
      </c>
      <c r="P74" s="52"/>
      <c r="Q74" s="52"/>
      <c r="R74" s="53"/>
      <c r="S74" s="54" t="s">
        <v>31</v>
      </c>
      <c r="T74" s="53"/>
      <c r="U74" s="3"/>
    </row>
    <row r="75" spans="1:38" ht="3" hidden="1" customHeight="1">
      <c r="A75" s="2"/>
      <c r="B75" s="43"/>
      <c r="C75" s="44"/>
      <c r="D75" s="44"/>
      <c r="E75" s="45"/>
      <c r="F75" s="45"/>
      <c r="G75" s="45"/>
      <c r="H75" s="46"/>
      <c r="I75" s="47"/>
      <c r="J75" s="47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3"/>
    </row>
    <row r="76" spans="1:38" hidden="1">
      <c r="B76" s="85" t="s">
        <v>48</v>
      </c>
      <c r="C76" s="85"/>
      <c r="D76" s="86">
        <f>COUNTIF(W10:W69,"Thi lại")</f>
        <v>0</v>
      </c>
      <c r="E76" s="87" t="s">
        <v>31</v>
      </c>
      <c r="F76" s="3"/>
      <c r="G76" s="3"/>
      <c r="H76" s="3"/>
      <c r="I76" s="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3"/>
    </row>
    <row r="77" spans="1:38" ht="20.399999999999999" customHeight="1">
      <c r="B77" s="85"/>
      <c r="C77" s="85"/>
      <c r="D77" s="86"/>
      <c r="E77" s="87"/>
      <c r="F77" s="3"/>
      <c r="G77" s="3"/>
      <c r="H77" s="3"/>
      <c r="I77" s="3"/>
      <c r="J77" s="113" t="s">
        <v>1041</v>
      </c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3"/>
    </row>
    <row r="78" spans="1:38" ht="30" customHeight="1">
      <c r="A78" s="57"/>
      <c r="B78" s="123" t="s">
        <v>35</v>
      </c>
      <c r="C78" s="123"/>
      <c r="D78" s="123"/>
      <c r="E78" s="123"/>
      <c r="F78" s="123"/>
      <c r="G78" s="123"/>
      <c r="H78" s="123"/>
      <c r="I78" s="124"/>
      <c r="J78" s="125" t="s">
        <v>1037</v>
      </c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3"/>
    </row>
    <row r="79" spans="1:38" ht="4.5" customHeight="1">
      <c r="A79" s="2"/>
      <c r="B79" s="127"/>
      <c r="C79" s="128"/>
      <c r="D79" s="128"/>
      <c r="E79" s="129"/>
      <c r="F79" s="129"/>
      <c r="G79" s="129"/>
      <c r="H79" s="130"/>
      <c r="I79" s="131"/>
      <c r="J79" s="131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3"/>
    </row>
    <row r="80" spans="1:38" s="2" customFormat="1">
      <c r="B80" s="123" t="s">
        <v>36</v>
      </c>
      <c r="C80" s="123"/>
      <c r="D80" s="133" t="s">
        <v>37</v>
      </c>
      <c r="E80" s="133"/>
      <c r="F80" s="133"/>
      <c r="G80" s="133"/>
      <c r="H80" s="133"/>
      <c r="I80" s="131"/>
      <c r="J80" s="131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t="8.4" customHeight="1">
      <c r="A81" s="1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>
      <c r="A82" s="1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>
      <c r="A83" s="1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3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 ht="9.75" customHeight="1">
      <c r="A84" s="1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3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 ht="3.75" customHeight="1">
      <c r="A85" s="1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3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 ht="18" customHeight="1">
      <c r="A86" s="1"/>
      <c r="B86" s="135" t="s">
        <v>1038</v>
      </c>
      <c r="C86" s="135"/>
      <c r="D86" s="135" t="s">
        <v>1039</v>
      </c>
      <c r="E86" s="135"/>
      <c r="F86" s="135"/>
      <c r="G86" s="135"/>
      <c r="H86" s="135"/>
      <c r="I86" s="135"/>
      <c r="J86" s="135" t="s">
        <v>1040</v>
      </c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3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s="2" customFormat="1" ht="4.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</row>
    <row r="88" spans="1:38" s="2" customFormat="1" ht="36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</row>
    <row r="89" spans="1:38" s="2" customFormat="1" ht="21.75" customHeight="1">
      <c r="A89" s="1"/>
      <c r="B89" s="114" t="s">
        <v>38</v>
      </c>
      <c r="C89" s="114"/>
      <c r="D89" s="114"/>
      <c r="E89" s="114"/>
      <c r="F89" s="114"/>
      <c r="G89" s="114"/>
      <c r="H89" s="114"/>
      <c r="I89" s="58"/>
      <c r="J89" s="111" t="s">
        <v>50</v>
      </c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3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</row>
    <row r="90" spans="1:38" s="2" customFormat="1">
      <c r="A90" s="1"/>
      <c r="B90" s="43"/>
      <c r="C90" s="59"/>
      <c r="D90" s="59"/>
      <c r="E90" s="60"/>
      <c r="F90" s="60"/>
      <c r="G90" s="60"/>
      <c r="H90" s="61"/>
      <c r="I90" s="62"/>
      <c r="J90" s="111" t="s">
        <v>51</v>
      </c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</row>
    <row r="91" spans="1:38" s="2" customFormat="1">
      <c r="A91" s="1"/>
      <c r="B91" s="114" t="s">
        <v>36</v>
      </c>
      <c r="C91" s="114"/>
      <c r="D91" s="115" t="s">
        <v>37</v>
      </c>
      <c r="E91" s="115"/>
      <c r="F91" s="115"/>
      <c r="G91" s="115"/>
      <c r="H91" s="115"/>
      <c r="I91" s="62"/>
      <c r="J91" s="62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1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</row>
    <row r="92" spans="1:38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1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</row>
    <row r="93" spans="1:38" ht="7.2" customHeight="1"/>
    <row r="96" spans="1:38">
      <c r="B96" s="116"/>
      <c r="C96" s="116"/>
      <c r="D96" s="116"/>
      <c r="E96" s="116"/>
      <c r="F96" s="116"/>
      <c r="G96" s="116"/>
      <c r="H96" s="116"/>
      <c r="I96" s="116"/>
      <c r="J96" s="116" t="s">
        <v>52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</row>
  </sheetData>
  <sheetProtection formatCells="0" formatColumns="0" formatRows="0" insertColumns="0" insertRows="0" insertHyperlinks="0" deleteColumns="0" deleteRows="0" sort="0" autoFilter="0" pivotTables="0"/>
  <autoFilter ref="A8:AL69">
    <filterColumn colId="3" showButton="0"/>
    <filterColumn colId="19"/>
  </autoFilter>
  <sortState ref="B10:U69">
    <sortCondition ref="B10:B69"/>
  </sortState>
  <mergeCells count="58">
    <mergeCell ref="F73:N73"/>
    <mergeCell ref="C7:C8"/>
    <mergeCell ref="D7:E8"/>
    <mergeCell ref="F72:N72"/>
    <mergeCell ref="B91:C91"/>
    <mergeCell ref="D91:H91"/>
    <mergeCell ref="B96:C96"/>
    <mergeCell ref="D96:I96"/>
    <mergeCell ref="J96:T96"/>
    <mergeCell ref="J90:T90"/>
    <mergeCell ref="F74:N74"/>
    <mergeCell ref="J76:T76"/>
    <mergeCell ref="J77:T77"/>
    <mergeCell ref="B78:H78"/>
    <mergeCell ref="J78:T78"/>
    <mergeCell ref="B80:C80"/>
    <mergeCell ref="D80:H80"/>
    <mergeCell ref="B86:C86"/>
    <mergeCell ref="D86:I86"/>
    <mergeCell ref="B89:H89"/>
    <mergeCell ref="J89:T89"/>
    <mergeCell ref="J86:T86"/>
    <mergeCell ref="AI4:AJ6"/>
    <mergeCell ref="F7:F8"/>
    <mergeCell ref="G7:G8"/>
    <mergeCell ref="B9:G9"/>
    <mergeCell ref="B71:C71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9">
    <cfRule type="cellIs" dxfId="9" priority="21" operator="greaterThan">
      <formula>10</formula>
    </cfRule>
  </conditionalFormatting>
  <conditionalFormatting sqref="C1:C1048576">
    <cfRule type="duplicateValues" dxfId="8" priority="19"/>
  </conditionalFormatting>
  <conditionalFormatting sqref="C77:C86">
    <cfRule type="duplicateValues" dxfId="7" priority="17"/>
  </conditionalFormatting>
  <dataValidations count="1">
    <dataValidation allowBlank="1" showInputMessage="1" showErrorMessage="1" errorTitle="Không xóa dữ liệu" error="Không xóa dữ liệu" prompt="Không xóa dữ liệu" sqref="X2:AL8 W10:W69 D74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94"/>
  <sheetViews>
    <sheetView workbookViewId="0">
      <pane ySplit="3" topLeftCell="A4" activePane="bottomLeft" state="frozen"/>
      <selection activeCell="A6" sqref="A6:XFD6"/>
      <selection pane="bottomLeft" activeCell="Q3" sqref="Q1:R1048576"/>
    </sheetView>
  </sheetViews>
  <sheetFormatPr defaultColWidth="9" defaultRowHeight="15.6"/>
  <cols>
    <col min="1" max="1" width="0.59765625" style="1" customWidth="1"/>
    <col min="2" max="2" width="4.8984375" style="1" customWidth="1"/>
    <col min="3" max="3" width="11.5976562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1" style="1" customWidth="1"/>
    <col min="8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796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7.2968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1033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49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96" t="s">
        <v>2</v>
      </c>
      <c r="C4" s="96"/>
      <c r="D4" s="97" t="s">
        <v>53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8" t="s">
        <v>59</v>
      </c>
      <c r="P4" s="98"/>
      <c r="Q4" s="98"/>
      <c r="R4" s="98"/>
      <c r="S4" s="98"/>
      <c r="T4" s="98"/>
      <c r="W4" s="67"/>
      <c r="X4" s="99" t="s">
        <v>45</v>
      </c>
      <c r="Y4" s="99" t="s">
        <v>8</v>
      </c>
      <c r="Z4" s="99" t="s">
        <v>44</v>
      </c>
      <c r="AA4" s="99" t="s">
        <v>43</v>
      </c>
      <c r="AB4" s="99"/>
      <c r="AC4" s="99"/>
      <c r="AD4" s="99"/>
      <c r="AE4" s="99" t="s">
        <v>42</v>
      </c>
      <c r="AF4" s="99"/>
      <c r="AG4" s="99" t="s">
        <v>40</v>
      </c>
      <c r="AH4" s="99"/>
      <c r="AI4" s="99" t="s">
        <v>41</v>
      </c>
      <c r="AJ4" s="99"/>
      <c r="AK4" s="99" t="s">
        <v>39</v>
      </c>
      <c r="AL4" s="99"/>
    </row>
    <row r="5" spans="2:38" ht="17.25" customHeight="1">
      <c r="B5" s="100" t="s">
        <v>3</v>
      </c>
      <c r="C5" s="100"/>
      <c r="D5" s="9">
        <v>3</v>
      </c>
      <c r="G5" s="101" t="s">
        <v>54</v>
      </c>
      <c r="H5" s="101"/>
      <c r="I5" s="101"/>
      <c r="J5" s="101"/>
      <c r="K5" s="101"/>
      <c r="L5" s="101"/>
      <c r="M5" s="101"/>
      <c r="N5" s="101"/>
      <c r="O5" s="101" t="s">
        <v>55</v>
      </c>
      <c r="P5" s="101"/>
      <c r="Q5" s="101"/>
      <c r="R5" s="101"/>
      <c r="S5" s="101"/>
      <c r="T5" s="101"/>
      <c r="W5" s="67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</row>
    <row r="7" spans="2:38" ht="44.25" customHeight="1">
      <c r="B7" s="102" t="s">
        <v>4</v>
      </c>
      <c r="C7" s="117" t="s">
        <v>5</v>
      </c>
      <c r="D7" s="119" t="s">
        <v>6</v>
      </c>
      <c r="E7" s="120"/>
      <c r="F7" s="102" t="s">
        <v>7</v>
      </c>
      <c r="G7" s="102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5" t="s">
        <v>13</v>
      </c>
      <c r="M7" s="105" t="s">
        <v>14</v>
      </c>
      <c r="N7" s="105" t="s">
        <v>15</v>
      </c>
      <c r="O7" s="105" t="s">
        <v>16</v>
      </c>
      <c r="P7" s="102" t="s">
        <v>17</v>
      </c>
      <c r="Q7" s="105" t="s">
        <v>18</v>
      </c>
      <c r="R7" s="102" t="s">
        <v>19</v>
      </c>
      <c r="S7" s="102" t="s">
        <v>20</v>
      </c>
      <c r="T7" s="102" t="s">
        <v>21</v>
      </c>
      <c r="W7" s="67"/>
      <c r="X7" s="99"/>
      <c r="Y7" s="99"/>
      <c r="Z7" s="99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4"/>
      <c r="C8" s="118"/>
      <c r="D8" s="121"/>
      <c r="E8" s="122"/>
      <c r="F8" s="104"/>
      <c r="G8" s="104"/>
      <c r="H8" s="110"/>
      <c r="I8" s="110"/>
      <c r="J8" s="110"/>
      <c r="K8" s="110"/>
      <c r="L8" s="105"/>
      <c r="M8" s="105"/>
      <c r="N8" s="105"/>
      <c r="O8" s="105"/>
      <c r="P8" s="103"/>
      <c r="Q8" s="105"/>
      <c r="R8" s="104"/>
      <c r="S8" s="103"/>
      <c r="T8" s="103"/>
      <c r="V8" s="11"/>
      <c r="W8" s="67"/>
      <c r="X8" s="72" t="str">
        <f>+D4</f>
        <v>Tài chính tiền tệ</v>
      </c>
      <c r="Y8" s="73" t="str">
        <f>+O4</f>
        <v>Nhóm: FIA1326-3</v>
      </c>
      <c r="Z8" s="74">
        <f>+$AI$8+$AK$8+$AG$8</f>
        <v>58</v>
      </c>
      <c r="AA8" s="68">
        <f>COUNTIF($S$9:$S$127,"Khiển trách")</f>
        <v>0</v>
      </c>
      <c r="AB8" s="68">
        <f>COUNTIF($S$9:$S$127,"Cảnh cáo")</f>
        <v>0</v>
      </c>
      <c r="AC8" s="68">
        <f>COUNTIF($S$9:$S$127,"Đình chỉ thi")</f>
        <v>0</v>
      </c>
      <c r="AD8" s="75">
        <f>+($AA$8+$AB$8+$AC$8)/$Z$8*100%</f>
        <v>0</v>
      </c>
      <c r="AE8" s="68">
        <f>SUM(COUNTIF($S$9:$S$125,"Vắng"),COUNTIF($S$9:$S$125,"Vắng có phép"))</f>
        <v>1</v>
      </c>
      <c r="AF8" s="76">
        <f>+$AE$8/$Z$8</f>
        <v>1.7241379310344827E-2</v>
      </c>
      <c r="AG8" s="77">
        <f>COUNTIF($W$9:$W$125,"Thi lại")</f>
        <v>0</v>
      </c>
      <c r="AH8" s="76">
        <f>+$AG$8/$Z$8</f>
        <v>0</v>
      </c>
      <c r="AI8" s="77">
        <f>COUNTIF($W$9:$W$126,"Học lại")</f>
        <v>10</v>
      </c>
      <c r="AJ8" s="76">
        <f>+$AI$8/$Z$8</f>
        <v>0.17241379310344829</v>
      </c>
      <c r="AK8" s="68">
        <f>COUNTIF($W$10:$W$126,"Đạt")</f>
        <v>48</v>
      </c>
      <c r="AL8" s="75">
        <f>+$AK$8/$Z$8</f>
        <v>0.82758620689655171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4"/>
      <c r="Q9" s="16"/>
      <c r="R9" s="16"/>
      <c r="S9" s="104"/>
      <c r="T9" s="104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738</v>
      </c>
      <c r="D10" s="19" t="s">
        <v>104</v>
      </c>
      <c r="E10" s="20" t="s">
        <v>294</v>
      </c>
      <c r="F10" s="21" t="s">
        <v>739</v>
      </c>
      <c r="G10" s="90" t="s">
        <v>216</v>
      </c>
      <c r="H10" s="22">
        <v>8</v>
      </c>
      <c r="I10" s="22">
        <v>8.5</v>
      </c>
      <c r="J10" s="22" t="s">
        <v>28</v>
      </c>
      <c r="K10" s="22">
        <v>9</v>
      </c>
      <c r="L10" s="23"/>
      <c r="M10" s="23"/>
      <c r="N10" s="23"/>
      <c r="O10" s="24">
        <v>7.5</v>
      </c>
      <c r="P10" s="25">
        <f>ROUND(SUMPRODUCT(H10:O10,$H$9:$O$9)/100,1)</f>
        <v>7.8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88" t="str">
        <f t="shared" ref="S10:S41" si="2">+IF(OR($H10=0,$I10=0,$J10=0,$K10=0),"Không đủ ĐKDT","")</f>
        <v/>
      </c>
      <c r="T10" s="27" t="s">
        <v>886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740</v>
      </c>
      <c r="D11" s="31" t="s">
        <v>741</v>
      </c>
      <c r="E11" s="32" t="s">
        <v>742</v>
      </c>
      <c r="F11" s="33" t="s">
        <v>456</v>
      </c>
      <c r="G11" s="91" t="s">
        <v>218</v>
      </c>
      <c r="H11" s="34">
        <v>8</v>
      </c>
      <c r="I11" s="34">
        <v>8.5</v>
      </c>
      <c r="J11" s="34" t="s">
        <v>28</v>
      </c>
      <c r="K11" s="34">
        <v>9</v>
      </c>
      <c r="L11" s="35"/>
      <c r="M11" s="35"/>
      <c r="N11" s="35"/>
      <c r="O11" s="36">
        <v>5</v>
      </c>
      <c r="P11" s="37">
        <f>ROUND(SUMPRODUCT(H11:O11,$H$9:$O$9)/100,1)</f>
        <v>6.1</v>
      </c>
      <c r="Q11" s="38" t="str">
        <f t="shared" si="0"/>
        <v>C</v>
      </c>
      <c r="R11" s="39" t="str">
        <f t="shared" si="1"/>
        <v>Trung bình</v>
      </c>
      <c r="S11" s="40" t="str">
        <f t="shared" si="2"/>
        <v/>
      </c>
      <c r="T11" s="41" t="s">
        <v>886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743</v>
      </c>
      <c r="D12" s="31" t="s">
        <v>744</v>
      </c>
      <c r="E12" s="32" t="s">
        <v>311</v>
      </c>
      <c r="F12" s="33" t="s">
        <v>745</v>
      </c>
      <c r="G12" s="91" t="s">
        <v>216</v>
      </c>
      <c r="H12" s="34">
        <v>6</v>
      </c>
      <c r="I12" s="34">
        <v>6.5</v>
      </c>
      <c r="J12" s="34" t="s">
        <v>28</v>
      </c>
      <c r="K12" s="34">
        <v>7</v>
      </c>
      <c r="L12" s="42"/>
      <c r="M12" s="42"/>
      <c r="N12" s="42"/>
      <c r="O12" s="36">
        <v>5.5</v>
      </c>
      <c r="P12" s="37">
        <f>ROUND(SUMPRODUCT(H12:O12,$H$9:$O$9)/100,1)</f>
        <v>5.8</v>
      </c>
      <c r="Q12" s="38" t="str">
        <f t="shared" si="0"/>
        <v>C</v>
      </c>
      <c r="R12" s="39" t="str">
        <f t="shared" si="1"/>
        <v>Trung bình</v>
      </c>
      <c r="S12" s="40" t="str">
        <f t="shared" si="2"/>
        <v/>
      </c>
      <c r="T12" s="41" t="s">
        <v>886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746</v>
      </c>
      <c r="D13" s="31" t="s">
        <v>666</v>
      </c>
      <c r="E13" s="32" t="s">
        <v>483</v>
      </c>
      <c r="F13" s="33" t="s">
        <v>747</v>
      </c>
      <c r="G13" s="91" t="s">
        <v>212</v>
      </c>
      <c r="H13" s="34">
        <v>6</v>
      </c>
      <c r="I13" s="34">
        <v>6.5</v>
      </c>
      <c r="J13" s="34" t="s">
        <v>28</v>
      </c>
      <c r="K13" s="34">
        <v>7</v>
      </c>
      <c r="L13" s="42"/>
      <c r="M13" s="42"/>
      <c r="N13" s="42"/>
      <c r="O13" s="36">
        <v>2</v>
      </c>
      <c r="P13" s="37">
        <f>ROUND(SUMPRODUCT(H13:O13,$H$9:$O$9)/100,1)</f>
        <v>3.4</v>
      </c>
      <c r="Q13" s="38" t="str">
        <f t="shared" si="0"/>
        <v>F</v>
      </c>
      <c r="R13" s="39" t="str">
        <f t="shared" si="1"/>
        <v>Kém</v>
      </c>
      <c r="S13" s="40" t="str">
        <f t="shared" si="2"/>
        <v/>
      </c>
      <c r="T13" s="41" t="s">
        <v>886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Học lại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748</v>
      </c>
      <c r="D14" s="31" t="s">
        <v>749</v>
      </c>
      <c r="E14" s="32" t="s">
        <v>87</v>
      </c>
      <c r="F14" s="33" t="s">
        <v>750</v>
      </c>
      <c r="G14" s="91" t="s">
        <v>214</v>
      </c>
      <c r="H14" s="34">
        <v>8</v>
      </c>
      <c r="I14" s="34">
        <v>8.5</v>
      </c>
      <c r="J14" s="34" t="s">
        <v>28</v>
      </c>
      <c r="K14" s="34">
        <v>9</v>
      </c>
      <c r="L14" s="42"/>
      <c r="M14" s="42"/>
      <c r="N14" s="42"/>
      <c r="O14" s="36">
        <v>4</v>
      </c>
      <c r="P14" s="37">
        <f>ROUND(SUMPRODUCT(H14:O14,$H$9:$O$9)/100,1)</f>
        <v>5.4</v>
      </c>
      <c r="Q14" s="38" t="str">
        <f t="shared" si="0"/>
        <v>D+</v>
      </c>
      <c r="R14" s="39" t="str">
        <f t="shared" si="1"/>
        <v>Trung bình yếu</v>
      </c>
      <c r="S14" s="40" t="str">
        <f t="shared" si="2"/>
        <v/>
      </c>
      <c r="T14" s="41" t="s">
        <v>886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751</v>
      </c>
      <c r="D15" s="31" t="s">
        <v>752</v>
      </c>
      <c r="E15" s="32" t="s">
        <v>97</v>
      </c>
      <c r="F15" s="33" t="s">
        <v>753</v>
      </c>
      <c r="G15" s="91" t="s">
        <v>217</v>
      </c>
      <c r="H15" s="34">
        <v>8</v>
      </c>
      <c r="I15" s="34">
        <v>8.5</v>
      </c>
      <c r="J15" s="34" t="s">
        <v>28</v>
      </c>
      <c r="K15" s="34">
        <v>9</v>
      </c>
      <c r="L15" s="42"/>
      <c r="M15" s="42"/>
      <c r="N15" s="42"/>
      <c r="O15" s="36">
        <v>2</v>
      </c>
      <c r="P15" s="37">
        <f>ROUND(SUMPRODUCT(H15:O15,$H$9:$O$9)/100,1)</f>
        <v>4</v>
      </c>
      <c r="Q15" s="38" t="str">
        <f t="shared" si="0"/>
        <v>D</v>
      </c>
      <c r="R15" s="39" t="str">
        <f t="shared" si="1"/>
        <v>Trung bình yếu</v>
      </c>
      <c r="S15" s="40" t="str">
        <f t="shared" si="2"/>
        <v/>
      </c>
      <c r="T15" s="41" t="s">
        <v>886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754</v>
      </c>
      <c r="D16" s="31" t="s">
        <v>161</v>
      </c>
      <c r="E16" s="32" t="s">
        <v>97</v>
      </c>
      <c r="F16" s="33" t="s">
        <v>755</v>
      </c>
      <c r="G16" s="91" t="s">
        <v>214</v>
      </c>
      <c r="H16" s="34">
        <v>8</v>
      </c>
      <c r="I16" s="34">
        <v>8.5</v>
      </c>
      <c r="J16" s="34" t="s">
        <v>28</v>
      </c>
      <c r="K16" s="34">
        <v>9</v>
      </c>
      <c r="L16" s="42"/>
      <c r="M16" s="42"/>
      <c r="N16" s="42"/>
      <c r="O16" s="36">
        <v>7.5</v>
      </c>
      <c r="P16" s="37">
        <f>ROUND(SUMPRODUCT(H16:O16,$H$9:$O$9)/100,1)</f>
        <v>7.8</v>
      </c>
      <c r="Q16" s="38" t="str">
        <f t="shared" si="0"/>
        <v>B</v>
      </c>
      <c r="R16" s="39" t="str">
        <f t="shared" si="1"/>
        <v>Khá</v>
      </c>
      <c r="S16" s="40" t="str">
        <f t="shared" si="2"/>
        <v/>
      </c>
      <c r="T16" s="41" t="s">
        <v>886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756</v>
      </c>
      <c r="D17" s="31" t="s">
        <v>757</v>
      </c>
      <c r="E17" s="32" t="s">
        <v>108</v>
      </c>
      <c r="F17" s="33" t="s">
        <v>758</v>
      </c>
      <c r="G17" s="91" t="s">
        <v>218</v>
      </c>
      <c r="H17" s="34">
        <v>7</v>
      </c>
      <c r="I17" s="34">
        <v>7.5</v>
      </c>
      <c r="J17" s="34" t="s">
        <v>28</v>
      </c>
      <c r="K17" s="34">
        <v>8</v>
      </c>
      <c r="L17" s="42"/>
      <c r="M17" s="42"/>
      <c r="N17" s="42"/>
      <c r="O17" s="36">
        <v>0</v>
      </c>
      <c r="P17" s="37">
        <f>ROUND(SUMPRODUCT(H17:O17,$H$9:$O$9)/100,1)</f>
        <v>2.2999999999999998</v>
      </c>
      <c r="Q17" s="38" t="str">
        <f t="shared" si="0"/>
        <v>F</v>
      </c>
      <c r="R17" s="39" t="str">
        <f t="shared" si="1"/>
        <v>Kém</v>
      </c>
      <c r="S17" s="40" t="str">
        <f t="shared" si="2"/>
        <v/>
      </c>
      <c r="T17" s="41" t="s">
        <v>886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759</v>
      </c>
      <c r="D18" s="31" t="s">
        <v>760</v>
      </c>
      <c r="E18" s="32" t="s">
        <v>111</v>
      </c>
      <c r="F18" s="33" t="s">
        <v>761</v>
      </c>
      <c r="G18" s="91" t="s">
        <v>216</v>
      </c>
      <c r="H18" s="34">
        <v>8</v>
      </c>
      <c r="I18" s="34">
        <v>8.5</v>
      </c>
      <c r="J18" s="34" t="s">
        <v>28</v>
      </c>
      <c r="K18" s="34">
        <v>9</v>
      </c>
      <c r="L18" s="42"/>
      <c r="M18" s="42"/>
      <c r="N18" s="42"/>
      <c r="O18" s="36">
        <v>3</v>
      </c>
      <c r="P18" s="37">
        <f>ROUND(SUMPRODUCT(H18:O18,$H$9:$O$9)/100,1)</f>
        <v>4.7</v>
      </c>
      <c r="Q18" s="38" t="str">
        <f t="shared" si="0"/>
        <v>D</v>
      </c>
      <c r="R18" s="39" t="str">
        <f t="shared" si="1"/>
        <v>Trung bình yếu</v>
      </c>
      <c r="S18" s="40" t="str">
        <f t="shared" si="2"/>
        <v/>
      </c>
      <c r="T18" s="41" t="s">
        <v>886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762</v>
      </c>
      <c r="D19" s="31" t="s">
        <v>147</v>
      </c>
      <c r="E19" s="32" t="s">
        <v>763</v>
      </c>
      <c r="F19" s="33" t="s">
        <v>764</v>
      </c>
      <c r="G19" s="91" t="s">
        <v>217</v>
      </c>
      <c r="H19" s="34">
        <v>6</v>
      </c>
      <c r="I19" s="34">
        <v>6.5</v>
      </c>
      <c r="J19" s="34" t="s">
        <v>28</v>
      </c>
      <c r="K19" s="34">
        <v>7</v>
      </c>
      <c r="L19" s="42"/>
      <c r="M19" s="42"/>
      <c r="N19" s="42"/>
      <c r="O19" s="36">
        <v>2</v>
      </c>
      <c r="P19" s="37">
        <f>ROUND(SUMPRODUCT(H19:O19,$H$9:$O$9)/100,1)</f>
        <v>3.4</v>
      </c>
      <c r="Q19" s="38" t="str">
        <f t="shared" si="0"/>
        <v>F</v>
      </c>
      <c r="R19" s="39" t="str">
        <f t="shared" si="1"/>
        <v>Kém</v>
      </c>
      <c r="S19" s="40" t="str">
        <f t="shared" si="2"/>
        <v/>
      </c>
      <c r="T19" s="41" t="s">
        <v>886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Học lại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765</v>
      </c>
      <c r="D20" s="31" t="s">
        <v>766</v>
      </c>
      <c r="E20" s="32" t="s">
        <v>638</v>
      </c>
      <c r="F20" s="33" t="s">
        <v>767</v>
      </c>
      <c r="G20" s="91" t="s">
        <v>218</v>
      </c>
      <c r="H20" s="34">
        <v>7</v>
      </c>
      <c r="I20" s="34">
        <v>7.5</v>
      </c>
      <c r="J20" s="34" t="s">
        <v>28</v>
      </c>
      <c r="K20" s="34">
        <v>8</v>
      </c>
      <c r="L20" s="42"/>
      <c r="M20" s="42"/>
      <c r="N20" s="42"/>
      <c r="O20" s="36">
        <v>2.5</v>
      </c>
      <c r="P20" s="37">
        <f>ROUND(SUMPRODUCT(H20:O20,$H$9:$O$9)/100,1)</f>
        <v>4</v>
      </c>
      <c r="Q20" s="38" t="str">
        <f t="shared" si="0"/>
        <v>D</v>
      </c>
      <c r="R20" s="39" t="str">
        <f t="shared" si="1"/>
        <v>Trung bình yếu</v>
      </c>
      <c r="S20" s="40" t="str">
        <f t="shared" si="2"/>
        <v/>
      </c>
      <c r="T20" s="41" t="s">
        <v>886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768</v>
      </c>
      <c r="D21" s="31" t="s">
        <v>769</v>
      </c>
      <c r="E21" s="32" t="s">
        <v>327</v>
      </c>
      <c r="F21" s="33" t="s">
        <v>270</v>
      </c>
      <c r="G21" s="91" t="s">
        <v>212</v>
      </c>
      <c r="H21" s="34">
        <v>8</v>
      </c>
      <c r="I21" s="34">
        <v>8.5</v>
      </c>
      <c r="J21" s="34" t="s">
        <v>28</v>
      </c>
      <c r="K21" s="34">
        <v>9</v>
      </c>
      <c r="L21" s="42"/>
      <c r="M21" s="42"/>
      <c r="N21" s="42"/>
      <c r="O21" s="36">
        <v>5.5</v>
      </c>
      <c r="P21" s="37">
        <f>ROUND(SUMPRODUCT(H21:O21,$H$9:$O$9)/100,1)</f>
        <v>6.4</v>
      </c>
      <c r="Q21" s="38" t="str">
        <f t="shared" si="0"/>
        <v>C</v>
      </c>
      <c r="R21" s="39" t="str">
        <f t="shared" si="1"/>
        <v>Trung bình</v>
      </c>
      <c r="S21" s="40" t="str">
        <f t="shared" si="2"/>
        <v/>
      </c>
      <c r="T21" s="41" t="s">
        <v>886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770</v>
      </c>
      <c r="D22" s="31" t="s">
        <v>771</v>
      </c>
      <c r="E22" s="32" t="s">
        <v>644</v>
      </c>
      <c r="F22" s="33" t="s">
        <v>772</v>
      </c>
      <c r="G22" s="91" t="s">
        <v>219</v>
      </c>
      <c r="H22" s="34">
        <v>7</v>
      </c>
      <c r="I22" s="34">
        <v>7.5</v>
      </c>
      <c r="J22" s="34" t="s">
        <v>28</v>
      </c>
      <c r="K22" s="34">
        <v>8</v>
      </c>
      <c r="L22" s="42"/>
      <c r="M22" s="42"/>
      <c r="N22" s="42"/>
      <c r="O22" s="36">
        <v>3</v>
      </c>
      <c r="P22" s="37">
        <f>ROUND(SUMPRODUCT(H22:O22,$H$9:$O$9)/100,1)</f>
        <v>4.4000000000000004</v>
      </c>
      <c r="Q22" s="38" t="str">
        <f t="shared" si="0"/>
        <v>D</v>
      </c>
      <c r="R22" s="39" t="str">
        <f t="shared" si="1"/>
        <v>Trung bình yếu</v>
      </c>
      <c r="S22" s="40" t="str">
        <f t="shared" si="2"/>
        <v/>
      </c>
      <c r="T22" s="41" t="s">
        <v>886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773</v>
      </c>
      <c r="D23" s="31" t="s">
        <v>104</v>
      </c>
      <c r="E23" s="32" t="s">
        <v>502</v>
      </c>
      <c r="F23" s="33" t="s">
        <v>229</v>
      </c>
      <c r="G23" s="91" t="s">
        <v>216</v>
      </c>
      <c r="H23" s="34">
        <v>7</v>
      </c>
      <c r="I23" s="34">
        <v>7.5</v>
      </c>
      <c r="J23" s="34" t="s">
        <v>28</v>
      </c>
      <c r="K23" s="34">
        <v>8</v>
      </c>
      <c r="L23" s="42"/>
      <c r="M23" s="42"/>
      <c r="N23" s="42"/>
      <c r="O23" s="36">
        <v>5.5</v>
      </c>
      <c r="P23" s="37">
        <f>ROUND(SUMPRODUCT(H23:O23,$H$9:$O$9)/100,1)</f>
        <v>6.1</v>
      </c>
      <c r="Q23" s="38" t="str">
        <f t="shared" si="0"/>
        <v>C</v>
      </c>
      <c r="R23" s="39" t="str">
        <f t="shared" si="1"/>
        <v>Trung bình</v>
      </c>
      <c r="S23" s="40" t="str">
        <f t="shared" si="2"/>
        <v/>
      </c>
      <c r="T23" s="41" t="s">
        <v>886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774</v>
      </c>
      <c r="D24" s="31" t="s">
        <v>775</v>
      </c>
      <c r="E24" s="32" t="s">
        <v>333</v>
      </c>
      <c r="F24" s="33" t="s">
        <v>753</v>
      </c>
      <c r="G24" s="91" t="s">
        <v>219</v>
      </c>
      <c r="H24" s="34">
        <v>6</v>
      </c>
      <c r="I24" s="34">
        <v>6.5</v>
      </c>
      <c r="J24" s="34" t="s">
        <v>28</v>
      </c>
      <c r="K24" s="34">
        <v>7</v>
      </c>
      <c r="L24" s="42"/>
      <c r="M24" s="42"/>
      <c r="N24" s="42"/>
      <c r="O24" s="36">
        <v>0</v>
      </c>
      <c r="P24" s="37">
        <f>ROUND(SUMPRODUCT(H24:O24,$H$9:$O$9)/100,1)</f>
        <v>2</v>
      </c>
      <c r="Q24" s="38" t="str">
        <f t="shared" si="0"/>
        <v>F</v>
      </c>
      <c r="R24" s="39" t="str">
        <f t="shared" si="1"/>
        <v>Kém</v>
      </c>
      <c r="S24" s="40" t="str">
        <f t="shared" si="2"/>
        <v/>
      </c>
      <c r="T24" s="41" t="s">
        <v>886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Học lại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776</v>
      </c>
      <c r="D25" s="31" t="s">
        <v>777</v>
      </c>
      <c r="E25" s="32" t="s">
        <v>778</v>
      </c>
      <c r="F25" s="33" t="s">
        <v>779</v>
      </c>
      <c r="G25" s="91" t="s">
        <v>212</v>
      </c>
      <c r="H25" s="34">
        <v>7</v>
      </c>
      <c r="I25" s="34">
        <v>7.5</v>
      </c>
      <c r="J25" s="34" t="s">
        <v>28</v>
      </c>
      <c r="K25" s="34">
        <v>8</v>
      </c>
      <c r="L25" s="42"/>
      <c r="M25" s="42"/>
      <c r="N25" s="42"/>
      <c r="O25" s="36">
        <v>5.5</v>
      </c>
      <c r="P25" s="37">
        <f>ROUND(SUMPRODUCT(H25:O25,$H$9:$O$9)/100,1)</f>
        <v>6.1</v>
      </c>
      <c r="Q25" s="38" t="str">
        <f t="shared" si="0"/>
        <v>C</v>
      </c>
      <c r="R25" s="39" t="str">
        <f t="shared" si="1"/>
        <v>Trung bình</v>
      </c>
      <c r="S25" s="40" t="str">
        <f t="shared" si="2"/>
        <v/>
      </c>
      <c r="T25" s="41" t="s">
        <v>886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780</v>
      </c>
      <c r="D26" s="31" t="s">
        <v>781</v>
      </c>
      <c r="E26" s="32" t="s">
        <v>119</v>
      </c>
      <c r="F26" s="33" t="s">
        <v>228</v>
      </c>
      <c r="G26" s="91" t="s">
        <v>213</v>
      </c>
      <c r="H26" s="34">
        <v>8</v>
      </c>
      <c r="I26" s="34">
        <v>8.5</v>
      </c>
      <c r="J26" s="34" t="s">
        <v>28</v>
      </c>
      <c r="K26" s="34">
        <v>9</v>
      </c>
      <c r="L26" s="42"/>
      <c r="M26" s="42"/>
      <c r="N26" s="42"/>
      <c r="O26" s="36">
        <v>5.5</v>
      </c>
      <c r="P26" s="37">
        <f>ROUND(SUMPRODUCT(H26:O26,$H$9:$O$9)/100,1)</f>
        <v>6.4</v>
      </c>
      <c r="Q26" s="38" t="str">
        <f t="shared" si="0"/>
        <v>C</v>
      </c>
      <c r="R26" s="39" t="str">
        <f t="shared" si="1"/>
        <v>Trung bình</v>
      </c>
      <c r="S26" s="40" t="str">
        <f t="shared" si="2"/>
        <v/>
      </c>
      <c r="T26" s="41" t="s">
        <v>886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782</v>
      </c>
      <c r="D27" s="31" t="s">
        <v>68</v>
      </c>
      <c r="E27" s="32" t="s">
        <v>119</v>
      </c>
      <c r="F27" s="33" t="s">
        <v>429</v>
      </c>
      <c r="G27" s="91" t="s">
        <v>214</v>
      </c>
      <c r="H27" s="34">
        <v>7</v>
      </c>
      <c r="I27" s="34">
        <v>7.5</v>
      </c>
      <c r="J27" s="34" t="s">
        <v>28</v>
      </c>
      <c r="K27" s="34">
        <v>8</v>
      </c>
      <c r="L27" s="42"/>
      <c r="M27" s="42"/>
      <c r="N27" s="42"/>
      <c r="O27" s="36">
        <v>6.5</v>
      </c>
      <c r="P27" s="37">
        <f>ROUND(SUMPRODUCT(H27:O27,$H$9:$O$9)/100,1)</f>
        <v>6.8</v>
      </c>
      <c r="Q27" s="38" t="str">
        <f t="shared" si="0"/>
        <v>C+</v>
      </c>
      <c r="R27" s="39" t="str">
        <f t="shared" si="1"/>
        <v>Trung bình</v>
      </c>
      <c r="S27" s="40" t="str">
        <f t="shared" si="2"/>
        <v/>
      </c>
      <c r="T27" s="41" t="s">
        <v>886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783</v>
      </c>
      <c r="D28" s="31" t="s">
        <v>110</v>
      </c>
      <c r="E28" s="32" t="s">
        <v>123</v>
      </c>
      <c r="F28" s="33" t="s">
        <v>667</v>
      </c>
      <c r="G28" s="91" t="s">
        <v>214</v>
      </c>
      <c r="H28" s="34">
        <v>8</v>
      </c>
      <c r="I28" s="34">
        <v>8.5</v>
      </c>
      <c r="J28" s="34" t="s">
        <v>28</v>
      </c>
      <c r="K28" s="34">
        <v>9</v>
      </c>
      <c r="L28" s="42"/>
      <c r="M28" s="42"/>
      <c r="N28" s="42"/>
      <c r="O28" s="36">
        <v>5.5</v>
      </c>
      <c r="P28" s="37">
        <f>ROUND(SUMPRODUCT(H28:O28,$H$9:$O$9)/100,1)</f>
        <v>6.4</v>
      </c>
      <c r="Q28" s="38" t="str">
        <f t="shared" si="0"/>
        <v>C</v>
      </c>
      <c r="R28" s="39" t="str">
        <f t="shared" si="1"/>
        <v>Trung bình</v>
      </c>
      <c r="S28" s="40" t="str">
        <f t="shared" si="2"/>
        <v/>
      </c>
      <c r="T28" s="41" t="s">
        <v>886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784</v>
      </c>
      <c r="D29" s="31" t="s">
        <v>785</v>
      </c>
      <c r="E29" s="32" t="s">
        <v>132</v>
      </c>
      <c r="F29" s="33" t="s">
        <v>786</v>
      </c>
      <c r="G29" s="91" t="s">
        <v>214</v>
      </c>
      <c r="H29" s="34">
        <v>8</v>
      </c>
      <c r="I29" s="34">
        <v>8.5</v>
      </c>
      <c r="J29" s="34" t="s">
        <v>28</v>
      </c>
      <c r="K29" s="34">
        <v>9</v>
      </c>
      <c r="L29" s="42"/>
      <c r="M29" s="42"/>
      <c r="N29" s="42"/>
      <c r="O29" s="36">
        <v>4</v>
      </c>
      <c r="P29" s="37">
        <f>ROUND(SUMPRODUCT(H29:O29,$H$9:$O$9)/100,1)</f>
        <v>5.4</v>
      </c>
      <c r="Q29" s="38" t="str">
        <f t="shared" si="0"/>
        <v>D+</v>
      </c>
      <c r="R29" s="39" t="str">
        <f t="shared" si="1"/>
        <v>Trung bình yếu</v>
      </c>
      <c r="S29" s="40" t="str">
        <f t="shared" si="2"/>
        <v/>
      </c>
      <c r="T29" s="41" t="s">
        <v>886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787</v>
      </c>
      <c r="D30" s="31" t="s">
        <v>788</v>
      </c>
      <c r="E30" s="32" t="s">
        <v>132</v>
      </c>
      <c r="F30" s="33" t="s">
        <v>228</v>
      </c>
      <c r="G30" s="91" t="s">
        <v>212</v>
      </c>
      <c r="H30" s="34">
        <v>5</v>
      </c>
      <c r="I30" s="34">
        <v>5.5</v>
      </c>
      <c r="J30" s="34" t="s">
        <v>28</v>
      </c>
      <c r="K30" s="34">
        <v>6</v>
      </c>
      <c r="L30" s="42"/>
      <c r="M30" s="42"/>
      <c r="N30" s="42"/>
      <c r="O30" s="36">
        <v>3</v>
      </c>
      <c r="P30" s="37">
        <f>ROUND(SUMPRODUCT(H30:O30,$H$9:$O$9)/100,1)</f>
        <v>3.8</v>
      </c>
      <c r="Q30" s="38" t="str">
        <f t="shared" si="0"/>
        <v>F</v>
      </c>
      <c r="R30" s="39" t="str">
        <f t="shared" si="1"/>
        <v>Kém</v>
      </c>
      <c r="S30" s="40" t="str">
        <f t="shared" si="2"/>
        <v/>
      </c>
      <c r="T30" s="41" t="s">
        <v>886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Học lại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789</v>
      </c>
      <c r="D31" s="31" t="s">
        <v>790</v>
      </c>
      <c r="E31" s="32" t="s">
        <v>132</v>
      </c>
      <c r="F31" s="33" t="s">
        <v>791</v>
      </c>
      <c r="G31" s="91" t="s">
        <v>216</v>
      </c>
      <c r="H31" s="34">
        <v>8</v>
      </c>
      <c r="I31" s="34">
        <v>8.5</v>
      </c>
      <c r="J31" s="34" t="s">
        <v>28</v>
      </c>
      <c r="K31" s="34">
        <v>9</v>
      </c>
      <c r="L31" s="42"/>
      <c r="M31" s="42"/>
      <c r="N31" s="42"/>
      <c r="O31" s="36">
        <v>5.5</v>
      </c>
      <c r="P31" s="37">
        <f>ROUND(SUMPRODUCT(H31:O31,$H$9:$O$9)/100,1)</f>
        <v>6.4</v>
      </c>
      <c r="Q31" s="38" t="str">
        <f t="shared" si="0"/>
        <v>C</v>
      </c>
      <c r="R31" s="39" t="str">
        <f t="shared" si="1"/>
        <v>Trung bình</v>
      </c>
      <c r="S31" s="40" t="str">
        <f t="shared" si="2"/>
        <v/>
      </c>
      <c r="T31" s="41" t="s">
        <v>886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792</v>
      </c>
      <c r="D32" s="31" t="s">
        <v>101</v>
      </c>
      <c r="E32" s="32" t="s">
        <v>793</v>
      </c>
      <c r="F32" s="33" t="s">
        <v>249</v>
      </c>
      <c r="G32" s="91" t="s">
        <v>214</v>
      </c>
      <c r="H32" s="34">
        <v>7</v>
      </c>
      <c r="I32" s="34">
        <v>7.5</v>
      </c>
      <c r="J32" s="34" t="s">
        <v>28</v>
      </c>
      <c r="K32" s="34">
        <v>8</v>
      </c>
      <c r="L32" s="42"/>
      <c r="M32" s="42"/>
      <c r="N32" s="42"/>
      <c r="O32" s="36">
        <v>4.5</v>
      </c>
      <c r="P32" s="37">
        <f>ROUND(SUMPRODUCT(H32:O32,$H$9:$O$9)/100,1)</f>
        <v>5.4</v>
      </c>
      <c r="Q32" s="38" t="str">
        <f t="shared" si="0"/>
        <v>D+</v>
      </c>
      <c r="R32" s="39" t="str">
        <f t="shared" si="1"/>
        <v>Trung bình yếu</v>
      </c>
      <c r="S32" s="40" t="str">
        <f t="shared" si="2"/>
        <v/>
      </c>
      <c r="T32" s="41" t="s">
        <v>886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794</v>
      </c>
      <c r="D33" s="31" t="s">
        <v>795</v>
      </c>
      <c r="E33" s="32" t="s">
        <v>142</v>
      </c>
      <c r="F33" s="33" t="s">
        <v>689</v>
      </c>
      <c r="G33" s="91" t="s">
        <v>217</v>
      </c>
      <c r="H33" s="34">
        <v>10</v>
      </c>
      <c r="I33" s="34">
        <v>9.5</v>
      </c>
      <c r="J33" s="34" t="s">
        <v>28</v>
      </c>
      <c r="K33" s="34">
        <v>9</v>
      </c>
      <c r="L33" s="42"/>
      <c r="M33" s="42"/>
      <c r="N33" s="42"/>
      <c r="O33" s="36">
        <v>7</v>
      </c>
      <c r="P33" s="37">
        <f>ROUND(SUMPRODUCT(H33:O33,$H$9:$O$9)/100,1)</f>
        <v>7.8</v>
      </c>
      <c r="Q33" s="38" t="str">
        <f t="shared" si="0"/>
        <v>B</v>
      </c>
      <c r="R33" s="39" t="str">
        <f t="shared" si="1"/>
        <v>Khá</v>
      </c>
      <c r="S33" s="40" t="str">
        <f t="shared" si="2"/>
        <v/>
      </c>
      <c r="T33" s="41" t="s">
        <v>886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796</v>
      </c>
      <c r="D34" s="31" t="s">
        <v>101</v>
      </c>
      <c r="E34" s="32" t="s">
        <v>142</v>
      </c>
      <c r="F34" s="33" t="s">
        <v>797</v>
      </c>
      <c r="G34" s="91" t="s">
        <v>214</v>
      </c>
      <c r="H34" s="34">
        <v>8</v>
      </c>
      <c r="I34" s="34">
        <v>8.5</v>
      </c>
      <c r="J34" s="34" t="s">
        <v>28</v>
      </c>
      <c r="K34" s="34">
        <v>9</v>
      </c>
      <c r="L34" s="42"/>
      <c r="M34" s="42"/>
      <c r="N34" s="42"/>
      <c r="O34" s="36">
        <v>7</v>
      </c>
      <c r="P34" s="37">
        <f>ROUND(SUMPRODUCT(H34:O34,$H$9:$O$9)/100,1)</f>
        <v>7.5</v>
      </c>
      <c r="Q34" s="38" t="str">
        <f t="shared" si="0"/>
        <v>B</v>
      </c>
      <c r="R34" s="39" t="str">
        <f t="shared" si="1"/>
        <v>Khá</v>
      </c>
      <c r="S34" s="40" t="str">
        <f t="shared" si="2"/>
        <v/>
      </c>
      <c r="T34" s="41" t="s">
        <v>886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798</v>
      </c>
      <c r="D35" s="31" t="s">
        <v>799</v>
      </c>
      <c r="E35" s="32" t="s">
        <v>142</v>
      </c>
      <c r="F35" s="33" t="s">
        <v>800</v>
      </c>
      <c r="G35" s="91" t="s">
        <v>216</v>
      </c>
      <c r="H35" s="34">
        <v>8</v>
      </c>
      <c r="I35" s="34">
        <v>8.5</v>
      </c>
      <c r="J35" s="34" t="s">
        <v>28</v>
      </c>
      <c r="K35" s="34">
        <v>9</v>
      </c>
      <c r="L35" s="42"/>
      <c r="M35" s="42"/>
      <c r="N35" s="42"/>
      <c r="O35" s="36">
        <v>6</v>
      </c>
      <c r="P35" s="37">
        <f>ROUND(SUMPRODUCT(H35:O35,$H$9:$O$9)/100,1)</f>
        <v>6.8</v>
      </c>
      <c r="Q35" s="38" t="str">
        <f t="shared" si="0"/>
        <v>C+</v>
      </c>
      <c r="R35" s="39" t="str">
        <f t="shared" si="1"/>
        <v>Trung bình</v>
      </c>
      <c r="S35" s="40" t="str">
        <f t="shared" si="2"/>
        <v/>
      </c>
      <c r="T35" s="41" t="s">
        <v>886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801</v>
      </c>
      <c r="D36" s="31" t="s">
        <v>802</v>
      </c>
      <c r="E36" s="32" t="s">
        <v>145</v>
      </c>
      <c r="F36" s="33" t="s">
        <v>803</v>
      </c>
      <c r="G36" s="91" t="s">
        <v>212</v>
      </c>
      <c r="H36" s="34">
        <v>7</v>
      </c>
      <c r="I36" s="34">
        <v>7.5</v>
      </c>
      <c r="J36" s="34" t="s">
        <v>28</v>
      </c>
      <c r="K36" s="34">
        <v>8</v>
      </c>
      <c r="L36" s="42"/>
      <c r="M36" s="42"/>
      <c r="N36" s="42"/>
      <c r="O36" s="36">
        <v>9</v>
      </c>
      <c r="P36" s="37">
        <f>ROUND(SUMPRODUCT(H36:O36,$H$9:$O$9)/100,1)</f>
        <v>8.6</v>
      </c>
      <c r="Q36" s="38" t="str">
        <f t="shared" si="0"/>
        <v>A</v>
      </c>
      <c r="R36" s="39" t="str">
        <f t="shared" si="1"/>
        <v>Giỏi</v>
      </c>
      <c r="S36" s="40" t="str">
        <f t="shared" si="2"/>
        <v/>
      </c>
      <c r="T36" s="41" t="s">
        <v>886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804</v>
      </c>
      <c r="D37" s="31" t="s">
        <v>805</v>
      </c>
      <c r="E37" s="32" t="s">
        <v>145</v>
      </c>
      <c r="F37" s="33" t="s">
        <v>806</v>
      </c>
      <c r="G37" s="91" t="s">
        <v>217</v>
      </c>
      <c r="H37" s="34">
        <v>5</v>
      </c>
      <c r="I37" s="34">
        <v>5.5</v>
      </c>
      <c r="J37" s="34" t="s">
        <v>28</v>
      </c>
      <c r="K37" s="34">
        <v>6</v>
      </c>
      <c r="L37" s="42"/>
      <c r="M37" s="42"/>
      <c r="N37" s="42"/>
      <c r="O37" s="36">
        <v>4</v>
      </c>
      <c r="P37" s="37">
        <f>ROUND(SUMPRODUCT(H37:O37,$H$9:$O$9)/100,1)</f>
        <v>4.5</v>
      </c>
      <c r="Q37" s="38" t="str">
        <f t="shared" si="0"/>
        <v>D</v>
      </c>
      <c r="R37" s="39" t="str">
        <f t="shared" si="1"/>
        <v>Trung bình yếu</v>
      </c>
      <c r="S37" s="40" t="str">
        <f t="shared" si="2"/>
        <v/>
      </c>
      <c r="T37" s="41" t="s">
        <v>886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807</v>
      </c>
      <c r="D38" s="31" t="s">
        <v>808</v>
      </c>
      <c r="E38" s="32" t="s">
        <v>145</v>
      </c>
      <c r="F38" s="33" t="s">
        <v>595</v>
      </c>
      <c r="G38" s="91" t="s">
        <v>215</v>
      </c>
      <c r="H38" s="34">
        <v>6</v>
      </c>
      <c r="I38" s="34">
        <v>6.5</v>
      </c>
      <c r="J38" s="34" t="s">
        <v>28</v>
      </c>
      <c r="K38" s="34">
        <v>7</v>
      </c>
      <c r="L38" s="42"/>
      <c r="M38" s="42"/>
      <c r="N38" s="42"/>
      <c r="O38" s="36">
        <v>2.5</v>
      </c>
      <c r="P38" s="37">
        <f>ROUND(SUMPRODUCT(H38:O38,$H$9:$O$9)/100,1)</f>
        <v>3.7</v>
      </c>
      <c r="Q38" s="38" t="str">
        <f t="shared" si="0"/>
        <v>F</v>
      </c>
      <c r="R38" s="39" t="str">
        <f t="shared" si="1"/>
        <v>Kém</v>
      </c>
      <c r="S38" s="40" t="str">
        <f t="shared" si="2"/>
        <v/>
      </c>
      <c r="T38" s="41" t="s">
        <v>886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Học lại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809</v>
      </c>
      <c r="D39" s="31" t="s">
        <v>104</v>
      </c>
      <c r="E39" s="32" t="s">
        <v>810</v>
      </c>
      <c r="F39" s="33" t="s">
        <v>270</v>
      </c>
      <c r="G39" s="91" t="s">
        <v>214</v>
      </c>
      <c r="H39" s="34">
        <v>8</v>
      </c>
      <c r="I39" s="34">
        <v>8.5</v>
      </c>
      <c r="J39" s="34" t="s">
        <v>28</v>
      </c>
      <c r="K39" s="34">
        <v>9</v>
      </c>
      <c r="L39" s="42"/>
      <c r="M39" s="42"/>
      <c r="N39" s="42"/>
      <c r="O39" s="36">
        <v>5</v>
      </c>
      <c r="P39" s="37">
        <f>ROUND(SUMPRODUCT(H39:O39,$H$9:$O$9)/100,1)</f>
        <v>6.1</v>
      </c>
      <c r="Q39" s="38" t="str">
        <f t="shared" si="0"/>
        <v>C</v>
      </c>
      <c r="R39" s="39" t="str">
        <f t="shared" si="1"/>
        <v>Trung bình</v>
      </c>
      <c r="S39" s="40" t="str">
        <f t="shared" si="2"/>
        <v/>
      </c>
      <c r="T39" s="41" t="s">
        <v>887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811</v>
      </c>
      <c r="D40" s="31" t="s">
        <v>812</v>
      </c>
      <c r="E40" s="32" t="s">
        <v>813</v>
      </c>
      <c r="F40" s="33" t="s">
        <v>814</v>
      </c>
      <c r="G40" s="91" t="s">
        <v>218</v>
      </c>
      <c r="H40" s="34">
        <v>4</v>
      </c>
      <c r="I40" s="34">
        <v>4.5</v>
      </c>
      <c r="J40" s="34" t="s">
        <v>28</v>
      </c>
      <c r="K40" s="34">
        <v>5</v>
      </c>
      <c r="L40" s="42"/>
      <c r="M40" s="42"/>
      <c r="N40" s="42"/>
      <c r="O40" s="36">
        <v>3.5</v>
      </c>
      <c r="P40" s="37">
        <f>ROUND(SUMPRODUCT(H40:O40,$H$9:$O$9)/100,1)</f>
        <v>3.8</v>
      </c>
      <c r="Q40" s="38" t="str">
        <f t="shared" si="0"/>
        <v>F</v>
      </c>
      <c r="R40" s="39" t="str">
        <f t="shared" si="1"/>
        <v>Kém</v>
      </c>
      <c r="S40" s="40" t="str">
        <f t="shared" si="2"/>
        <v/>
      </c>
      <c r="T40" s="41" t="s">
        <v>887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Học lại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815</v>
      </c>
      <c r="D41" s="31" t="s">
        <v>544</v>
      </c>
      <c r="E41" s="32" t="s">
        <v>153</v>
      </c>
      <c r="F41" s="33" t="s">
        <v>816</v>
      </c>
      <c r="G41" s="91" t="s">
        <v>214</v>
      </c>
      <c r="H41" s="34">
        <v>8</v>
      </c>
      <c r="I41" s="34">
        <v>8.5</v>
      </c>
      <c r="J41" s="34" t="s">
        <v>28</v>
      </c>
      <c r="K41" s="34">
        <v>9</v>
      </c>
      <c r="L41" s="42"/>
      <c r="M41" s="42"/>
      <c r="N41" s="42"/>
      <c r="O41" s="36">
        <v>8.5</v>
      </c>
      <c r="P41" s="37">
        <f>ROUND(SUMPRODUCT(H41:O41,$H$9:$O$9)/100,1)</f>
        <v>8.5</v>
      </c>
      <c r="Q41" s="38" t="str">
        <f t="shared" si="0"/>
        <v>A</v>
      </c>
      <c r="R41" s="39" t="str">
        <f t="shared" si="1"/>
        <v>Giỏi</v>
      </c>
      <c r="S41" s="40" t="str">
        <f t="shared" si="2"/>
        <v/>
      </c>
      <c r="T41" s="41" t="s">
        <v>887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817</v>
      </c>
      <c r="D42" s="31" t="s">
        <v>818</v>
      </c>
      <c r="E42" s="32" t="s">
        <v>153</v>
      </c>
      <c r="F42" s="33" t="s">
        <v>471</v>
      </c>
      <c r="G42" s="91" t="s">
        <v>215</v>
      </c>
      <c r="H42" s="34">
        <v>8</v>
      </c>
      <c r="I42" s="34">
        <v>8.5</v>
      </c>
      <c r="J42" s="34" t="s">
        <v>28</v>
      </c>
      <c r="K42" s="34">
        <v>9</v>
      </c>
      <c r="L42" s="42"/>
      <c r="M42" s="42"/>
      <c r="N42" s="42"/>
      <c r="O42" s="36">
        <v>5.5</v>
      </c>
      <c r="P42" s="37">
        <f>ROUND(SUMPRODUCT(H42:O42,$H$9:$O$9)/100,1)</f>
        <v>6.4</v>
      </c>
      <c r="Q42" s="38" t="str">
        <f t="shared" ref="Q42:Q67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9" t="str">
        <f t="shared" ref="R42:R67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40" t="str">
        <f t="shared" ref="S42:S60" si="5">+IF(OR($H42=0,$I42=0,$J42=0,$K42=0),"Không đủ ĐKDT","")</f>
        <v/>
      </c>
      <c r="T42" s="41" t="s">
        <v>887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819</v>
      </c>
      <c r="D43" s="31" t="s">
        <v>820</v>
      </c>
      <c r="E43" s="32" t="s">
        <v>159</v>
      </c>
      <c r="F43" s="33" t="s">
        <v>821</v>
      </c>
      <c r="G43" s="91" t="s">
        <v>214</v>
      </c>
      <c r="H43" s="34">
        <v>8</v>
      </c>
      <c r="I43" s="34">
        <v>8.5</v>
      </c>
      <c r="J43" s="34" t="s">
        <v>28</v>
      </c>
      <c r="K43" s="34">
        <v>9</v>
      </c>
      <c r="L43" s="42"/>
      <c r="M43" s="42"/>
      <c r="N43" s="42"/>
      <c r="O43" s="36">
        <v>7.5</v>
      </c>
      <c r="P43" s="37">
        <f>ROUND(SUMPRODUCT(H43:O43,$H$9:$O$9)/100,1)</f>
        <v>7.8</v>
      </c>
      <c r="Q43" s="38" t="str">
        <f t="shared" si="3"/>
        <v>B</v>
      </c>
      <c r="R43" s="39" t="str">
        <f t="shared" si="4"/>
        <v>Khá</v>
      </c>
      <c r="S43" s="40" t="str">
        <f t="shared" si="5"/>
        <v/>
      </c>
      <c r="T43" s="41" t="s">
        <v>887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822</v>
      </c>
      <c r="D44" s="31" t="s">
        <v>823</v>
      </c>
      <c r="E44" s="32" t="s">
        <v>165</v>
      </c>
      <c r="F44" s="33" t="s">
        <v>824</v>
      </c>
      <c r="G44" s="91" t="s">
        <v>212</v>
      </c>
      <c r="H44" s="34">
        <v>8</v>
      </c>
      <c r="I44" s="34">
        <v>8.5</v>
      </c>
      <c r="J44" s="34" t="s">
        <v>28</v>
      </c>
      <c r="K44" s="34">
        <v>9</v>
      </c>
      <c r="L44" s="42"/>
      <c r="M44" s="42"/>
      <c r="N44" s="42"/>
      <c r="O44" s="36">
        <v>6</v>
      </c>
      <c r="P44" s="37">
        <f>ROUND(SUMPRODUCT(H44:O44,$H$9:$O$9)/100,1)</f>
        <v>6.8</v>
      </c>
      <c r="Q44" s="38" t="str">
        <f t="shared" si="3"/>
        <v>C+</v>
      </c>
      <c r="R44" s="39" t="str">
        <f t="shared" si="4"/>
        <v>Trung bình</v>
      </c>
      <c r="S44" s="40" t="str">
        <f t="shared" si="5"/>
        <v/>
      </c>
      <c r="T44" s="41" t="s">
        <v>887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825</v>
      </c>
      <c r="D45" s="31" t="s">
        <v>826</v>
      </c>
      <c r="E45" s="32" t="s">
        <v>169</v>
      </c>
      <c r="F45" s="33" t="s">
        <v>827</v>
      </c>
      <c r="G45" s="91" t="s">
        <v>213</v>
      </c>
      <c r="H45" s="34">
        <v>7</v>
      </c>
      <c r="I45" s="34">
        <v>7.5</v>
      </c>
      <c r="J45" s="34" t="s">
        <v>28</v>
      </c>
      <c r="K45" s="34">
        <v>8</v>
      </c>
      <c r="L45" s="42"/>
      <c r="M45" s="42"/>
      <c r="N45" s="42"/>
      <c r="O45" s="36">
        <v>3.5</v>
      </c>
      <c r="P45" s="37">
        <f>ROUND(SUMPRODUCT(H45:O45,$H$9:$O$9)/100,1)</f>
        <v>4.7</v>
      </c>
      <c r="Q45" s="38" t="str">
        <f t="shared" si="3"/>
        <v>D</v>
      </c>
      <c r="R45" s="39" t="str">
        <f t="shared" si="4"/>
        <v>Trung bình yếu</v>
      </c>
      <c r="S45" s="40" t="str">
        <f t="shared" si="5"/>
        <v/>
      </c>
      <c r="T45" s="41" t="s">
        <v>887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828</v>
      </c>
      <c r="D46" s="31" t="s">
        <v>829</v>
      </c>
      <c r="E46" s="32" t="s">
        <v>172</v>
      </c>
      <c r="F46" s="33" t="s">
        <v>558</v>
      </c>
      <c r="G46" s="91" t="s">
        <v>218</v>
      </c>
      <c r="H46" s="34">
        <v>0</v>
      </c>
      <c r="I46" s="34">
        <v>0</v>
      </c>
      <c r="J46" s="34" t="s">
        <v>28</v>
      </c>
      <c r="K46" s="34">
        <v>0</v>
      </c>
      <c r="L46" s="42"/>
      <c r="M46" s="42"/>
      <c r="N46" s="42"/>
      <c r="O46" s="36" t="s">
        <v>1035</v>
      </c>
      <c r="P46" s="37">
        <f>ROUND(SUMPRODUCT(H46:O46,$H$9:$O$9)/100,1)</f>
        <v>0</v>
      </c>
      <c r="Q46" s="38" t="str">
        <f t="shared" si="3"/>
        <v>F</v>
      </c>
      <c r="R46" s="39" t="str">
        <f t="shared" si="4"/>
        <v>Kém</v>
      </c>
      <c r="S46" s="40" t="str">
        <f t="shared" si="5"/>
        <v>Không đủ ĐKDT</v>
      </c>
      <c r="T46" s="41" t="s">
        <v>887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Học lại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830</v>
      </c>
      <c r="D47" s="31" t="s">
        <v>831</v>
      </c>
      <c r="E47" s="32" t="s">
        <v>832</v>
      </c>
      <c r="F47" s="33" t="s">
        <v>422</v>
      </c>
      <c r="G47" s="91" t="s">
        <v>216</v>
      </c>
      <c r="H47" s="34">
        <v>8</v>
      </c>
      <c r="I47" s="34">
        <v>8.5</v>
      </c>
      <c r="J47" s="34" t="s">
        <v>28</v>
      </c>
      <c r="K47" s="34">
        <v>9</v>
      </c>
      <c r="L47" s="42"/>
      <c r="M47" s="42"/>
      <c r="N47" s="42"/>
      <c r="O47" s="36">
        <v>6</v>
      </c>
      <c r="P47" s="37">
        <f>ROUND(SUMPRODUCT(H47:O47,$H$9:$O$9)/100,1)</f>
        <v>6.8</v>
      </c>
      <c r="Q47" s="38" t="str">
        <f t="shared" si="3"/>
        <v>C+</v>
      </c>
      <c r="R47" s="39" t="str">
        <f t="shared" si="4"/>
        <v>Trung bình</v>
      </c>
      <c r="S47" s="40" t="str">
        <f t="shared" si="5"/>
        <v/>
      </c>
      <c r="T47" s="41" t="s">
        <v>887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833</v>
      </c>
      <c r="D48" s="31" t="s">
        <v>834</v>
      </c>
      <c r="E48" s="32" t="s">
        <v>835</v>
      </c>
      <c r="F48" s="33" t="s">
        <v>542</v>
      </c>
      <c r="G48" s="91" t="s">
        <v>215</v>
      </c>
      <c r="H48" s="34">
        <v>8</v>
      </c>
      <c r="I48" s="34">
        <v>8.5</v>
      </c>
      <c r="J48" s="34" t="s">
        <v>28</v>
      </c>
      <c r="K48" s="34">
        <v>9</v>
      </c>
      <c r="L48" s="42"/>
      <c r="M48" s="42"/>
      <c r="N48" s="42"/>
      <c r="O48" s="36">
        <v>8.5</v>
      </c>
      <c r="P48" s="37">
        <f>ROUND(SUMPRODUCT(H48:O48,$H$9:$O$9)/100,1)</f>
        <v>8.5</v>
      </c>
      <c r="Q48" s="38" t="str">
        <f t="shared" si="3"/>
        <v>A</v>
      </c>
      <c r="R48" s="39" t="str">
        <f t="shared" si="4"/>
        <v>Giỏi</v>
      </c>
      <c r="S48" s="40" t="str">
        <f t="shared" si="5"/>
        <v/>
      </c>
      <c r="T48" s="41" t="s">
        <v>887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8.75" customHeight="1">
      <c r="B49" s="29">
        <v>40</v>
      </c>
      <c r="C49" s="30" t="s">
        <v>836</v>
      </c>
      <c r="D49" s="31" t="s">
        <v>837</v>
      </c>
      <c r="E49" s="32" t="s">
        <v>391</v>
      </c>
      <c r="F49" s="33" t="s">
        <v>838</v>
      </c>
      <c r="G49" s="91" t="s">
        <v>219</v>
      </c>
      <c r="H49" s="34">
        <v>7</v>
      </c>
      <c r="I49" s="34">
        <v>7.5</v>
      </c>
      <c r="J49" s="34" t="s">
        <v>28</v>
      </c>
      <c r="K49" s="34">
        <v>8</v>
      </c>
      <c r="L49" s="42"/>
      <c r="M49" s="42"/>
      <c r="N49" s="42"/>
      <c r="O49" s="36">
        <v>4</v>
      </c>
      <c r="P49" s="37">
        <f>ROUND(SUMPRODUCT(H49:O49,$H$9:$O$9)/100,1)</f>
        <v>5.0999999999999996</v>
      </c>
      <c r="Q49" s="38" t="str">
        <f t="shared" si="3"/>
        <v>D+</v>
      </c>
      <c r="R49" s="39" t="str">
        <f t="shared" si="4"/>
        <v>Trung bình yếu</v>
      </c>
      <c r="S49" s="40" t="str">
        <f t="shared" si="5"/>
        <v/>
      </c>
      <c r="T49" s="41" t="s">
        <v>887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8.75" customHeight="1">
      <c r="B50" s="29">
        <v>41</v>
      </c>
      <c r="C50" s="30" t="s">
        <v>839</v>
      </c>
      <c r="D50" s="31" t="s">
        <v>769</v>
      </c>
      <c r="E50" s="32" t="s">
        <v>394</v>
      </c>
      <c r="F50" s="33" t="s">
        <v>840</v>
      </c>
      <c r="G50" s="91" t="s">
        <v>219</v>
      </c>
      <c r="H50" s="34">
        <v>7</v>
      </c>
      <c r="I50" s="34">
        <v>7.5</v>
      </c>
      <c r="J50" s="34" t="s">
        <v>28</v>
      </c>
      <c r="K50" s="34">
        <v>8</v>
      </c>
      <c r="L50" s="42"/>
      <c r="M50" s="42"/>
      <c r="N50" s="42"/>
      <c r="O50" s="36">
        <v>6.5</v>
      </c>
      <c r="P50" s="37">
        <f>ROUND(SUMPRODUCT(H50:O50,$H$9:$O$9)/100,1)</f>
        <v>6.8</v>
      </c>
      <c r="Q50" s="38" t="str">
        <f t="shared" si="3"/>
        <v>C+</v>
      </c>
      <c r="R50" s="39" t="str">
        <f t="shared" si="4"/>
        <v>Trung bình</v>
      </c>
      <c r="S50" s="40" t="str">
        <f t="shared" si="5"/>
        <v/>
      </c>
      <c r="T50" s="41" t="s">
        <v>887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8.75" customHeight="1">
      <c r="B51" s="29">
        <v>42</v>
      </c>
      <c r="C51" s="30" t="s">
        <v>841</v>
      </c>
      <c r="D51" s="31" t="s">
        <v>842</v>
      </c>
      <c r="E51" s="32" t="s">
        <v>843</v>
      </c>
      <c r="F51" s="33" t="s">
        <v>844</v>
      </c>
      <c r="G51" s="91" t="s">
        <v>218</v>
      </c>
      <c r="H51" s="34">
        <v>8</v>
      </c>
      <c r="I51" s="34">
        <v>8.5</v>
      </c>
      <c r="J51" s="34" t="s">
        <v>28</v>
      </c>
      <c r="K51" s="34">
        <v>9</v>
      </c>
      <c r="L51" s="42"/>
      <c r="M51" s="42"/>
      <c r="N51" s="42"/>
      <c r="O51" s="36">
        <v>0.5</v>
      </c>
      <c r="P51" s="37">
        <f>ROUND(SUMPRODUCT(H51:O51,$H$9:$O$9)/100,1)</f>
        <v>2.9</v>
      </c>
      <c r="Q51" s="38" t="str">
        <f t="shared" si="3"/>
        <v>F</v>
      </c>
      <c r="R51" s="39" t="str">
        <f t="shared" si="4"/>
        <v>Kém</v>
      </c>
      <c r="S51" s="40" t="str">
        <f t="shared" si="5"/>
        <v/>
      </c>
      <c r="T51" s="41" t="s">
        <v>887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Học lại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8.75" customHeight="1">
      <c r="B52" s="29">
        <v>43</v>
      </c>
      <c r="C52" s="30" t="s">
        <v>845</v>
      </c>
      <c r="D52" s="31" t="s">
        <v>846</v>
      </c>
      <c r="E52" s="32" t="s">
        <v>178</v>
      </c>
      <c r="F52" s="33" t="s">
        <v>576</v>
      </c>
      <c r="G52" s="91" t="s">
        <v>216</v>
      </c>
      <c r="H52" s="34">
        <v>7</v>
      </c>
      <c r="I52" s="34">
        <v>7.5</v>
      </c>
      <c r="J52" s="34" t="s">
        <v>28</v>
      </c>
      <c r="K52" s="34">
        <v>8</v>
      </c>
      <c r="L52" s="42"/>
      <c r="M52" s="42"/>
      <c r="N52" s="42"/>
      <c r="O52" s="36">
        <v>3.5</v>
      </c>
      <c r="P52" s="37">
        <f>ROUND(SUMPRODUCT(H52:O52,$H$9:$O$9)/100,1)</f>
        <v>4.7</v>
      </c>
      <c r="Q52" s="38" t="str">
        <f t="shared" si="3"/>
        <v>D</v>
      </c>
      <c r="R52" s="39" t="str">
        <f t="shared" si="4"/>
        <v>Trung bình yếu</v>
      </c>
      <c r="S52" s="40" t="str">
        <f t="shared" si="5"/>
        <v/>
      </c>
      <c r="T52" s="41" t="s">
        <v>887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8.75" customHeight="1">
      <c r="B53" s="29">
        <v>44</v>
      </c>
      <c r="C53" s="30" t="s">
        <v>847</v>
      </c>
      <c r="D53" s="31" t="s">
        <v>180</v>
      </c>
      <c r="E53" s="32" t="s">
        <v>178</v>
      </c>
      <c r="F53" s="33" t="s">
        <v>848</v>
      </c>
      <c r="G53" s="91" t="s">
        <v>213</v>
      </c>
      <c r="H53" s="34">
        <v>7</v>
      </c>
      <c r="I53" s="34">
        <v>7.5</v>
      </c>
      <c r="J53" s="34" t="s">
        <v>28</v>
      </c>
      <c r="K53" s="34">
        <v>8</v>
      </c>
      <c r="L53" s="42"/>
      <c r="M53" s="42"/>
      <c r="N53" s="42"/>
      <c r="O53" s="36">
        <v>6</v>
      </c>
      <c r="P53" s="37">
        <f>ROUND(SUMPRODUCT(H53:O53,$H$9:$O$9)/100,1)</f>
        <v>6.5</v>
      </c>
      <c r="Q53" s="38" t="str">
        <f t="shared" si="3"/>
        <v>C+</v>
      </c>
      <c r="R53" s="39" t="str">
        <f t="shared" si="4"/>
        <v>Trung bình</v>
      </c>
      <c r="S53" s="40" t="str">
        <f t="shared" si="5"/>
        <v/>
      </c>
      <c r="T53" s="41" t="s">
        <v>887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8.75" customHeight="1">
      <c r="B54" s="29">
        <v>45</v>
      </c>
      <c r="C54" s="30" t="s">
        <v>849</v>
      </c>
      <c r="D54" s="31" t="s">
        <v>101</v>
      </c>
      <c r="E54" s="32" t="s">
        <v>850</v>
      </c>
      <c r="F54" s="33" t="s">
        <v>851</v>
      </c>
      <c r="G54" s="91" t="s">
        <v>216</v>
      </c>
      <c r="H54" s="34">
        <v>8</v>
      </c>
      <c r="I54" s="34">
        <v>8.5</v>
      </c>
      <c r="J54" s="34" t="s">
        <v>28</v>
      </c>
      <c r="K54" s="34">
        <v>9</v>
      </c>
      <c r="L54" s="42"/>
      <c r="M54" s="42"/>
      <c r="N54" s="42"/>
      <c r="O54" s="36">
        <v>3</v>
      </c>
      <c r="P54" s="37">
        <f>ROUND(SUMPRODUCT(H54:O54,$H$9:$O$9)/100,1)</f>
        <v>4.7</v>
      </c>
      <c r="Q54" s="38" t="str">
        <f t="shared" si="3"/>
        <v>D</v>
      </c>
      <c r="R54" s="39" t="str">
        <f t="shared" si="4"/>
        <v>Trung bình yếu</v>
      </c>
      <c r="S54" s="40" t="str">
        <f t="shared" si="5"/>
        <v/>
      </c>
      <c r="T54" s="41" t="s">
        <v>887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8.75" customHeight="1">
      <c r="B55" s="29">
        <v>46</v>
      </c>
      <c r="C55" s="30" t="s">
        <v>852</v>
      </c>
      <c r="D55" s="31" t="s">
        <v>853</v>
      </c>
      <c r="E55" s="32" t="s">
        <v>854</v>
      </c>
      <c r="F55" s="33" t="s">
        <v>340</v>
      </c>
      <c r="G55" s="91" t="s">
        <v>214</v>
      </c>
      <c r="H55" s="34">
        <v>8</v>
      </c>
      <c r="I55" s="34">
        <v>8.5</v>
      </c>
      <c r="J55" s="34" t="s">
        <v>28</v>
      </c>
      <c r="K55" s="34">
        <v>9</v>
      </c>
      <c r="L55" s="42"/>
      <c r="M55" s="42"/>
      <c r="N55" s="42"/>
      <c r="O55" s="36">
        <v>7</v>
      </c>
      <c r="P55" s="37">
        <f>ROUND(SUMPRODUCT(H55:O55,$H$9:$O$9)/100,1)</f>
        <v>7.5</v>
      </c>
      <c r="Q55" s="38" t="str">
        <f t="shared" si="3"/>
        <v>B</v>
      </c>
      <c r="R55" s="39" t="str">
        <f t="shared" si="4"/>
        <v>Khá</v>
      </c>
      <c r="S55" s="40" t="str">
        <f t="shared" si="5"/>
        <v/>
      </c>
      <c r="T55" s="41" t="s">
        <v>887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8.75" customHeight="1">
      <c r="B56" s="29">
        <v>47</v>
      </c>
      <c r="C56" s="30" t="s">
        <v>855</v>
      </c>
      <c r="D56" s="31" t="s">
        <v>856</v>
      </c>
      <c r="E56" s="32" t="s">
        <v>192</v>
      </c>
      <c r="F56" s="33" t="s">
        <v>228</v>
      </c>
      <c r="G56" s="91" t="s">
        <v>217</v>
      </c>
      <c r="H56" s="34">
        <v>7</v>
      </c>
      <c r="I56" s="34">
        <v>7.5</v>
      </c>
      <c r="J56" s="34" t="s">
        <v>28</v>
      </c>
      <c r="K56" s="34">
        <v>8</v>
      </c>
      <c r="L56" s="42"/>
      <c r="M56" s="42"/>
      <c r="N56" s="42"/>
      <c r="O56" s="36">
        <v>7</v>
      </c>
      <c r="P56" s="37">
        <f>ROUND(SUMPRODUCT(H56:O56,$H$9:$O$9)/100,1)</f>
        <v>7.2</v>
      </c>
      <c r="Q56" s="38" t="str">
        <f t="shared" si="3"/>
        <v>B</v>
      </c>
      <c r="R56" s="39" t="str">
        <f t="shared" si="4"/>
        <v>Khá</v>
      </c>
      <c r="S56" s="40" t="str">
        <f t="shared" si="5"/>
        <v/>
      </c>
      <c r="T56" s="41" t="s">
        <v>887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8.75" customHeight="1">
      <c r="B57" s="29">
        <v>48</v>
      </c>
      <c r="C57" s="30" t="s">
        <v>857</v>
      </c>
      <c r="D57" s="31" t="s">
        <v>101</v>
      </c>
      <c r="E57" s="32" t="s">
        <v>192</v>
      </c>
      <c r="F57" s="33" t="s">
        <v>858</v>
      </c>
      <c r="G57" s="91" t="s">
        <v>216</v>
      </c>
      <c r="H57" s="34">
        <v>8</v>
      </c>
      <c r="I57" s="34">
        <v>8.5</v>
      </c>
      <c r="J57" s="34" t="s">
        <v>28</v>
      </c>
      <c r="K57" s="34">
        <v>9</v>
      </c>
      <c r="L57" s="42"/>
      <c r="M57" s="42"/>
      <c r="N57" s="42"/>
      <c r="O57" s="36">
        <v>5.5</v>
      </c>
      <c r="P57" s="37">
        <f>ROUND(SUMPRODUCT(H57:O57,$H$9:$O$9)/100,1)</f>
        <v>6.4</v>
      </c>
      <c r="Q57" s="38" t="str">
        <f t="shared" si="3"/>
        <v>C</v>
      </c>
      <c r="R57" s="39" t="str">
        <f t="shared" si="4"/>
        <v>Trung bình</v>
      </c>
      <c r="S57" s="40" t="str">
        <f t="shared" si="5"/>
        <v/>
      </c>
      <c r="T57" s="41" t="s">
        <v>887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8.75" customHeight="1">
      <c r="B58" s="29">
        <v>49</v>
      </c>
      <c r="C58" s="30" t="s">
        <v>859</v>
      </c>
      <c r="D58" s="31" t="s">
        <v>860</v>
      </c>
      <c r="E58" s="32" t="s">
        <v>192</v>
      </c>
      <c r="F58" s="33" t="s">
        <v>861</v>
      </c>
      <c r="G58" s="91" t="s">
        <v>214</v>
      </c>
      <c r="H58" s="34">
        <v>8</v>
      </c>
      <c r="I58" s="34">
        <v>8.5</v>
      </c>
      <c r="J58" s="34" t="s">
        <v>28</v>
      </c>
      <c r="K58" s="34">
        <v>9</v>
      </c>
      <c r="L58" s="42"/>
      <c r="M58" s="42"/>
      <c r="N58" s="42"/>
      <c r="O58" s="36">
        <v>4</v>
      </c>
      <c r="P58" s="37">
        <f>ROUND(SUMPRODUCT(H58:O58,$H$9:$O$9)/100,1)</f>
        <v>5.4</v>
      </c>
      <c r="Q58" s="38" t="str">
        <f t="shared" si="3"/>
        <v>D+</v>
      </c>
      <c r="R58" s="39" t="str">
        <f t="shared" si="4"/>
        <v>Trung bình yếu</v>
      </c>
      <c r="S58" s="40" t="str">
        <f t="shared" si="5"/>
        <v/>
      </c>
      <c r="T58" s="41" t="s">
        <v>887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8.75" customHeight="1">
      <c r="B59" s="29">
        <v>50</v>
      </c>
      <c r="C59" s="30" t="s">
        <v>862</v>
      </c>
      <c r="D59" s="31" t="s">
        <v>184</v>
      </c>
      <c r="E59" s="32" t="s">
        <v>192</v>
      </c>
      <c r="F59" s="33" t="s">
        <v>863</v>
      </c>
      <c r="G59" s="91" t="s">
        <v>213</v>
      </c>
      <c r="H59" s="34">
        <v>8</v>
      </c>
      <c r="I59" s="34">
        <v>8.5</v>
      </c>
      <c r="J59" s="34" t="s">
        <v>28</v>
      </c>
      <c r="K59" s="34">
        <v>9</v>
      </c>
      <c r="L59" s="42"/>
      <c r="M59" s="42"/>
      <c r="N59" s="42"/>
      <c r="O59" s="36">
        <v>4.5</v>
      </c>
      <c r="P59" s="37">
        <f>ROUND(SUMPRODUCT(H59:O59,$H$9:$O$9)/100,1)</f>
        <v>5.7</v>
      </c>
      <c r="Q59" s="38" t="str">
        <f t="shared" si="3"/>
        <v>C</v>
      </c>
      <c r="R59" s="39" t="str">
        <f t="shared" si="4"/>
        <v>Trung bình</v>
      </c>
      <c r="S59" s="40" t="str">
        <f t="shared" si="5"/>
        <v/>
      </c>
      <c r="T59" s="41" t="s">
        <v>887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8.75" customHeight="1">
      <c r="B60" s="29">
        <v>51</v>
      </c>
      <c r="C60" s="30" t="s">
        <v>864</v>
      </c>
      <c r="D60" s="31" t="s">
        <v>865</v>
      </c>
      <c r="E60" s="32" t="s">
        <v>192</v>
      </c>
      <c r="F60" s="33" t="s">
        <v>409</v>
      </c>
      <c r="G60" s="91" t="s">
        <v>214</v>
      </c>
      <c r="H60" s="34">
        <v>8</v>
      </c>
      <c r="I60" s="34">
        <v>8.5</v>
      </c>
      <c r="J60" s="34" t="s">
        <v>28</v>
      </c>
      <c r="K60" s="34">
        <v>9</v>
      </c>
      <c r="L60" s="42"/>
      <c r="M60" s="42"/>
      <c r="N60" s="42"/>
      <c r="O60" s="36">
        <v>6.5</v>
      </c>
      <c r="P60" s="37">
        <f>ROUND(SUMPRODUCT(H60:O60,$H$9:$O$9)/100,1)</f>
        <v>7.1</v>
      </c>
      <c r="Q60" s="38" t="str">
        <f t="shared" si="3"/>
        <v>B</v>
      </c>
      <c r="R60" s="39" t="str">
        <f t="shared" si="4"/>
        <v>Khá</v>
      </c>
      <c r="S60" s="40" t="str">
        <f t="shared" si="5"/>
        <v/>
      </c>
      <c r="T60" s="41" t="s">
        <v>887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8.75" customHeight="1">
      <c r="B61" s="29">
        <v>52</v>
      </c>
      <c r="C61" s="30" t="s">
        <v>866</v>
      </c>
      <c r="D61" s="31" t="s">
        <v>867</v>
      </c>
      <c r="E61" s="32" t="s">
        <v>594</v>
      </c>
      <c r="F61" s="33" t="s">
        <v>868</v>
      </c>
      <c r="G61" s="91" t="s">
        <v>869</v>
      </c>
      <c r="H61" s="34">
        <v>5</v>
      </c>
      <c r="I61" s="34">
        <v>5.5</v>
      </c>
      <c r="J61" s="34" t="s">
        <v>28</v>
      </c>
      <c r="K61" s="34">
        <v>6</v>
      </c>
      <c r="L61" s="42"/>
      <c r="M61" s="42"/>
      <c r="N61" s="42"/>
      <c r="O61" s="36" t="s">
        <v>1036</v>
      </c>
      <c r="P61" s="37">
        <f>ROUND(SUMPRODUCT(H61:O61,$H$9:$O$9)/100,1)</f>
        <v>1.7</v>
      </c>
      <c r="Q61" s="38" t="str">
        <f t="shared" si="3"/>
        <v>F</v>
      </c>
      <c r="R61" s="39" t="str">
        <f t="shared" si="4"/>
        <v>Kém</v>
      </c>
      <c r="S61" s="40" t="s">
        <v>1034</v>
      </c>
      <c r="T61" s="41" t="s">
        <v>887</v>
      </c>
      <c r="U61" s="3"/>
      <c r="V61" s="28"/>
      <c r="W61" s="7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Học lại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8.75" customHeight="1">
      <c r="B62" s="29">
        <v>53</v>
      </c>
      <c r="C62" s="30" t="s">
        <v>870</v>
      </c>
      <c r="D62" s="31" t="s">
        <v>871</v>
      </c>
      <c r="E62" s="32" t="s">
        <v>594</v>
      </c>
      <c r="F62" s="33" t="s">
        <v>872</v>
      </c>
      <c r="G62" s="91" t="s">
        <v>213</v>
      </c>
      <c r="H62" s="34">
        <v>5</v>
      </c>
      <c r="I62" s="34">
        <v>5.5</v>
      </c>
      <c r="J62" s="34" t="s">
        <v>28</v>
      </c>
      <c r="K62" s="34">
        <v>6</v>
      </c>
      <c r="L62" s="42"/>
      <c r="M62" s="42"/>
      <c r="N62" s="42"/>
      <c r="O62" s="36">
        <v>7</v>
      </c>
      <c r="P62" s="37">
        <f>ROUND(SUMPRODUCT(H62:O62,$H$9:$O$9)/100,1)</f>
        <v>6.6</v>
      </c>
      <c r="Q62" s="38" t="str">
        <f t="shared" si="3"/>
        <v>C+</v>
      </c>
      <c r="R62" s="39" t="str">
        <f t="shared" si="4"/>
        <v>Trung bình</v>
      </c>
      <c r="S62" s="40" t="str">
        <f t="shared" ref="S62:S67" si="6">+IF(OR($H62=0,$I62=0,$J62=0,$K62=0),"Không đủ ĐKDT","")</f>
        <v/>
      </c>
      <c r="T62" s="41" t="s">
        <v>887</v>
      </c>
      <c r="U62" s="3"/>
      <c r="V62" s="28"/>
      <c r="W62" s="7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8.75" customHeight="1">
      <c r="B63" s="29">
        <v>54</v>
      </c>
      <c r="C63" s="30" t="s">
        <v>873</v>
      </c>
      <c r="D63" s="31" t="s">
        <v>874</v>
      </c>
      <c r="E63" s="32" t="s">
        <v>442</v>
      </c>
      <c r="F63" s="33" t="s">
        <v>875</v>
      </c>
      <c r="G63" s="91" t="s">
        <v>216</v>
      </c>
      <c r="H63" s="34">
        <v>8</v>
      </c>
      <c r="I63" s="34">
        <v>8.5</v>
      </c>
      <c r="J63" s="34" t="s">
        <v>28</v>
      </c>
      <c r="K63" s="34">
        <v>9</v>
      </c>
      <c r="L63" s="42"/>
      <c r="M63" s="42"/>
      <c r="N63" s="42"/>
      <c r="O63" s="36">
        <v>6</v>
      </c>
      <c r="P63" s="37">
        <f>ROUND(SUMPRODUCT(H63:O63,$H$9:$O$9)/100,1)</f>
        <v>6.8</v>
      </c>
      <c r="Q63" s="38" t="str">
        <f t="shared" si="3"/>
        <v>C+</v>
      </c>
      <c r="R63" s="39" t="str">
        <f t="shared" si="4"/>
        <v>Trung bình</v>
      </c>
      <c r="S63" s="40" t="str">
        <f t="shared" si="6"/>
        <v/>
      </c>
      <c r="T63" s="41" t="s">
        <v>887</v>
      </c>
      <c r="U63" s="3"/>
      <c r="V63" s="28"/>
      <c r="W63" s="79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8.75" customHeight="1">
      <c r="B64" s="29">
        <v>55</v>
      </c>
      <c r="C64" s="30" t="s">
        <v>876</v>
      </c>
      <c r="D64" s="31" t="s">
        <v>877</v>
      </c>
      <c r="E64" s="32" t="s">
        <v>442</v>
      </c>
      <c r="F64" s="33" t="s">
        <v>878</v>
      </c>
      <c r="G64" s="91" t="s">
        <v>214</v>
      </c>
      <c r="H64" s="34">
        <v>8</v>
      </c>
      <c r="I64" s="34">
        <v>8.5</v>
      </c>
      <c r="J64" s="34" t="s">
        <v>28</v>
      </c>
      <c r="K64" s="34">
        <v>9</v>
      </c>
      <c r="L64" s="42"/>
      <c r="M64" s="42"/>
      <c r="N64" s="42"/>
      <c r="O64" s="36">
        <v>8</v>
      </c>
      <c r="P64" s="37">
        <f>ROUND(SUMPRODUCT(H64:O64,$H$9:$O$9)/100,1)</f>
        <v>8.1999999999999993</v>
      </c>
      <c r="Q64" s="38" t="str">
        <f t="shared" si="3"/>
        <v>B+</v>
      </c>
      <c r="R64" s="39" t="str">
        <f t="shared" si="4"/>
        <v>Khá</v>
      </c>
      <c r="S64" s="40" t="str">
        <f t="shared" si="6"/>
        <v/>
      </c>
      <c r="T64" s="41" t="s">
        <v>887</v>
      </c>
      <c r="U64" s="3"/>
      <c r="V64" s="28"/>
      <c r="W64" s="79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18.75" customHeight="1">
      <c r="B65" s="29">
        <v>56</v>
      </c>
      <c r="C65" s="30" t="s">
        <v>879</v>
      </c>
      <c r="D65" s="31" t="s">
        <v>880</v>
      </c>
      <c r="E65" s="32" t="s">
        <v>442</v>
      </c>
      <c r="F65" s="33" t="s">
        <v>227</v>
      </c>
      <c r="G65" s="91" t="s">
        <v>215</v>
      </c>
      <c r="H65" s="34">
        <v>8</v>
      </c>
      <c r="I65" s="34">
        <v>8.5</v>
      </c>
      <c r="J65" s="34" t="s">
        <v>28</v>
      </c>
      <c r="K65" s="34">
        <v>9</v>
      </c>
      <c r="L65" s="42"/>
      <c r="M65" s="42"/>
      <c r="N65" s="42"/>
      <c r="O65" s="36">
        <v>7.5</v>
      </c>
      <c r="P65" s="37">
        <f>ROUND(SUMPRODUCT(H65:O65,$H$9:$O$9)/100,1)</f>
        <v>7.8</v>
      </c>
      <c r="Q65" s="38" t="str">
        <f t="shared" si="3"/>
        <v>B</v>
      </c>
      <c r="R65" s="39" t="str">
        <f t="shared" si="4"/>
        <v>Khá</v>
      </c>
      <c r="S65" s="40" t="str">
        <f t="shared" si="6"/>
        <v/>
      </c>
      <c r="T65" s="41" t="s">
        <v>887</v>
      </c>
      <c r="U65" s="3"/>
      <c r="V65" s="28"/>
      <c r="W65" s="79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</row>
    <row r="66" spans="1:38" ht="18.75" customHeight="1">
      <c r="B66" s="29">
        <v>57</v>
      </c>
      <c r="C66" s="30" t="s">
        <v>881</v>
      </c>
      <c r="D66" s="31" t="s">
        <v>882</v>
      </c>
      <c r="E66" s="32" t="s">
        <v>204</v>
      </c>
      <c r="F66" s="33" t="s">
        <v>883</v>
      </c>
      <c r="G66" s="91" t="s">
        <v>216</v>
      </c>
      <c r="H66" s="34">
        <v>8</v>
      </c>
      <c r="I66" s="34">
        <v>8.5</v>
      </c>
      <c r="J66" s="34" t="s">
        <v>28</v>
      </c>
      <c r="K66" s="34">
        <v>9</v>
      </c>
      <c r="L66" s="42"/>
      <c r="M66" s="42"/>
      <c r="N66" s="42"/>
      <c r="O66" s="36">
        <v>6</v>
      </c>
      <c r="P66" s="37">
        <f>ROUND(SUMPRODUCT(H66:O66,$H$9:$O$9)/100,1)</f>
        <v>6.8</v>
      </c>
      <c r="Q66" s="38" t="str">
        <f t="shared" si="3"/>
        <v>C+</v>
      </c>
      <c r="R66" s="39" t="str">
        <f t="shared" si="4"/>
        <v>Trung bình</v>
      </c>
      <c r="S66" s="40" t="str">
        <f t="shared" si="6"/>
        <v/>
      </c>
      <c r="T66" s="41" t="s">
        <v>887</v>
      </c>
      <c r="U66" s="3"/>
      <c r="V66" s="28"/>
      <c r="W66" s="79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</row>
    <row r="67" spans="1:38" ht="18.75" customHeight="1">
      <c r="B67" s="29">
        <v>58</v>
      </c>
      <c r="C67" s="30" t="s">
        <v>884</v>
      </c>
      <c r="D67" s="31" t="s">
        <v>885</v>
      </c>
      <c r="E67" s="32" t="s">
        <v>204</v>
      </c>
      <c r="F67" s="33" t="s">
        <v>675</v>
      </c>
      <c r="G67" s="91" t="s">
        <v>214</v>
      </c>
      <c r="H67" s="34">
        <v>8</v>
      </c>
      <c r="I67" s="34">
        <v>8.5</v>
      </c>
      <c r="J67" s="34" t="s">
        <v>28</v>
      </c>
      <c r="K67" s="34">
        <v>9</v>
      </c>
      <c r="L67" s="42"/>
      <c r="M67" s="42"/>
      <c r="N67" s="42"/>
      <c r="O67" s="36">
        <v>9</v>
      </c>
      <c r="P67" s="37">
        <f>ROUND(SUMPRODUCT(H67:O67,$H$9:$O$9)/100,1)</f>
        <v>8.9</v>
      </c>
      <c r="Q67" s="38" t="str">
        <f t="shared" si="3"/>
        <v>A</v>
      </c>
      <c r="R67" s="39" t="str">
        <f t="shared" si="4"/>
        <v>Giỏi</v>
      </c>
      <c r="S67" s="40" t="str">
        <f t="shared" si="6"/>
        <v/>
      </c>
      <c r="T67" s="41" t="s">
        <v>887</v>
      </c>
      <c r="U67" s="3"/>
      <c r="V67" s="28"/>
      <c r="W67" s="79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</row>
    <row r="68" spans="1:38" ht="9" hidden="1" customHeight="1">
      <c r="A68" s="2"/>
      <c r="B68" s="43"/>
      <c r="C68" s="44"/>
      <c r="D68" s="44"/>
      <c r="E68" s="45"/>
      <c r="F68" s="45"/>
      <c r="G68" s="45"/>
      <c r="H68" s="46"/>
      <c r="I68" s="47"/>
      <c r="J68" s="47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3"/>
    </row>
    <row r="69" spans="1:38" ht="16.8" hidden="1">
      <c r="A69" s="2"/>
      <c r="B69" s="109" t="s">
        <v>29</v>
      </c>
      <c r="C69" s="109"/>
      <c r="D69" s="44"/>
      <c r="E69" s="45"/>
      <c r="F69" s="45"/>
      <c r="G69" s="45"/>
      <c r="H69" s="46"/>
      <c r="I69" s="47"/>
      <c r="J69" s="47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3"/>
    </row>
    <row r="70" spans="1:38" ht="16.5" hidden="1" customHeight="1">
      <c r="A70" s="2"/>
      <c r="B70" s="49" t="s">
        <v>30</v>
      </c>
      <c r="C70" s="49"/>
      <c r="D70" s="50">
        <f>+$Z$8</f>
        <v>58</v>
      </c>
      <c r="E70" s="51" t="s">
        <v>31</v>
      </c>
      <c r="F70" s="112" t="s">
        <v>32</v>
      </c>
      <c r="G70" s="112"/>
      <c r="H70" s="112"/>
      <c r="I70" s="112"/>
      <c r="J70" s="112"/>
      <c r="K70" s="112"/>
      <c r="L70" s="112"/>
      <c r="M70" s="112"/>
      <c r="N70" s="112"/>
      <c r="O70" s="52">
        <f>$Z$8 -COUNTIF($S$9:$S$257,"Vắng") -COUNTIF($S$9:$S$257,"Vắng có phép") - COUNTIF($S$9:$S$257,"Đình chỉ thi") - COUNTIF($S$9:$S$257,"Không đủ ĐKDT")</f>
        <v>56</v>
      </c>
      <c r="P70" s="52"/>
      <c r="Q70" s="52"/>
      <c r="R70" s="53"/>
      <c r="S70" s="54" t="s">
        <v>31</v>
      </c>
      <c r="T70" s="53"/>
      <c r="U70" s="3"/>
    </row>
    <row r="71" spans="1:38" ht="16.5" hidden="1" customHeight="1">
      <c r="A71" s="2"/>
      <c r="B71" s="49" t="s">
        <v>33</v>
      </c>
      <c r="C71" s="49"/>
      <c r="D71" s="50">
        <f>+$AK$8</f>
        <v>48</v>
      </c>
      <c r="E71" s="51" t="s">
        <v>31</v>
      </c>
      <c r="F71" s="112" t="s">
        <v>34</v>
      </c>
      <c r="G71" s="112"/>
      <c r="H71" s="112"/>
      <c r="I71" s="112"/>
      <c r="J71" s="112"/>
      <c r="K71" s="112"/>
      <c r="L71" s="112"/>
      <c r="M71" s="112"/>
      <c r="N71" s="112"/>
      <c r="O71" s="55">
        <f>COUNTIF($S$9:$S$133,"Vắng")</f>
        <v>1</v>
      </c>
      <c r="P71" s="55"/>
      <c r="Q71" s="55"/>
      <c r="R71" s="56"/>
      <c r="S71" s="54" t="s">
        <v>31</v>
      </c>
      <c r="T71" s="56"/>
      <c r="U71" s="3"/>
    </row>
    <row r="72" spans="1:38" ht="16.5" hidden="1" customHeight="1">
      <c r="A72" s="2"/>
      <c r="B72" s="49" t="s">
        <v>46</v>
      </c>
      <c r="C72" s="49"/>
      <c r="D72" s="65">
        <f>COUNTIF(W10:W67,"Học lại")</f>
        <v>10</v>
      </c>
      <c r="E72" s="51" t="s">
        <v>31</v>
      </c>
      <c r="F72" s="112" t="s">
        <v>47</v>
      </c>
      <c r="G72" s="112"/>
      <c r="H72" s="112"/>
      <c r="I72" s="112"/>
      <c r="J72" s="112"/>
      <c r="K72" s="112"/>
      <c r="L72" s="112"/>
      <c r="M72" s="112"/>
      <c r="N72" s="112"/>
      <c r="O72" s="52">
        <f>COUNTIF($S$9:$S$133,"Vắng có phép")</f>
        <v>0</v>
      </c>
      <c r="P72" s="52"/>
      <c r="Q72" s="52"/>
      <c r="R72" s="53"/>
      <c r="S72" s="54" t="s">
        <v>31</v>
      </c>
      <c r="T72" s="53"/>
      <c r="U72" s="3"/>
    </row>
    <row r="73" spans="1:38" ht="3" hidden="1" customHeight="1">
      <c r="A73" s="2"/>
      <c r="B73" s="43"/>
      <c r="C73" s="44"/>
      <c r="D73" s="44"/>
      <c r="E73" s="45"/>
      <c r="F73" s="45"/>
      <c r="G73" s="45"/>
      <c r="H73" s="46"/>
      <c r="I73" s="47"/>
      <c r="J73" s="47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3"/>
    </row>
    <row r="74" spans="1:38" hidden="1">
      <c r="B74" s="85" t="s">
        <v>48</v>
      </c>
      <c r="C74" s="85"/>
      <c r="D74" s="86">
        <f>COUNTIF(W10:W67,"Thi lại")</f>
        <v>0</v>
      </c>
      <c r="E74" s="87" t="s">
        <v>31</v>
      </c>
      <c r="F74" s="3"/>
      <c r="G74" s="3"/>
      <c r="H74" s="3"/>
      <c r="I74" s="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3"/>
    </row>
    <row r="75" spans="1:38" ht="24.75" customHeight="1">
      <c r="B75" s="85"/>
      <c r="C75" s="85"/>
      <c r="D75" s="86"/>
      <c r="E75" s="87"/>
      <c r="F75" s="3"/>
      <c r="G75" s="3"/>
      <c r="H75" s="3"/>
      <c r="I75" s="3"/>
      <c r="J75" s="113" t="s">
        <v>1041</v>
      </c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3"/>
    </row>
    <row r="76" spans="1:38" ht="33" customHeight="1">
      <c r="A76" s="57"/>
      <c r="B76" s="123" t="s">
        <v>35</v>
      </c>
      <c r="C76" s="123"/>
      <c r="D76" s="123"/>
      <c r="E76" s="123"/>
      <c r="F76" s="123"/>
      <c r="G76" s="123"/>
      <c r="H76" s="123"/>
      <c r="I76" s="124"/>
      <c r="J76" s="125" t="s">
        <v>1037</v>
      </c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3"/>
    </row>
    <row r="77" spans="1:38" ht="4.5" customHeight="1">
      <c r="A77" s="2"/>
      <c r="B77" s="127"/>
      <c r="C77" s="128"/>
      <c r="D77" s="128"/>
      <c r="E77" s="129"/>
      <c r="F77" s="129"/>
      <c r="G77" s="129"/>
      <c r="H77" s="130"/>
      <c r="I77" s="131"/>
      <c r="J77" s="131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3"/>
    </row>
    <row r="78" spans="1:38" s="2" customFormat="1">
      <c r="B78" s="123" t="s">
        <v>36</v>
      </c>
      <c r="C78" s="123"/>
      <c r="D78" s="133" t="s">
        <v>37</v>
      </c>
      <c r="E78" s="133"/>
      <c r="F78" s="133"/>
      <c r="G78" s="133"/>
      <c r="H78" s="133"/>
      <c r="I78" s="131"/>
      <c r="J78" s="131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t="8.4" customHeight="1">
      <c r="A79" s="1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>
      <c r="A80" s="1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>
      <c r="A81" s="1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 ht="9.75" customHeight="1">
      <c r="A82" s="1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 ht="3.75" customHeight="1">
      <c r="A83" s="1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3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 ht="18" customHeight="1">
      <c r="A84" s="1"/>
      <c r="B84" s="135" t="s">
        <v>1038</v>
      </c>
      <c r="C84" s="135"/>
      <c r="D84" s="135" t="s">
        <v>1039</v>
      </c>
      <c r="E84" s="135"/>
      <c r="F84" s="135"/>
      <c r="G84" s="135"/>
      <c r="H84" s="135"/>
      <c r="I84" s="135"/>
      <c r="J84" s="135" t="s">
        <v>1040</v>
      </c>
      <c r="K84" s="135"/>
      <c r="L84" s="135"/>
      <c r="M84" s="135"/>
      <c r="N84" s="135"/>
      <c r="O84" s="135"/>
      <c r="P84" s="135"/>
      <c r="Q84" s="135"/>
      <c r="R84" s="135"/>
      <c r="S84" s="135"/>
      <c r="T84" s="135"/>
      <c r="U84" s="3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 ht="4.5" customHeight="1">
      <c r="A85" s="1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3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 ht="36.75" customHeight="1">
      <c r="A86" s="1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3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s="2" customFormat="1" ht="21.75" customHeight="1">
      <c r="A87" s="1"/>
      <c r="B87" s="114"/>
      <c r="C87" s="114"/>
      <c r="D87" s="114"/>
      <c r="E87" s="114"/>
      <c r="F87" s="114"/>
      <c r="G87" s="114"/>
      <c r="H87" s="114"/>
      <c r="I87" s="58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3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</row>
    <row r="88" spans="1:38" s="2" customFormat="1">
      <c r="A88" s="1"/>
      <c r="B88" s="43"/>
      <c r="C88" s="59"/>
      <c r="D88" s="59"/>
      <c r="E88" s="60"/>
      <c r="F88" s="60"/>
      <c r="G88" s="60"/>
      <c r="H88" s="61"/>
      <c r="I88" s="62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</row>
    <row r="89" spans="1:38" s="2" customFormat="1">
      <c r="A89" s="1"/>
      <c r="B89" s="114"/>
      <c r="C89" s="114"/>
      <c r="D89" s="115"/>
      <c r="E89" s="115"/>
      <c r="F89" s="115"/>
      <c r="G89" s="115"/>
      <c r="H89" s="115"/>
      <c r="I89" s="62"/>
      <c r="J89" s="62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1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</row>
    <row r="90" spans="1:38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1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</row>
    <row r="94" spans="1:38"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</row>
  </sheetData>
  <sheetProtection formatCells="0" formatColumns="0" formatRows="0" insertColumns="0" insertRows="0" insertHyperlinks="0" deleteColumns="0" deleteRows="0" sort="0" autoFilter="0" pivotTables="0"/>
  <autoFilter ref="A8:AL67">
    <filterColumn colId="3" showButton="0"/>
    <filterColumn colId="19"/>
  </autoFilter>
  <sortState ref="B10:U67">
    <sortCondition ref="B10:B67"/>
  </sortState>
  <mergeCells count="58">
    <mergeCell ref="F71:N71"/>
    <mergeCell ref="C7:C8"/>
    <mergeCell ref="D7:E8"/>
    <mergeCell ref="F70:N70"/>
    <mergeCell ref="B89:C89"/>
    <mergeCell ref="D89:H89"/>
    <mergeCell ref="B94:C94"/>
    <mergeCell ref="D94:I94"/>
    <mergeCell ref="J94:T94"/>
    <mergeCell ref="J88:T88"/>
    <mergeCell ref="F72:N72"/>
    <mergeCell ref="J74:T74"/>
    <mergeCell ref="J75:T75"/>
    <mergeCell ref="B76:H76"/>
    <mergeCell ref="J76:T76"/>
    <mergeCell ref="B78:C78"/>
    <mergeCell ref="D78:H78"/>
    <mergeCell ref="B84:C84"/>
    <mergeCell ref="D84:I84"/>
    <mergeCell ref="B87:H87"/>
    <mergeCell ref="J87:T87"/>
    <mergeCell ref="J84:T84"/>
    <mergeCell ref="AI4:AJ6"/>
    <mergeCell ref="F7:F8"/>
    <mergeCell ref="G7:G8"/>
    <mergeCell ref="B9:G9"/>
    <mergeCell ref="B69:C69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7">
    <cfRule type="cellIs" dxfId="12" priority="21" operator="greaterThan">
      <formula>10</formula>
    </cfRule>
  </conditionalFormatting>
  <conditionalFormatting sqref="C1:C1048576">
    <cfRule type="duplicateValues" dxfId="11" priority="19"/>
  </conditionalFormatting>
  <conditionalFormatting sqref="C75:C84">
    <cfRule type="duplicateValues" dxfId="10" priority="17"/>
  </conditionalFormatting>
  <dataValidations count="1">
    <dataValidation allowBlank="1" showInputMessage="1" showErrorMessage="1" errorTitle="Không xóa dữ liệu" error="Không xóa dữ liệu" prompt="Không xóa dữ liệu" sqref="X2:AL8 W10:W67 D72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91"/>
  <sheetViews>
    <sheetView workbookViewId="0">
      <pane ySplit="3" topLeftCell="A64" activePane="bottomLeft" state="frozen"/>
      <selection activeCell="A6" sqref="A6:XFD6"/>
      <selection pane="bottomLeft" activeCell="D75" sqref="D75:H75"/>
    </sheetView>
  </sheetViews>
  <sheetFormatPr defaultColWidth="9" defaultRowHeight="15.6"/>
  <cols>
    <col min="1" max="1" width="0.59765625" style="1" customWidth="1"/>
    <col min="2" max="2" width="4" style="1" customWidth="1"/>
    <col min="3" max="3" width="11.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0.3984375" style="1" customWidth="1"/>
    <col min="8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39843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5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1033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49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96" t="s">
        <v>2</v>
      </c>
      <c r="C4" s="96"/>
      <c r="D4" s="97" t="s">
        <v>53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8" t="s">
        <v>60</v>
      </c>
      <c r="P4" s="98"/>
      <c r="Q4" s="98"/>
      <c r="R4" s="98"/>
      <c r="S4" s="98"/>
      <c r="T4" s="98"/>
      <c r="W4" s="67"/>
      <c r="X4" s="99" t="s">
        <v>45</v>
      </c>
      <c r="Y4" s="99" t="s">
        <v>8</v>
      </c>
      <c r="Z4" s="99" t="s">
        <v>44</v>
      </c>
      <c r="AA4" s="99" t="s">
        <v>43</v>
      </c>
      <c r="AB4" s="99"/>
      <c r="AC4" s="99"/>
      <c r="AD4" s="99"/>
      <c r="AE4" s="99" t="s">
        <v>42</v>
      </c>
      <c r="AF4" s="99"/>
      <c r="AG4" s="99" t="s">
        <v>40</v>
      </c>
      <c r="AH4" s="99"/>
      <c r="AI4" s="99" t="s">
        <v>41</v>
      </c>
      <c r="AJ4" s="99"/>
      <c r="AK4" s="99" t="s">
        <v>39</v>
      </c>
      <c r="AL4" s="99"/>
    </row>
    <row r="5" spans="2:38" ht="17.25" customHeight="1">
      <c r="B5" s="100" t="s">
        <v>3</v>
      </c>
      <c r="C5" s="100"/>
      <c r="D5" s="9">
        <v>3</v>
      </c>
      <c r="G5" s="101" t="s">
        <v>54</v>
      </c>
      <c r="H5" s="101"/>
      <c r="I5" s="101"/>
      <c r="J5" s="101"/>
      <c r="K5" s="101"/>
      <c r="L5" s="101"/>
      <c r="M5" s="101"/>
      <c r="N5" s="101"/>
      <c r="O5" s="101" t="s">
        <v>55</v>
      </c>
      <c r="P5" s="101"/>
      <c r="Q5" s="101"/>
      <c r="R5" s="101"/>
      <c r="S5" s="101"/>
      <c r="T5" s="101"/>
      <c r="W5" s="67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</row>
    <row r="7" spans="2:38" ht="44.25" customHeight="1">
      <c r="B7" s="102" t="s">
        <v>4</v>
      </c>
      <c r="C7" s="117" t="s">
        <v>5</v>
      </c>
      <c r="D7" s="119" t="s">
        <v>6</v>
      </c>
      <c r="E7" s="120"/>
      <c r="F7" s="102" t="s">
        <v>7</v>
      </c>
      <c r="G7" s="102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5" t="s">
        <v>13</v>
      </c>
      <c r="M7" s="105" t="s">
        <v>14</v>
      </c>
      <c r="N7" s="105" t="s">
        <v>15</v>
      </c>
      <c r="O7" s="105" t="s">
        <v>16</v>
      </c>
      <c r="P7" s="102" t="s">
        <v>17</v>
      </c>
      <c r="Q7" s="105" t="s">
        <v>18</v>
      </c>
      <c r="R7" s="102" t="s">
        <v>19</v>
      </c>
      <c r="S7" s="102" t="s">
        <v>20</v>
      </c>
      <c r="T7" s="102" t="s">
        <v>21</v>
      </c>
      <c r="W7" s="67"/>
      <c r="X7" s="99"/>
      <c r="Y7" s="99"/>
      <c r="Z7" s="99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4"/>
      <c r="C8" s="118"/>
      <c r="D8" s="121"/>
      <c r="E8" s="122"/>
      <c r="F8" s="104"/>
      <c r="G8" s="104"/>
      <c r="H8" s="110"/>
      <c r="I8" s="110"/>
      <c r="J8" s="110"/>
      <c r="K8" s="110"/>
      <c r="L8" s="105"/>
      <c r="M8" s="105"/>
      <c r="N8" s="105"/>
      <c r="O8" s="105"/>
      <c r="P8" s="103"/>
      <c r="Q8" s="105"/>
      <c r="R8" s="104"/>
      <c r="S8" s="103"/>
      <c r="T8" s="103"/>
      <c r="V8" s="11"/>
      <c r="W8" s="67"/>
      <c r="X8" s="72" t="str">
        <f>+D4</f>
        <v>Tài chính tiền tệ</v>
      </c>
      <c r="Y8" s="73" t="str">
        <f>+O4</f>
        <v>Nhóm: FIA1326-2</v>
      </c>
      <c r="Z8" s="74">
        <f>+$AI$8+$AK$8+$AG$8</f>
        <v>55</v>
      </c>
      <c r="AA8" s="68">
        <f>COUNTIF($S$9:$S$124,"Khiển trách")</f>
        <v>0</v>
      </c>
      <c r="AB8" s="68">
        <f>COUNTIF($S$9:$S$124,"Cảnh cáo")</f>
        <v>0</v>
      </c>
      <c r="AC8" s="68">
        <f>COUNTIF($S$9:$S$124,"Đình chỉ thi")</f>
        <v>0</v>
      </c>
      <c r="AD8" s="75">
        <f>+($AA$8+$AB$8+$AC$8)/$Z$8*100%</f>
        <v>0</v>
      </c>
      <c r="AE8" s="68">
        <f>SUM(COUNTIF($S$9:$S$122,"Vắng"),COUNTIF($S$9:$S$122,"Vắng có phép"))</f>
        <v>0</v>
      </c>
      <c r="AF8" s="76">
        <f>+$AE$8/$Z$8</f>
        <v>0</v>
      </c>
      <c r="AG8" s="77">
        <f>COUNTIF($W$9:$W$122,"Thi lại")</f>
        <v>0</v>
      </c>
      <c r="AH8" s="76">
        <f>+$AG$8/$Z$8</f>
        <v>0</v>
      </c>
      <c r="AI8" s="77">
        <f>COUNTIF($W$9:$W$123,"Học lại")</f>
        <v>6</v>
      </c>
      <c r="AJ8" s="76">
        <f>+$AI$8/$Z$8</f>
        <v>0.10909090909090909</v>
      </c>
      <c r="AK8" s="68">
        <f>COUNTIF($W$10:$W$123,"Đạt")</f>
        <v>49</v>
      </c>
      <c r="AL8" s="75">
        <f>+$AK$8/$Z$8</f>
        <v>0.89090909090909087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4"/>
      <c r="Q9" s="16"/>
      <c r="R9" s="16"/>
      <c r="S9" s="104"/>
      <c r="T9" s="104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602</v>
      </c>
      <c r="D10" s="19" t="s">
        <v>603</v>
      </c>
      <c r="E10" s="20" t="s">
        <v>64</v>
      </c>
      <c r="F10" s="21" t="s">
        <v>444</v>
      </c>
      <c r="G10" s="90" t="s">
        <v>216</v>
      </c>
      <c r="H10" s="22">
        <v>8</v>
      </c>
      <c r="I10" s="22">
        <v>8.5</v>
      </c>
      <c r="J10" s="22" t="s">
        <v>28</v>
      </c>
      <c r="K10" s="22">
        <v>9</v>
      </c>
      <c r="L10" s="23"/>
      <c r="M10" s="23"/>
      <c r="N10" s="23"/>
      <c r="O10" s="24">
        <v>4.5</v>
      </c>
      <c r="P10" s="25">
        <f>ROUND(SUMPRODUCT(H10:O10,$H$9:$O$9)/100,1)</f>
        <v>5.7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 t="shared" ref="S10:S41" si="2">+IF(OR($H10=0,$I10=0,$J10=0,$K10=0),"Không đủ ĐKDT","")</f>
        <v/>
      </c>
      <c r="T10" s="27" t="s">
        <v>600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604</v>
      </c>
      <c r="D11" s="31" t="s">
        <v>605</v>
      </c>
      <c r="E11" s="32" t="s">
        <v>64</v>
      </c>
      <c r="F11" s="33" t="s">
        <v>606</v>
      </c>
      <c r="G11" s="91" t="s">
        <v>213</v>
      </c>
      <c r="H11" s="34">
        <v>9</v>
      </c>
      <c r="I11" s="34">
        <v>9</v>
      </c>
      <c r="J11" s="34" t="s">
        <v>28</v>
      </c>
      <c r="K11" s="34">
        <v>9</v>
      </c>
      <c r="L11" s="35"/>
      <c r="M11" s="35"/>
      <c r="N11" s="35"/>
      <c r="O11" s="36">
        <v>1.5</v>
      </c>
      <c r="P11" s="37">
        <f>ROUND(SUMPRODUCT(H11:O11,$H$9:$O$9)/100,1)</f>
        <v>3.8</v>
      </c>
      <c r="Q11" s="38" t="str">
        <f t="shared" si="0"/>
        <v>F</v>
      </c>
      <c r="R11" s="39" t="str">
        <f t="shared" si="1"/>
        <v>Kém</v>
      </c>
      <c r="S11" s="40" t="str">
        <f t="shared" si="2"/>
        <v/>
      </c>
      <c r="T11" s="41" t="s">
        <v>600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607</v>
      </c>
      <c r="D12" s="31" t="s">
        <v>608</v>
      </c>
      <c r="E12" s="32" t="s">
        <v>64</v>
      </c>
      <c r="F12" s="33" t="s">
        <v>609</v>
      </c>
      <c r="G12" s="91" t="s">
        <v>216</v>
      </c>
      <c r="H12" s="34">
        <v>8</v>
      </c>
      <c r="I12" s="34">
        <v>8.5</v>
      </c>
      <c r="J12" s="34" t="s">
        <v>28</v>
      </c>
      <c r="K12" s="34">
        <v>9</v>
      </c>
      <c r="L12" s="42"/>
      <c r="M12" s="42"/>
      <c r="N12" s="42"/>
      <c r="O12" s="36">
        <v>5</v>
      </c>
      <c r="P12" s="37">
        <f>ROUND(SUMPRODUCT(H12:O12,$H$9:$O$9)/100,1)</f>
        <v>6.1</v>
      </c>
      <c r="Q12" s="38" t="str">
        <f t="shared" si="0"/>
        <v>C</v>
      </c>
      <c r="R12" s="39" t="str">
        <f t="shared" si="1"/>
        <v>Trung bình</v>
      </c>
      <c r="S12" s="40" t="str">
        <f t="shared" si="2"/>
        <v/>
      </c>
      <c r="T12" s="41" t="s">
        <v>600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610</v>
      </c>
      <c r="D13" s="31" t="s">
        <v>101</v>
      </c>
      <c r="E13" s="32" t="s">
        <v>294</v>
      </c>
      <c r="F13" s="33" t="s">
        <v>611</v>
      </c>
      <c r="G13" s="91" t="s">
        <v>213</v>
      </c>
      <c r="H13" s="34">
        <v>8</v>
      </c>
      <c r="I13" s="34">
        <v>8.5</v>
      </c>
      <c r="J13" s="34" t="s">
        <v>28</v>
      </c>
      <c r="K13" s="34">
        <v>9</v>
      </c>
      <c r="L13" s="42"/>
      <c r="M13" s="42"/>
      <c r="N13" s="42"/>
      <c r="O13" s="36">
        <v>5</v>
      </c>
      <c r="P13" s="37">
        <f>ROUND(SUMPRODUCT(H13:O13,$H$9:$O$9)/100,1)</f>
        <v>6.1</v>
      </c>
      <c r="Q13" s="38" t="str">
        <f t="shared" si="0"/>
        <v>C</v>
      </c>
      <c r="R13" s="39" t="str">
        <f t="shared" si="1"/>
        <v>Trung bình</v>
      </c>
      <c r="S13" s="40" t="str">
        <f t="shared" si="2"/>
        <v/>
      </c>
      <c r="T13" s="41" t="s">
        <v>600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612</v>
      </c>
      <c r="D14" s="31" t="s">
        <v>613</v>
      </c>
      <c r="E14" s="32" t="s">
        <v>474</v>
      </c>
      <c r="F14" s="33" t="s">
        <v>456</v>
      </c>
      <c r="G14" s="91" t="s">
        <v>212</v>
      </c>
      <c r="H14" s="34">
        <v>6</v>
      </c>
      <c r="I14" s="34">
        <v>6.5</v>
      </c>
      <c r="J14" s="34" t="s">
        <v>28</v>
      </c>
      <c r="K14" s="34">
        <v>7</v>
      </c>
      <c r="L14" s="42"/>
      <c r="M14" s="42"/>
      <c r="N14" s="42"/>
      <c r="O14" s="36">
        <v>4.5</v>
      </c>
      <c r="P14" s="37">
        <f>ROUND(SUMPRODUCT(H14:O14,$H$9:$O$9)/100,1)</f>
        <v>5.0999999999999996</v>
      </c>
      <c r="Q14" s="38" t="str">
        <f t="shared" si="0"/>
        <v>D+</v>
      </c>
      <c r="R14" s="39" t="str">
        <f t="shared" si="1"/>
        <v>Trung bình yếu</v>
      </c>
      <c r="S14" s="40" t="str">
        <f t="shared" si="2"/>
        <v/>
      </c>
      <c r="T14" s="41" t="s">
        <v>600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614</v>
      </c>
      <c r="D15" s="31" t="s">
        <v>68</v>
      </c>
      <c r="E15" s="32" t="s">
        <v>615</v>
      </c>
      <c r="F15" s="33" t="s">
        <v>245</v>
      </c>
      <c r="G15" s="91" t="s">
        <v>219</v>
      </c>
      <c r="H15" s="34">
        <v>8</v>
      </c>
      <c r="I15" s="34">
        <v>8.5</v>
      </c>
      <c r="J15" s="34" t="s">
        <v>28</v>
      </c>
      <c r="K15" s="34">
        <v>9</v>
      </c>
      <c r="L15" s="42"/>
      <c r="M15" s="42"/>
      <c r="N15" s="42"/>
      <c r="O15" s="36">
        <v>1.5</v>
      </c>
      <c r="P15" s="37">
        <f>ROUND(SUMPRODUCT(H15:O15,$H$9:$O$9)/100,1)</f>
        <v>3.6</v>
      </c>
      <c r="Q15" s="38" t="str">
        <f t="shared" si="0"/>
        <v>F</v>
      </c>
      <c r="R15" s="39" t="str">
        <f t="shared" si="1"/>
        <v>Kém</v>
      </c>
      <c r="S15" s="40" t="str">
        <f t="shared" si="2"/>
        <v/>
      </c>
      <c r="T15" s="41" t="s">
        <v>600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Học lại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616</v>
      </c>
      <c r="D16" s="31" t="s">
        <v>617</v>
      </c>
      <c r="E16" s="32" t="s">
        <v>84</v>
      </c>
      <c r="F16" s="33" t="s">
        <v>609</v>
      </c>
      <c r="G16" s="91" t="s">
        <v>218</v>
      </c>
      <c r="H16" s="34">
        <v>6</v>
      </c>
      <c r="I16" s="34">
        <v>6.5</v>
      </c>
      <c r="J16" s="34" t="s">
        <v>28</v>
      </c>
      <c r="K16" s="34">
        <v>7</v>
      </c>
      <c r="L16" s="42"/>
      <c r="M16" s="42"/>
      <c r="N16" s="42"/>
      <c r="O16" s="36">
        <v>1</v>
      </c>
      <c r="P16" s="37">
        <f>ROUND(SUMPRODUCT(H16:O16,$H$9:$O$9)/100,1)</f>
        <v>2.7</v>
      </c>
      <c r="Q16" s="38" t="str">
        <f t="shared" si="0"/>
        <v>F</v>
      </c>
      <c r="R16" s="39" t="str">
        <f t="shared" si="1"/>
        <v>Kém</v>
      </c>
      <c r="S16" s="40" t="str">
        <f t="shared" si="2"/>
        <v/>
      </c>
      <c r="T16" s="41" t="s">
        <v>600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618</v>
      </c>
      <c r="D17" s="31" t="s">
        <v>619</v>
      </c>
      <c r="E17" s="32" t="s">
        <v>483</v>
      </c>
      <c r="F17" s="33" t="s">
        <v>620</v>
      </c>
      <c r="G17" s="91" t="s">
        <v>214</v>
      </c>
      <c r="H17" s="34">
        <v>8</v>
      </c>
      <c r="I17" s="34">
        <v>8.5</v>
      </c>
      <c r="J17" s="34" t="s">
        <v>28</v>
      </c>
      <c r="K17" s="34">
        <v>9</v>
      </c>
      <c r="L17" s="42"/>
      <c r="M17" s="42"/>
      <c r="N17" s="42"/>
      <c r="O17" s="36">
        <v>4.5</v>
      </c>
      <c r="P17" s="37">
        <f>ROUND(SUMPRODUCT(H17:O17,$H$9:$O$9)/100,1)</f>
        <v>5.7</v>
      </c>
      <c r="Q17" s="38" t="str">
        <f t="shared" si="0"/>
        <v>C</v>
      </c>
      <c r="R17" s="39" t="str">
        <f t="shared" si="1"/>
        <v>Trung bình</v>
      </c>
      <c r="S17" s="40" t="str">
        <f t="shared" si="2"/>
        <v/>
      </c>
      <c r="T17" s="41" t="s">
        <v>600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621</v>
      </c>
      <c r="D18" s="31" t="s">
        <v>622</v>
      </c>
      <c r="E18" s="32" t="s">
        <v>483</v>
      </c>
      <c r="F18" s="33" t="s">
        <v>250</v>
      </c>
      <c r="G18" s="91" t="s">
        <v>213</v>
      </c>
      <c r="H18" s="34">
        <v>8</v>
      </c>
      <c r="I18" s="34">
        <v>8.5</v>
      </c>
      <c r="J18" s="34" t="s">
        <v>28</v>
      </c>
      <c r="K18" s="34">
        <v>9</v>
      </c>
      <c r="L18" s="42"/>
      <c r="M18" s="42"/>
      <c r="N18" s="42"/>
      <c r="O18" s="36">
        <v>8</v>
      </c>
      <c r="P18" s="37">
        <f>ROUND(SUMPRODUCT(H18:O18,$H$9:$O$9)/100,1)</f>
        <v>8.1999999999999993</v>
      </c>
      <c r="Q18" s="38" t="str">
        <f t="shared" si="0"/>
        <v>B+</v>
      </c>
      <c r="R18" s="39" t="str">
        <f t="shared" si="1"/>
        <v>Khá</v>
      </c>
      <c r="S18" s="40" t="str">
        <f t="shared" si="2"/>
        <v/>
      </c>
      <c r="T18" s="41" t="s">
        <v>600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623</v>
      </c>
      <c r="D19" s="31" t="s">
        <v>624</v>
      </c>
      <c r="E19" s="32" t="s">
        <v>483</v>
      </c>
      <c r="F19" s="33" t="s">
        <v>625</v>
      </c>
      <c r="G19" s="91" t="s">
        <v>215</v>
      </c>
      <c r="H19" s="34">
        <v>6</v>
      </c>
      <c r="I19" s="34">
        <v>6.5</v>
      </c>
      <c r="J19" s="34" t="s">
        <v>28</v>
      </c>
      <c r="K19" s="34">
        <v>7</v>
      </c>
      <c r="L19" s="42"/>
      <c r="M19" s="42"/>
      <c r="N19" s="42"/>
      <c r="O19" s="36">
        <v>4</v>
      </c>
      <c r="P19" s="37">
        <f>ROUND(SUMPRODUCT(H19:O19,$H$9:$O$9)/100,1)</f>
        <v>4.8</v>
      </c>
      <c r="Q19" s="38" t="str">
        <f t="shared" si="0"/>
        <v>D</v>
      </c>
      <c r="R19" s="39" t="str">
        <f t="shared" si="1"/>
        <v>Trung bình yếu</v>
      </c>
      <c r="S19" s="40" t="str">
        <f t="shared" si="2"/>
        <v/>
      </c>
      <c r="T19" s="41" t="s">
        <v>600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626</v>
      </c>
      <c r="D20" s="31" t="s">
        <v>627</v>
      </c>
      <c r="E20" s="32" t="s">
        <v>87</v>
      </c>
      <c r="F20" s="33" t="s">
        <v>439</v>
      </c>
      <c r="G20" s="91" t="s">
        <v>219</v>
      </c>
      <c r="H20" s="34">
        <v>6</v>
      </c>
      <c r="I20" s="34">
        <v>6.5</v>
      </c>
      <c r="J20" s="34" t="s">
        <v>28</v>
      </c>
      <c r="K20" s="34">
        <v>7</v>
      </c>
      <c r="L20" s="42"/>
      <c r="M20" s="42"/>
      <c r="N20" s="42"/>
      <c r="O20" s="36">
        <v>2.5</v>
      </c>
      <c r="P20" s="37">
        <f>ROUND(SUMPRODUCT(H20:O20,$H$9:$O$9)/100,1)</f>
        <v>3.7</v>
      </c>
      <c r="Q20" s="38" t="str">
        <f t="shared" si="0"/>
        <v>F</v>
      </c>
      <c r="R20" s="39" t="str">
        <f t="shared" si="1"/>
        <v>Kém</v>
      </c>
      <c r="S20" s="40" t="str">
        <f t="shared" si="2"/>
        <v/>
      </c>
      <c r="T20" s="41" t="s">
        <v>600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Học lại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628</v>
      </c>
      <c r="D21" s="31" t="s">
        <v>629</v>
      </c>
      <c r="E21" s="32" t="s">
        <v>92</v>
      </c>
      <c r="F21" s="33" t="s">
        <v>630</v>
      </c>
      <c r="G21" s="91" t="s">
        <v>215</v>
      </c>
      <c r="H21" s="34">
        <v>7</v>
      </c>
      <c r="I21" s="34">
        <v>7.5</v>
      </c>
      <c r="J21" s="34" t="s">
        <v>28</v>
      </c>
      <c r="K21" s="34">
        <v>8</v>
      </c>
      <c r="L21" s="42"/>
      <c r="M21" s="42"/>
      <c r="N21" s="42"/>
      <c r="O21" s="36">
        <v>2.5</v>
      </c>
      <c r="P21" s="37">
        <f>ROUND(SUMPRODUCT(H21:O21,$H$9:$O$9)/100,1)</f>
        <v>4</v>
      </c>
      <c r="Q21" s="38" t="str">
        <f t="shared" si="0"/>
        <v>D</v>
      </c>
      <c r="R21" s="39" t="str">
        <f t="shared" si="1"/>
        <v>Trung bình yếu</v>
      </c>
      <c r="S21" s="40" t="str">
        <f t="shared" si="2"/>
        <v/>
      </c>
      <c r="T21" s="41" t="s">
        <v>600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631</v>
      </c>
      <c r="D22" s="31" t="s">
        <v>632</v>
      </c>
      <c r="E22" s="32" t="s">
        <v>92</v>
      </c>
      <c r="F22" s="33" t="s">
        <v>633</v>
      </c>
      <c r="G22" s="91" t="s">
        <v>213</v>
      </c>
      <c r="H22" s="34">
        <v>8</v>
      </c>
      <c r="I22" s="34">
        <v>8.5</v>
      </c>
      <c r="J22" s="34" t="s">
        <v>28</v>
      </c>
      <c r="K22" s="34">
        <v>9</v>
      </c>
      <c r="L22" s="42"/>
      <c r="M22" s="42"/>
      <c r="N22" s="42"/>
      <c r="O22" s="36">
        <v>8</v>
      </c>
      <c r="P22" s="37">
        <f>ROUND(SUMPRODUCT(H22:O22,$H$9:$O$9)/100,1)</f>
        <v>8.1999999999999993</v>
      </c>
      <c r="Q22" s="38" t="str">
        <f t="shared" si="0"/>
        <v>B+</v>
      </c>
      <c r="R22" s="39" t="str">
        <f t="shared" si="1"/>
        <v>Khá</v>
      </c>
      <c r="S22" s="40" t="str">
        <f t="shared" si="2"/>
        <v/>
      </c>
      <c r="T22" s="41" t="s">
        <v>600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634</v>
      </c>
      <c r="D23" s="31" t="s">
        <v>184</v>
      </c>
      <c r="E23" s="32" t="s">
        <v>111</v>
      </c>
      <c r="F23" s="33" t="s">
        <v>635</v>
      </c>
      <c r="G23" s="91" t="s">
        <v>217</v>
      </c>
      <c r="H23" s="34">
        <v>7</v>
      </c>
      <c r="I23" s="34">
        <v>7.5</v>
      </c>
      <c r="J23" s="34" t="s">
        <v>28</v>
      </c>
      <c r="K23" s="34">
        <v>8</v>
      </c>
      <c r="L23" s="42"/>
      <c r="M23" s="42"/>
      <c r="N23" s="42"/>
      <c r="O23" s="36">
        <v>1</v>
      </c>
      <c r="P23" s="37">
        <f>ROUND(SUMPRODUCT(H23:O23,$H$9:$O$9)/100,1)</f>
        <v>3</v>
      </c>
      <c r="Q23" s="38" t="str">
        <f t="shared" si="0"/>
        <v>F</v>
      </c>
      <c r="R23" s="39" t="str">
        <f t="shared" si="1"/>
        <v>Kém</v>
      </c>
      <c r="S23" s="40" t="str">
        <f t="shared" si="2"/>
        <v/>
      </c>
      <c r="T23" s="41" t="s">
        <v>600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Học lại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636</v>
      </c>
      <c r="D24" s="31" t="s">
        <v>509</v>
      </c>
      <c r="E24" s="32" t="s">
        <v>111</v>
      </c>
      <c r="F24" s="33" t="s">
        <v>240</v>
      </c>
      <c r="G24" s="91" t="s">
        <v>213</v>
      </c>
      <c r="H24" s="34">
        <v>8</v>
      </c>
      <c r="I24" s="34">
        <v>8.5</v>
      </c>
      <c r="J24" s="34" t="s">
        <v>28</v>
      </c>
      <c r="K24" s="34">
        <v>9</v>
      </c>
      <c r="L24" s="42"/>
      <c r="M24" s="42"/>
      <c r="N24" s="42"/>
      <c r="O24" s="36">
        <v>6</v>
      </c>
      <c r="P24" s="37">
        <f>ROUND(SUMPRODUCT(H24:O24,$H$9:$O$9)/100,1)</f>
        <v>6.8</v>
      </c>
      <c r="Q24" s="38" t="str">
        <f t="shared" si="0"/>
        <v>C+</v>
      </c>
      <c r="R24" s="39" t="str">
        <f t="shared" si="1"/>
        <v>Trung bình</v>
      </c>
      <c r="S24" s="40" t="str">
        <f t="shared" si="2"/>
        <v/>
      </c>
      <c r="T24" s="41" t="s">
        <v>600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637</v>
      </c>
      <c r="D25" s="31" t="s">
        <v>336</v>
      </c>
      <c r="E25" s="32" t="s">
        <v>638</v>
      </c>
      <c r="F25" s="33" t="s">
        <v>639</v>
      </c>
      <c r="G25" s="91" t="s">
        <v>219</v>
      </c>
      <c r="H25" s="34">
        <v>8</v>
      </c>
      <c r="I25" s="34">
        <v>8.5</v>
      </c>
      <c r="J25" s="34" t="s">
        <v>28</v>
      </c>
      <c r="K25" s="34">
        <v>9</v>
      </c>
      <c r="L25" s="42"/>
      <c r="M25" s="42"/>
      <c r="N25" s="42"/>
      <c r="O25" s="36">
        <v>6</v>
      </c>
      <c r="P25" s="37">
        <f>ROUND(SUMPRODUCT(H25:O25,$H$9:$O$9)/100,1)</f>
        <v>6.8</v>
      </c>
      <c r="Q25" s="38" t="str">
        <f t="shared" si="0"/>
        <v>C+</v>
      </c>
      <c r="R25" s="39" t="str">
        <f t="shared" si="1"/>
        <v>Trung bình</v>
      </c>
      <c r="S25" s="40" t="str">
        <f t="shared" si="2"/>
        <v/>
      </c>
      <c r="T25" s="41" t="s">
        <v>600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640</v>
      </c>
      <c r="D26" s="31" t="s">
        <v>641</v>
      </c>
      <c r="E26" s="32" t="s">
        <v>113</v>
      </c>
      <c r="F26" s="33" t="s">
        <v>456</v>
      </c>
      <c r="G26" s="91" t="s">
        <v>217</v>
      </c>
      <c r="H26" s="34">
        <v>9</v>
      </c>
      <c r="I26" s="34">
        <v>9</v>
      </c>
      <c r="J26" s="34" t="s">
        <v>28</v>
      </c>
      <c r="K26" s="34">
        <v>9</v>
      </c>
      <c r="L26" s="42"/>
      <c r="M26" s="42"/>
      <c r="N26" s="42"/>
      <c r="O26" s="36">
        <v>6.5</v>
      </c>
      <c r="P26" s="37">
        <f>ROUND(SUMPRODUCT(H26:O26,$H$9:$O$9)/100,1)</f>
        <v>7.3</v>
      </c>
      <c r="Q26" s="38" t="str">
        <f t="shared" si="0"/>
        <v>B</v>
      </c>
      <c r="R26" s="39" t="str">
        <f t="shared" si="1"/>
        <v>Khá</v>
      </c>
      <c r="S26" s="40" t="str">
        <f t="shared" si="2"/>
        <v/>
      </c>
      <c r="T26" s="41" t="s">
        <v>600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642</v>
      </c>
      <c r="D27" s="31" t="s">
        <v>643</v>
      </c>
      <c r="E27" s="32" t="s">
        <v>644</v>
      </c>
      <c r="F27" s="33" t="s">
        <v>254</v>
      </c>
      <c r="G27" s="91" t="s">
        <v>217</v>
      </c>
      <c r="H27" s="34">
        <v>8</v>
      </c>
      <c r="I27" s="34">
        <v>8.5</v>
      </c>
      <c r="J27" s="34" t="s">
        <v>28</v>
      </c>
      <c r="K27" s="34">
        <v>9</v>
      </c>
      <c r="L27" s="42"/>
      <c r="M27" s="42"/>
      <c r="N27" s="42"/>
      <c r="O27" s="36">
        <v>4.5</v>
      </c>
      <c r="P27" s="37">
        <f>ROUND(SUMPRODUCT(H27:O27,$H$9:$O$9)/100,1)</f>
        <v>5.7</v>
      </c>
      <c r="Q27" s="38" t="str">
        <f t="shared" si="0"/>
        <v>C</v>
      </c>
      <c r="R27" s="39" t="str">
        <f t="shared" si="1"/>
        <v>Trung bình</v>
      </c>
      <c r="S27" s="40" t="str">
        <f t="shared" si="2"/>
        <v/>
      </c>
      <c r="T27" s="41" t="s">
        <v>600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645</v>
      </c>
      <c r="D28" s="31" t="s">
        <v>332</v>
      </c>
      <c r="E28" s="32" t="s">
        <v>644</v>
      </c>
      <c r="F28" s="33" t="s">
        <v>243</v>
      </c>
      <c r="G28" s="91" t="s">
        <v>216</v>
      </c>
      <c r="H28" s="34">
        <v>6</v>
      </c>
      <c r="I28" s="34">
        <v>6.5</v>
      </c>
      <c r="J28" s="34" t="s">
        <v>28</v>
      </c>
      <c r="K28" s="34">
        <v>7</v>
      </c>
      <c r="L28" s="42"/>
      <c r="M28" s="42"/>
      <c r="N28" s="42"/>
      <c r="O28" s="36">
        <v>3</v>
      </c>
      <c r="P28" s="37">
        <f>ROUND(SUMPRODUCT(H28:O28,$H$9:$O$9)/100,1)</f>
        <v>4.0999999999999996</v>
      </c>
      <c r="Q28" s="38" t="str">
        <f t="shared" si="0"/>
        <v>D</v>
      </c>
      <c r="R28" s="39" t="str">
        <f t="shared" si="1"/>
        <v>Trung bình yếu</v>
      </c>
      <c r="S28" s="40" t="str">
        <f t="shared" si="2"/>
        <v/>
      </c>
      <c r="T28" s="41" t="s">
        <v>600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646</v>
      </c>
      <c r="D29" s="31" t="s">
        <v>184</v>
      </c>
      <c r="E29" s="32" t="s">
        <v>119</v>
      </c>
      <c r="F29" s="33" t="s">
        <v>647</v>
      </c>
      <c r="G29" s="91" t="s">
        <v>212</v>
      </c>
      <c r="H29" s="34">
        <v>7</v>
      </c>
      <c r="I29" s="34">
        <v>7.5</v>
      </c>
      <c r="J29" s="34" t="s">
        <v>28</v>
      </c>
      <c r="K29" s="34">
        <v>8</v>
      </c>
      <c r="L29" s="42"/>
      <c r="M29" s="42"/>
      <c r="N29" s="42"/>
      <c r="O29" s="36">
        <v>4</v>
      </c>
      <c r="P29" s="37">
        <f>ROUND(SUMPRODUCT(H29:O29,$H$9:$O$9)/100,1)</f>
        <v>5.0999999999999996</v>
      </c>
      <c r="Q29" s="38" t="str">
        <f t="shared" si="0"/>
        <v>D+</v>
      </c>
      <c r="R29" s="39" t="str">
        <f t="shared" si="1"/>
        <v>Trung bình yếu</v>
      </c>
      <c r="S29" s="40" t="str">
        <f t="shared" si="2"/>
        <v/>
      </c>
      <c r="T29" s="41" t="s">
        <v>600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648</v>
      </c>
      <c r="D30" s="31" t="s">
        <v>78</v>
      </c>
      <c r="E30" s="32" t="s">
        <v>123</v>
      </c>
      <c r="F30" s="33" t="s">
        <v>649</v>
      </c>
      <c r="G30" s="91" t="s">
        <v>217</v>
      </c>
      <c r="H30" s="34">
        <v>8</v>
      </c>
      <c r="I30" s="34">
        <v>8.5</v>
      </c>
      <c r="J30" s="34" t="s">
        <v>28</v>
      </c>
      <c r="K30" s="34">
        <v>9</v>
      </c>
      <c r="L30" s="42"/>
      <c r="M30" s="42"/>
      <c r="N30" s="42"/>
      <c r="O30" s="36">
        <v>7.5</v>
      </c>
      <c r="P30" s="37">
        <f>ROUND(SUMPRODUCT(H30:O30,$H$9:$O$9)/100,1)</f>
        <v>7.8</v>
      </c>
      <c r="Q30" s="38" t="str">
        <f t="shared" si="0"/>
        <v>B</v>
      </c>
      <c r="R30" s="39" t="str">
        <f t="shared" si="1"/>
        <v>Khá</v>
      </c>
      <c r="S30" s="40" t="str">
        <f t="shared" si="2"/>
        <v/>
      </c>
      <c r="T30" s="41" t="s">
        <v>600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650</v>
      </c>
      <c r="D31" s="31" t="s">
        <v>651</v>
      </c>
      <c r="E31" s="32" t="s">
        <v>652</v>
      </c>
      <c r="F31" s="33" t="s">
        <v>253</v>
      </c>
      <c r="G31" s="91" t="s">
        <v>213</v>
      </c>
      <c r="H31" s="34">
        <v>6</v>
      </c>
      <c r="I31" s="34">
        <v>6.5</v>
      </c>
      <c r="J31" s="34" t="s">
        <v>28</v>
      </c>
      <c r="K31" s="34">
        <v>7</v>
      </c>
      <c r="L31" s="42"/>
      <c r="M31" s="42"/>
      <c r="N31" s="42"/>
      <c r="O31" s="36">
        <v>4</v>
      </c>
      <c r="P31" s="37">
        <f>ROUND(SUMPRODUCT(H31:O31,$H$9:$O$9)/100,1)</f>
        <v>4.8</v>
      </c>
      <c r="Q31" s="38" t="str">
        <f t="shared" si="0"/>
        <v>D</v>
      </c>
      <c r="R31" s="39" t="str">
        <f t="shared" si="1"/>
        <v>Trung bình yếu</v>
      </c>
      <c r="S31" s="40" t="str">
        <f t="shared" si="2"/>
        <v/>
      </c>
      <c r="T31" s="41" t="s">
        <v>600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653</v>
      </c>
      <c r="D32" s="31" t="s">
        <v>411</v>
      </c>
      <c r="E32" s="32" t="s">
        <v>652</v>
      </c>
      <c r="F32" s="33" t="s">
        <v>654</v>
      </c>
      <c r="G32" s="91" t="s">
        <v>217</v>
      </c>
      <c r="H32" s="34">
        <v>8</v>
      </c>
      <c r="I32" s="34">
        <v>8.5</v>
      </c>
      <c r="J32" s="34" t="s">
        <v>28</v>
      </c>
      <c r="K32" s="34">
        <v>9</v>
      </c>
      <c r="L32" s="42"/>
      <c r="M32" s="42"/>
      <c r="N32" s="42"/>
      <c r="O32" s="36">
        <v>2.5</v>
      </c>
      <c r="P32" s="37">
        <f>ROUND(SUMPRODUCT(H32:O32,$H$9:$O$9)/100,1)</f>
        <v>4.3</v>
      </c>
      <c r="Q32" s="38" t="str">
        <f t="shared" si="0"/>
        <v>D</v>
      </c>
      <c r="R32" s="39" t="str">
        <f t="shared" si="1"/>
        <v>Trung bình yếu</v>
      </c>
      <c r="S32" s="40" t="str">
        <f t="shared" si="2"/>
        <v/>
      </c>
      <c r="T32" s="41" t="s">
        <v>600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655</v>
      </c>
      <c r="D33" s="31" t="s">
        <v>134</v>
      </c>
      <c r="E33" s="32" t="s">
        <v>656</v>
      </c>
      <c r="F33" s="33" t="s">
        <v>657</v>
      </c>
      <c r="G33" s="91" t="s">
        <v>218</v>
      </c>
      <c r="H33" s="34">
        <v>8</v>
      </c>
      <c r="I33" s="34">
        <v>8.5</v>
      </c>
      <c r="J33" s="34" t="s">
        <v>28</v>
      </c>
      <c r="K33" s="34">
        <v>9</v>
      </c>
      <c r="L33" s="42"/>
      <c r="M33" s="42"/>
      <c r="N33" s="42"/>
      <c r="O33" s="36">
        <v>3.5</v>
      </c>
      <c r="P33" s="37">
        <f>ROUND(SUMPRODUCT(H33:O33,$H$9:$O$9)/100,1)</f>
        <v>5</v>
      </c>
      <c r="Q33" s="38" t="str">
        <f t="shared" si="0"/>
        <v>D+</v>
      </c>
      <c r="R33" s="39" t="str">
        <f t="shared" si="1"/>
        <v>Trung bình yếu</v>
      </c>
      <c r="S33" s="40" t="str">
        <f t="shared" si="2"/>
        <v/>
      </c>
      <c r="T33" s="41" t="s">
        <v>600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658</v>
      </c>
      <c r="D34" s="31" t="s">
        <v>141</v>
      </c>
      <c r="E34" s="32" t="s">
        <v>659</v>
      </c>
      <c r="F34" s="33" t="s">
        <v>660</v>
      </c>
      <c r="G34" s="91" t="s">
        <v>213</v>
      </c>
      <c r="H34" s="34">
        <v>8</v>
      </c>
      <c r="I34" s="34">
        <v>8.5</v>
      </c>
      <c r="J34" s="34" t="s">
        <v>28</v>
      </c>
      <c r="K34" s="34">
        <v>9</v>
      </c>
      <c r="L34" s="42"/>
      <c r="M34" s="42"/>
      <c r="N34" s="42"/>
      <c r="O34" s="36">
        <v>6.5</v>
      </c>
      <c r="P34" s="37">
        <f>ROUND(SUMPRODUCT(H34:O34,$H$9:$O$9)/100,1)</f>
        <v>7.1</v>
      </c>
      <c r="Q34" s="38" t="str">
        <f t="shared" si="0"/>
        <v>B</v>
      </c>
      <c r="R34" s="39" t="str">
        <f t="shared" si="1"/>
        <v>Khá</v>
      </c>
      <c r="S34" s="40" t="str">
        <f t="shared" si="2"/>
        <v/>
      </c>
      <c r="T34" s="41" t="s">
        <v>600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661</v>
      </c>
      <c r="D35" s="31" t="s">
        <v>662</v>
      </c>
      <c r="E35" s="32" t="s">
        <v>132</v>
      </c>
      <c r="F35" s="33" t="s">
        <v>253</v>
      </c>
      <c r="G35" s="91" t="s">
        <v>218</v>
      </c>
      <c r="H35" s="34">
        <v>8</v>
      </c>
      <c r="I35" s="34">
        <v>8.5</v>
      </c>
      <c r="J35" s="34" t="s">
        <v>28</v>
      </c>
      <c r="K35" s="34">
        <v>9</v>
      </c>
      <c r="L35" s="42"/>
      <c r="M35" s="42"/>
      <c r="N35" s="42"/>
      <c r="O35" s="36">
        <v>5</v>
      </c>
      <c r="P35" s="37">
        <f>ROUND(SUMPRODUCT(H35:O35,$H$9:$O$9)/100,1)</f>
        <v>6.1</v>
      </c>
      <c r="Q35" s="38" t="str">
        <f t="shared" si="0"/>
        <v>C</v>
      </c>
      <c r="R35" s="39" t="str">
        <f t="shared" si="1"/>
        <v>Trung bình</v>
      </c>
      <c r="S35" s="40" t="str">
        <f t="shared" si="2"/>
        <v/>
      </c>
      <c r="T35" s="41" t="s">
        <v>600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663</v>
      </c>
      <c r="D36" s="31" t="s">
        <v>131</v>
      </c>
      <c r="E36" s="32" t="s">
        <v>132</v>
      </c>
      <c r="F36" s="33" t="s">
        <v>664</v>
      </c>
      <c r="G36" s="91" t="s">
        <v>217</v>
      </c>
      <c r="H36" s="34">
        <v>8</v>
      </c>
      <c r="I36" s="34">
        <v>8.5</v>
      </c>
      <c r="J36" s="34" t="s">
        <v>28</v>
      </c>
      <c r="K36" s="34">
        <v>9</v>
      </c>
      <c r="L36" s="42"/>
      <c r="M36" s="42"/>
      <c r="N36" s="42"/>
      <c r="O36" s="36">
        <v>3</v>
      </c>
      <c r="P36" s="37">
        <f>ROUND(SUMPRODUCT(H36:O36,$H$9:$O$9)/100,1)</f>
        <v>4.7</v>
      </c>
      <c r="Q36" s="38" t="str">
        <f t="shared" si="0"/>
        <v>D</v>
      </c>
      <c r="R36" s="39" t="str">
        <f t="shared" si="1"/>
        <v>Trung bình yếu</v>
      </c>
      <c r="S36" s="40" t="str">
        <f t="shared" si="2"/>
        <v/>
      </c>
      <c r="T36" s="41" t="s">
        <v>600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665</v>
      </c>
      <c r="D37" s="31" t="s">
        <v>666</v>
      </c>
      <c r="E37" s="32" t="s">
        <v>132</v>
      </c>
      <c r="F37" s="33" t="s">
        <v>667</v>
      </c>
      <c r="G37" s="91" t="s">
        <v>219</v>
      </c>
      <c r="H37" s="34">
        <v>8</v>
      </c>
      <c r="I37" s="34">
        <v>8.5</v>
      </c>
      <c r="J37" s="34" t="s">
        <v>28</v>
      </c>
      <c r="K37" s="34">
        <v>9</v>
      </c>
      <c r="L37" s="42"/>
      <c r="M37" s="42"/>
      <c r="N37" s="42"/>
      <c r="O37" s="36">
        <v>5</v>
      </c>
      <c r="P37" s="37">
        <f>ROUND(SUMPRODUCT(H37:O37,$H$9:$O$9)/100,1)</f>
        <v>6.1</v>
      </c>
      <c r="Q37" s="38" t="str">
        <f t="shared" si="0"/>
        <v>C</v>
      </c>
      <c r="R37" s="39" t="str">
        <f t="shared" si="1"/>
        <v>Trung bình</v>
      </c>
      <c r="S37" s="40" t="str">
        <f t="shared" si="2"/>
        <v/>
      </c>
      <c r="T37" s="41" t="s">
        <v>600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668</v>
      </c>
      <c r="D38" s="31" t="s">
        <v>666</v>
      </c>
      <c r="E38" s="32" t="s">
        <v>132</v>
      </c>
      <c r="F38" s="33" t="s">
        <v>669</v>
      </c>
      <c r="G38" s="91" t="s">
        <v>215</v>
      </c>
      <c r="H38" s="34">
        <v>8</v>
      </c>
      <c r="I38" s="34">
        <v>8.5</v>
      </c>
      <c r="J38" s="34" t="s">
        <v>28</v>
      </c>
      <c r="K38" s="34">
        <v>9</v>
      </c>
      <c r="L38" s="42"/>
      <c r="M38" s="42"/>
      <c r="N38" s="42"/>
      <c r="O38" s="36">
        <v>4.5</v>
      </c>
      <c r="P38" s="37">
        <f>ROUND(SUMPRODUCT(H38:O38,$H$9:$O$9)/100,1)</f>
        <v>5.7</v>
      </c>
      <c r="Q38" s="38" t="str">
        <f t="shared" si="0"/>
        <v>C</v>
      </c>
      <c r="R38" s="39" t="str">
        <f t="shared" si="1"/>
        <v>Trung bình</v>
      </c>
      <c r="S38" s="40" t="str">
        <f t="shared" si="2"/>
        <v/>
      </c>
      <c r="T38" s="41" t="s">
        <v>601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670</v>
      </c>
      <c r="D39" s="31" t="s">
        <v>671</v>
      </c>
      <c r="E39" s="32" t="s">
        <v>132</v>
      </c>
      <c r="F39" s="33" t="s">
        <v>672</v>
      </c>
      <c r="G39" s="91" t="s">
        <v>214</v>
      </c>
      <c r="H39" s="34">
        <v>8</v>
      </c>
      <c r="I39" s="34">
        <v>8.5</v>
      </c>
      <c r="J39" s="34" t="s">
        <v>28</v>
      </c>
      <c r="K39" s="34">
        <v>9</v>
      </c>
      <c r="L39" s="42"/>
      <c r="M39" s="42"/>
      <c r="N39" s="42"/>
      <c r="O39" s="36">
        <v>5.5</v>
      </c>
      <c r="P39" s="37">
        <f>ROUND(SUMPRODUCT(H39:O39,$H$9:$O$9)/100,1)</f>
        <v>6.4</v>
      </c>
      <c r="Q39" s="38" t="str">
        <f t="shared" si="0"/>
        <v>C</v>
      </c>
      <c r="R39" s="39" t="str">
        <f t="shared" si="1"/>
        <v>Trung bình</v>
      </c>
      <c r="S39" s="40" t="str">
        <f t="shared" si="2"/>
        <v/>
      </c>
      <c r="T39" s="41" t="s">
        <v>601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673</v>
      </c>
      <c r="D40" s="31" t="s">
        <v>674</v>
      </c>
      <c r="E40" s="32" t="s">
        <v>132</v>
      </c>
      <c r="F40" s="33" t="s">
        <v>675</v>
      </c>
      <c r="G40" s="91" t="s">
        <v>217</v>
      </c>
      <c r="H40" s="34">
        <v>8</v>
      </c>
      <c r="I40" s="34">
        <v>8.5</v>
      </c>
      <c r="J40" s="34" t="s">
        <v>28</v>
      </c>
      <c r="K40" s="34">
        <v>9</v>
      </c>
      <c r="L40" s="42"/>
      <c r="M40" s="42"/>
      <c r="N40" s="42"/>
      <c r="O40" s="36">
        <v>6</v>
      </c>
      <c r="P40" s="37">
        <f>ROUND(SUMPRODUCT(H40:O40,$H$9:$O$9)/100,1)</f>
        <v>6.8</v>
      </c>
      <c r="Q40" s="38" t="str">
        <f t="shared" si="0"/>
        <v>C+</v>
      </c>
      <c r="R40" s="39" t="str">
        <f t="shared" si="1"/>
        <v>Trung bình</v>
      </c>
      <c r="S40" s="40" t="str">
        <f t="shared" si="2"/>
        <v/>
      </c>
      <c r="T40" s="41" t="s">
        <v>601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676</v>
      </c>
      <c r="D41" s="31" t="s">
        <v>677</v>
      </c>
      <c r="E41" s="32" t="s">
        <v>132</v>
      </c>
      <c r="F41" s="33" t="s">
        <v>678</v>
      </c>
      <c r="G41" s="91" t="s">
        <v>214</v>
      </c>
      <c r="H41" s="34">
        <v>8</v>
      </c>
      <c r="I41" s="34">
        <v>8.5</v>
      </c>
      <c r="J41" s="34" t="s">
        <v>28</v>
      </c>
      <c r="K41" s="34">
        <v>9</v>
      </c>
      <c r="L41" s="42"/>
      <c r="M41" s="42"/>
      <c r="N41" s="42"/>
      <c r="O41" s="36">
        <v>5</v>
      </c>
      <c r="P41" s="37">
        <f>ROUND(SUMPRODUCT(H41:O41,$H$9:$O$9)/100,1)</f>
        <v>6.1</v>
      </c>
      <c r="Q41" s="38" t="str">
        <f t="shared" si="0"/>
        <v>C</v>
      </c>
      <c r="R41" s="39" t="str">
        <f t="shared" si="1"/>
        <v>Trung bình</v>
      </c>
      <c r="S41" s="40" t="str">
        <f t="shared" si="2"/>
        <v/>
      </c>
      <c r="T41" s="41" t="s">
        <v>601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679</v>
      </c>
      <c r="D42" s="31" t="s">
        <v>680</v>
      </c>
      <c r="E42" s="32" t="s">
        <v>132</v>
      </c>
      <c r="F42" s="33" t="s">
        <v>681</v>
      </c>
      <c r="G42" s="91" t="s">
        <v>219</v>
      </c>
      <c r="H42" s="34">
        <v>8</v>
      </c>
      <c r="I42" s="34">
        <v>8.5</v>
      </c>
      <c r="J42" s="34" t="s">
        <v>28</v>
      </c>
      <c r="K42" s="34">
        <v>9</v>
      </c>
      <c r="L42" s="42"/>
      <c r="M42" s="42"/>
      <c r="N42" s="42"/>
      <c r="O42" s="36">
        <v>7.5</v>
      </c>
      <c r="P42" s="37">
        <f>ROUND(SUMPRODUCT(H42:O42,$H$9:$O$9)/100,1)</f>
        <v>7.8</v>
      </c>
      <c r="Q42" s="38" t="str">
        <f t="shared" ref="Q42:Q64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9" t="str">
        <f t="shared" ref="R42:R64" si="4">IF($P42&lt;4,"Kém",IF(AND($P42&gt;=4,$P42&lt;=5.4),"Trung bình yếu",IF(AND($P42&gt;=5.5,$P42&lt;=6.9),"Trung bình",IF(AND($P42&gt;=7,$P42&lt;=8.4),"Khá",IF(AND($P42&gt;=8.5,$P42&lt;=10),"Giỏi","")))))</f>
        <v>Khá</v>
      </c>
      <c r="S42" s="40" t="str">
        <f t="shared" ref="S42:S64" si="5">+IF(OR($H42=0,$I42=0,$J42=0,$K42=0),"Không đủ ĐKDT","")</f>
        <v/>
      </c>
      <c r="T42" s="41" t="s">
        <v>601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682</v>
      </c>
      <c r="D43" s="31" t="s">
        <v>683</v>
      </c>
      <c r="E43" s="32" t="s">
        <v>684</v>
      </c>
      <c r="F43" s="33" t="s">
        <v>247</v>
      </c>
      <c r="G43" s="91" t="s">
        <v>218</v>
      </c>
      <c r="H43" s="34">
        <v>7</v>
      </c>
      <c r="I43" s="34">
        <v>7.5</v>
      </c>
      <c r="J43" s="34" t="s">
        <v>28</v>
      </c>
      <c r="K43" s="34">
        <v>8</v>
      </c>
      <c r="L43" s="42"/>
      <c r="M43" s="42"/>
      <c r="N43" s="42"/>
      <c r="O43" s="36">
        <v>4.5</v>
      </c>
      <c r="P43" s="37">
        <f>ROUND(SUMPRODUCT(H43:O43,$H$9:$O$9)/100,1)</f>
        <v>5.4</v>
      </c>
      <c r="Q43" s="38" t="str">
        <f t="shared" si="3"/>
        <v>D+</v>
      </c>
      <c r="R43" s="39" t="str">
        <f t="shared" si="4"/>
        <v>Trung bình yếu</v>
      </c>
      <c r="S43" s="40" t="str">
        <f t="shared" si="5"/>
        <v/>
      </c>
      <c r="T43" s="41" t="s">
        <v>601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685</v>
      </c>
      <c r="D44" s="31" t="s">
        <v>686</v>
      </c>
      <c r="E44" s="32" t="s">
        <v>684</v>
      </c>
      <c r="F44" s="33" t="s">
        <v>687</v>
      </c>
      <c r="G44" s="91" t="s">
        <v>215</v>
      </c>
      <c r="H44" s="34">
        <v>6</v>
      </c>
      <c r="I44" s="34">
        <v>6.5</v>
      </c>
      <c r="J44" s="34" t="s">
        <v>28</v>
      </c>
      <c r="K44" s="34">
        <v>7</v>
      </c>
      <c r="L44" s="42"/>
      <c r="M44" s="42"/>
      <c r="N44" s="42"/>
      <c r="O44" s="36">
        <v>4.5</v>
      </c>
      <c r="P44" s="37">
        <f>ROUND(SUMPRODUCT(H44:O44,$H$9:$O$9)/100,1)</f>
        <v>5.0999999999999996</v>
      </c>
      <c r="Q44" s="38" t="str">
        <f t="shared" si="3"/>
        <v>D+</v>
      </c>
      <c r="R44" s="39" t="str">
        <f t="shared" si="4"/>
        <v>Trung bình yếu</v>
      </c>
      <c r="S44" s="40" t="str">
        <f t="shared" si="5"/>
        <v/>
      </c>
      <c r="T44" s="41" t="s">
        <v>601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688</v>
      </c>
      <c r="D45" s="31" t="s">
        <v>141</v>
      </c>
      <c r="E45" s="32" t="s">
        <v>139</v>
      </c>
      <c r="F45" s="33" t="s">
        <v>689</v>
      </c>
      <c r="G45" s="91" t="s">
        <v>219</v>
      </c>
      <c r="H45" s="34">
        <v>8</v>
      </c>
      <c r="I45" s="34">
        <v>8.5</v>
      </c>
      <c r="J45" s="34" t="s">
        <v>28</v>
      </c>
      <c r="K45" s="34">
        <v>9</v>
      </c>
      <c r="L45" s="42"/>
      <c r="M45" s="42"/>
      <c r="N45" s="42"/>
      <c r="O45" s="36">
        <v>5.5</v>
      </c>
      <c r="P45" s="37">
        <f>ROUND(SUMPRODUCT(H45:O45,$H$9:$O$9)/100,1)</f>
        <v>6.4</v>
      </c>
      <c r="Q45" s="38" t="str">
        <f t="shared" si="3"/>
        <v>C</v>
      </c>
      <c r="R45" s="39" t="str">
        <f t="shared" si="4"/>
        <v>Trung bình</v>
      </c>
      <c r="S45" s="40" t="str">
        <f t="shared" si="5"/>
        <v/>
      </c>
      <c r="T45" s="41" t="s">
        <v>601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690</v>
      </c>
      <c r="D46" s="31" t="s">
        <v>691</v>
      </c>
      <c r="E46" s="32" t="s">
        <v>692</v>
      </c>
      <c r="F46" s="33" t="s">
        <v>693</v>
      </c>
      <c r="G46" s="91" t="s">
        <v>213</v>
      </c>
      <c r="H46" s="34">
        <v>6</v>
      </c>
      <c r="I46" s="34">
        <v>6.5</v>
      </c>
      <c r="J46" s="34" t="s">
        <v>28</v>
      </c>
      <c r="K46" s="34">
        <v>7</v>
      </c>
      <c r="L46" s="42"/>
      <c r="M46" s="42"/>
      <c r="N46" s="42"/>
      <c r="O46" s="36">
        <v>5.5</v>
      </c>
      <c r="P46" s="37">
        <f>ROUND(SUMPRODUCT(H46:O46,$H$9:$O$9)/100,1)</f>
        <v>5.8</v>
      </c>
      <c r="Q46" s="38" t="str">
        <f t="shared" si="3"/>
        <v>C</v>
      </c>
      <c r="R46" s="39" t="str">
        <f t="shared" si="4"/>
        <v>Trung bình</v>
      </c>
      <c r="S46" s="40" t="str">
        <f t="shared" si="5"/>
        <v/>
      </c>
      <c r="T46" s="41" t="s">
        <v>601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694</v>
      </c>
      <c r="D47" s="31" t="s">
        <v>695</v>
      </c>
      <c r="E47" s="32" t="s">
        <v>145</v>
      </c>
      <c r="F47" s="33" t="s">
        <v>338</v>
      </c>
      <c r="G47" s="91" t="s">
        <v>218</v>
      </c>
      <c r="H47" s="34">
        <v>7</v>
      </c>
      <c r="I47" s="34">
        <v>7.5</v>
      </c>
      <c r="J47" s="34" t="s">
        <v>28</v>
      </c>
      <c r="K47" s="34">
        <v>8</v>
      </c>
      <c r="L47" s="42"/>
      <c r="M47" s="42"/>
      <c r="N47" s="42"/>
      <c r="O47" s="36">
        <v>3</v>
      </c>
      <c r="P47" s="37">
        <f>ROUND(SUMPRODUCT(H47:O47,$H$9:$O$9)/100,1)</f>
        <v>4.4000000000000004</v>
      </c>
      <c r="Q47" s="38" t="str">
        <f t="shared" si="3"/>
        <v>D</v>
      </c>
      <c r="R47" s="39" t="str">
        <f t="shared" si="4"/>
        <v>Trung bình yếu</v>
      </c>
      <c r="S47" s="40" t="str">
        <f t="shared" si="5"/>
        <v/>
      </c>
      <c r="T47" s="41" t="s">
        <v>601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696</v>
      </c>
      <c r="D48" s="31" t="s">
        <v>697</v>
      </c>
      <c r="E48" s="32" t="s">
        <v>150</v>
      </c>
      <c r="F48" s="33" t="s">
        <v>268</v>
      </c>
      <c r="G48" s="91" t="s">
        <v>219</v>
      </c>
      <c r="H48" s="34">
        <v>7</v>
      </c>
      <c r="I48" s="34">
        <v>7.5</v>
      </c>
      <c r="J48" s="34" t="s">
        <v>28</v>
      </c>
      <c r="K48" s="34">
        <v>8</v>
      </c>
      <c r="L48" s="42"/>
      <c r="M48" s="42"/>
      <c r="N48" s="42"/>
      <c r="O48" s="36">
        <v>4</v>
      </c>
      <c r="P48" s="37">
        <f>ROUND(SUMPRODUCT(H48:O48,$H$9:$O$9)/100,1)</f>
        <v>5.0999999999999996</v>
      </c>
      <c r="Q48" s="38" t="str">
        <f t="shared" si="3"/>
        <v>D+</v>
      </c>
      <c r="R48" s="39" t="str">
        <f t="shared" si="4"/>
        <v>Trung bình yếu</v>
      </c>
      <c r="S48" s="40" t="str">
        <f t="shared" si="5"/>
        <v/>
      </c>
      <c r="T48" s="41" t="s">
        <v>601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8.75" customHeight="1">
      <c r="B49" s="29">
        <v>40</v>
      </c>
      <c r="C49" s="30" t="s">
        <v>698</v>
      </c>
      <c r="D49" s="31" t="s">
        <v>561</v>
      </c>
      <c r="E49" s="32" t="s">
        <v>153</v>
      </c>
      <c r="F49" s="33" t="s">
        <v>699</v>
      </c>
      <c r="G49" s="91" t="s">
        <v>219</v>
      </c>
      <c r="H49" s="34">
        <v>5</v>
      </c>
      <c r="I49" s="34">
        <v>5.5</v>
      </c>
      <c r="J49" s="34" t="s">
        <v>28</v>
      </c>
      <c r="K49" s="34">
        <v>6</v>
      </c>
      <c r="L49" s="42"/>
      <c r="M49" s="42"/>
      <c r="N49" s="42"/>
      <c r="O49" s="36">
        <v>6.5</v>
      </c>
      <c r="P49" s="37">
        <f>ROUND(SUMPRODUCT(H49:O49,$H$9:$O$9)/100,1)</f>
        <v>6.2</v>
      </c>
      <c r="Q49" s="38" t="str">
        <f t="shared" si="3"/>
        <v>C</v>
      </c>
      <c r="R49" s="39" t="str">
        <f t="shared" si="4"/>
        <v>Trung bình</v>
      </c>
      <c r="S49" s="40" t="str">
        <f t="shared" si="5"/>
        <v/>
      </c>
      <c r="T49" s="41" t="s">
        <v>601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8.75" customHeight="1">
      <c r="B50" s="29">
        <v>41</v>
      </c>
      <c r="C50" s="30" t="s">
        <v>700</v>
      </c>
      <c r="D50" s="31" t="s">
        <v>701</v>
      </c>
      <c r="E50" s="32" t="s">
        <v>159</v>
      </c>
      <c r="F50" s="33" t="s">
        <v>429</v>
      </c>
      <c r="G50" s="91" t="s">
        <v>217</v>
      </c>
      <c r="H50" s="34">
        <v>8</v>
      </c>
      <c r="I50" s="34">
        <v>8.5</v>
      </c>
      <c r="J50" s="34" t="s">
        <v>28</v>
      </c>
      <c r="K50" s="34">
        <v>9</v>
      </c>
      <c r="L50" s="42"/>
      <c r="M50" s="42"/>
      <c r="N50" s="42"/>
      <c r="O50" s="36">
        <v>6</v>
      </c>
      <c r="P50" s="37">
        <f>ROUND(SUMPRODUCT(H50:O50,$H$9:$O$9)/100,1)</f>
        <v>6.8</v>
      </c>
      <c r="Q50" s="38" t="str">
        <f t="shared" si="3"/>
        <v>C+</v>
      </c>
      <c r="R50" s="39" t="str">
        <f t="shared" si="4"/>
        <v>Trung bình</v>
      </c>
      <c r="S50" s="40" t="str">
        <f t="shared" si="5"/>
        <v/>
      </c>
      <c r="T50" s="41" t="s">
        <v>601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8.75" customHeight="1">
      <c r="B51" s="29">
        <v>42</v>
      </c>
      <c r="C51" s="30" t="s">
        <v>702</v>
      </c>
      <c r="D51" s="31" t="s">
        <v>446</v>
      </c>
      <c r="E51" s="32" t="s">
        <v>159</v>
      </c>
      <c r="F51" s="33" t="s">
        <v>703</v>
      </c>
      <c r="G51" s="91" t="s">
        <v>451</v>
      </c>
      <c r="H51" s="34">
        <v>5</v>
      </c>
      <c r="I51" s="34">
        <v>5.5</v>
      </c>
      <c r="J51" s="34" t="s">
        <v>28</v>
      </c>
      <c r="K51" s="34">
        <v>6</v>
      </c>
      <c r="L51" s="42"/>
      <c r="M51" s="42"/>
      <c r="N51" s="42"/>
      <c r="O51" s="36">
        <v>4.5</v>
      </c>
      <c r="P51" s="37">
        <f>ROUND(SUMPRODUCT(H51:O51,$H$9:$O$9)/100,1)</f>
        <v>4.8</v>
      </c>
      <c r="Q51" s="38" t="str">
        <f t="shared" si="3"/>
        <v>D</v>
      </c>
      <c r="R51" s="39" t="str">
        <f t="shared" si="4"/>
        <v>Trung bình yếu</v>
      </c>
      <c r="S51" s="40" t="str">
        <f t="shared" si="5"/>
        <v/>
      </c>
      <c r="T51" s="41" t="s">
        <v>601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8.75" customHeight="1">
      <c r="B52" s="29">
        <v>43</v>
      </c>
      <c r="C52" s="30" t="s">
        <v>704</v>
      </c>
      <c r="D52" s="31" t="s">
        <v>101</v>
      </c>
      <c r="E52" s="32" t="s">
        <v>159</v>
      </c>
      <c r="F52" s="33" t="s">
        <v>705</v>
      </c>
      <c r="G52" s="91" t="s">
        <v>213</v>
      </c>
      <c r="H52" s="34">
        <v>8</v>
      </c>
      <c r="I52" s="34">
        <v>8.5</v>
      </c>
      <c r="J52" s="34" t="s">
        <v>28</v>
      </c>
      <c r="K52" s="34">
        <v>9</v>
      </c>
      <c r="L52" s="42"/>
      <c r="M52" s="42"/>
      <c r="N52" s="42"/>
      <c r="O52" s="36">
        <v>1</v>
      </c>
      <c r="P52" s="37">
        <f>ROUND(SUMPRODUCT(H52:O52,$H$9:$O$9)/100,1)</f>
        <v>3.3</v>
      </c>
      <c r="Q52" s="38" t="str">
        <f t="shared" si="3"/>
        <v>F</v>
      </c>
      <c r="R52" s="39" t="str">
        <f t="shared" si="4"/>
        <v>Kém</v>
      </c>
      <c r="S52" s="40" t="str">
        <f t="shared" si="5"/>
        <v/>
      </c>
      <c r="T52" s="41" t="s">
        <v>601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Học lại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8.75" customHeight="1">
      <c r="B53" s="29">
        <v>44</v>
      </c>
      <c r="C53" s="30" t="s">
        <v>706</v>
      </c>
      <c r="D53" s="31" t="s">
        <v>707</v>
      </c>
      <c r="E53" s="32" t="s">
        <v>379</v>
      </c>
      <c r="F53" s="33" t="s">
        <v>238</v>
      </c>
      <c r="G53" s="91" t="s">
        <v>219</v>
      </c>
      <c r="H53" s="34">
        <v>6</v>
      </c>
      <c r="I53" s="34">
        <v>6.5</v>
      </c>
      <c r="J53" s="34" t="s">
        <v>28</v>
      </c>
      <c r="K53" s="34">
        <v>7</v>
      </c>
      <c r="L53" s="42"/>
      <c r="M53" s="42"/>
      <c r="N53" s="42"/>
      <c r="O53" s="36">
        <v>4</v>
      </c>
      <c r="P53" s="37">
        <f>ROUND(SUMPRODUCT(H53:O53,$H$9:$O$9)/100,1)</f>
        <v>4.8</v>
      </c>
      <c r="Q53" s="38" t="str">
        <f t="shared" si="3"/>
        <v>D</v>
      </c>
      <c r="R53" s="39" t="str">
        <f t="shared" si="4"/>
        <v>Trung bình yếu</v>
      </c>
      <c r="S53" s="40" t="str">
        <f t="shared" si="5"/>
        <v/>
      </c>
      <c r="T53" s="41" t="s">
        <v>601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8.75" customHeight="1">
      <c r="B54" s="29">
        <v>45</v>
      </c>
      <c r="C54" s="30" t="s">
        <v>708</v>
      </c>
      <c r="D54" s="31" t="s">
        <v>544</v>
      </c>
      <c r="E54" s="32" t="s">
        <v>165</v>
      </c>
      <c r="F54" s="33" t="s">
        <v>709</v>
      </c>
      <c r="G54" s="91" t="s">
        <v>710</v>
      </c>
      <c r="H54" s="34">
        <v>7</v>
      </c>
      <c r="I54" s="34">
        <v>7.5</v>
      </c>
      <c r="J54" s="34" t="s">
        <v>28</v>
      </c>
      <c r="K54" s="34">
        <v>8</v>
      </c>
      <c r="L54" s="42"/>
      <c r="M54" s="42"/>
      <c r="N54" s="42"/>
      <c r="O54" s="36">
        <v>7</v>
      </c>
      <c r="P54" s="37">
        <f>ROUND(SUMPRODUCT(H54:O54,$H$9:$O$9)/100,1)</f>
        <v>7.2</v>
      </c>
      <c r="Q54" s="38" t="str">
        <f t="shared" si="3"/>
        <v>B</v>
      </c>
      <c r="R54" s="39" t="str">
        <f t="shared" si="4"/>
        <v>Khá</v>
      </c>
      <c r="S54" s="40" t="str">
        <f t="shared" si="5"/>
        <v/>
      </c>
      <c r="T54" s="41" t="s">
        <v>601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8.75" customHeight="1">
      <c r="B55" s="29">
        <v>46</v>
      </c>
      <c r="C55" s="30" t="s">
        <v>711</v>
      </c>
      <c r="D55" s="31" t="s">
        <v>712</v>
      </c>
      <c r="E55" s="32" t="s">
        <v>713</v>
      </c>
      <c r="F55" s="33" t="s">
        <v>238</v>
      </c>
      <c r="G55" s="91" t="s">
        <v>215</v>
      </c>
      <c r="H55" s="34">
        <v>10</v>
      </c>
      <c r="I55" s="34">
        <v>9.5</v>
      </c>
      <c r="J55" s="34" t="s">
        <v>28</v>
      </c>
      <c r="K55" s="34">
        <v>9</v>
      </c>
      <c r="L55" s="42"/>
      <c r="M55" s="42"/>
      <c r="N55" s="42"/>
      <c r="O55" s="36">
        <v>4.5</v>
      </c>
      <c r="P55" s="37">
        <f>ROUND(SUMPRODUCT(H55:O55,$H$9:$O$9)/100,1)</f>
        <v>6</v>
      </c>
      <c r="Q55" s="38" t="str">
        <f t="shared" si="3"/>
        <v>C</v>
      </c>
      <c r="R55" s="39" t="str">
        <f t="shared" si="4"/>
        <v>Trung bình</v>
      </c>
      <c r="S55" s="40" t="str">
        <f t="shared" si="5"/>
        <v/>
      </c>
      <c r="T55" s="41" t="s">
        <v>601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8.75" customHeight="1">
      <c r="B56" s="29">
        <v>47</v>
      </c>
      <c r="C56" s="30" t="s">
        <v>714</v>
      </c>
      <c r="D56" s="31" t="s">
        <v>715</v>
      </c>
      <c r="E56" s="32" t="s">
        <v>716</v>
      </c>
      <c r="F56" s="33" t="s">
        <v>542</v>
      </c>
      <c r="G56" s="91" t="s">
        <v>215</v>
      </c>
      <c r="H56" s="34">
        <v>7</v>
      </c>
      <c r="I56" s="34">
        <v>7.5</v>
      </c>
      <c r="J56" s="34" t="s">
        <v>28</v>
      </c>
      <c r="K56" s="34">
        <v>8</v>
      </c>
      <c r="L56" s="42"/>
      <c r="M56" s="42"/>
      <c r="N56" s="42"/>
      <c r="O56" s="36">
        <v>6.5</v>
      </c>
      <c r="P56" s="37">
        <f>ROUND(SUMPRODUCT(H56:O56,$H$9:$O$9)/100,1)</f>
        <v>6.8</v>
      </c>
      <c r="Q56" s="38" t="str">
        <f t="shared" si="3"/>
        <v>C+</v>
      </c>
      <c r="R56" s="39" t="str">
        <f t="shared" si="4"/>
        <v>Trung bình</v>
      </c>
      <c r="S56" s="40" t="str">
        <f t="shared" si="5"/>
        <v/>
      </c>
      <c r="T56" s="41" t="s">
        <v>601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8.75" customHeight="1">
      <c r="B57" s="29">
        <v>48</v>
      </c>
      <c r="C57" s="30" t="s">
        <v>717</v>
      </c>
      <c r="D57" s="31" t="s">
        <v>322</v>
      </c>
      <c r="E57" s="32" t="s">
        <v>718</v>
      </c>
      <c r="F57" s="33" t="s">
        <v>719</v>
      </c>
      <c r="G57" s="91" t="s">
        <v>213</v>
      </c>
      <c r="H57" s="34">
        <v>7</v>
      </c>
      <c r="I57" s="34">
        <v>7.5</v>
      </c>
      <c r="J57" s="34" t="s">
        <v>28</v>
      </c>
      <c r="K57" s="34">
        <v>8</v>
      </c>
      <c r="L57" s="42"/>
      <c r="M57" s="42"/>
      <c r="N57" s="42"/>
      <c r="O57" s="36">
        <v>4.5</v>
      </c>
      <c r="P57" s="37">
        <f>ROUND(SUMPRODUCT(H57:O57,$H$9:$O$9)/100,1)</f>
        <v>5.4</v>
      </c>
      <c r="Q57" s="38" t="str">
        <f t="shared" si="3"/>
        <v>D+</v>
      </c>
      <c r="R57" s="39" t="str">
        <f t="shared" si="4"/>
        <v>Trung bình yếu</v>
      </c>
      <c r="S57" s="40" t="str">
        <f t="shared" si="5"/>
        <v/>
      </c>
      <c r="T57" s="41" t="s">
        <v>601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8.75" customHeight="1">
      <c r="B58" s="29">
        <v>49</v>
      </c>
      <c r="C58" s="30" t="s">
        <v>720</v>
      </c>
      <c r="D58" s="31" t="s">
        <v>721</v>
      </c>
      <c r="E58" s="32" t="s">
        <v>718</v>
      </c>
      <c r="F58" s="33" t="s">
        <v>722</v>
      </c>
      <c r="G58" s="91" t="s">
        <v>218</v>
      </c>
      <c r="H58" s="34">
        <v>7</v>
      </c>
      <c r="I58" s="34">
        <v>7.5</v>
      </c>
      <c r="J58" s="34" t="s">
        <v>28</v>
      </c>
      <c r="K58" s="34">
        <v>8</v>
      </c>
      <c r="L58" s="42"/>
      <c r="M58" s="42"/>
      <c r="N58" s="42"/>
      <c r="O58" s="36">
        <v>7</v>
      </c>
      <c r="P58" s="37">
        <f>ROUND(SUMPRODUCT(H58:O58,$H$9:$O$9)/100,1)</f>
        <v>7.2</v>
      </c>
      <c r="Q58" s="38" t="str">
        <f t="shared" si="3"/>
        <v>B</v>
      </c>
      <c r="R58" s="39" t="str">
        <f t="shared" si="4"/>
        <v>Khá</v>
      </c>
      <c r="S58" s="40" t="str">
        <f t="shared" si="5"/>
        <v/>
      </c>
      <c r="T58" s="41" t="s">
        <v>601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8.75" customHeight="1">
      <c r="B59" s="29">
        <v>50</v>
      </c>
      <c r="C59" s="30" t="s">
        <v>723</v>
      </c>
      <c r="D59" s="31" t="s">
        <v>724</v>
      </c>
      <c r="E59" s="32" t="s">
        <v>569</v>
      </c>
      <c r="F59" s="33" t="s">
        <v>725</v>
      </c>
      <c r="G59" s="91" t="s">
        <v>213</v>
      </c>
      <c r="H59" s="34">
        <v>6</v>
      </c>
      <c r="I59" s="34">
        <v>6.5</v>
      </c>
      <c r="J59" s="34" t="s">
        <v>28</v>
      </c>
      <c r="K59" s="34">
        <v>7</v>
      </c>
      <c r="L59" s="42"/>
      <c r="M59" s="42"/>
      <c r="N59" s="42"/>
      <c r="O59" s="36">
        <v>7</v>
      </c>
      <c r="P59" s="37">
        <f>ROUND(SUMPRODUCT(H59:O59,$H$9:$O$9)/100,1)</f>
        <v>6.9</v>
      </c>
      <c r="Q59" s="38" t="str">
        <f t="shared" si="3"/>
        <v>C+</v>
      </c>
      <c r="R59" s="39" t="str">
        <f t="shared" si="4"/>
        <v>Trung bình</v>
      </c>
      <c r="S59" s="40" t="str">
        <f t="shared" si="5"/>
        <v/>
      </c>
      <c r="T59" s="41" t="s">
        <v>601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8.75" customHeight="1">
      <c r="B60" s="29">
        <v>51</v>
      </c>
      <c r="C60" s="30" t="s">
        <v>726</v>
      </c>
      <c r="D60" s="31" t="s">
        <v>104</v>
      </c>
      <c r="E60" s="32" t="s">
        <v>727</v>
      </c>
      <c r="F60" s="33" t="s">
        <v>728</v>
      </c>
      <c r="G60" s="91" t="s">
        <v>214</v>
      </c>
      <c r="H60" s="34">
        <v>7</v>
      </c>
      <c r="I60" s="34">
        <v>7.5</v>
      </c>
      <c r="J60" s="34" t="s">
        <v>28</v>
      </c>
      <c r="K60" s="34">
        <v>8</v>
      </c>
      <c r="L60" s="42"/>
      <c r="M60" s="42"/>
      <c r="N60" s="42"/>
      <c r="O60" s="36">
        <v>8</v>
      </c>
      <c r="P60" s="37">
        <f>ROUND(SUMPRODUCT(H60:O60,$H$9:$O$9)/100,1)</f>
        <v>7.9</v>
      </c>
      <c r="Q60" s="38" t="str">
        <f t="shared" si="3"/>
        <v>B</v>
      </c>
      <c r="R60" s="39" t="str">
        <f t="shared" si="4"/>
        <v>Khá</v>
      </c>
      <c r="S60" s="40" t="str">
        <f t="shared" si="5"/>
        <v/>
      </c>
      <c r="T60" s="41" t="s">
        <v>601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8.75" customHeight="1">
      <c r="B61" s="29">
        <v>52</v>
      </c>
      <c r="C61" s="30" t="s">
        <v>729</v>
      </c>
      <c r="D61" s="31" t="s">
        <v>730</v>
      </c>
      <c r="E61" s="32" t="s">
        <v>187</v>
      </c>
      <c r="F61" s="33" t="s">
        <v>471</v>
      </c>
      <c r="G61" s="91" t="s">
        <v>216</v>
      </c>
      <c r="H61" s="34">
        <v>8</v>
      </c>
      <c r="I61" s="34">
        <v>8.5</v>
      </c>
      <c r="J61" s="34" t="s">
        <v>28</v>
      </c>
      <c r="K61" s="34">
        <v>9</v>
      </c>
      <c r="L61" s="42"/>
      <c r="M61" s="42"/>
      <c r="N61" s="42"/>
      <c r="O61" s="36">
        <v>9</v>
      </c>
      <c r="P61" s="37">
        <f>ROUND(SUMPRODUCT(H61:O61,$H$9:$O$9)/100,1)</f>
        <v>8.9</v>
      </c>
      <c r="Q61" s="38" t="str">
        <f t="shared" si="3"/>
        <v>A</v>
      </c>
      <c r="R61" s="39" t="str">
        <f t="shared" si="4"/>
        <v>Giỏi</v>
      </c>
      <c r="S61" s="40" t="str">
        <f t="shared" si="5"/>
        <v/>
      </c>
      <c r="T61" s="41" t="s">
        <v>601</v>
      </c>
      <c r="U61" s="3"/>
      <c r="V61" s="28"/>
      <c r="W61" s="7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8.75" customHeight="1">
      <c r="B62" s="29">
        <v>53</v>
      </c>
      <c r="C62" s="30" t="s">
        <v>731</v>
      </c>
      <c r="D62" s="31" t="s">
        <v>732</v>
      </c>
      <c r="E62" s="32" t="s">
        <v>733</v>
      </c>
      <c r="F62" s="33" t="s">
        <v>734</v>
      </c>
      <c r="G62" s="91" t="s">
        <v>212</v>
      </c>
      <c r="H62" s="34">
        <v>7</v>
      </c>
      <c r="I62" s="34">
        <v>7.5</v>
      </c>
      <c r="J62" s="34" t="s">
        <v>28</v>
      </c>
      <c r="K62" s="34">
        <v>8</v>
      </c>
      <c r="L62" s="42"/>
      <c r="M62" s="42"/>
      <c r="N62" s="42"/>
      <c r="O62" s="36">
        <v>8</v>
      </c>
      <c r="P62" s="37">
        <f>ROUND(SUMPRODUCT(H62:O62,$H$9:$O$9)/100,1)</f>
        <v>7.9</v>
      </c>
      <c r="Q62" s="38" t="str">
        <f t="shared" si="3"/>
        <v>B</v>
      </c>
      <c r="R62" s="39" t="str">
        <f t="shared" si="4"/>
        <v>Khá</v>
      </c>
      <c r="S62" s="40" t="str">
        <f t="shared" si="5"/>
        <v/>
      </c>
      <c r="T62" s="41" t="s">
        <v>601</v>
      </c>
      <c r="U62" s="3"/>
      <c r="V62" s="28"/>
      <c r="W62" s="7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8.75" customHeight="1">
      <c r="B63" s="29">
        <v>54</v>
      </c>
      <c r="C63" s="30" t="s">
        <v>735</v>
      </c>
      <c r="D63" s="31" t="s">
        <v>101</v>
      </c>
      <c r="E63" s="32" t="s">
        <v>192</v>
      </c>
      <c r="F63" s="33" t="s">
        <v>272</v>
      </c>
      <c r="G63" s="91" t="s">
        <v>215</v>
      </c>
      <c r="H63" s="34">
        <v>8</v>
      </c>
      <c r="I63" s="34">
        <v>8.5</v>
      </c>
      <c r="J63" s="34" t="s">
        <v>28</v>
      </c>
      <c r="K63" s="34">
        <v>9</v>
      </c>
      <c r="L63" s="42"/>
      <c r="M63" s="42"/>
      <c r="N63" s="42"/>
      <c r="O63" s="36">
        <v>8</v>
      </c>
      <c r="P63" s="37">
        <f>ROUND(SUMPRODUCT(H63:O63,$H$9:$O$9)/100,1)</f>
        <v>8.1999999999999993</v>
      </c>
      <c r="Q63" s="38" t="str">
        <f t="shared" si="3"/>
        <v>B+</v>
      </c>
      <c r="R63" s="39" t="str">
        <f t="shared" si="4"/>
        <v>Khá</v>
      </c>
      <c r="S63" s="40" t="str">
        <f t="shared" si="5"/>
        <v/>
      </c>
      <c r="T63" s="41" t="s">
        <v>601</v>
      </c>
      <c r="U63" s="3"/>
      <c r="V63" s="28"/>
      <c r="W63" s="79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8.75" customHeight="1">
      <c r="B64" s="29">
        <v>55</v>
      </c>
      <c r="C64" s="30" t="s">
        <v>736</v>
      </c>
      <c r="D64" s="31" t="s">
        <v>184</v>
      </c>
      <c r="E64" s="32" t="s">
        <v>442</v>
      </c>
      <c r="F64" s="33" t="s">
        <v>737</v>
      </c>
      <c r="G64" s="91" t="s">
        <v>213</v>
      </c>
      <c r="H64" s="34">
        <v>8</v>
      </c>
      <c r="I64" s="34">
        <v>8.5</v>
      </c>
      <c r="J64" s="34" t="s">
        <v>28</v>
      </c>
      <c r="K64" s="34">
        <v>9</v>
      </c>
      <c r="L64" s="42"/>
      <c r="M64" s="42"/>
      <c r="N64" s="42"/>
      <c r="O64" s="36">
        <v>7.5</v>
      </c>
      <c r="P64" s="37">
        <f>ROUND(SUMPRODUCT(H64:O64,$H$9:$O$9)/100,1)</f>
        <v>7.8</v>
      </c>
      <c r="Q64" s="38" t="str">
        <f t="shared" si="3"/>
        <v>B</v>
      </c>
      <c r="R64" s="39" t="str">
        <f t="shared" si="4"/>
        <v>Khá</v>
      </c>
      <c r="S64" s="40" t="str">
        <f t="shared" si="5"/>
        <v/>
      </c>
      <c r="T64" s="41" t="s">
        <v>601</v>
      </c>
      <c r="U64" s="3"/>
      <c r="V64" s="28"/>
      <c r="W64" s="79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9" customHeight="1">
      <c r="A65" s="2"/>
      <c r="B65" s="43"/>
      <c r="C65" s="44"/>
      <c r="D65" s="44"/>
      <c r="E65" s="45"/>
      <c r="F65" s="45"/>
      <c r="G65" s="45"/>
      <c r="H65" s="46"/>
      <c r="I65" s="47"/>
      <c r="J65" s="47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3"/>
    </row>
    <row r="66" spans="1:38" ht="16.8" hidden="1">
      <c r="A66" s="2"/>
      <c r="B66" s="109" t="s">
        <v>29</v>
      </c>
      <c r="C66" s="109"/>
      <c r="D66" s="44"/>
      <c r="E66" s="45"/>
      <c r="F66" s="45"/>
      <c r="G66" s="45"/>
      <c r="H66" s="46"/>
      <c r="I66" s="47"/>
      <c r="J66" s="47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3"/>
    </row>
    <row r="67" spans="1:38" ht="16.5" hidden="1" customHeight="1">
      <c r="A67" s="2"/>
      <c r="B67" s="49" t="s">
        <v>30</v>
      </c>
      <c r="C67" s="49"/>
      <c r="D67" s="50">
        <f>+$Z$8</f>
        <v>55</v>
      </c>
      <c r="E67" s="51" t="s">
        <v>31</v>
      </c>
      <c r="F67" s="112" t="s">
        <v>32</v>
      </c>
      <c r="G67" s="112"/>
      <c r="H67" s="112"/>
      <c r="I67" s="112"/>
      <c r="J67" s="112"/>
      <c r="K67" s="112"/>
      <c r="L67" s="112"/>
      <c r="M67" s="112"/>
      <c r="N67" s="112"/>
      <c r="O67" s="52">
        <f>$Z$8 -COUNTIF($S$9:$S$254,"Vắng") -COUNTIF($S$9:$S$254,"Vắng có phép") - COUNTIF($S$9:$S$254,"Đình chỉ thi") - COUNTIF($S$9:$S$254,"Không đủ ĐKDT")</f>
        <v>55</v>
      </c>
      <c r="P67" s="52"/>
      <c r="Q67" s="52"/>
      <c r="R67" s="53"/>
      <c r="S67" s="54" t="s">
        <v>31</v>
      </c>
      <c r="T67" s="53"/>
      <c r="U67" s="3"/>
    </row>
    <row r="68" spans="1:38" ht="16.5" hidden="1" customHeight="1">
      <c r="A68" s="2"/>
      <c r="B68" s="49" t="s">
        <v>33</v>
      </c>
      <c r="C68" s="49"/>
      <c r="D68" s="50">
        <f>+$AK$8</f>
        <v>49</v>
      </c>
      <c r="E68" s="51" t="s">
        <v>31</v>
      </c>
      <c r="F68" s="112" t="s">
        <v>34</v>
      </c>
      <c r="G68" s="112"/>
      <c r="H68" s="112"/>
      <c r="I68" s="112"/>
      <c r="J68" s="112"/>
      <c r="K68" s="112"/>
      <c r="L68" s="112"/>
      <c r="M68" s="112"/>
      <c r="N68" s="112"/>
      <c r="O68" s="55">
        <f>COUNTIF($S$9:$S$130,"Vắng")</f>
        <v>0</v>
      </c>
      <c r="P68" s="55"/>
      <c r="Q68" s="55"/>
      <c r="R68" s="56"/>
      <c r="S68" s="54" t="s">
        <v>31</v>
      </c>
      <c r="T68" s="56"/>
      <c r="U68" s="3"/>
    </row>
    <row r="69" spans="1:38" ht="16.5" hidden="1" customHeight="1">
      <c r="A69" s="2"/>
      <c r="B69" s="49" t="s">
        <v>46</v>
      </c>
      <c r="C69" s="49"/>
      <c r="D69" s="65">
        <f>COUNTIF(W10:W64,"Học lại")</f>
        <v>6</v>
      </c>
      <c r="E69" s="51" t="s">
        <v>31</v>
      </c>
      <c r="F69" s="112" t="s">
        <v>47</v>
      </c>
      <c r="G69" s="112"/>
      <c r="H69" s="112"/>
      <c r="I69" s="112"/>
      <c r="J69" s="112"/>
      <c r="K69" s="112"/>
      <c r="L69" s="112"/>
      <c r="M69" s="112"/>
      <c r="N69" s="112"/>
      <c r="O69" s="52">
        <f>COUNTIF($S$9:$S$130,"Vắng có phép")</f>
        <v>0</v>
      </c>
      <c r="P69" s="52"/>
      <c r="Q69" s="52"/>
      <c r="R69" s="53"/>
      <c r="S69" s="54" t="s">
        <v>31</v>
      </c>
      <c r="T69" s="53"/>
      <c r="U69" s="3"/>
    </row>
    <row r="70" spans="1:38" ht="3" hidden="1" customHeight="1">
      <c r="A70" s="2"/>
      <c r="B70" s="43"/>
      <c r="C70" s="44"/>
      <c r="D70" s="44"/>
      <c r="E70" s="45"/>
      <c r="F70" s="45"/>
      <c r="G70" s="45"/>
      <c r="H70" s="46"/>
      <c r="I70" s="47"/>
      <c r="J70" s="47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3"/>
    </row>
    <row r="71" spans="1:38" hidden="1">
      <c r="B71" s="85" t="s">
        <v>48</v>
      </c>
      <c r="C71" s="85"/>
      <c r="D71" s="86">
        <f>COUNTIF(W10:W64,"Thi lại")</f>
        <v>0</v>
      </c>
      <c r="E71" s="87" t="s">
        <v>31</v>
      </c>
      <c r="F71" s="3"/>
      <c r="G71" s="3"/>
      <c r="H71" s="3"/>
      <c r="I71" s="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3"/>
    </row>
    <row r="72" spans="1:38" ht="24.75" customHeight="1">
      <c r="B72" s="85"/>
      <c r="C72" s="85"/>
      <c r="D72" s="86"/>
      <c r="E72" s="87"/>
      <c r="F72" s="3"/>
      <c r="G72" s="3"/>
      <c r="H72" s="3"/>
      <c r="I72" s="3"/>
      <c r="J72" s="113" t="s">
        <v>1041</v>
      </c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3"/>
    </row>
    <row r="73" spans="1:38" ht="31.95" customHeight="1">
      <c r="A73" s="57"/>
      <c r="B73" s="123" t="s">
        <v>35</v>
      </c>
      <c r="C73" s="123"/>
      <c r="D73" s="123"/>
      <c r="E73" s="123"/>
      <c r="F73" s="123"/>
      <c r="G73" s="123"/>
      <c r="H73" s="123"/>
      <c r="I73" s="124"/>
      <c r="J73" s="125" t="s">
        <v>1037</v>
      </c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3"/>
    </row>
    <row r="74" spans="1:38" ht="4.5" customHeight="1">
      <c r="A74" s="2"/>
      <c r="B74" s="127"/>
      <c r="C74" s="128"/>
      <c r="D74" s="128"/>
      <c r="E74" s="129"/>
      <c r="F74" s="129"/>
      <c r="G74" s="129"/>
      <c r="H74" s="130"/>
      <c r="I74" s="131"/>
      <c r="J74" s="131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3"/>
    </row>
    <row r="75" spans="1:38" s="2" customFormat="1">
      <c r="B75" s="123" t="s">
        <v>36</v>
      </c>
      <c r="C75" s="123"/>
      <c r="D75" s="133" t="s">
        <v>37</v>
      </c>
      <c r="E75" s="133"/>
      <c r="F75" s="133"/>
      <c r="G75" s="133"/>
      <c r="H75" s="133"/>
      <c r="I75" s="131"/>
      <c r="J75" s="131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>
      <c r="A76" s="1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>
      <c r="A77" s="1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>
      <c r="A78" s="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t="9.75" customHeight="1">
      <c r="A79" s="1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 ht="3.75" customHeight="1">
      <c r="A80" s="1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t="18" customHeight="1">
      <c r="A81" s="1"/>
      <c r="B81" s="135" t="s">
        <v>1038</v>
      </c>
      <c r="C81" s="135"/>
      <c r="D81" s="135" t="s">
        <v>1039</v>
      </c>
      <c r="E81" s="135"/>
      <c r="F81" s="135"/>
      <c r="G81" s="135"/>
      <c r="H81" s="135"/>
      <c r="I81" s="135"/>
      <c r="J81" s="135" t="s">
        <v>1040</v>
      </c>
      <c r="K81" s="135"/>
      <c r="L81" s="135"/>
      <c r="M81" s="135"/>
      <c r="N81" s="135"/>
      <c r="O81" s="135"/>
      <c r="P81" s="135"/>
      <c r="Q81" s="135"/>
      <c r="R81" s="135"/>
      <c r="S81" s="135"/>
      <c r="T81" s="135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 ht="4.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 ht="36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 ht="21.75" customHeight="1">
      <c r="A84" s="1"/>
      <c r="B84" s="114"/>
      <c r="C84" s="114"/>
      <c r="D84" s="114"/>
      <c r="E84" s="114"/>
      <c r="F84" s="114"/>
      <c r="G84" s="114"/>
      <c r="H84" s="114"/>
      <c r="I84" s="58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3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>
      <c r="A85" s="1"/>
      <c r="B85" s="43"/>
      <c r="C85" s="59"/>
      <c r="D85" s="59"/>
      <c r="E85" s="60"/>
      <c r="F85" s="60"/>
      <c r="G85" s="60"/>
      <c r="H85" s="61"/>
      <c r="I85" s="62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>
      <c r="A86" s="1"/>
      <c r="B86" s="114"/>
      <c r="C86" s="114"/>
      <c r="D86" s="115"/>
      <c r="E86" s="115"/>
      <c r="F86" s="115"/>
      <c r="G86" s="115"/>
      <c r="H86" s="115"/>
      <c r="I86" s="62"/>
      <c r="J86" s="62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1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1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</row>
    <row r="91" spans="1:38"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</row>
  </sheetData>
  <sheetProtection formatCells="0" formatColumns="0" formatRows="0" insertColumns="0" insertRows="0" insertHyperlinks="0" deleteColumns="0" deleteRows="0" sort="0" autoFilter="0" pivotTables="0"/>
  <autoFilter ref="A8:AL64">
    <filterColumn colId="3" showButton="0"/>
    <filterColumn colId="19"/>
  </autoFilter>
  <sortState ref="B10:U64">
    <sortCondition ref="B10:B64"/>
  </sortState>
  <mergeCells count="58">
    <mergeCell ref="F68:N68"/>
    <mergeCell ref="C7:C8"/>
    <mergeCell ref="D7:E8"/>
    <mergeCell ref="F67:N67"/>
    <mergeCell ref="B86:C86"/>
    <mergeCell ref="D86:H86"/>
    <mergeCell ref="B91:C91"/>
    <mergeCell ref="D91:I91"/>
    <mergeCell ref="J91:T91"/>
    <mergeCell ref="J85:T85"/>
    <mergeCell ref="F69:N69"/>
    <mergeCell ref="J71:T71"/>
    <mergeCell ref="J72:T72"/>
    <mergeCell ref="B73:H73"/>
    <mergeCell ref="J73:T73"/>
    <mergeCell ref="B75:C75"/>
    <mergeCell ref="D75:H75"/>
    <mergeCell ref="B81:C81"/>
    <mergeCell ref="D81:I81"/>
    <mergeCell ref="B84:H84"/>
    <mergeCell ref="J84:T84"/>
    <mergeCell ref="J81:T81"/>
    <mergeCell ref="AI4:AJ6"/>
    <mergeCell ref="F7:F8"/>
    <mergeCell ref="G7:G8"/>
    <mergeCell ref="B9:G9"/>
    <mergeCell ref="B66:C66"/>
    <mergeCell ref="O7:O8"/>
    <mergeCell ref="P7:P9"/>
    <mergeCell ref="H7:H8"/>
    <mergeCell ref="I7:I8"/>
    <mergeCell ref="J7:J8"/>
    <mergeCell ref="K7:K8"/>
    <mergeCell ref="L7:L8"/>
    <mergeCell ref="M7:M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4">
    <cfRule type="cellIs" dxfId="15" priority="21" operator="greaterThan">
      <formula>10</formula>
    </cfRule>
  </conditionalFormatting>
  <conditionalFormatting sqref="C1:C1048576">
    <cfRule type="duplicateValues" dxfId="14" priority="19"/>
  </conditionalFormatting>
  <conditionalFormatting sqref="C72:C81">
    <cfRule type="duplicateValues" dxfId="13" priority="17"/>
  </conditionalFormatting>
  <dataValidations count="1">
    <dataValidation allowBlank="1" showInputMessage="1" showErrorMessage="1" errorTitle="Không xóa dữ liệu" error="Không xóa dữ liệu" prompt="Không xóa dữ liệu" sqref="X2:AL8 W10:W64 D69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AL96"/>
  <sheetViews>
    <sheetView workbookViewId="0">
      <pane ySplit="3" topLeftCell="A64" activePane="bottomLeft" state="frozen"/>
      <selection activeCell="A6" sqref="A6:XFD6"/>
      <selection pane="bottomLeft" activeCell="A78" sqref="A78:XFD88"/>
    </sheetView>
  </sheetViews>
  <sheetFormatPr defaultColWidth="9" defaultRowHeight="15.6"/>
  <cols>
    <col min="1" max="1" width="0.59765625" style="1" customWidth="1"/>
    <col min="2" max="2" width="3.5" style="1" customWidth="1"/>
    <col min="3" max="3" width="11.3984375" style="1" customWidth="1"/>
    <col min="4" max="4" width="16.296875" style="1" customWidth="1"/>
    <col min="5" max="5" width="6.69921875" style="1" customWidth="1"/>
    <col min="6" max="6" width="9.3984375" style="1" hidden="1" customWidth="1"/>
    <col min="7" max="7" width="11.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4.2968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92" t="s">
        <v>0</v>
      </c>
      <c r="C1" s="92"/>
      <c r="D1" s="92"/>
      <c r="E1" s="92"/>
      <c r="F1" s="92"/>
      <c r="G1" s="92"/>
      <c r="H1" s="93" t="s">
        <v>1033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3"/>
    </row>
    <row r="2" spans="2:38" ht="25.5" customHeight="1">
      <c r="B2" s="94" t="s">
        <v>1</v>
      </c>
      <c r="C2" s="94"/>
      <c r="D2" s="94"/>
      <c r="E2" s="94"/>
      <c r="F2" s="94"/>
      <c r="G2" s="94"/>
      <c r="H2" s="95" t="s">
        <v>49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96" t="s">
        <v>2</v>
      </c>
      <c r="C4" s="96"/>
      <c r="D4" s="97" t="s">
        <v>53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8" t="s">
        <v>56</v>
      </c>
      <c r="P4" s="98"/>
      <c r="Q4" s="98"/>
      <c r="R4" s="98"/>
      <c r="S4" s="98"/>
      <c r="T4" s="98"/>
      <c r="W4" s="67"/>
      <c r="X4" s="99" t="s">
        <v>45</v>
      </c>
      <c r="Y4" s="99" t="s">
        <v>8</v>
      </c>
      <c r="Z4" s="99" t="s">
        <v>44</v>
      </c>
      <c r="AA4" s="99" t="s">
        <v>43</v>
      </c>
      <c r="AB4" s="99"/>
      <c r="AC4" s="99"/>
      <c r="AD4" s="99"/>
      <c r="AE4" s="99" t="s">
        <v>42</v>
      </c>
      <c r="AF4" s="99"/>
      <c r="AG4" s="99" t="s">
        <v>40</v>
      </c>
      <c r="AH4" s="99"/>
      <c r="AI4" s="99" t="s">
        <v>41</v>
      </c>
      <c r="AJ4" s="99"/>
      <c r="AK4" s="99" t="s">
        <v>39</v>
      </c>
      <c r="AL4" s="99"/>
    </row>
    <row r="5" spans="2:38" ht="17.25" customHeight="1">
      <c r="B5" s="100" t="s">
        <v>3</v>
      </c>
      <c r="C5" s="100"/>
      <c r="D5" s="9">
        <v>3</v>
      </c>
      <c r="G5" s="101" t="s">
        <v>54</v>
      </c>
      <c r="H5" s="101"/>
      <c r="I5" s="101"/>
      <c r="J5" s="101"/>
      <c r="K5" s="101"/>
      <c r="L5" s="101"/>
      <c r="M5" s="101"/>
      <c r="N5" s="101"/>
      <c r="O5" s="101" t="s">
        <v>55</v>
      </c>
      <c r="P5" s="101"/>
      <c r="Q5" s="101"/>
      <c r="R5" s="101"/>
      <c r="S5" s="101"/>
      <c r="T5" s="101"/>
      <c r="W5" s="67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</row>
    <row r="7" spans="2:38" ht="44.25" customHeight="1">
      <c r="B7" s="102" t="s">
        <v>4</v>
      </c>
      <c r="C7" s="117" t="s">
        <v>5</v>
      </c>
      <c r="D7" s="119" t="s">
        <v>6</v>
      </c>
      <c r="E7" s="120"/>
      <c r="F7" s="102" t="s">
        <v>7</v>
      </c>
      <c r="G7" s="102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5" t="s">
        <v>13</v>
      </c>
      <c r="M7" s="105" t="s">
        <v>14</v>
      </c>
      <c r="N7" s="105" t="s">
        <v>15</v>
      </c>
      <c r="O7" s="105" t="s">
        <v>16</v>
      </c>
      <c r="P7" s="102" t="s">
        <v>17</v>
      </c>
      <c r="Q7" s="105" t="s">
        <v>18</v>
      </c>
      <c r="R7" s="102" t="s">
        <v>19</v>
      </c>
      <c r="S7" s="102" t="s">
        <v>20</v>
      </c>
      <c r="T7" s="102" t="s">
        <v>21</v>
      </c>
      <c r="W7" s="67"/>
      <c r="X7" s="99"/>
      <c r="Y7" s="99"/>
      <c r="Z7" s="99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4"/>
      <c r="C8" s="118"/>
      <c r="D8" s="121"/>
      <c r="E8" s="122"/>
      <c r="F8" s="104"/>
      <c r="G8" s="104"/>
      <c r="H8" s="110"/>
      <c r="I8" s="110"/>
      <c r="J8" s="110"/>
      <c r="K8" s="110"/>
      <c r="L8" s="105"/>
      <c r="M8" s="105"/>
      <c r="N8" s="105"/>
      <c r="O8" s="105"/>
      <c r="P8" s="103"/>
      <c r="Q8" s="105"/>
      <c r="R8" s="104"/>
      <c r="S8" s="103"/>
      <c r="T8" s="103"/>
      <c r="V8" s="11"/>
      <c r="W8" s="67"/>
      <c r="X8" s="72" t="str">
        <f>+D4</f>
        <v>Tài chính tiền tệ</v>
      </c>
      <c r="Y8" s="73" t="str">
        <f>+O4</f>
        <v>Nhóm: FIA1326-6</v>
      </c>
      <c r="Z8" s="74">
        <f>+$AI$8+$AK$8+$AG$8</f>
        <v>60</v>
      </c>
      <c r="AA8" s="68">
        <f>COUNTIF($S$9:$S$129,"Khiển trách")</f>
        <v>0</v>
      </c>
      <c r="AB8" s="68">
        <f>COUNTIF($S$9:$S$129,"Cảnh cáo")</f>
        <v>0</v>
      </c>
      <c r="AC8" s="68">
        <f>COUNTIF($S$9:$S$129,"Đình chỉ thi")</f>
        <v>0</v>
      </c>
      <c r="AD8" s="75">
        <f>+($AA$8+$AB$8+$AC$8)/$Z$8*100%</f>
        <v>0</v>
      </c>
      <c r="AE8" s="68">
        <f>SUM(COUNTIF($S$9:$S$127,"Vắng"),COUNTIF($S$9:$S$127,"Vắng có phép"))</f>
        <v>1</v>
      </c>
      <c r="AF8" s="76">
        <f>+$AE$8/$Z$8</f>
        <v>1.6666666666666666E-2</v>
      </c>
      <c r="AG8" s="77">
        <f>COUNTIF($W$9:$W$127,"Thi lại")</f>
        <v>0</v>
      </c>
      <c r="AH8" s="76">
        <f>+$AG$8/$Z$8</f>
        <v>0</v>
      </c>
      <c r="AI8" s="77">
        <f>COUNTIF($W$9:$W$128,"Học lại")</f>
        <v>2</v>
      </c>
      <c r="AJ8" s="76">
        <f>+$AI$8/$Z$8</f>
        <v>3.3333333333333333E-2</v>
      </c>
      <c r="AK8" s="68">
        <f>COUNTIF($W$10:$W$128,"Đạt")</f>
        <v>58</v>
      </c>
      <c r="AL8" s="75">
        <f>+$AK$8/$Z$8</f>
        <v>0.96666666666666667</v>
      </c>
    </row>
    <row r="9" spans="2:38" ht="14.25" customHeight="1">
      <c r="B9" s="106" t="s">
        <v>27</v>
      </c>
      <c r="C9" s="107"/>
      <c r="D9" s="107"/>
      <c r="E9" s="107"/>
      <c r="F9" s="107"/>
      <c r="G9" s="108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4"/>
      <c r="Q9" s="16"/>
      <c r="R9" s="16"/>
      <c r="S9" s="104"/>
      <c r="T9" s="104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277</v>
      </c>
      <c r="D10" s="19" t="s">
        <v>278</v>
      </c>
      <c r="E10" s="20" t="s">
        <v>64</v>
      </c>
      <c r="F10" s="21" t="s">
        <v>279</v>
      </c>
      <c r="G10" s="18" t="s">
        <v>218</v>
      </c>
      <c r="H10" s="22">
        <v>8</v>
      </c>
      <c r="I10" s="22">
        <v>8.5</v>
      </c>
      <c r="J10" s="22" t="s">
        <v>28</v>
      </c>
      <c r="K10" s="22">
        <v>8</v>
      </c>
      <c r="L10" s="23"/>
      <c r="M10" s="23"/>
      <c r="N10" s="23"/>
      <c r="O10" s="24">
        <v>6</v>
      </c>
      <c r="P10" s="25">
        <f>ROUND(SUMPRODUCT(H10:O10,$H$9:$O$9)/100,1)</f>
        <v>6.7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 t="shared" ref="S10:S52" si="2">+IF(OR($H10=0,$I10=0,$J10=0,$K10=0),"Không đủ ĐKDT","")</f>
        <v/>
      </c>
      <c r="T10" s="27" t="s">
        <v>457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280</v>
      </c>
      <c r="D11" s="31" t="s">
        <v>281</v>
      </c>
      <c r="E11" s="32" t="s">
        <v>64</v>
      </c>
      <c r="F11" s="33" t="s">
        <v>282</v>
      </c>
      <c r="G11" s="30" t="s">
        <v>217</v>
      </c>
      <c r="H11" s="34">
        <v>8</v>
      </c>
      <c r="I11" s="34">
        <v>7.5</v>
      </c>
      <c r="J11" s="34" t="s">
        <v>28</v>
      </c>
      <c r="K11" s="34">
        <v>9</v>
      </c>
      <c r="L11" s="35"/>
      <c r="M11" s="35"/>
      <c r="N11" s="35"/>
      <c r="O11" s="36">
        <v>6</v>
      </c>
      <c r="P11" s="37">
        <f>ROUND(SUMPRODUCT(H11:O11,$H$9:$O$9)/100,1)</f>
        <v>6.7</v>
      </c>
      <c r="Q11" s="38" t="str">
        <f t="shared" si="0"/>
        <v>C+</v>
      </c>
      <c r="R11" s="39" t="str">
        <f t="shared" si="1"/>
        <v>Trung bình</v>
      </c>
      <c r="S11" s="40" t="str">
        <f t="shared" si="2"/>
        <v/>
      </c>
      <c r="T11" s="41" t="s">
        <v>457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283</v>
      </c>
      <c r="D12" s="31" t="s">
        <v>284</v>
      </c>
      <c r="E12" s="32" t="s">
        <v>64</v>
      </c>
      <c r="F12" s="33" t="s">
        <v>285</v>
      </c>
      <c r="G12" s="30" t="s">
        <v>218</v>
      </c>
      <c r="H12" s="34">
        <v>8</v>
      </c>
      <c r="I12" s="34">
        <v>8</v>
      </c>
      <c r="J12" s="34" t="s">
        <v>28</v>
      </c>
      <c r="K12" s="34">
        <v>8.5</v>
      </c>
      <c r="L12" s="42"/>
      <c r="M12" s="42"/>
      <c r="N12" s="42"/>
      <c r="O12" s="36">
        <v>5</v>
      </c>
      <c r="P12" s="37">
        <f>ROUND(SUMPRODUCT(H12:O12,$H$9:$O$9)/100,1)</f>
        <v>6</v>
      </c>
      <c r="Q12" s="38" t="str">
        <f t="shared" si="0"/>
        <v>C</v>
      </c>
      <c r="R12" s="39" t="str">
        <f t="shared" si="1"/>
        <v>Trung bình</v>
      </c>
      <c r="S12" s="40" t="str">
        <f t="shared" si="2"/>
        <v/>
      </c>
      <c r="T12" s="41" t="s">
        <v>457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286</v>
      </c>
      <c r="D13" s="31" t="s">
        <v>287</v>
      </c>
      <c r="E13" s="32" t="s">
        <v>64</v>
      </c>
      <c r="F13" s="33" t="s">
        <v>288</v>
      </c>
      <c r="G13" s="30" t="s">
        <v>213</v>
      </c>
      <c r="H13" s="34">
        <v>10</v>
      </c>
      <c r="I13" s="34">
        <v>8</v>
      </c>
      <c r="J13" s="34" t="s">
        <v>28</v>
      </c>
      <c r="K13" s="34">
        <v>8.5</v>
      </c>
      <c r="L13" s="42"/>
      <c r="M13" s="42"/>
      <c r="N13" s="42"/>
      <c r="O13" s="36">
        <v>7.5</v>
      </c>
      <c r="P13" s="37">
        <f>ROUND(SUMPRODUCT(H13:O13,$H$9:$O$9)/100,1)</f>
        <v>7.9</v>
      </c>
      <c r="Q13" s="38" t="str">
        <f t="shared" si="0"/>
        <v>B</v>
      </c>
      <c r="R13" s="39" t="str">
        <f t="shared" si="1"/>
        <v>Khá</v>
      </c>
      <c r="S13" s="40" t="str">
        <f t="shared" si="2"/>
        <v/>
      </c>
      <c r="T13" s="41" t="s">
        <v>457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289</v>
      </c>
      <c r="D14" s="31" t="s">
        <v>290</v>
      </c>
      <c r="E14" s="32" t="s">
        <v>64</v>
      </c>
      <c r="F14" s="33" t="s">
        <v>291</v>
      </c>
      <c r="G14" s="30" t="s">
        <v>215</v>
      </c>
      <c r="H14" s="34">
        <v>8</v>
      </c>
      <c r="I14" s="34">
        <v>7</v>
      </c>
      <c r="J14" s="34" t="s">
        <v>28</v>
      </c>
      <c r="K14" s="34">
        <v>7.5</v>
      </c>
      <c r="L14" s="42"/>
      <c r="M14" s="42"/>
      <c r="N14" s="42"/>
      <c r="O14" s="36">
        <v>5</v>
      </c>
      <c r="P14" s="37">
        <f>ROUND(SUMPRODUCT(H14:O14,$H$9:$O$9)/100,1)</f>
        <v>5.8</v>
      </c>
      <c r="Q14" s="38" t="str">
        <f t="shared" si="0"/>
        <v>C</v>
      </c>
      <c r="R14" s="39" t="str">
        <f t="shared" si="1"/>
        <v>Trung bình</v>
      </c>
      <c r="S14" s="40" t="str">
        <f t="shared" si="2"/>
        <v/>
      </c>
      <c r="T14" s="41" t="s">
        <v>457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292</v>
      </c>
      <c r="D15" s="31" t="s">
        <v>293</v>
      </c>
      <c r="E15" s="32" t="s">
        <v>294</v>
      </c>
      <c r="F15" s="33" t="s">
        <v>295</v>
      </c>
      <c r="G15" s="30" t="s">
        <v>296</v>
      </c>
      <c r="H15" s="34">
        <v>7</v>
      </c>
      <c r="I15" s="34">
        <v>9</v>
      </c>
      <c r="J15" s="34" t="s">
        <v>28</v>
      </c>
      <c r="K15" s="34">
        <v>8.5</v>
      </c>
      <c r="L15" s="42"/>
      <c r="M15" s="42"/>
      <c r="N15" s="42"/>
      <c r="O15" s="36">
        <v>4</v>
      </c>
      <c r="P15" s="37">
        <f>ROUND(SUMPRODUCT(H15:O15,$H$9:$O$9)/100,1)</f>
        <v>5.3</v>
      </c>
      <c r="Q15" s="38" t="str">
        <f t="shared" si="0"/>
        <v>D+</v>
      </c>
      <c r="R15" s="39" t="str">
        <f t="shared" si="1"/>
        <v>Trung bình yếu</v>
      </c>
      <c r="S15" s="40" t="str">
        <f t="shared" si="2"/>
        <v/>
      </c>
      <c r="T15" s="41" t="s">
        <v>457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297</v>
      </c>
      <c r="D16" s="31" t="s">
        <v>298</v>
      </c>
      <c r="E16" s="32" t="s">
        <v>299</v>
      </c>
      <c r="F16" s="33" t="s">
        <v>300</v>
      </c>
      <c r="G16" s="30" t="s">
        <v>301</v>
      </c>
      <c r="H16" s="34">
        <v>10</v>
      </c>
      <c r="I16" s="34">
        <v>8.5</v>
      </c>
      <c r="J16" s="34" t="s">
        <v>28</v>
      </c>
      <c r="K16" s="34">
        <v>9</v>
      </c>
      <c r="L16" s="42"/>
      <c r="M16" s="42"/>
      <c r="N16" s="42"/>
      <c r="O16" s="36">
        <v>6</v>
      </c>
      <c r="P16" s="37">
        <f>ROUND(SUMPRODUCT(H16:O16,$H$9:$O$9)/100,1)</f>
        <v>7</v>
      </c>
      <c r="Q16" s="38" t="str">
        <f t="shared" si="0"/>
        <v>B</v>
      </c>
      <c r="R16" s="39" t="str">
        <f t="shared" si="1"/>
        <v>Khá</v>
      </c>
      <c r="S16" s="40" t="str">
        <f t="shared" si="2"/>
        <v/>
      </c>
      <c r="T16" s="41" t="s">
        <v>457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302</v>
      </c>
      <c r="D17" s="31" t="s">
        <v>303</v>
      </c>
      <c r="E17" s="32" t="s">
        <v>76</v>
      </c>
      <c r="F17" s="33" t="s">
        <v>304</v>
      </c>
      <c r="G17" s="30" t="s">
        <v>218</v>
      </c>
      <c r="H17" s="34">
        <v>8.5</v>
      </c>
      <c r="I17" s="34">
        <v>8</v>
      </c>
      <c r="J17" s="34" t="s">
        <v>28</v>
      </c>
      <c r="K17" s="34">
        <v>8.5</v>
      </c>
      <c r="L17" s="42"/>
      <c r="M17" s="42"/>
      <c r="N17" s="42"/>
      <c r="O17" s="36">
        <v>5</v>
      </c>
      <c r="P17" s="37">
        <f>ROUND(SUMPRODUCT(H17:O17,$H$9:$O$9)/100,1)</f>
        <v>6</v>
      </c>
      <c r="Q17" s="38" t="str">
        <f t="shared" si="0"/>
        <v>C</v>
      </c>
      <c r="R17" s="39" t="str">
        <f t="shared" si="1"/>
        <v>Trung bình</v>
      </c>
      <c r="S17" s="40" t="str">
        <f t="shared" si="2"/>
        <v/>
      </c>
      <c r="T17" s="41" t="s">
        <v>457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305</v>
      </c>
      <c r="D18" s="31" t="s">
        <v>306</v>
      </c>
      <c r="E18" s="32" t="s">
        <v>307</v>
      </c>
      <c r="F18" s="33" t="s">
        <v>308</v>
      </c>
      <c r="G18" s="30" t="s">
        <v>215</v>
      </c>
      <c r="H18" s="34">
        <v>7.5</v>
      </c>
      <c r="I18" s="34">
        <v>7</v>
      </c>
      <c r="J18" s="34" t="s">
        <v>28</v>
      </c>
      <c r="K18" s="34">
        <v>7.5</v>
      </c>
      <c r="L18" s="42"/>
      <c r="M18" s="42"/>
      <c r="N18" s="42"/>
      <c r="O18" s="36">
        <v>3.5</v>
      </c>
      <c r="P18" s="37">
        <f>ROUND(SUMPRODUCT(H18:O18,$H$9:$O$9)/100,1)</f>
        <v>4.7</v>
      </c>
      <c r="Q18" s="38" t="str">
        <f t="shared" si="0"/>
        <v>D</v>
      </c>
      <c r="R18" s="39" t="str">
        <f t="shared" si="1"/>
        <v>Trung bình yếu</v>
      </c>
      <c r="S18" s="40" t="str">
        <f t="shared" si="2"/>
        <v/>
      </c>
      <c r="T18" s="41" t="s">
        <v>457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309</v>
      </c>
      <c r="D19" s="31" t="s">
        <v>310</v>
      </c>
      <c r="E19" s="32" t="s">
        <v>311</v>
      </c>
      <c r="F19" s="33" t="s">
        <v>312</v>
      </c>
      <c r="G19" s="30" t="s">
        <v>215</v>
      </c>
      <c r="H19" s="34">
        <v>7.5</v>
      </c>
      <c r="I19" s="34">
        <v>6</v>
      </c>
      <c r="J19" s="34" t="s">
        <v>28</v>
      </c>
      <c r="K19" s="34">
        <v>7.5</v>
      </c>
      <c r="L19" s="42"/>
      <c r="M19" s="42"/>
      <c r="N19" s="42"/>
      <c r="O19" s="36">
        <v>4</v>
      </c>
      <c r="P19" s="37">
        <f>ROUND(SUMPRODUCT(H19:O19,$H$9:$O$9)/100,1)</f>
        <v>4.9000000000000004</v>
      </c>
      <c r="Q19" s="38" t="str">
        <f t="shared" si="0"/>
        <v>D</v>
      </c>
      <c r="R19" s="39" t="str">
        <f t="shared" si="1"/>
        <v>Trung bình yếu</v>
      </c>
      <c r="S19" s="40" t="str">
        <f t="shared" si="2"/>
        <v/>
      </c>
      <c r="T19" s="41" t="s">
        <v>457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313</v>
      </c>
      <c r="D20" s="31" t="s">
        <v>91</v>
      </c>
      <c r="E20" s="32" t="s">
        <v>92</v>
      </c>
      <c r="F20" s="33" t="s">
        <v>314</v>
      </c>
      <c r="G20" s="30" t="s">
        <v>218</v>
      </c>
      <c r="H20" s="34">
        <v>9</v>
      </c>
      <c r="I20" s="34">
        <v>8</v>
      </c>
      <c r="J20" s="34" t="s">
        <v>28</v>
      </c>
      <c r="K20" s="34">
        <v>8.5</v>
      </c>
      <c r="L20" s="42"/>
      <c r="M20" s="42"/>
      <c r="N20" s="42"/>
      <c r="O20" s="36">
        <v>5.5</v>
      </c>
      <c r="P20" s="37">
        <f>ROUND(SUMPRODUCT(H20:O20,$H$9:$O$9)/100,1)</f>
        <v>6.4</v>
      </c>
      <c r="Q20" s="38" t="str">
        <f t="shared" si="0"/>
        <v>C</v>
      </c>
      <c r="R20" s="39" t="str">
        <f t="shared" si="1"/>
        <v>Trung bình</v>
      </c>
      <c r="S20" s="40" t="str">
        <f t="shared" si="2"/>
        <v/>
      </c>
      <c r="T20" s="41" t="s">
        <v>457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315</v>
      </c>
      <c r="D21" s="31" t="s">
        <v>101</v>
      </c>
      <c r="E21" s="32" t="s">
        <v>316</v>
      </c>
      <c r="F21" s="33" t="s">
        <v>317</v>
      </c>
      <c r="G21" s="30" t="s">
        <v>212</v>
      </c>
      <c r="H21" s="34">
        <v>8</v>
      </c>
      <c r="I21" s="34">
        <v>9</v>
      </c>
      <c r="J21" s="34" t="s">
        <v>28</v>
      </c>
      <c r="K21" s="34">
        <v>8.5</v>
      </c>
      <c r="L21" s="42"/>
      <c r="M21" s="42"/>
      <c r="N21" s="42"/>
      <c r="O21" s="36">
        <v>5</v>
      </c>
      <c r="P21" s="37">
        <f>ROUND(SUMPRODUCT(H21:O21,$H$9:$O$9)/100,1)</f>
        <v>6.1</v>
      </c>
      <c r="Q21" s="38" t="str">
        <f t="shared" si="0"/>
        <v>C</v>
      </c>
      <c r="R21" s="39" t="str">
        <f t="shared" si="1"/>
        <v>Trung bình</v>
      </c>
      <c r="S21" s="40" t="str">
        <f t="shared" si="2"/>
        <v/>
      </c>
      <c r="T21" s="41" t="s">
        <v>457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318</v>
      </c>
      <c r="D22" s="31" t="s">
        <v>184</v>
      </c>
      <c r="E22" s="32" t="s">
        <v>105</v>
      </c>
      <c r="F22" s="33" t="s">
        <v>319</v>
      </c>
      <c r="G22" s="30" t="s">
        <v>219</v>
      </c>
      <c r="H22" s="34">
        <v>8.5</v>
      </c>
      <c r="I22" s="34">
        <v>9</v>
      </c>
      <c r="J22" s="34" t="s">
        <v>28</v>
      </c>
      <c r="K22" s="34">
        <v>8</v>
      </c>
      <c r="L22" s="42"/>
      <c r="M22" s="42"/>
      <c r="N22" s="42"/>
      <c r="O22" s="36">
        <v>2</v>
      </c>
      <c r="P22" s="37">
        <f>ROUND(SUMPRODUCT(H22:O22,$H$9:$O$9)/100,1)</f>
        <v>4</v>
      </c>
      <c r="Q22" s="38" t="str">
        <f t="shared" si="0"/>
        <v>D</v>
      </c>
      <c r="R22" s="39" t="str">
        <f t="shared" si="1"/>
        <v>Trung bình yếu</v>
      </c>
      <c r="S22" s="40" t="str">
        <f t="shared" si="2"/>
        <v/>
      </c>
      <c r="T22" s="41" t="s">
        <v>457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320</v>
      </c>
      <c r="D23" s="31" t="s">
        <v>118</v>
      </c>
      <c r="E23" s="32" t="s">
        <v>108</v>
      </c>
      <c r="F23" s="33" t="s">
        <v>232</v>
      </c>
      <c r="G23" s="30" t="s">
        <v>217</v>
      </c>
      <c r="H23" s="34">
        <v>8</v>
      </c>
      <c r="I23" s="34">
        <v>9.5</v>
      </c>
      <c r="J23" s="34" t="s">
        <v>28</v>
      </c>
      <c r="K23" s="34">
        <v>7.5</v>
      </c>
      <c r="L23" s="42"/>
      <c r="M23" s="42"/>
      <c r="N23" s="42"/>
      <c r="O23" s="36">
        <v>5.5</v>
      </c>
      <c r="P23" s="37">
        <f>ROUND(SUMPRODUCT(H23:O23,$H$9:$O$9)/100,1)</f>
        <v>6.4</v>
      </c>
      <c r="Q23" s="38" t="str">
        <f t="shared" si="0"/>
        <v>C</v>
      </c>
      <c r="R23" s="39" t="str">
        <f t="shared" si="1"/>
        <v>Trung bình</v>
      </c>
      <c r="S23" s="40" t="str">
        <f t="shared" si="2"/>
        <v/>
      </c>
      <c r="T23" s="41" t="s">
        <v>457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321</v>
      </c>
      <c r="D24" s="31" t="s">
        <v>322</v>
      </c>
      <c r="E24" s="32" t="s">
        <v>323</v>
      </c>
      <c r="F24" s="33" t="s">
        <v>324</v>
      </c>
      <c r="G24" s="30" t="s">
        <v>219</v>
      </c>
      <c r="H24" s="34">
        <v>8.5</v>
      </c>
      <c r="I24" s="34">
        <v>7.5</v>
      </c>
      <c r="J24" s="34" t="s">
        <v>28</v>
      </c>
      <c r="K24" s="34">
        <v>8</v>
      </c>
      <c r="L24" s="42"/>
      <c r="M24" s="42"/>
      <c r="N24" s="42"/>
      <c r="O24" s="36">
        <v>8</v>
      </c>
      <c r="P24" s="37">
        <f>ROUND(SUMPRODUCT(H24:O24,$H$9:$O$9)/100,1)</f>
        <v>8</v>
      </c>
      <c r="Q24" s="38" t="str">
        <f t="shared" si="0"/>
        <v>B+</v>
      </c>
      <c r="R24" s="39" t="str">
        <f t="shared" si="1"/>
        <v>Khá</v>
      </c>
      <c r="S24" s="40" t="str">
        <f t="shared" si="2"/>
        <v/>
      </c>
      <c r="T24" s="41" t="s">
        <v>457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325</v>
      </c>
      <c r="D25" s="31" t="s">
        <v>326</v>
      </c>
      <c r="E25" s="32" t="s">
        <v>327</v>
      </c>
      <c r="F25" s="33" t="s">
        <v>236</v>
      </c>
      <c r="G25" s="30" t="s">
        <v>213</v>
      </c>
      <c r="H25" s="34">
        <v>9</v>
      </c>
      <c r="I25" s="34">
        <v>9</v>
      </c>
      <c r="J25" s="34" t="s">
        <v>28</v>
      </c>
      <c r="K25" s="34">
        <v>9.5</v>
      </c>
      <c r="L25" s="42"/>
      <c r="M25" s="42"/>
      <c r="N25" s="42"/>
      <c r="O25" s="36">
        <v>5.5</v>
      </c>
      <c r="P25" s="37">
        <f>ROUND(SUMPRODUCT(H25:O25,$H$9:$O$9)/100,1)</f>
        <v>6.6</v>
      </c>
      <c r="Q25" s="38" t="str">
        <f t="shared" si="0"/>
        <v>C+</v>
      </c>
      <c r="R25" s="39" t="str">
        <f t="shared" si="1"/>
        <v>Trung bình</v>
      </c>
      <c r="S25" s="40" t="str">
        <f t="shared" si="2"/>
        <v/>
      </c>
      <c r="T25" s="41" t="s">
        <v>457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328</v>
      </c>
      <c r="D26" s="31" t="s">
        <v>101</v>
      </c>
      <c r="E26" s="32" t="s">
        <v>329</v>
      </c>
      <c r="F26" s="33" t="s">
        <v>330</v>
      </c>
      <c r="G26" s="30" t="s">
        <v>218</v>
      </c>
      <c r="H26" s="34">
        <v>8.5</v>
      </c>
      <c r="I26" s="34">
        <v>7.5</v>
      </c>
      <c r="J26" s="34" t="s">
        <v>28</v>
      </c>
      <c r="K26" s="34">
        <v>8</v>
      </c>
      <c r="L26" s="42"/>
      <c r="M26" s="42"/>
      <c r="N26" s="42"/>
      <c r="O26" s="36">
        <v>8</v>
      </c>
      <c r="P26" s="37">
        <f>ROUND(SUMPRODUCT(H26:O26,$H$9:$O$9)/100,1)</f>
        <v>8</v>
      </c>
      <c r="Q26" s="38" t="str">
        <f t="shared" si="0"/>
        <v>B+</v>
      </c>
      <c r="R26" s="39" t="str">
        <f t="shared" si="1"/>
        <v>Khá</v>
      </c>
      <c r="S26" s="40" t="str">
        <f t="shared" si="2"/>
        <v/>
      </c>
      <c r="T26" s="41" t="s">
        <v>457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331</v>
      </c>
      <c r="D27" s="31" t="s">
        <v>332</v>
      </c>
      <c r="E27" s="32" t="s">
        <v>333</v>
      </c>
      <c r="F27" s="33" t="s">
        <v>334</v>
      </c>
      <c r="G27" s="30" t="s">
        <v>220</v>
      </c>
      <c r="H27" s="34">
        <v>0</v>
      </c>
      <c r="I27" s="34">
        <v>0</v>
      </c>
      <c r="J27" s="34" t="s">
        <v>28</v>
      </c>
      <c r="K27" s="34">
        <v>0</v>
      </c>
      <c r="L27" s="42"/>
      <c r="M27" s="42"/>
      <c r="N27" s="42"/>
      <c r="O27" s="36" t="s">
        <v>1035</v>
      </c>
      <c r="P27" s="37">
        <f>ROUND(SUMPRODUCT(H27:O27,$H$9:$O$9)/100,1)</f>
        <v>0</v>
      </c>
      <c r="Q27" s="38" t="str">
        <f t="shared" si="0"/>
        <v>F</v>
      </c>
      <c r="R27" s="39" t="str">
        <f t="shared" si="1"/>
        <v>Kém</v>
      </c>
      <c r="S27" s="40" t="str">
        <f t="shared" si="2"/>
        <v>Không đủ ĐKDT</v>
      </c>
      <c r="T27" s="41" t="s">
        <v>457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335</v>
      </c>
      <c r="D28" s="31" t="s">
        <v>336</v>
      </c>
      <c r="E28" s="32" t="s">
        <v>337</v>
      </c>
      <c r="F28" s="33" t="s">
        <v>338</v>
      </c>
      <c r="G28" s="30" t="s">
        <v>215</v>
      </c>
      <c r="H28" s="34">
        <v>8</v>
      </c>
      <c r="I28" s="34">
        <v>6.5</v>
      </c>
      <c r="J28" s="34" t="s">
        <v>28</v>
      </c>
      <c r="K28" s="34">
        <v>7.5</v>
      </c>
      <c r="L28" s="42"/>
      <c r="M28" s="42"/>
      <c r="N28" s="42"/>
      <c r="O28" s="36">
        <v>5</v>
      </c>
      <c r="P28" s="37">
        <f>ROUND(SUMPRODUCT(H28:O28,$H$9:$O$9)/100,1)</f>
        <v>5.7</v>
      </c>
      <c r="Q28" s="38" t="str">
        <f t="shared" si="0"/>
        <v>C</v>
      </c>
      <c r="R28" s="39" t="str">
        <f t="shared" si="1"/>
        <v>Trung bình</v>
      </c>
      <c r="S28" s="40" t="str">
        <f t="shared" si="2"/>
        <v/>
      </c>
      <c r="T28" s="41" t="s">
        <v>457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339</v>
      </c>
      <c r="D29" s="31" t="s">
        <v>68</v>
      </c>
      <c r="E29" s="32" t="s">
        <v>123</v>
      </c>
      <c r="F29" s="33" t="s">
        <v>340</v>
      </c>
      <c r="G29" s="30" t="s">
        <v>216</v>
      </c>
      <c r="H29" s="34">
        <v>8.5</v>
      </c>
      <c r="I29" s="34">
        <v>7.5</v>
      </c>
      <c r="J29" s="34" t="s">
        <v>28</v>
      </c>
      <c r="K29" s="34">
        <v>9</v>
      </c>
      <c r="L29" s="42"/>
      <c r="M29" s="42"/>
      <c r="N29" s="42"/>
      <c r="O29" s="36">
        <v>6</v>
      </c>
      <c r="P29" s="37">
        <f>ROUND(SUMPRODUCT(H29:O29,$H$9:$O$9)/100,1)</f>
        <v>6.7</v>
      </c>
      <c r="Q29" s="38" t="str">
        <f t="shared" si="0"/>
        <v>C+</v>
      </c>
      <c r="R29" s="39" t="str">
        <f t="shared" si="1"/>
        <v>Trung bình</v>
      </c>
      <c r="S29" s="40" t="str">
        <f t="shared" si="2"/>
        <v/>
      </c>
      <c r="T29" s="41" t="s">
        <v>457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341</v>
      </c>
      <c r="D30" s="31" t="s">
        <v>101</v>
      </c>
      <c r="E30" s="32" t="s">
        <v>129</v>
      </c>
      <c r="F30" s="33" t="s">
        <v>342</v>
      </c>
      <c r="G30" s="30" t="s">
        <v>218</v>
      </c>
      <c r="H30" s="34">
        <v>8</v>
      </c>
      <c r="I30" s="34">
        <v>8</v>
      </c>
      <c r="J30" s="34" t="s">
        <v>28</v>
      </c>
      <c r="K30" s="34">
        <v>8</v>
      </c>
      <c r="L30" s="42"/>
      <c r="M30" s="42"/>
      <c r="N30" s="42"/>
      <c r="O30" s="36">
        <v>7</v>
      </c>
      <c r="P30" s="37">
        <f>ROUND(SUMPRODUCT(H30:O30,$H$9:$O$9)/100,1)</f>
        <v>7.3</v>
      </c>
      <c r="Q30" s="38" t="str">
        <f t="shared" si="0"/>
        <v>B</v>
      </c>
      <c r="R30" s="39" t="str">
        <f t="shared" si="1"/>
        <v>Khá</v>
      </c>
      <c r="S30" s="40" t="str">
        <f t="shared" si="2"/>
        <v/>
      </c>
      <c r="T30" s="41" t="s">
        <v>457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343</v>
      </c>
      <c r="D31" s="31" t="s">
        <v>78</v>
      </c>
      <c r="E31" s="32" t="s">
        <v>132</v>
      </c>
      <c r="F31" s="33" t="s">
        <v>344</v>
      </c>
      <c r="G31" s="30" t="s">
        <v>219</v>
      </c>
      <c r="H31" s="34">
        <v>8.5</v>
      </c>
      <c r="I31" s="34">
        <v>8</v>
      </c>
      <c r="J31" s="34" t="s">
        <v>28</v>
      </c>
      <c r="K31" s="34">
        <v>8</v>
      </c>
      <c r="L31" s="42"/>
      <c r="M31" s="42"/>
      <c r="N31" s="42"/>
      <c r="O31" s="36">
        <v>4</v>
      </c>
      <c r="P31" s="37">
        <f>ROUND(SUMPRODUCT(H31:O31,$H$9:$O$9)/100,1)</f>
        <v>5.3</v>
      </c>
      <c r="Q31" s="38" t="str">
        <f t="shared" si="0"/>
        <v>D+</v>
      </c>
      <c r="R31" s="39" t="str">
        <f t="shared" si="1"/>
        <v>Trung bình yếu</v>
      </c>
      <c r="S31" s="40" t="str">
        <f t="shared" si="2"/>
        <v/>
      </c>
      <c r="T31" s="41" t="s">
        <v>457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345</v>
      </c>
      <c r="D32" s="31" t="s">
        <v>128</v>
      </c>
      <c r="E32" s="32" t="s">
        <v>132</v>
      </c>
      <c r="F32" s="33" t="s">
        <v>346</v>
      </c>
      <c r="G32" s="30" t="s">
        <v>216</v>
      </c>
      <c r="H32" s="34">
        <v>8</v>
      </c>
      <c r="I32" s="34">
        <v>8</v>
      </c>
      <c r="J32" s="34" t="s">
        <v>28</v>
      </c>
      <c r="K32" s="34">
        <v>8</v>
      </c>
      <c r="L32" s="42"/>
      <c r="M32" s="42"/>
      <c r="N32" s="42"/>
      <c r="O32" s="36">
        <v>3.5</v>
      </c>
      <c r="P32" s="37">
        <f>ROUND(SUMPRODUCT(H32:O32,$H$9:$O$9)/100,1)</f>
        <v>4.9000000000000004</v>
      </c>
      <c r="Q32" s="38" t="str">
        <f t="shared" si="0"/>
        <v>D</v>
      </c>
      <c r="R32" s="39" t="str">
        <f t="shared" si="1"/>
        <v>Trung bình yếu</v>
      </c>
      <c r="S32" s="40" t="str">
        <f t="shared" si="2"/>
        <v/>
      </c>
      <c r="T32" s="41" t="s">
        <v>457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347</v>
      </c>
      <c r="D33" s="31" t="s">
        <v>348</v>
      </c>
      <c r="E33" s="32" t="s">
        <v>132</v>
      </c>
      <c r="F33" s="33" t="s">
        <v>349</v>
      </c>
      <c r="G33" s="30" t="s">
        <v>216</v>
      </c>
      <c r="H33" s="34">
        <v>8</v>
      </c>
      <c r="I33" s="34">
        <v>8.5</v>
      </c>
      <c r="J33" s="34" t="s">
        <v>28</v>
      </c>
      <c r="K33" s="34">
        <v>8</v>
      </c>
      <c r="L33" s="42"/>
      <c r="M33" s="42"/>
      <c r="N33" s="42"/>
      <c r="O33" s="36">
        <v>6.5</v>
      </c>
      <c r="P33" s="37">
        <f>ROUND(SUMPRODUCT(H33:O33,$H$9:$O$9)/100,1)</f>
        <v>7</v>
      </c>
      <c r="Q33" s="38" t="str">
        <f t="shared" si="0"/>
        <v>B</v>
      </c>
      <c r="R33" s="39" t="str">
        <f t="shared" si="1"/>
        <v>Khá</v>
      </c>
      <c r="S33" s="40" t="str">
        <f t="shared" si="2"/>
        <v/>
      </c>
      <c r="T33" s="41" t="s">
        <v>457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350</v>
      </c>
      <c r="D34" s="31" t="s">
        <v>351</v>
      </c>
      <c r="E34" s="32" t="s">
        <v>132</v>
      </c>
      <c r="F34" s="33" t="s">
        <v>352</v>
      </c>
      <c r="G34" s="30" t="s">
        <v>217</v>
      </c>
      <c r="H34" s="34">
        <v>9</v>
      </c>
      <c r="I34" s="34">
        <v>8</v>
      </c>
      <c r="J34" s="34" t="s">
        <v>28</v>
      </c>
      <c r="K34" s="34">
        <v>8.5</v>
      </c>
      <c r="L34" s="42"/>
      <c r="M34" s="42"/>
      <c r="N34" s="42"/>
      <c r="O34" s="36">
        <v>6</v>
      </c>
      <c r="P34" s="37">
        <f>ROUND(SUMPRODUCT(H34:O34,$H$9:$O$9)/100,1)</f>
        <v>6.8</v>
      </c>
      <c r="Q34" s="38" t="str">
        <f t="shared" si="0"/>
        <v>C+</v>
      </c>
      <c r="R34" s="39" t="str">
        <f t="shared" si="1"/>
        <v>Trung bình</v>
      </c>
      <c r="S34" s="40" t="str">
        <f t="shared" si="2"/>
        <v/>
      </c>
      <c r="T34" s="41" t="s">
        <v>457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353</v>
      </c>
      <c r="D35" s="31" t="s">
        <v>354</v>
      </c>
      <c r="E35" s="32" t="s">
        <v>355</v>
      </c>
      <c r="F35" s="33" t="s">
        <v>356</v>
      </c>
      <c r="G35" s="30" t="s">
        <v>217</v>
      </c>
      <c r="H35" s="34">
        <v>8</v>
      </c>
      <c r="I35" s="34">
        <v>5</v>
      </c>
      <c r="J35" s="34" t="s">
        <v>28</v>
      </c>
      <c r="K35" s="34">
        <v>7.5</v>
      </c>
      <c r="L35" s="42"/>
      <c r="M35" s="42"/>
      <c r="N35" s="42"/>
      <c r="O35" s="36">
        <v>6</v>
      </c>
      <c r="P35" s="37">
        <f>ROUND(SUMPRODUCT(H35:O35,$H$9:$O$9)/100,1)</f>
        <v>6.3</v>
      </c>
      <c r="Q35" s="38" t="str">
        <f t="shared" si="0"/>
        <v>C</v>
      </c>
      <c r="R35" s="39" t="str">
        <f t="shared" si="1"/>
        <v>Trung bình</v>
      </c>
      <c r="S35" s="40" t="str">
        <f t="shared" si="2"/>
        <v/>
      </c>
      <c r="T35" s="41" t="s">
        <v>457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357</v>
      </c>
      <c r="D36" s="31" t="s">
        <v>358</v>
      </c>
      <c r="E36" s="32" t="s">
        <v>150</v>
      </c>
      <c r="F36" s="33" t="s">
        <v>243</v>
      </c>
      <c r="G36" s="30" t="s">
        <v>217</v>
      </c>
      <c r="H36" s="34">
        <v>8.5</v>
      </c>
      <c r="I36" s="34">
        <v>6.5</v>
      </c>
      <c r="J36" s="34" t="s">
        <v>28</v>
      </c>
      <c r="K36" s="34">
        <v>7.5</v>
      </c>
      <c r="L36" s="42"/>
      <c r="M36" s="42"/>
      <c r="N36" s="42"/>
      <c r="O36" s="36">
        <v>6</v>
      </c>
      <c r="P36" s="37">
        <f>ROUND(SUMPRODUCT(H36:O36,$H$9:$O$9)/100,1)</f>
        <v>6.5</v>
      </c>
      <c r="Q36" s="38" t="str">
        <f t="shared" si="0"/>
        <v>C+</v>
      </c>
      <c r="R36" s="39" t="str">
        <f t="shared" si="1"/>
        <v>Trung bình</v>
      </c>
      <c r="S36" s="40" t="str">
        <f t="shared" si="2"/>
        <v/>
      </c>
      <c r="T36" s="41" t="s">
        <v>457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359</v>
      </c>
      <c r="D37" s="31" t="s">
        <v>91</v>
      </c>
      <c r="E37" s="32" t="s">
        <v>150</v>
      </c>
      <c r="F37" s="33" t="s">
        <v>231</v>
      </c>
      <c r="G37" s="30" t="s">
        <v>212</v>
      </c>
      <c r="H37" s="34">
        <v>9</v>
      </c>
      <c r="I37" s="34">
        <v>8.5</v>
      </c>
      <c r="J37" s="34" t="s">
        <v>28</v>
      </c>
      <c r="K37" s="34">
        <v>8</v>
      </c>
      <c r="L37" s="42"/>
      <c r="M37" s="42"/>
      <c r="N37" s="42"/>
      <c r="O37" s="36">
        <v>5.5</v>
      </c>
      <c r="P37" s="37">
        <f>ROUND(SUMPRODUCT(H37:O37,$H$9:$O$9)/100,1)</f>
        <v>6.4</v>
      </c>
      <c r="Q37" s="38" t="str">
        <f t="shared" si="0"/>
        <v>C</v>
      </c>
      <c r="R37" s="39" t="str">
        <f t="shared" si="1"/>
        <v>Trung bình</v>
      </c>
      <c r="S37" s="40" t="str">
        <f t="shared" si="2"/>
        <v/>
      </c>
      <c r="T37" s="41" t="s">
        <v>457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360</v>
      </c>
      <c r="D38" s="31" t="s">
        <v>361</v>
      </c>
      <c r="E38" s="32" t="s">
        <v>153</v>
      </c>
      <c r="F38" s="33" t="s">
        <v>274</v>
      </c>
      <c r="G38" s="30" t="s">
        <v>217</v>
      </c>
      <c r="H38" s="34">
        <v>8</v>
      </c>
      <c r="I38" s="34">
        <v>7.5</v>
      </c>
      <c r="J38" s="34" t="s">
        <v>28</v>
      </c>
      <c r="K38" s="34">
        <v>7</v>
      </c>
      <c r="L38" s="42"/>
      <c r="M38" s="42"/>
      <c r="N38" s="42"/>
      <c r="O38" s="36">
        <v>6.5</v>
      </c>
      <c r="P38" s="37">
        <f>ROUND(SUMPRODUCT(H38:O38,$H$9:$O$9)/100,1)</f>
        <v>6.8</v>
      </c>
      <c r="Q38" s="38" t="str">
        <f t="shared" si="0"/>
        <v>C+</v>
      </c>
      <c r="R38" s="39" t="str">
        <f t="shared" si="1"/>
        <v>Trung bình</v>
      </c>
      <c r="S38" s="40" t="str">
        <f t="shared" si="2"/>
        <v/>
      </c>
      <c r="T38" s="41" t="s">
        <v>457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362</v>
      </c>
      <c r="D39" s="31" t="s">
        <v>363</v>
      </c>
      <c r="E39" s="32" t="s">
        <v>364</v>
      </c>
      <c r="F39" s="33" t="s">
        <v>249</v>
      </c>
      <c r="G39" s="30" t="s">
        <v>216</v>
      </c>
      <c r="H39" s="34">
        <v>8.5</v>
      </c>
      <c r="I39" s="34">
        <v>7</v>
      </c>
      <c r="J39" s="34" t="s">
        <v>28</v>
      </c>
      <c r="K39" s="34">
        <v>9</v>
      </c>
      <c r="L39" s="42"/>
      <c r="M39" s="42"/>
      <c r="N39" s="42"/>
      <c r="O39" s="36">
        <v>7</v>
      </c>
      <c r="P39" s="37">
        <f>ROUND(SUMPRODUCT(H39:O39,$H$9:$O$9)/100,1)</f>
        <v>7.4</v>
      </c>
      <c r="Q39" s="38" t="str">
        <f t="shared" si="0"/>
        <v>B</v>
      </c>
      <c r="R39" s="39" t="str">
        <f t="shared" si="1"/>
        <v>Khá</v>
      </c>
      <c r="S39" s="40" t="str">
        <f t="shared" si="2"/>
        <v/>
      </c>
      <c r="T39" s="41" t="s">
        <v>457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365</v>
      </c>
      <c r="D40" s="31" t="s">
        <v>366</v>
      </c>
      <c r="E40" s="32" t="s">
        <v>364</v>
      </c>
      <c r="F40" s="33" t="s">
        <v>367</v>
      </c>
      <c r="G40" s="30" t="s">
        <v>212</v>
      </c>
      <c r="H40" s="34">
        <v>8.5</v>
      </c>
      <c r="I40" s="34">
        <v>7</v>
      </c>
      <c r="J40" s="34" t="s">
        <v>28</v>
      </c>
      <c r="K40" s="34">
        <v>8</v>
      </c>
      <c r="L40" s="42"/>
      <c r="M40" s="42"/>
      <c r="N40" s="42"/>
      <c r="O40" s="36">
        <v>7.5</v>
      </c>
      <c r="P40" s="37">
        <f>ROUND(SUMPRODUCT(H40:O40,$H$9:$O$9)/100,1)</f>
        <v>7.6</v>
      </c>
      <c r="Q40" s="38" t="str">
        <f t="shared" si="0"/>
        <v>B</v>
      </c>
      <c r="R40" s="39" t="str">
        <f t="shared" si="1"/>
        <v>Khá</v>
      </c>
      <c r="S40" s="40" t="str">
        <f t="shared" si="2"/>
        <v/>
      </c>
      <c r="T40" s="41" t="s">
        <v>458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368</v>
      </c>
      <c r="D41" s="31" t="s">
        <v>369</v>
      </c>
      <c r="E41" s="32" t="s">
        <v>159</v>
      </c>
      <c r="F41" s="33" t="s">
        <v>370</v>
      </c>
      <c r="G41" s="30" t="s">
        <v>296</v>
      </c>
      <c r="H41" s="34">
        <v>7.5</v>
      </c>
      <c r="I41" s="34">
        <v>8.5</v>
      </c>
      <c r="J41" s="34" t="s">
        <v>28</v>
      </c>
      <c r="K41" s="34">
        <v>8.5</v>
      </c>
      <c r="L41" s="42"/>
      <c r="M41" s="42"/>
      <c r="N41" s="42"/>
      <c r="O41" s="36">
        <v>8</v>
      </c>
      <c r="P41" s="37">
        <f>ROUND(SUMPRODUCT(H41:O41,$H$9:$O$9)/100,1)</f>
        <v>8.1</v>
      </c>
      <c r="Q41" s="38" t="str">
        <f t="shared" si="0"/>
        <v>B+</v>
      </c>
      <c r="R41" s="39" t="str">
        <f t="shared" si="1"/>
        <v>Khá</v>
      </c>
      <c r="S41" s="40" t="str">
        <f t="shared" si="2"/>
        <v/>
      </c>
      <c r="T41" s="41" t="s">
        <v>458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371</v>
      </c>
      <c r="D42" s="31" t="s">
        <v>372</v>
      </c>
      <c r="E42" s="32" t="s">
        <v>373</v>
      </c>
      <c r="F42" s="33" t="s">
        <v>279</v>
      </c>
      <c r="G42" s="30" t="s">
        <v>213</v>
      </c>
      <c r="H42" s="34">
        <v>8</v>
      </c>
      <c r="I42" s="34">
        <v>8.5</v>
      </c>
      <c r="J42" s="34" t="s">
        <v>28</v>
      </c>
      <c r="K42" s="34">
        <v>8.5</v>
      </c>
      <c r="L42" s="42"/>
      <c r="M42" s="42"/>
      <c r="N42" s="42"/>
      <c r="O42" s="36">
        <v>7.5</v>
      </c>
      <c r="P42" s="37">
        <f>ROUND(SUMPRODUCT(H42:O42,$H$9:$O$9)/100,1)</f>
        <v>7.8</v>
      </c>
      <c r="Q42" s="38" t="str">
        <f t="shared" ref="Q42:Q69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9" t="str">
        <f t="shared" ref="R42:R69" si="4">IF($P42&lt;4,"Kém",IF(AND($P42&gt;=4,$P42&lt;=5.4),"Trung bình yếu",IF(AND($P42&gt;=5.5,$P42&lt;=6.9),"Trung bình",IF(AND($P42&gt;=7,$P42&lt;=8.4),"Khá",IF(AND($P42&gt;=8.5,$P42&lt;=10),"Giỏi","")))))</f>
        <v>Khá</v>
      </c>
      <c r="S42" s="40" t="str">
        <f t="shared" si="2"/>
        <v/>
      </c>
      <c r="T42" s="41" t="s">
        <v>458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374</v>
      </c>
      <c r="D43" s="31" t="s">
        <v>101</v>
      </c>
      <c r="E43" s="32" t="s">
        <v>375</v>
      </c>
      <c r="F43" s="33" t="s">
        <v>376</v>
      </c>
      <c r="G43" s="30" t="s">
        <v>217</v>
      </c>
      <c r="H43" s="34">
        <v>8.5</v>
      </c>
      <c r="I43" s="34">
        <v>8.5</v>
      </c>
      <c r="J43" s="34" t="s">
        <v>28</v>
      </c>
      <c r="K43" s="34">
        <v>7.5</v>
      </c>
      <c r="L43" s="42"/>
      <c r="M43" s="42"/>
      <c r="N43" s="42"/>
      <c r="O43" s="36">
        <v>7.5</v>
      </c>
      <c r="P43" s="37">
        <f>ROUND(SUMPRODUCT(H43:O43,$H$9:$O$9)/100,1)</f>
        <v>7.7</v>
      </c>
      <c r="Q43" s="38" t="str">
        <f t="shared" si="3"/>
        <v>B</v>
      </c>
      <c r="R43" s="39" t="str">
        <f t="shared" si="4"/>
        <v>Khá</v>
      </c>
      <c r="S43" s="40" t="str">
        <f t="shared" si="2"/>
        <v/>
      </c>
      <c r="T43" s="41" t="s">
        <v>458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377</v>
      </c>
      <c r="D44" s="31" t="s">
        <v>378</v>
      </c>
      <c r="E44" s="32" t="s">
        <v>379</v>
      </c>
      <c r="F44" s="33" t="s">
        <v>380</v>
      </c>
      <c r="G44" s="30" t="s">
        <v>215</v>
      </c>
      <c r="H44" s="34">
        <v>7.5</v>
      </c>
      <c r="I44" s="34">
        <v>8</v>
      </c>
      <c r="J44" s="34" t="s">
        <v>28</v>
      </c>
      <c r="K44" s="34">
        <v>7.5</v>
      </c>
      <c r="L44" s="42"/>
      <c r="M44" s="42"/>
      <c r="N44" s="42"/>
      <c r="O44" s="36">
        <v>4.5</v>
      </c>
      <c r="P44" s="37">
        <f>ROUND(SUMPRODUCT(H44:O44,$H$9:$O$9)/100,1)</f>
        <v>5.5</v>
      </c>
      <c r="Q44" s="38" t="str">
        <f t="shared" si="3"/>
        <v>C</v>
      </c>
      <c r="R44" s="39" t="str">
        <f t="shared" si="4"/>
        <v>Trung bình</v>
      </c>
      <c r="S44" s="40" t="str">
        <f t="shared" si="2"/>
        <v/>
      </c>
      <c r="T44" s="41" t="s">
        <v>458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381</v>
      </c>
      <c r="D45" s="31" t="s">
        <v>382</v>
      </c>
      <c r="E45" s="32" t="s">
        <v>165</v>
      </c>
      <c r="F45" s="33" t="s">
        <v>383</v>
      </c>
      <c r="G45" s="30" t="s">
        <v>215</v>
      </c>
      <c r="H45" s="34">
        <v>10</v>
      </c>
      <c r="I45" s="34">
        <v>9</v>
      </c>
      <c r="J45" s="34" t="s">
        <v>28</v>
      </c>
      <c r="K45" s="34">
        <v>8</v>
      </c>
      <c r="L45" s="42"/>
      <c r="M45" s="42"/>
      <c r="N45" s="42"/>
      <c r="O45" s="36">
        <v>4.5</v>
      </c>
      <c r="P45" s="37">
        <f>ROUND(SUMPRODUCT(H45:O45,$H$9:$O$9)/100,1)</f>
        <v>5.9</v>
      </c>
      <c r="Q45" s="38" t="str">
        <f t="shared" si="3"/>
        <v>C</v>
      </c>
      <c r="R45" s="39" t="str">
        <f t="shared" si="4"/>
        <v>Trung bình</v>
      </c>
      <c r="S45" s="40" t="str">
        <f t="shared" si="2"/>
        <v/>
      </c>
      <c r="T45" s="41" t="s">
        <v>458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384</v>
      </c>
      <c r="D46" s="31" t="s">
        <v>101</v>
      </c>
      <c r="E46" s="32" t="s">
        <v>165</v>
      </c>
      <c r="F46" s="33" t="s">
        <v>344</v>
      </c>
      <c r="G46" s="30" t="s">
        <v>218</v>
      </c>
      <c r="H46" s="34">
        <v>8.5</v>
      </c>
      <c r="I46" s="34">
        <v>8</v>
      </c>
      <c r="J46" s="34" t="s">
        <v>28</v>
      </c>
      <c r="K46" s="34">
        <v>8</v>
      </c>
      <c r="L46" s="42"/>
      <c r="M46" s="42"/>
      <c r="N46" s="42"/>
      <c r="O46" s="36">
        <v>8</v>
      </c>
      <c r="P46" s="37">
        <f>ROUND(SUMPRODUCT(H46:O46,$H$9:$O$9)/100,1)</f>
        <v>8.1</v>
      </c>
      <c r="Q46" s="38" t="str">
        <f t="shared" si="3"/>
        <v>B+</v>
      </c>
      <c r="R46" s="39" t="str">
        <f t="shared" si="4"/>
        <v>Khá</v>
      </c>
      <c r="S46" s="40" t="str">
        <f t="shared" si="2"/>
        <v/>
      </c>
      <c r="T46" s="41" t="s">
        <v>458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385</v>
      </c>
      <c r="D47" s="31" t="s">
        <v>386</v>
      </c>
      <c r="E47" s="32" t="s">
        <v>172</v>
      </c>
      <c r="F47" s="33" t="s">
        <v>267</v>
      </c>
      <c r="G47" s="30" t="s">
        <v>212</v>
      </c>
      <c r="H47" s="34">
        <v>7</v>
      </c>
      <c r="I47" s="34">
        <v>6.5</v>
      </c>
      <c r="J47" s="34" t="s">
        <v>28</v>
      </c>
      <c r="K47" s="34">
        <v>6</v>
      </c>
      <c r="L47" s="42"/>
      <c r="M47" s="42"/>
      <c r="N47" s="42"/>
      <c r="O47" s="36">
        <v>4</v>
      </c>
      <c r="P47" s="37">
        <f>ROUND(SUMPRODUCT(H47:O47,$H$9:$O$9)/100,1)</f>
        <v>4.8</v>
      </c>
      <c r="Q47" s="38" t="str">
        <f t="shared" si="3"/>
        <v>D</v>
      </c>
      <c r="R47" s="39" t="str">
        <f t="shared" si="4"/>
        <v>Trung bình yếu</v>
      </c>
      <c r="S47" s="40" t="str">
        <f t="shared" si="2"/>
        <v/>
      </c>
      <c r="T47" s="41" t="s">
        <v>458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387</v>
      </c>
      <c r="D48" s="31" t="s">
        <v>101</v>
      </c>
      <c r="E48" s="32" t="s">
        <v>175</v>
      </c>
      <c r="F48" s="33" t="s">
        <v>388</v>
      </c>
      <c r="G48" s="30" t="s">
        <v>212</v>
      </c>
      <c r="H48" s="34">
        <v>8</v>
      </c>
      <c r="I48" s="34">
        <v>7</v>
      </c>
      <c r="J48" s="34" t="s">
        <v>28</v>
      </c>
      <c r="K48" s="34">
        <v>8</v>
      </c>
      <c r="L48" s="42"/>
      <c r="M48" s="42"/>
      <c r="N48" s="42"/>
      <c r="O48" s="36">
        <v>5</v>
      </c>
      <c r="P48" s="37">
        <f>ROUND(SUMPRODUCT(H48:O48,$H$9:$O$9)/100,1)</f>
        <v>5.8</v>
      </c>
      <c r="Q48" s="38" t="str">
        <f t="shared" si="3"/>
        <v>C</v>
      </c>
      <c r="R48" s="39" t="str">
        <f t="shared" si="4"/>
        <v>Trung bình</v>
      </c>
      <c r="S48" s="40" t="str">
        <f t="shared" si="2"/>
        <v/>
      </c>
      <c r="T48" s="41" t="s">
        <v>458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8.75" customHeight="1">
      <c r="B49" s="29">
        <v>40</v>
      </c>
      <c r="C49" s="30" t="s">
        <v>389</v>
      </c>
      <c r="D49" s="31" t="s">
        <v>390</v>
      </c>
      <c r="E49" s="32" t="s">
        <v>391</v>
      </c>
      <c r="F49" s="33" t="s">
        <v>312</v>
      </c>
      <c r="G49" s="30" t="s">
        <v>215</v>
      </c>
      <c r="H49" s="34">
        <v>7.5</v>
      </c>
      <c r="I49" s="34">
        <v>8</v>
      </c>
      <c r="J49" s="34" t="s">
        <v>28</v>
      </c>
      <c r="K49" s="34">
        <v>7.5</v>
      </c>
      <c r="L49" s="42"/>
      <c r="M49" s="42"/>
      <c r="N49" s="42"/>
      <c r="O49" s="36">
        <v>4</v>
      </c>
      <c r="P49" s="37">
        <f>ROUND(SUMPRODUCT(H49:O49,$H$9:$O$9)/100,1)</f>
        <v>5.0999999999999996</v>
      </c>
      <c r="Q49" s="38" t="str">
        <f t="shared" si="3"/>
        <v>D+</v>
      </c>
      <c r="R49" s="39" t="str">
        <f t="shared" si="4"/>
        <v>Trung bình yếu</v>
      </c>
      <c r="S49" s="40" t="str">
        <f t="shared" si="2"/>
        <v/>
      </c>
      <c r="T49" s="41" t="s">
        <v>458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8.75" customHeight="1">
      <c r="B50" s="29">
        <v>41</v>
      </c>
      <c r="C50" s="30" t="s">
        <v>392</v>
      </c>
      <c r="D50" s="31" t="s">
        <v>393</v>
      </c>
      <c r="E50" s="32" t="s">
        <v>394</v>
      </c>
      <c r="F50" s="33" t="s">
        <v>395</v>
      </c>
      <c r="G50" s="30" t="s">
        <v>215</v>
      </c>
      <c r="H50" s="34">
        <v>7.5</v>
      </c>
      <c r="I50" s="34">
        <v>7.5</v>
      </c>
      <c r="J50" s="34" t="s">
        <v>28</v>
      </c>
      <c r="K50" s="34">
        <v>7.5</v>
      </c>
      <c r="L50" s="42"/>
      <c r="M50" s="42"/>
      <c r="N50" s="42"/>
      <c r="O50" s="36">
        <v>6</v>
      </c>
      <c r="P50" s="37">
        <f>ROUND(SUMPRODUCT(H50:O50,$H$9:$O$9)/100,1)</f>
        <v>6.5</v>
      </c>
      <c r="Q50" s="38" t="str">
        <f t="shared" si="3"/>
        <v>C+</v>
      </c>
      <c r="R50" s="39" t="str">
        <f t="shared" si="4"/>
        <v>Trung bình</v>
      </c>
      <c r="S50" s="40" t="str">
        <f t="shared" si="2"/>
        <v/>
      </c>
      <c r="T50" s="41" t="s">
        <v>458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8.75" customHeight="1">
      <c r="B51" s="29">
        <v>42</v>
      </c>
      <c r="C51" s="30" t="s">
        <v>396</v>
      </c>
      <c r="D51" s="31" t="s">
        <v>397</v>
      </c>
      <c r="E51" s="32" t="s">
        <v>394</v>
      </c>
      <c r="F51" s="33" t="s">
        <v>398</v>
      </c>
      <c r="G51" s="30" t="s">
        <v>399</v>
      </c>
      <c r="H51" s="34">
        <v>8</v>
      </c>
      <c r="I51" s="34">
        <v>7</v>
      </c>
      <c r="J51" s="34" t="s">
        <v>28</v>
      </c>
      <c r="K51" s="34">
        <v>7</v>
      </c>
      <c r="L51" s="42"/>
      <c r="M51" s="42"/>
      <c r="N51" s="42"/>
      <c r="O51" s="36">
        <v>7.5</v>
      </c>
      <c r="P51" s="37">
        <f>ROUND(SUMPRODUCT(H51:O51,$H$9:$O$9)/100,1)</f>
        <v>7.5</v>
      </c>
      <c r="Q51" s="38" t="str">
        <f t="shared" si="3"/>
        <v>B</v>
      </c>
      <c r="R51" s="39" t="str">
        <f t="shared" si="4"/>
        <v>Khá</v>
      </c>
      <c r="S51" s="40" t="str">
        <f t="shared" si="2"/>
        <v/>
      </c>
      <c r="T51" s="41" t="s">
        <v>458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8.75" customHeight="1">
      <c r="B52" s="29">
        <v>43</v>
      </c>
      <c r="C52" s="30" t="s">
        <v>400</v>
      </c>
      <c r="D52" s="31" t="s">
        <v>101</v>
      </c>
      <c r="E52" s="32" t="s">
        <v>178</v>
      </c>
      <c r="F52" s="33" t="s">
        <v>401</v>
      </c>
      <c r="G52" s="30" t="s">
        <v>301</v>
      </c>
      <c r="H52" s="34">
        <v>9.5</v>
      </c>
      <c r="I52" s="34">
        <v>8</v>
      </c>
      <c r="J52" s="34" t="s">
        <v>28</v>
      </c>
      <c r="K52" s="34">
        <v>9</v>
      </c>
      <c r="L52" s="42"/>
      <c r="M52" s="42"/>
      <c r="N52" s="42"/>
      <c r="O52" s="36">
        <v>6</v>
      </c>
      <c r="P52" s="37">
        <f>ROUND(SUMPRODUCT(H52:O52,$H$9:$O$9)/100,1)</f>
        <v>6.9</v>
      </c>
      <c r="Q52" s="38" t="str">
        <f t="shared" si="3"/>
        <v>C+</v>
      </c>
      <c r="R52" s="39" t="str">
        <f t="shared" si="4"/>
        <v>Trung bình</v>
      </c>
      <c r="S52" s="40" t="str">
        <f t="shared" si="2"/>
        <v/>
      </c>
      <c r="T52" s="41" t="s">
        <v>458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8.75" customHeight="1">
      <c r="B53" s="29">
        <v>44</v>
      </c>
      <c r="C53" s="30" t="s">
        <v>402</v>
      </c>
      <c r="D53" s="31" t="s">
        <v>403</v>
      </c>
      <c r="E53" s="32" t="s">
        <v>404</v>
      </c>
      <c r="F53" s="33" t="s">
        <v>405</v>
      </c>
      <c r="G53" s="30" t="s">
        <v>212</v>
      </c>
      <c r="H53" s="34">
        <v>8</v>
      </c>
      <c r="I53" s="34">
        <v>8</v>
      </c>
      <c r="J53" s="34" t="s">
        <v>28</v>
      </c>
      <c r="K53" s="34">
        <v>8</v>
      </c>
      <c r="L53" s="42"/>
      <c r="M53" s="42"/>
      <c r="N53" s="42"/>
      <c r="O53" s="36" t="s">
        <v>1036</v>
      </c>
      <c r="P53" s="37">
        <f>ROUND(SUMPRODUCT(H53:O53,$H$9:$O$9)/100,1)</f>
        <v>2.4</v>
      </c>
      <c r="Q53" s="38" t="str">
        <f t="shared" si="3"/>
        <v>F</v>
      </c>
      <c r="R53" s="39" t="str">
        <f t="shared" si="4"/>
        <v>Kém</v>
      </c>
      <c r="S53" s="40" t="s">
        <v>1034</v>
      </c>
      <c r="T53" s="41" t="s">
        <v>458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Học lại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8.75" customHeight="1">
      <c r="B54" s="29">
        <v>45</v>
      </c>
      <c r="C54" s="30" t="s">
        <v>406</v>
      </c>
      <c r="D54" s="31" t="s">
        <v>407</v>
      </c>
      <c r="E54" s="32" t="s">
        <v>408</v>
      </c>
      <c r="F54" s="33" t="s">
        <v>409</v>
      </c>
      <c r="G54" s="30" t="s">
        <v>217</v>
      </c>
      <c r="H54" s="34">
        <v>8</v>
      </c>
      <c r="I54" s="34">
        <v>8</v>
      </c>
      <c r="J54" s="34" t="s">
        <v>28</v>
      </c>
      <c r="K54" s="34">
        <v>7.5</v>
      </c>
      <c r="L54" s="42"/>
      <c r="M54" s="42"/>
      <c r="N54" s="42"/>
      <c r="O54" s="36">
        <v>4</v>
      </c>
      <c r="P54" s="37">
        <f>ROUND(SUMPRODUCT(H54:O54,$H$9:$O$9)/100,1)</f>
        <v>5.2</v>
      </c>
      <c r="Q54" s="38" t="str">
        <f t="shared" si="3"/>
        <v>D+</v>
      </c>
      <c r="R54" s="39" t="str">
        <f t="shared" si="4"/>
        <v>Trung bình yếu</v>
      </c>
      <c r="S54" s="40" t="str">
        <f t="shared" ref="S54:S69" si="5">+IF(OR($H54=0,$I54=0,$J54=0,$K54=0),"Không đủ ĐKDT","")</f>
        <v/>
      </c>
      <c r="T54" s="41" t="s">
        <v>458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8.75" customHeight="1">
      <c r="B55" s="29">
        <v>46</v>
      </c>
      <c r="C55" s="30" t="s">
        <v>410</v>
      </c>
      <c r="D55" s="31" t="s">
        <v>411</v>
      </c>
      <c r="E55" s="32" t="s">
        <v>182</v>
      </c>
      <c r="F55" s="33" t="s">
        <v>412</v>
      </c>
      <c r="G55" s="30" t="s">
        <v>218</v>
      </c>
      <c r="H55" s="34">
        <v>8</v>
      </c>
      <c r="I55" s="34">
        <v>7.5</v>
      </c>
      <c r="J55" s="34" t="s">
        <v>28</v>
      </c>
      <c r="K55" s="34">
        <v>8</v>
      </c>
      <c r="L55" s="42"/>
      <c r="M55" s="42"/>
      <c r="N55" s="42"/>
      <c r="O55" s="36">
        <v>4.5</v>
      </c>
      <c r="P55" s="37">
        <f>ROUND(SUMPRODUCT(H55:O55,$H$9:$O$9)/100,1)</f>
        <v>5.5</v>
      </c>
      <c r="Q55" s="38" t="str">
        <f t="shared" si="3"/>
        <v>C</v>
      </c>
      <c r="R55" s="39" t="str">
        <f t="shared" si="4"/>
        <v>Trung bình</v>
      </c>
      <c r="S55" s="40" t="str">
        <f t="shared" si="5"/>
        <v/>
      </c>
      <c r="T55" s="41" t="s">
        <v>458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8.75" customHeight="1">
      <c r="B56" s="29">
        <v>47</v>
      </c>
      <c r="C56" s="30" t="s">
        <v>413</v>
      </c>
      <c r="D56" s="31" t="s">
        <v>101</v>
      </c>
      <c r="E56" s="32" t="s">
        <v>414</v>
      </c>
      <c r="F56" s="33" t="s">
        <v>415</v>
      </c>
      <c r="G56" s="30" t="s">
        <v>212</v>
      </c>
      <c r="H56" s="34">
        <v>8.5</v>
      </c>
      <c r="I56" s="34">
        <v>8.5</v>
      </c>
      <c r="J56" s="34" t="s">
        <v>28</v>
      </c>
      <c r="K56" s="34">
        <v>8.5</v>
      </c>
      <c r="L56" s="42"/>
      <c r="M56" s="42"/>
      <c r="N56" s="42"/>
      <c r="O56" s="36">
        <v>7</v>
      </c>
      <c r="P56" s="37">
        <f>ROUND(SUMPRODUCT(H56:O56,$H$9:$O$9)/100,1)</f>
        <v>7.5</v>
      </c>
      <c r="Q56" s="38" t="str">
        <f t="shared" si="3"/>
        <v>B</v>
      </c>
      <c r="R56" s="39" t="str">
        <f t="shared" si="4"/>
        <v>Khá</v>
      </c>
      <c r="S56" s="40" t="str">
        <f t="shared" si="5"/>
        <v/>
      </c>
      <c r="T56" s="41" t="s">
        <v>458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8.75" customHeight="1">
      <c r="B57" s="29">
        <v>48</v>
      </c>
      <c r="C57" s="30" t="s">
        <v>416</v>
      </c>
      <c r="D57" s="31" t="s">
        <v>417</v>
      </c>
      <c r="E57" s="32" t="s">
        <v>418</v>
      </c>
      <c r="F57" s="33" t="s">
        <v>419</v>
      </c>
      <c r="G57" s="30" t="s">
        <v>213</v>
      </c>
      <c r="H57" s="34">
        <v>8.5</v>
      </c>
      <c r="I57" s="34">
        <v>8.5</v>
      </c>
      <c r="J57" s="34" t="s">
        <v>28</v>
      </c>
      <c r="K57" s="34">
        <v>8.5</v>
      </c>
      <c r="L57" s="42"/>
      <c r="M57" s="42"/>
      <c r="N57" s="42"/>
      <c r="O57" s="36">
        <v>5</v>
      </c>
      <c r="P57" s="37">
        <f>ROUND(SUMPRODUCT(H57:O57,$H$9:$O$9)/100,1)</f>
        <v>6.1</v>
      </c>
      <c r="Q57" s="38" t="str">
        <f t="shared" si="3"/>
        <v>C</v>
      </c>
      <c r="R57" s="39" t="str">
        <f t="shared" si="4"/>
        <v>Trung bình</v>
      </c>
      <c r="S57" s="40" t="str">
        <f t="shared" si="5"/>
        <v/>
      </c>
      <c r="T57" s="41" t="s">
        <v>458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8.75" customHeight="1">
      <c r="B58" s="29">
        <v>49</v>
      </c>
      <c r="C58" s="30" t="s">
        <v>420</v>
      </c>
      <c r="D58" s="31" t="s">
        <v>421</v>
      </c>
      <c r="E58" s="32" t="s">
        <v>192</v>
      </c>
      <c r="F58" s="33" t="s">
        <v>422</v>
      </c>
      <c r="G58" s="30" t="s">
        <v>218</v>
      </c>
      <c r="H58" s="34">
        <v>8</v>
      </c>
      <c r="I58" s="34">
        <v>8.5</v>
      </c>
      <c r="J58" s="34" t="s">
        <v>28</v>
      </c>
      <c r="K58" s="34">
        <v>8.5</v>
      </c>
      <c r="L58" s="42"/>
      <c r="M58" s="42"/>
      <c r="N58" s="42"/>
      <c r="O58" s="36">
        <v>7.5</v>
      </c>
      <c r="P58" s="37">
        <f>ROUND(SUMPRODUCT(H58:O58,$H$9:$O$9)/100,1)</f>
        <v>7.8</v>
      </c>
      <c r="Q58" s="38" t="str">
        <f t="shared" si="3"/>
        <v>B</v>
      </c>
      <c r="R58" s="39" t="str">
        <f t="shared" si="4"/>
        <v>Khá</v>
      </c>
      <c r="S58" s="40" t="str">
        <f t="shared" si="5"/>
        <v/>
      </c>
      <c r="T58" s="41" t="s">
        <v>458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8.75" customHeight="1">
      <c r="B59" s="29">
        <v>50</v>
      </c>
      <c r="C59" s="30" t="s">
        <v>423</v>
      </c>
      <c r="D59" s="31" t="s">
        <v>424</v>
      </c>
      <c r="E59" s="32" t="s">
        <v>192</v>
      </c>
      <c r="F59" s="33" t="s">
        <v>425</v>
      </c>
      <c r="G59" s="30" t="s">
        <v>301</v>
      </c>
      <c r="H59" s="34">
        <v>9</v>
      </c>
      <c r="I59" s="34">
        <v>7.5</v>
      </c>
      <c r="J59" s="34" t="s">
        <v>28</v>
      </c>
      <c r="K59" s="34">
        <v>9.5</v>
      </c>
      <c r="L59" s="42"/>
      <c r="M59" s="42"/>
      <c r="N59" s="42"/>
      <c r="O59" s="36">
        <v>8.5</v>
      </c>
      <c r="P59" s="37">
        <f>ROUND(SUMPRODUCT(H59:O59,$H$9:$O$9)/100,1)</f>
        <v>8.6</v>
      </c>
      <c r="Q59" s="38" t="str">
        <f t="shared" si="3"/>
        <v>A</v>
      </c>
      <c r="R59" s="39" t="str">
        <f t="shared" si="4"/>
        <v>Giỏi</v>
      </c>
      <c r="S59" s="40" t="str">
        <f t="shared" si="5"/>
        <v/>
      </c>
      <c r="T59" s="41" t="s">
        <v>458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8.75" customHeight="1">
      <c r="B60" s="29">
        <v>51</v>
      </c>
      <c r="C60" s="30" t="s">
        <v>426</v>
      </c>
      <c r="D60" s="31" t="s">
        <v>427</v>
      </c>
      <c r="E60" s="32" t="s">
        <v>428</v>
      </c>
      <c r="F60" s="33" t="s">
        <v>429</v>
      </c>
      <c r="G60" s="30" t="s">
        <v>217</v>
      </c>
      <c r="H60" s="34">
        <v>8</v>
      </c>
      <c r="I60" s="34">
        <v>7</v>
      </c>
      <c r="J60" s="34" t="s">
        <v>28</v>
      </c>
      <c r="K60" s="34">
        <v>8.5</v>
      </c>
      <c r="L60" s="42"/>
      <c r="M60" s="42"/>
      <c r="N60" s="42"/>
      <c r="O60" s="36">
        <v>3.5</v>
      </c>
      <c r="P60" s="37">
        <f>ROUND(SUMPRODUCT(H60:O60,$H$9:$O$9)/100,1)</f>
        <v>4.8</v>
      </c>
      <c r="Q60" s="38" t="str">
        <f t="shared" si="3"/>
        <v>D</v>
      </c>
      <c r="R60" s="39" t="str">
        <f t="shared" si="4"/>
        <v>Trung bình yếu</v>
      </c>
      <c r="S60" s="40" t="str">
        <f t="shared" si="5"/>
        <v/>
      </c>
      <c r="T60" s="41" t="s">
        <v>458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8.75" customHeight="1">
      <c r="B61" s="29">
        <v>52</v>
      </c>
      <c r="C61" s="30" t="s">
        <v>430</v>
      </c>
      <c r="D61" s="31" t="s">
        <v>431</v>
      </c>
      <c r="E61" s="32" t="s">
        <v>432</v>
      </c>
      <c r="F61" s="33" t="s">
        <v>433</v>
      </c>
      <c r="G61" s="30" t="s">
        <v>218</v>
      </c>
      <c r="H61" s="34">
        <v>9</v>
      </c>
      <c r="I61" s="34">
        <v>7</v>
      </c>
      <c r="J61" s="34" t="s">
        <v>28</v>
      </c>
      <c r="K61" s="34">
        <v>8</v>
      </c>
      <c r="L61" s="42"/>
      <c r="M61" s="42"/>
      <c r="N61" s="42"/>
      <c r="O61" s="36">
        <v>4</v>
      </c>
      <c r="P61" s="37">
        <f>ROUND(SUMPRODUCT(H61:O61,$H$9:$O$9)/100,1)</f>
        <v>5.2</v>
      </c>
      <c r="Q61" s="38" t="str">
        <f t="shared" si="3"/>
        <v>D+</v>
      </c>
      <c r="R61" s="39" t="str">
        <f t="shared" si="4"/>
        <v>Trung bình yếu</v>
      </c>
      <c r="S61" s="40" t="str">
        <f t="shared" si="5"/>
        <v/>
      </c>
      <c r="T61" s="41" t="s">
        <v>458</v>
      </c>
      <c r="U61" s="3"/>
      <c r="V61" s="28"/>
      <c r="W61" s="7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8.75" customHeight="1">
      <c r="B62" s="29">
        <v>53</v>
      </c>
      <c r="C62" s="30" t="s">
        <v>434</v>
      </c>
      <c r="D62" s="31" t="s">
        <v>101</v>
      </c>
      <c r="E62" s="32" t="s">
        <v>435</v>
      </c>
      <c r="F62" s="33" t="s">
        <v>436</v>
      </c>
      <c r="G62" s="30" t="s">
        <v>212</v>
      </c>
      <c r="H62" s="34">
        <v>10</v>
      </c>
      <c r="I62" s="34">
        <v>7</v>
      </c>
      <c r="J62" s="34" t="s">
        <v>28</v>
      </c>
      <c r="K62" s="34">
        <v>8.5</v>
      </c>
      <c r="L62" s="42"/>
      <c r="M62" s="42"/>
      <c r="N62" s="42"/>
      <c r="O62" s="36">
        <v>6</v>
      </c>
      <c r="P62" s="37">
        <f>ROUND(SUMPRODUCT(H62:O62,$H$9:$O$9)/100,1)</f>
        <v>6.8</v>
      </c>
      <c r="Q62" s="38" t="str">
        <f t="shared" si="3"/>
        <v>C+</v>
      </c>
      <c r="R62" s="39" t="str">
        <f t="shared" si="4"/>
        <v>Trung bình</v>
      </c>
      <c r="S62" s="40" t="str">
        <f t="shared" si="5"/>
        <v/>
      </c>
      <c r="T62" s="41" t="s">
        <v>458</v>
      </c>
      <c r="U62" s="3"/>
      <c r="V62" s="28"/>
      <c r="W62" s="7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8.75" customHeight="1">
      <c r="B63" s="29">
        <v>54</v>
      </c>
      <c r="C63" s="30" t="s">
        <v>437</v>
      </c>
      <c r="D63" s="31" t="s">
        <v>366</v>
      </c>
      <c r="E63" s="32" t="s">
        <v>438</v>
      </c>
      <c r="F63" s="33" t="s">
        <v>439</v>
      </c>
      <c r="G63" s="30" t="s">
        <v>218</v>
      </c>
      <c r="H63" s="34">
        <v>7.5</v>
      </c>
      <c r="I63" s="34">
        <v>8</v>
      </c>
      <c r="J63" s="34" t="s">
        <v>28</v>
      </c>
      <c r="K63" s="34">
        <v>8</v>
      </c>
      <c r="L63" s="42"/>
      <c r="M63" s="42"/>
      <c r="N63" s="42"/>
      <c r="O63" s="36">
        <v>7.5</v>
      </c>
      <c r="P63" s="37">
        <f>ROUND(SUMPRODUCT(H63:O63,$H$9:$O$9)/100,1)</f>
        <v>7.6</v>
      </c>
      <c r="Q63" s="38" t="str">
        <f t="shared" si="3"/>
        <v>B</v>
      </c>
      <c r="R63" s="39" t="str">
        <f t="shared" si="4"/>
        <v>Khá</v>
      </c>
      <c r="S63" s="40" t="str">
        <f t="shared" si="5"/>
        <v/>
      </c>
      <c r="T63" s="41" t="s">
        <v>458</v>
      </c>
      <c r="U63" s="3"/>
      <c r="V63" s="28"/>
      <c r="W63" s="79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8.75" customHeight="1">
      <c r="B64" s="29">
        <v>55</v>
      </c>
      <c r="C64" s="30" t="s">
        <v>440</v>
      </c>
      <c r="D64" s="31" t="s">
        <v>441</v>
      </c>
      <c r="E64" s="32" t="s">
        <v>442</v>
      </c>
      <c r="F64" s="33" t="s">
        <v>254</v>
      </c>
      <c r="G64" s="30" t="s">
        <v>217</v>
      </c>
      <c r="H64" s="34">
        <v>8.5</v>
      </c>
      <c r="I64" s="34">
        <v>8</v>
      </c>
      <c r="J64" s="34" t="s">
        <v>28</v>
      </c>
      <c r="K64" s="34">
        <v>8.5</v>
      </c>
      <c r="L64" s="42"/>
      <c r="M64" s="42"/>
      <c r="N64" s="42"/>
      <c r="O64" s="36">
        <v>6</v>
      </c>
      <c r="P64" s="37">
        <f>ROUND(SUMPRODUCT(H64:O64,$H$9:$O$9)/100,1)</f>
        <v>6.7</v>
      </c>
      <c r="Q64" s="38" t="str">
        <f t="shared" si="3"/>
        <v>C+</v>
      </c>
      <c r="R64" s="39" t="str">
        <f t="shared" si="4"/>
        <v>Trung bình</v>
      </c>
      <c r="S64" s="40" t="str">
        <f t="shared" si="5"/>
        <v/>
      </c>
      <c r="T64" s="41" t="s">
        <v>458</v>
      </c>
      <c r="U64" s="3"/>
      <c r="V64" s="28"/>
      <c r="W64" s="79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18.75" customHeight="1">
      <c r="B65" s="29">
        <v>56</v>
      </c>
      <c r="C65" s="30" t="s">
        <v>443</v>
      </c>
      <c r="D65" s="31" t="s">
        <v>101</v>
      </c>
      <c r="E65" s="32" t="s">
        <v>442</v>
      </c>
      <c r="F65" s="33" t="s">
        <v>444</v>
      </c>
      <c r="G65" s="30" t="s">
        <v>212</v>
      </c>
      <c r="H65" s="34">
        <v>8.5</v>
      </c>
      <c r="I65" s="34">
        <v>8.5</v>
      </c>
      <c r="J65" s="34" t="s">
        <v>28</v>
      </c>
      <c r="K65" s="34">
        <v>8</v>
      </c>
      <c r="L65" s="42"/>
      <c r="M65" s="42"/>
      <c r="N65" s="42"/>
      <c r="O65" s="36">
        <v>7.5</v>
      </c>
      <c r="P65" s="37">
        <f>ROUND(SUMPRODUCT(H65:O65,$H$9:$O$9)/100,1)</f>
        <v>7.8</v>
      </c>
      <c r="Q65" s="38" t="str">
        <f t="shared" si="3"/>
        <v>B</v>
      </c>
      <c r="R65" s="39" t="str">
        <f t="shared" si="4"/>
        <v>Khá</v>
      </c>
      <c r="S65" s="40" t="str">
        <f t="shared" si="5"/>
        <v/>
      </c>
      <c r="T65" s="41" t="s">
        <v>458</v>
      </c>
      <c r="U65" s="3"/>
      <c r="V65" s="28"/>
      <c r="W65" s="79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</row>
    <row r="66" spans="1:38" ht="18.75" customHeight="1">
      <c r="B66" s="29">
        <v>57</v>
      </c>
      <c r="C66" s="30" t="s">
        <v>445</v>
      </c>
      <c r="D66" s="31" t="s">
        <v>446</v>
      </c>
      <c r="E66" s="32" t="s">
        <v>204</v>
      </c>
      <c r="F66" s="33" t="s">
        <v>447</v>
      </c>
      <c r="G66" s="30" t="s">
        <v>296</v>
      </c>
      <c r="H66" s="34">
        <v>7.5</v>
      </c>
      <c r="I66" s="34">
        <v>7</v>
      </c>
      <c r="J66" s="34" t="s">
        <v>28</v>
      </c>
      <c r="K66" s="34">
        <v>8.5</v>
      </c>
      <c r="L66" s="42"/>
      <c r="M66" s="42"/>
      <c r="N66" s="42"/>
      <c r="O66" s="36">
        <v>6.5</v>
      </c>
      <c r="P66" s="37">
        <f>ROUND(SUMPRODUCT(H66:O66,$H$9:$O$9)/100,1)</f>
        <v>6.9</v>
      </c>
      <c r="Q66" s="38" t="str">
        <f t="shared" si="3"/>
        <v>C+</v>
      </c>
      <c r="R66" s="39" t="str">
        <f t="shared" si="4"/>
        <v>Trung bình</v>
      </c>
      <c r="S66" s="40" t="str">
        <f t="shared" si="5"/>
        <v/>
      </c>
      <c r="T66" s="41" t="s">
        <v>458</v>
      </c>
      <c r="U66" s="3"/>
      <c r="V66" s="28"/>
      <c r="W66" s="79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</row>
    <row r="67" spans="1:38" ht="18.75" customHeight="1">
      <c r="B67" s="29">
        <v>58</v>
      </c>
      <c r="C67" s="30" t="s">
        <v>448</v>
      </c>
      <c r="D67" s="31" t="s">
        <v>449</v>
      </c>
      <c r="E67" s="32" t="s">
        <v>204</v>
      </c>
      <c r="F67" s="33" t="s">
        <v>450</v>
      </c>
      <c r="G67" s="30" t="s">
        <v>451</v>
      </c>
      <c r="H67" s="34">
        <v>8</v>
      </c>
      <c r="I67" s="34">
        <v>7.5</v>
      </c>
      <c r="J67" s="34" t="s">
        <v>28</v>
      </c>
      <c r="K67" s="34">
        <v>9</v>
      </c>
      <c r="L67" s="42"/>
      <c r="M67" s="42"/>
      <c r="N67" s="42"/>
      <c r="O67" s="36">
        <v>7.5</v>
      </c>
      <c r="P67" s="37">
        <f>ROUND(SUMPRODUCT(H67:O67,$H$9:$O$9)/100,1)</f>
        <v>7.7</v>
      </c>
      <c r="Q67" s="38" t="str">
        <f t="shared" si="3"/>
        <v>B</v>
      </c>
      <c r="R67" s="39" t="str">
        <f t="shared" si="4"/>
        <v>Khá</v>
      </c>
      <c r="S67" s="40" t="str">
        <f t="shared" si="5"/>
        <v/>
      </c>
      <c r="T67" s="41" t="s">
        <v>458</v>
      </c>
      <c r="U67" s="3"/>
      <c r="V67" s="28"/>
      <c r="W67" s="79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</row>
    <row r="68" spans="1:38" ht="18.75" customHeight="1">
      <c r="B68" s="29">
        <v>59</v>
      </c>
      <c r="C68" s="30" t="s">
        <v>452</v>
      </c>
      <c r="D68" s="31" t="s">
        <v>68</v>
      </c>
      <c r="E68" s="32" t="s">
        <v>204</v>
      </c>
      <c r="F68" s="33" t="s">
        <v>453</v>
      </c>
      <c r="G68" s="30" t="s">
        <v>219</v>
      </c>
      <c r="H68" s="34">
        <v>8.5</v>
      </c>
      <c r="I68" s="34">
        <v>7.5</v>
      </c>
      <c r="J68" s="34" t="s">
        <v>28</v>
      </c>
      <c r="K68" s="34">
        <v>8</v>
      </c>
      <c r="L68" s="42"/>
      <c r="M68" s="42"/>
      <c r="N68" s="42"/>
      <c r="O68" s="36">
        <v>8.5</v>
      </c>
      <c r="P68" s="37">
        <f>ROUND(SUMPRODUCT(H68:O68,$H$9:$O$9)/100,1)</f>
        <v>8.4</v>
      </c>
      <c r="Q68" s="38" t="str">
        <f t="shared" si="3"/>
        <v>B+</v>
      </c>
      <c r="R68" s="39" t="str">
        <f t="shared" si="4"/>
        <v>Khá</v>
      </c>
      <c r="S68" s="40" t="str">
        <f t="shared" si="5"/>
        <v/>
      </c>
      <c r="T68" s="41" t="s">
        <v>458</v>
      </c>
      <c r="U68" s="3"/>
      <c r="V68" s="28"/>
      <c r="W68" s="79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</row>
    <row r="69" spans="1:38" ht="18.75" customHeight="1">
      <c r="B69" s="29">
        <v>60</v>
      </c>
      <c r="C69" s="30" t="s">
        <v>454</v>
      </c>
      <c r="D69" s="31" t="s">
        <v>455</v>
      </c>
      <c r="E69" s="32" t="s">
        <v>209</v>
      </c>
      <c r="F69" s="33" t="s">
        <v>456</v>
      </c>
      <c r="G69" s="30" t="s">
        <v>218</v>
      </c>
      <c r="H69" s="34">
        <v>8.5</v>
      </c>
      <c r="I69" s="34">
        <v>8</v>
      </c>
      <c r="J69" s="34" t="s">
        <v>28</v>
      </c>
      <c r="K69" s="34">
        <v>8</v>
      </c>
      <c r="L69" s="42"/>
      <c r="M69" s="42"/>
      <c r="N69" s="42"/>
      <c r="O69" s="36">
        <v>6.5</v>
      </c>
      <c r="P69" s="37">
        <f>ROUND(SUMPRODUCT(H69:O69,$H$9:$O$9)/100,1)</f>
        <v>7</v>
      </c>
      <c r="Q69" s="38" t="str">
        <f t="shared" si="3"/>
        <v>B</v>
      </c>
      <c r="R69" s="39" t="str">
        <f t="shared" si="4"/>
        <v>Khá</v>
      </c>
      <c r="S69" s="40" t="str">
        <f t="shared" si="5"/>
        <v/>
      </c>
      <c r="T69" s="41" t="s">
        <v>458</v>
      </c>
      <c r="U69" s="3"/>
      <c r="V69" s="28"/>
      <c r="W69" s="79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</row>
    <row r="70" spans="1:38" ht="9" hidden="1" customHeight="1">
      <c r="A70" s="2"/>
      <c r="B70" s="43"/>
      <c r="C70" s="44"/>
      <c r="D70" s="44"/>
      <c r="E70" s="45"/>
      <c r="F70" s="45"/>
      <c r="G70" s="45"/>
      <c r="H70" s="46"/>
      <c r="I70" s="47"/>
      <c r="J70" s="47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3"/>
    </row>
    <row r="71" spans="1:38" ht="16.8" hidden="1">
      <c r="A71" s="2"/>
      <c r="B71" s="109" t="s">
        <v>29</v>
      </c>
      <c r="C71" s="109"/>
      <c r="D71" s="44"/>
      <c r="E71" s="45"/>
      <c r="F71" s="45"/>
      <c r="G71" s="45"/>
      <c r="H71" s="46"/>
      <c r="I71" s="47"/>
      <c r="J71" s="47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3"/>
    </row>
    <row r="72" spans="1:38" ht="16.5" hidden="1" customHeight="1">
      <c r="A72" s="2"/>
      <c r="B72" s="49" t="s">
        <v>30</v>
      </c>
      <c r="C72" s="49"/>
      <c r="D72" s="50">
        <f>+$Z$8</f>
        <v>60</v>
      </c>
      <c r="E72" s="51" t="s">
        <v>31</v>
      </c>
      <c r="F72" s="112" t="s">
        <v>32</v>
      </c>
      <c r="G72" s="112"/>
      <c r="H72" s="112"/>
      <c r="I72" s="112"/>
      <c r="J72" s="112"/>
      <c r="K72" s="112"/>
      <c r="L72" s="112"/>
      <c r="M72" s="112"/>
      <c r="N72" s="112"/>
      <c r="O72" s="52">
        <f>$Z$8 -COUNTIF($S$9:$S$259,"Vắng") -COUNTIF($S$9:$S$259,"Vắng có phép") - COUNTIF($S$9:$S$259,"Đình chỉ thi") - COUNTIF($S$9:$S$259,"Không đủ ĐKDT")</f>
        <v>58</v>
      </c>
      <c r="P72" s="52"/>
      <c r="Q72" s="52"/>
      <c r="R72" s="53"/>
      <c r="S72" s="54" t="s">
        <v>31</v>
      </c>
      <c r="T72" s="53"/>
      <c r="U72" s="3"/>
    </row>
    <row r="73" spans="1:38" ht="16.5" hidden="1" customHeight="1">
      <c r="A73" s="2"/>
      <c r="B73" s="49" t="s">
        <v>33</v>
      </c>
      <c r="C73" s="49"/>
      <c r="D73" s="50">
        <f>+$AK$8</f>
        <v>58</v>
      </c>
      <c r="E73" s="51" t="s">
        <v>31</v>
      </c>
      <c r="F73" s="112" t="s">
        <v>34</v>
      </c>
      <c r="G73" s="112"/>
      <c r="H73" s="112"/>
      <c r="I73" s="112"/>
      <c r="J73" s="112"/>
      <c r="K73" s="112"/>
      <c r="L73" s="112"/>
      <c r="M73" s="112"/>
      <c r="N73" s="112"/>
      <c r="O73" s="55">
        <f>COUNTIF($S$9:$S$135,"Vắng")</f>
        <v>1</v>
      </c>
      <c r="P73" s="55"/>
      <c r="Q73" s="55"/>
      <c r="R73" s="56"/>
      <c r="S73" s="54" t="s">
        <v>31</v>
      </c>
      <c r="T73" s="56"/>
      <c r="U73" s="3"/>
    </row>
    <row r="74" spans="1:38" ht="16.5" hidden="1" customHeight="1">
      <c r="A74" s="2"/>
      <c r="B74" s="49" t="s">
        <v>46</v>
      </c>
      <c r="C74" s="49"/>
      <c r="D74" s="65">
        <f>COUNTIF(W10:W69,"Học lại")</f>
        <v>2</v>
      </c>
      <c r="E74" s="51" t="s">
        <v>31</v>
      </c>
      <c r="F74" s="112" t="s">
        <v>47</v>
      </c>
      <c r="G74" s="112"/>
      <c r="H74" s="112"/>
      <c r="I74" s="112"/>
      <c r="J74" s="112"/>
      <c r="K74" s="112"/>
      <c r="L74" s="112"/>
      <c r="M74" s="112"/>
      <c r="N74" s="112"/>
      <c r="O74" s="52">
        <f>COUNTIF($S$9:$S$135,"Vắng có phép")</f>
        <v>0</v>
      </c>
      <c r="P74" s="52"/>
      <c r="Q74" s="52"/>
      <c r="R74" s="53"/>
      <c r="S74" s="54" t="s">
        <v>31</v>
      </c>
      <c r="T74" s="53"/>
      <c r="U74" s="3"/>
    </row>
    <row r="75" spans="1:38" ht="3" hidden="1" customHeight="1">
      <c r="A75" s="2"/>
      <c r="B75" s="43"/>
      <c r="C75" s="44"/>
      <c r="D75" s="44"/>
      <c r="E75" s="45"/>
      <c r="F75" s="45"/>
      <c r="G75" s="45"/>
      <c r="H75" s="46"/>
      <c r="I75" s="47"/>
      <c r="J75" s="47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3"/>
    </row>
    <row r="76" spans="1:38" hidden="1">
      <c r="B76" s="85" t="s">
        <v>48</v>
      </c>
      <c r="C76" s="85"/>
      <c r="D76" s="86">
        <f>COUNTIF(W10:W69,"Thi lại")</f>
        <v>0</v>
      </c>
      <c r="E76" s="87" t="s">
        <v>31</v>
      </c>
      <c r="F76" s="3"/>
      <c r="G76" s="3"/>
      <c r="H76" s="3"/>
      <c r="I76" s="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3"/>
    </row>
    <row r="77" spans="1:38" ht="20.399999999999999" customHeight="1">
      <c r="B77" s="85"/>
      <c r="C77" s="85"/>
      <c r="D77" s="86"/>
      <c r="E77" s="87"/>
      <c r="F77" s="3"/>
      <c r="G77" s="3"/>
      <c r="H77" s="3"/>
      <c r="I77" s="3"/>
      <c r="J77" s="113" t="s">
        <v>1041</v>
      </c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3"/>
    </row>
    <row r="78" spans="1:38" ht="28.95" hidden="1" customHeight="1">
      <c r="A78" s="57"/>
      <c r="B78" s="123" t="s">
        <v>35</v>
      </c>
      <c r="C78" s="123"/>
      <c r="D78" s="123"/>
      <c r="E78" s="123"/>
      <c r="F78" s="123"/>
      <c r="G78" s="123"/>
      <c r="H78" s="123"/>
      <c r="I78" s="124"/>
      <c r="J78" s="125" t="s">
        <v>1037</v>
      </c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3"/>
    </row>
    <row r="79" spans="1:38" ht="4.5" hidden="1" customHeight="1">
      <c r="A79" s="2"/>
      <c r="B79" s="127"/>
      <c r="C79" s="128"/>
      <c r="D79" s="128"/>
      <c r="E79" s="129"/>
      <c r="F79" s="129"/>
      <c r="G79" s="129"/>
      <c r="H79" s="130"/>
      <c r="I79" s="131"/>
      <c r="J79" s="131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3"/>
    </row>
    <row r="80" spans="1:38" s="2" customFormat="1" ht="17.399999999999999" hidden="1" customHeight="1">
      <c r="B80" s="123" t="s">
        <v>36</v>
      </c>
      <c r="C80" s="123"/>
      <c r="D80" s="133" t="s">
        <v>37</v>
      </c>
      <c r="E80" s="133"/>
      <c r="F80" s="133"/>
      <c r="G80" s="133"/>
      <c r="H80" s="133"/>
      <c r="I80" s="131"/>
      <c r="J80" s="131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t="9.6" hidden="1" customHeight="1">
      <c r="A81" s="1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 ht="7.2" hidden="1" customHeight="1">
      <c r="A82" s="1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 ht="7.2" hidden="1" customHeight="1">
      <c r="A83" s="1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3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 ht="9.75" hidden="1" customHeight="1">
      <c r="A84" s="1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3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 ht="3.75" hidden="1" customHeight="1">
      <c r="A85" s="1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3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 ht="18" hidden="1" customHeight="1">
      <c r="A86" s="1"/>
      <c r="B86" s="135" t="s">
        <v>1038</v>
      </c>
      <c r="C86" s="135"/>
      <c r="D86" s="135" t="s">
        <v>1039</v>
      </c>
      <c r="E86" s="135"/>
      <c r="F86" s="135"/>
      <c r="G86" s="135"/>
      <c r="H86" s="135"/>
      <c r="I86" s="135"/>
      <c r="J86" s="135" t="s">
        <v>1040</v>
      </c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3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s="2" customFormat="1" ht="4.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</row>
    <row r="88" spans="1:38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</row>
    <row r="89" spans="1:38" s="2" customFormat="1" ht="21.75" customHeight="1">
      <c r="A89" s="1"/>
      <c r="B89" s="114"/>
      <c r="C89" s="114"/>
      <c r="D89" s="114"/>
      <c r="E89" s="114"/>
      <c r="F89" s="114"/>
      <c r="G89" s="114"/>
      <c r="H89" s="114"/>
      <c r="I89" s="58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3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</row>
    <row r="90" spans="1:38" s="2" customFormat="1">
      <c r="A90" s="1"/>
      <c r="B90" s="43"/>
      <c r="C90" s="59"/>
      <c r="D90" s="59"/>
      <c r="E90" s="60"/>
      <c r="F90" s="60"/>
      <c r="G90" s="60"/>
      <c r="H90" s="61"/>
      <c r="I90" s="62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</row>
    <row r="91" spans="1:38" s="2" customFormat="1">
      <c r="A91" s="1"/>
      <c r="B91" s="114"/>
      <c r="C91" s="114"/>
      <c r="D91" s="115"/>
      <c r="E91" s="115"/>
      <c r="F91" s="115"/>
      <c r="G91" s="115"/>
      <c r="H91" s="115"/>
      <c r="I91" s="62"/>
      <c r="J91" s="62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1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</row>
    <row r="92" spans="1:38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1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</row>
    <row r="96" spans="1:38"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</row>
  </sheetData>
  <sheetProtection formatCells="0" formatColumns="0" formatRows="0" insertColumns="0" insertRows="0" insertHyperlinks="0" deleteColumns="0" deleteRows="0" sort="0" autoFilter="0" pivotTables="0"/>
  <autoFilter ref="A8:AL69">
    <filterColumn colId="3" showButton="0"/>
    <filterColumn colId="19"/>
  </autoFilter>
  <sortState ref="B10:U69">
    <sortCondition ref="B10:B69"/>
  </sortState>
  <mergeCells count="58">
    <mergeCell ref="B78:H78"/>
    <mergeCell ref="J78:T78"/>
    <mergeCell ref="F74:N74"/>
    <mergeCell ref="B96:C96"/>
    <mergeCell ref="D96:I96"/>
    <mergeCell ref="J96:T96"/>
    <mergeCell ref="B86:C86"/>
    <mergeCell ref="D86:I86"/>
    <mergeCell ref="J86:T86"/>
    <mergeCell ref="B89:H89"/>
    <mergeCell ref="J89:T89"/>
    <mergeCell ref="B91:C91"/>
    <mergeCell ref="D91:H91"/>
    <mergeCell ref="J77:T77"/>
    <mergeCell ref="J90:T90"/>
    <mergeCell ref="AA4:AD6"/>
    <mergeCell ref="B80:C80"/>
    <mergeCell ref="D80:H80"/>
    <mergeCell ref="R7:R8"/>
    <mergeCell ref="S7:S9"/>
    <mergeCell ref="T7:T9"/>
    <mergeCell ref="B9:G9"/>
    <mergeCell ref="B71:C71"/>
    <mergeCell ref="M7:M8"/>
    <mergeCell ref="N7:N8"/>
    <mergeCell ref="O7:O8"/>
    <mergeCell ref="P7:P9"/>
    <mergeCell ref="Q7:Q8"/>
    <mergeCell ref="G7:G8"/>
    <mergeCell ref="J76:T76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O4:T4"/>
    <mergeCell ref="O5:T5"/>
    <mergeCell ref="B1:G1"/>
    <mergeCell ref="H1:T1"/>
    <mergeCell ref="B2:G2"/>
    <mergeCell ref="H2:T2"/>
    <mergeCell ref="F72:N72"/>
    <mergeCell ref="F73:N73"/>
    <mergeCell ref="L7:L8"/>
    <mergeCell ref="H7:H8"/>
    <mergeCell ref="D4:N4"/>
    <mergeCell ref="G5:N5"/>
  </mergeCells>
  <conditionalFormatting sqref="H10:O69">
    <cfRule type="cellIs" dxfId="18" priority="24" operator="greaterThan">
      <formula>10</formula>
    </cfRule>
  </conditionalFormatting>
  <conditionalFormatting sqref="C1:C1048576">
    <cfRule type="duplicateValues" dxfId="17" priority="15"/>
  </conditionalFormatting>
  <conditionalFormatting sqref="C77:C86">
    <cfRule type="duplicateValues" dxfId="16" priority="13"/>
  </conditionalFormatting>
  <dataValidations count="1">
    <dataValidation allowBlank="1" showInputMessage="1" showErrorMessage="1" errorTitle="Không xóa dữ liệu" error="Không xóa dữ liệu" prompt="Không xóa dữ liệu" sqref="X2:AL8 W10:W69 D74"/>
  </dataValidations>
  <pageMargins left="0.59055118110236227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Nhóm(01)</vt:lpstr>
      <vt:lpstr>Nhóm(5)</vt:lpstr>
      <vt:lpstr>Nhóm(4)</vt:lpstr>
      <vt:lpstr>Nhóm(3)</vt:lpstr>
      <vt:lpstr>Nhóm(2)</vt:lpstr>
      <vt:lpstr>Nhóm(6)</vt:lpstr>
      <vt:lpstr>'Nhóm(01)'!Print_Titles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2019-07-16T09:52:50Z</cp:lastPrinted>
  <dcterms:created xsi:type="dcterms:W3CDTF">2015-04-17T02:48:53Z</dcterms:created>
  <dcterms:modified xsi:type="dcterms:W3CDTF">2019-07-16T10:04:35Z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