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2"/>
  </bookViews>
  <sheets>
    <sheet name="Nhóm(C-L6)" sheetId="6" r:id="rId1"/>
    <sheet name="Nhóm(CL5)" sheetId="5" r:id="rId2"/>
    <sheet name="Nhóm(Ph-4)" sheetId="4" r:id="rId3"/>
    <sheet name="Nhóm(3)" sheetId="3" r:id="rId4"/>
    <sheet name="Nhóm(Ket2)" sheetId="2" r:id="rId5"/>
    <sheet name="Nhóm(hau1)" sheetId="1" r:id="rId6"/>
  </sheets>
  <definedNames>
    <definedName name="_xlnm._FilterDatabase" localSheetId="3" hidden="1">'Nhóm(3)'!$A$9:$AL$53</definedName>
    <definedName name="_xlnm._FilterDatabase" localSheetId="1" hidden="1">'Nhóm(CL5)'!$A$9:$AL$65</definedName>
    <definedName name="_xlnm._FilterDatabase" localSheetId="0" hidden="1">'Nhóm(C-L6)'!$A$9:$AL$66</definedName>
    <definedName name="_xlnm._FilterDatabase" localSheetId="5" hidden="1">'Nhóm(hau1)'!$A$9:$AL$69</definedName>
    <definedName name="_xlnm._FilterDatabase" localSheetId="4" hidden="1">'Nhóm(Ket2)'!$A$9:$AL$69</definedName>
    <definedName name="_xlnm._FilterDatabase" localSheetId="2" hidden="1">'Nhóm(Ph-4)'!$A$9:$AL$69</definedName>
    <definedName name="_xlnm.Print_Titles" localSheetId="3">'Nhóm(3)'!$4:$9</definedName>
    <definedName name="_xlnm.Print_Titles" localSheetId="1">'Nhóm(CL5)'!$4:$9</definedName>
    <definedName name="_xlnm.Print_Titles" localSheetId="0">'Nhóm(C-L6)'!$4:$9</definedName>
    <definedName name="_xlnm.Print_Titles" localSheetId="5">'Nhóm(hau1)'!$4:$9</definedName>
    <definedName name="_xlnm.Print_Titles" localSheetId="4">'Nhóm(Ket2)'!$4:$9</definedName>
    <definedName name="_xlnm.Print_Titles" localSheetId="2">'Nhóm(Ph-4)'!$4:$9</definedName>
  </definedNames>
  <calcPr calcId="124519"/>
</workbook>
</file>

<file path=xl/calcChain.xml><?xml version="1.0" encoding="utf-8"?>
<calcChain xmlns="http://schemas.openxmlformats.org/spreadsheetml/2006/main">
  <c r="S66" i="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5" i="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AA8"/>
  <c r="Y8"/>
  <c r="X8"/>
  <c r="S69" i="4"/>
  <c r="S68"/>
  <c r="S67"/>
  <c r="S66"/>
  <c r="S65"/>
  <c r="S64"/>
  <c r="S63"/>
  <c r="S62"/>
  <c r="S61"/>
  <c r="S60"/>
  <c r="S59"/>
  <c r="S57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53" i="3"/>
  <c r="S52"/>
  <c r="S51"/>
  <c r="S50"/>
  <c r="S49"/>
  <c r="S48"/>
  <c r="S47"/>
  <c r="S46"/>
  <c r="S45"/>
  <c r="S44"/>
  <c r="S43"/>
  <c r="S42"/>
  <c r="S41"/>
  <c r="S40"/>
  <c r="S39"/>
  <c r="S38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9" i="2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6"/>
  <c r="S25"/>
  <c r="S24"/>
  <c r="S23"/>
  <c r="S22"/>
  <c r="S21"/>
  <c r="S20"/>
  <c r="S19"/>
  <c r="S18"/>
  <c r="S17"/>
  <c r="S16"/>
  <c r="S15"/>
  <c r="S14"/>
  <c r="S13"/>
  <c r="S12"/>
  <c r="S11"/>
  <c r="S10"/>
  <c r="AC8" s="1"/>
  <c r="O9"/>
  <c r="AE8"/>
  <c r="AA8"/>
  <c r="Y8"/>
  <c r="X8"/>
  <c r="AE8" i="3" l="1"/>
  <c r="AE8" i="5"/>
  <c r="AC8"/>
  <c r="AA8" i="3"/>
  <c r="AC8"/>
  <c r="AC8" i="6"/>
  <c r="AE8" i="4"/>
  <c r="AC8"/>
  <c r="AA8"/>
  <c r="AA8" i="6"/>
  <c r="AE8"/>
  <c r="O71"/>
  <c r="O70"/>
  <c r="P11"/>
  <c r="P15"/>
  <c r="P19"/>
  <c r="P23"/>
  <c r="P27"/>
  <c r="P31"/>
  <c r="AB8"/>
  <c r="P10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P66"/>
  <c r="W66" s="1"/>
  <c r="P64"/>
  <c r="P62"/>
  <c r="P60"/>
  <c r="P58"/>
  <c r="W58" s="1"/>
  <c r="P56"/>
  <c r="P54"/>
  <c r="W54" s="1"/>
  <c r="P52"/>
  <c r="P50"/>
  <c r="W50" s="1"/>
  <c r="P48"/>
  <c r="P46"/>
  <c r="W46" s="1"/>
  <c r="P44"/>
  <c r="P42"/>
  <c r="P40"/>
  <c r="P38"/>
  <c r="P36"/>
  <c r="P34"/>
  <c r="W34" s="1"/>
  <c r="P13"/>
  <c r="P17"/>
  <c r="P21"/>
  <c r="P25"/>
  <c r="P29"/>
  <c r="P33"/>
  <c r="W36"/>
  <c r="W40"/>
  <c r="P64" i="5"/>
  <c r="W64" s="1"/>
  <c r="P62"/>
  <c r="P60"/>
  <c r="P58"/>
  <c r="P56"/>
  <c r="P54"/>
  <c r="P52"/>
  <c r="P50"/>
  <c r="P48"/>
  <c r="P46"/>
  <c r="P44"/>
  <c r="P42"/>
  <c r="P40"/>
  <c r="P38"/>
  <c r="P36"/>
  <c r="W36" s="1"/>
  <c r="P34"/>
  <c r="W34" s="1"/>
  <c r="P15"/>
  <c r="P19"/>
  <c r="P23"/>
  <c r="W54" s="1"/>
  <c r="P25"/>
  <c r="P27"/>
  <c r="P31"/>
  <c r="P33"/>
  <c r="AB8"/>
  <c r="P10"/>
  <c r="P12"/>
  <c r="P14"/>
  <c r="P16"/>
  <c r="P18"/>
  <c r="W18" s="1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O70"/>
  <c r="O69"/>
  <c r="P11"/>
  <c r="P13"/>
  <c r="P17"/>
  <c r="P21"/>
  <c r="P29"/>
  <c r="W38"/>
  <c r="W46"/>
  <c r="W62"/>
  <c r="O74" i="4"/>
  <c r="O73"/>
  <c r="P11"/>
  <c r="P15"/>
  <c r="P21"/>
  <c r="P27"/>
  <c r="P31"/>
  <c r="AB8"/>
  <c r="P10"/>
  <c r="P12"/>
  <c r="P14"/>
  <c r="P16"/>
  <c r="P18"/>
  <c r="P20"/>
  <c r="P22"/>
  <c r="P24"/>
  <c r="P26"/>
  <c r="P28"/>
  <c r="P30"/>
  <c r="P32"/>
  <c r="W32" s="1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68"/>
  <c r="P66"/>
  <c r="W66" s="1"/>
  <c r="P64"/>
  <c r="P62"/>
  <c r="P60"/>
  <c r="P58"/>
  <c r="P56"/>
  <c r="P54"/>
  <c r="P52"/>
  <c r="P50"/>
  <c r="P48"/>
  <c r="W48" s="1"/>
  <c r="P46"/>
  <c r="P44"/>
  <c r="P42"/>
  <c r="P40"/>
  <c r="W58" s="1"/>
  <c r="P38"/>
  <c r="P36"/>
  <c r="P34"/>
  <c r="P13"/>
  <c r="P17"/>
  <c r="P19"/>
  <c r="P23"/>
  <c r="P25"/>
  <c r="P29"/>
  <c r="P33"/>
  <c r="W38"/>
  <c r="W44"/>
  <c r="W62"/>
  <c r="O58" i="3"/>
  <c r="O57"/>
  <c r="P11"/>
  <c r="P15"/>
  <c r="P17"/>
  <c r="P23"/>
  <c r="P25"/>
  <c r="P27"/>
  <c r="P31"/>
  <c r="P33"/>
  <c r="AB8"/>
  <c r="P10"/>
  <c r="W10" s="1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2"/>
  <c r="W52" s="1"/>
  <c r="P50"/>
  <c r="P48"/>
  <c r="W48" s="1"/>
  <c r="P46"/>
  <c r="P44"/>
  <c r="P42"/>
  <c r="P40"/>
  <c r="W40" s="1"/>
  <c r="P38"/>
  <c r="P36"/>
  <c r="P34"/>
  <c r="P13"/>
  <c r="P19"/>
  <c r="P21"/>
  <c r="P29"/>
  <c r="W36"/>
  <c r="W46"/>
  <c r="O74" i="2"/>
  <c r="O73"/>
  <c r="P13"/>
  <c r="P17"/>
  <c r="P19"/>
  <c r="P23"/>
  <c r="P27"/>
  <c r="P29"/>
  <c r="P31"/>
  <c r="AB8"/>
  <c r="P10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68"/>
  <c r="P66"/>
  <c r="W66" s="1"/>
  <c r="P64"/>
  <c r="P62"/>
  <c r="P60"/>
  <c r="P58"/>
  <c r="P56"/>
  <c r="P54"/>
  <c r="P52"/>
  <c r="P50"/>
  <c r="W50" s="1"/>
  <c r="P48"/>
  <c r="P46"/>
  <c r="W46" s="1"/>
  <c r="P44"/>
  <c r="P42"/>
  <c r="P40"/>
  <c r="P38"/>
  <c r="P36"/>
  <c r="W36" s="1"/>
  <c r="P34"/>
  <c r="P11"/>
  <c r="P15"/>
  <c r="P21"/>
  <c r="P25"/>
  <c r="P33"/>
  <c r="W60"/>
  <c r="W64"/>
  <c r="W6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11"/>
  <c r="S10"/>
  <c r="W52" i="2" l="1"/>
  <c r="W56"/>
  <c r="W64" i="6"/>
  <c r="W10" i="5"/>
  <c r="W56"/>
  <c r="W42" i="6"/>
  <c r="W62"/>
  <c r="W18"/>
  <c r="W10"/>
  <c r="W48" i="5"/>
  <c r="W42"/>
  <c r="W50"/>
  <c r="W58"/>
  <c r="W40"/>
  <c r="W44"/>
  <c r="W52"/>
  <c r="W60"/>
  <c r="W36" i="4"/>
  <c r="W52"/>
  <c r="W56"/>
  <c r="W64"/>
  <c r="W10"/>
  <c r="W12"/>
  <c r="W28" i="3"/>
  <c r="W32"/>
  <c r="W42" i="2"/>
  <c r="W38"/>
  <c r="W58"/>
  <c r="W32"/>
  <c r="W28"/>
  <c r="W10"/>
  <c r="R29" i="6"/>
  <c r="Q29"/>
  <c r="W29"/>
  <c r="R21"/>
  <c r="Q21"/>
  <c r="W21"/>
  <c r="R13"/>
  <c r="Q13"/>
  <c r="W13"/>
  <c r="R36"/>
  <c r="Q36"/>
  <c r="R40"/>
  <c r="Q40"/>
  <c r="R44"/>
  <c r="Q44"/>
  <c r="R48"/>
  <c r="Q48"/>
  <c r="R52"/>
  <c r="Q52"/>
  <c r="R56"/>
  <c r="Q56"/>
  <c r="R60"/>
  <c r="Q60"/>
  <c r="R64"/>
  <c r="Q64"/>
  <c r="Q65"/>
  <c r="R65"/>
  <c r="W65"/>
  <c r="Q61"/>
  <c r="W61"/>
  <c r="R61"/>
  <c r="Q57"/>
  <c r="R57"/>
  <c r="W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Q20"/>
  <c r="R20"/>
  <c r="Q16"/>
  <c r="R16"/>
  <c r="Q12"/>
  <c r="R12"/>
  <c r="Q10"/>
  <c r="R10"/>
  <c r="W27"/>
  <c r="Q27"/>
  <c r="R27"/>
  <c r="W19"/>
  <c r="Q19"/>
  <c r="R19"/>
  <c r="W11"/>
  <c r="Q11"/>
  <c r="R11"/>
  <c r="W56"/>
  <c r="W48"/>
  <c r="W28"/>
  <c r="W24"/>
  <c r="W20"/>
  <c r="W12"/>
  <c r="W33"/>
  <c r="R33"/>
  <c r="Q33"/>
  <c r="R25"/>
  <c r="Q25"/>
  <c r="W25"/>
  <c r="R17"/>
  <c r="Q17"/>
  <c r="W17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Q63"/>
  <c r="R63"/>
  <c r="W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Q30"/>
  <c r="R30"/>
  <c r="R26"/>
  <c r="Q26"/>
  <c r="R22"/>
  <c r="Q22"/>
  <c r="R18"/>
  <c r="Q18"/>
  <c r="R14"/>
  <c r="Q14"/>
  <c r="Q31"/>
  <c r="W31"/>
  <c r="R31"/>
  <c r="W23"/>
  <c r="Q23"/>
  <c r="R23"/>
  <c r="W15"/>
  <c r="Q15"/>
  <c r="R15"/>
  <c r="W60"/>
  <c r="W52"/>
  <c r="W44"/>
  <c r="W38"/>
  <c r="W30"/>
  <c r="W14"/>
  <c r="W32"/>
  <c r="W26"/>
  <c r="W22"/>
  <c r="W16"/>
  <c r="R29" i="5"/>
  <c r="Q29"/>
  <c r="W29"/>
  <c r="R17"/>
  <c r="Q17"/>
  <c r="W17"/>
  <c r="R11"/>
  <c r="Q11"/>
  <c r="W11"/>
  <c r="Q65"/>
  <c r="R65"/>
  <c r="W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Q20"/>
  <c r="R20"/>
  <c r="Q16"/>
  <c r="R16"/>
  <c r="Q12"/>
  <c r="R12"/>
  <c r="W31"/>
  <c r="Q31"/>
  <c r="R31"/>
  <c r="W25"/>
  <c r="Q25"/>
  <c r="R25"/>
  <c r="W19"/>
  <c r="Q19"/>
  <c r="R19"/>
  <c r="R34"/>
  <c r="Q34"/>
  <c r="R38"/>
  <c r="Q38"/>
  <c r="R42"/>
  <c r="Q42"/>
  <c r="R46"/>
  <c r="Q46"/>
  <c r="R50"/>
  <c r="Q50"/>
  <c r="R54"/>
  <c r="Q54"/>
  <c r="R58"/>
  <c r="Q58"/>
  <c r="R62"/>
  <c r="Q62"/>
  <c r="W28"/>
  <c r="W24"/>
  <c r="W20"/>
  <c r="W12"/>
  <c r="R21"/>
  <c r="Q21"/>
  <c r="W21"/>
  <c r="R13"/>
  <c r="Q13"/>
  <c r="W13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Q26"/>
  <c r="R26"/>
  <c r="R22"/>
  <c r="Q22"/>
  <c r="R18"/>
  <c r="Q18"/>
  <c r="R14"/>
  <c r="Q14"/>
  <c r="R10"/>
  <c r="Q10"/>
  <c r="Q33"/>
  <c r="W33"/>
  <c r="R33"/>
  <c r="R27"/>
  <c r="Q27"/>
  <c r="W27"/>
  <c r="W23"/>
  <c r="Q23"/>
  <c r="R23"/>
  <c r="W15"/>
  <c r="Q15"/>
  <c r="R15"/>
  <c r="R36"/>
  <c r="Q36"/>
  <c r="R40"/>
  <c r="Q40"/>
  <c r="R44"/>
  <c r="Q44"/>
  <c r="R48"/>
  <c r="Q48"/>
  <c r="R52"/>
  <c r="Q52"/>
  <c r="R56"/>
  <c r="Q56"/>
  <c r="R60"/>
  <c r="Q60"/>
  <c r="R64"/>
  <c r="Q64"/>
  <c r="W30"/>
  <c r="W14"/>
  <c r="W32"/>
  <c r="W26"/>
  <c r="W22"/>
  <c r="W16"/>
  <c r="R29" i="4"/>
  <c r="Q29"/>
  <c r="W29"/>
  <c r="R23"/>
  <c r="Q23"/>
  <c r="W23"/>
  <c r="R17"/>
  <c r="Q17"/>
  <c r="W17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Q67"/>
  <c r="W67"/>
  <c r="R6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Q22"/>
  <c r="R22"/>
  <c r="Q18"/>
  <c r="R18"/>
  <c r="R14"/>
  <c r="Q14"/>
  <c r="Q31"/>
  <c r="W31"/>
  <c r="R31"/>
  <c r="W21"/>
  <c r="Q21"/>
  <c r="R21"/>
  <c r="W11"/>
  <c r="Q11"/>
  <c r="R11"/>
  <c r="W50"/>
  <c r="W42"/>
  <c r="W14"/>
  <c r="W26"/>
  <c r="W22"/>
  <c r="W18"/>
  <c r="W33"/>
  <c r="R33"/>
  <c r="Q33"/>
  <c r="R25"/>
  <c r="Q25"/>
  <c r="W25"/>
  <c r="R19"/>
  <c r="Q19"/>
  <c r="W19"/>
  <c r="R13"/>
  <c r="Q13"/>
  <c r="W13"/>
  <c r="R36"/>
  <c r="Q36"/>
  <c r="R40"/>
  <c r="Q40"/>
  <c r="R44"/>
  <c r="Q44"/>
  <c r="R48"/>
  <c r="Q48"/>
  <c r="R52"/>
  <c r="Q52"/>
  <c r="R56"/>
  <c r="Q56"/>
  <c r="R60"/>
  <c r="Q60"/>
  <c r="R64"/>
  <c r="Q64"/>
  <c r="R68"/>
  <c r="Q68"/>
  <c r="Q69"/>
  <c r="W69"/>
  <c r="R69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R20"/>
  <c r="Q20"/>
  <c r="Q16"/>
  <c r="R16"/>
  <c r="R12"/>
  <c r="Q12"/>
  <c r="Q10"/>
  <c r="R10"/>
  <c r="W27"/>
  <c r="Q27"/>
  <c r="R27"/>
  <c r="W15"/>
  <c r="Q15"/>
  <c r="R15"/>
  <c r="W68"/>
  <c r="W60"/>
  <c r="W54"/>
  <c r="W46"/>
  <c r="W40"/>
  <c r="W34"/>
  <c r="W30"/>
  <c r="W28"/>
  <c r="W24"/>
  <c r="W20"/>
  <c r="W16"/>
  <c r="R29" i="3"/>
  <c r="Q29"/>
  <c r="W29"/>
  <c r="R19"/>
  <c r="Q19"/>
  <c r="W19"/>
  <c r="R34"/>
  <c r="Q34"/>
  <c r="R38"/>
  <c r="Q38"/>
  <c r="R42"/>
  <c r="Q42"/>
  <c r="R46"/>
  <c r="Q46"/>
  <c r="R50"/>
  <c r="Q50"/>
  <c r="Q51"/>
  <c r="W51"/>
  <c r="R51"/>
  <c r="Q47"/>
  <c r="W47"/>
  <c r="R47"/>
  <c r="Q43"/>
  <c r="W43"/>
  <c r="R43"/>
  <c r="Q39"/>
  <c r="W39"/>
  <c r="R39"/>
  <c r="Q35"/>
  <c r="W35"/>
  <c r="R35"/>
  <c r="R30"/>
  <c r="Q30"/>
  <c r="Q26"/>
  <c r="R26"/>
  <c r="R22"/>
  <c r="Q22"/>
  <c r="Q18"/>
  <c r="R18"/>
  <c r="R14"/>
  <c r="Q14"/>
  <c r="W31"/>
  <c r="Q31"/>
  <c r="R31"/>
  <c r="W25"/>
  <c r="Q25"/>
  <c r="R25"/>
  <c r="W17"/>
  <c r="Q17"/>
  <c r="R17"/>
  <c r="W11"/>
  <c r="Q11"/>
  <c r="R11"/>
  <c r="W42"/>
  <c r="W34"/>
  <c r="W22"/>
  <c r="W18"/>
  <c r="W14"/>
  <c r="R21"/>
  <c r="Q21"/>
  <c r="W21"/>
  <c r="R13"/>
  <c r="Q13"/>
  <c r="W13"/>
  <c r="R36"/>
  <c r="Q36"/>
  <c r="R40"/>
  <c r="Q40"/>
  <c r="R44"/>
  <c r="Q44"/>
  <c r="R48"/>
  <c r="Q48"/>
  <c r="R52"/>
  <c r="Q52"/>
  <c r="Q53"/>
  <c r="W53"/>
  <c r="R53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R20"/>
  <c r="Q20"/>
  <c r="Q16"/>
  <c r="R16"/>
  <c r="Q12"/>
  <c r="R12"/>
  <c r="Q10"/>
  <c r="R10"/>
  <c r="W33"/>
  <c r="R33"/>
  <c r="Q33"/>
  <c r="Q27"/>
  <c r="W27"/>
  <c r="R27"/>
  <c r="W23"/>
  <c r="Q23"/>
  <c r="R23"/>
  <c r="W15"/>
  <c r="Q15"/>
  <c r="R15"/>
  <c r="W50"/>
  <c r="W44"/>
  <c r="W38"/>
  <c r="W24"/>
  <c r="W30"/>
  <c r="W26"/>
  <c r="W20"/>
  <c r="W16"/>
  <c r="W12"/>
  <c r="W33" i="2"/>
  <c r="R33"/>
  <c r="Q33"/>
  <c r="R21"/>
  <c r="Q21"/>
  <c r="W21"/>
  <c r="R11"/>
  <c r="Q11"/>
  <c r="W11"/>
  <c r="R36"/>
  <c r="Q36"/>
  <c r="R40"/>
  <c r="Q40"/>
  <c r="R44"/>
  <c r="Q44"/>
  <c r="R48"/>
  <c r="Q48"/>
  <c r="R52"/>
  <c r="Q52"/>
  <c r="R56"/>
  <c r="Q56"/>
  <c r="R60"/>
  <c r="Q60"/>
  <c r="R64"/>
  <c r="Q64"/>
  <c r="R68"/>
  <c r="Q68"/>
  <c r="Q67"/>
  <c r="W67"/>
  <c r="R6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Q18"/>
  <c r="R18"/>
  <c r="Q14"/>
  <c r="R14"/>
  <c r="Q31"/>
  <c r="W31"/>
  <c r="R31"/>
  <c r="W27"/>
  <c r="Q27"/>
  <c r="R27"/>
  <c r="W19"/>
  <c r="Q19"/>
  <c r="R19"/>
  <c r="W13"/>
  <c r="Q13"/>
  <c r="R13"/>
  <c r="W44"/>
  <c r="W22"/>
  <c r="W18"/>
  <c r="W14"/>
  <c r="R25"/>
  <c r="Q25"/>
  <c r="W25"/>
  <c r="R15"/>
  <c r="Q15"/>
  <c r="W15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Q69"/>
  <c r="W69"/>
  <c r="R69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R20"/>
  <c r="Q20"/>
  <c r="R16"/>
  <c r="Q16"/>
  <c r="R12"/>
  <c r="Q12"/>
  <c r="Q10"/>
  <c r="R10"/>
  <c r="W29"/>
  <c r="Q29"/>
  <c r="R29"/>
  <c r="W23"/>
  <c r="Q23"/>
  <c r="R23"/>
  <c r="W17"/>
  <c r="Q17"/>
  <c r="R17"/>
  <c r="W62"/>
  <c r="W54"/>
  <c r="W48"/>
  <c r="W40"/>
  <c r="W34"/>
  <c r="W24"/>
  <c r="W30"/>
  <c r="W26"/>
  <c r="W20"/>
  <c r="W16"/>
  <c r="W12"/>
  <c r="O9" i="1"/>
  <c r="D58" i="3" l="1"/>
  <c r="D74" i="2"/>
  <c r="D76" i="4"/>
  <c r="D71" i="6"/>
  <c r="D73"/>
  <c r="D72" i="5"/>
  <c r="AG8" i="6"/>
  <c r="AI8"/>
  <c r="AK8"/>
  <c r="AK8" i="5"/>
  <c r="D70"/>
  <c r="AG8"/>
  <c r="AI8"/>
  <c r="AK8" i="4"/>
  <c r="D74"/>
  <c r="AG8"/>
  <c r="AI8"/>
  <c r="AG8" i="3"/>
  <c r="AI8"/>
  <c r="D60"/>
  <c r="AK8"/>
  <c r="AG8" i="2"/>
  <c r="AI8"/>
  <c r="D76"/>
  <c r="AK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11"/>
  <c r="Y8"/>
  <c r="X8"/>
  <c r="D70" i="6" l="1"/>
  <c r="Z8"/>
  <c r="AJ8" s="1"/>
  <c r="D69" i="5"/>
  <c r="Z8"/>
  <c r="AL8" s="1"/>
  <c r="D73" i="4"/>
  <c r="Z8"/>
  <c r="AJ8" s="1"/>
  <c r="D57" i="3"/>
  <c r="Z8"/>
  <c r="AJ8" s="1"/>
  <c r="D73" i="2"/>
  <c r="Z8"/>
  <c r="AJ8" s="1"/>
  <c r="R66" i="1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3"/>
  <c r="O74"/>
  <c r="AC8"/>
  <c r="AA8"/>
  <c r="AB8"/>
  <c r="AL8" i="4" l="1"/>
  <c r="AJ8" i="5"/>
  <c r="O69" i="6"/>
  <c r="D69"/>
  <c r="AF8"/>
  <c r="AD8"/>
  <c r="AL8"/>
  <c r="AH8"/>
  <c r="O68" i="5"/>
  <c r="D68"/>
  <c r="AF8"/>
  <c r="AD8"/>
  <c r="AH8"/>
  <c r="O72" i="4"/>
  <c r="D72"/>
  <c r="AF8"/>
  <c r="AD8"/>
  <c r="AH8"/>
  <c r="O56" i="3"/>
  <c r="D56"/>
  <c r="AF8"/>
  <c r="AD8"/>
  <c r="AL8"/>
  <c r="AH8"/>
  <c r="O72" i="2"/>
  <c r="D72"/>
  <c r="AF8"/>
  <c r="AD8"/>
  <c r="AL8"/>
  <c r="AH8"/>
  <c r="AK8" i="1"/>
  <c r="D73" s="1"/>
  <c r="D76"/>
  <c r="D74"/>
  <c r="AI8"/>
  <c r="AG8"/>
  <c r="Z8" l="1"/>
  <c r="AJ8" l="1"/>
  <c r="O72"/>
  <c r="D72"/>
  <c r="AF8"/>
  <c r="AL8"/>
  <c r="AD8"/>
  <c r="AH8"/>
</calcChain>
</file>

<file path=xl/sharedStrings.xml><?xml version="1.0" encoding="utf-8"?>
<sst xmlns="http://schemas.openxmlformats.org/spreadsheetml/2006/main" count="2836" uniqueCount="1047">
  <si>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</si>
  <si>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</si>
  <si>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</si>
  <si>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</si>
  <si>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</si>
  <si>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</si>
  <si>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</si>
  <si>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</si>
  <si>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</si>
  <si>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</si>
  <si>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</si>
  <si>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</si>
  <si>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</si>
  <si>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</si>
  <si>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</si>
  <si>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</si>
  <si>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</si>
  <si>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</si>
  <si>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</si>
  <si>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</si>
  <si>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</si>
  <si>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</si>
  <si>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</si>
  <si>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</si>
  <si>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</si>
  <si>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</si>
  <si>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</si>
  <si>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</si>
  <si>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</si>
  <si>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</si>
  <si>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</si>
  <si>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</si>
  <si>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</si>
  <si>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</si>
  <si>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</si>
  <si>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</si>
  <si>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</si>
  <si>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</si>
  <si>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</si>
  <si>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</si>
  <si>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</si>
  <si>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</si>
  <si>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</si>
  <si>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</si>
  <si>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</si>
  <si>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</si>
  <si>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</si>
  <si>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</si>
  <si>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</si>
  <si>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</si>
  <si>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</si>
  <si>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</si>
  <si>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</si>
  <si>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1 học kỳ II năm học 2018 - 2019 </t>
  </si>
  <si>
    <t>KT.TRƯỞNG TRUNG TÂM</t>
  </si>
  <si>
    <t>PHÓ TRƯỞNG TRUNG TÂM</t>
  </si>
  <si>
    <t>Trần Thị Mỹ Hạnh</t>
  </si>
  <si>
    <t xml:space="preserve">Nguyên lý kế toán </t>
  </si>
  <si>
    <t>Ngày thi: 03/6/2019</t>
  </si>
  <si>
    <t>Giờ thi: 15h00</t>
  </si>
  <si>
    <t>Nhóm: FIA1321-01</t>
  </si>
  <si>
    <t>B17DCQT004</t>
  </si>
  <si>
    <t>Đoàn Thị Vân</t>
  </si>
  <si>
    <t>Anh</t>
  </si>
  <si>
    <t>06/03/1999</t>
  </si>
  <si>
    <t>D17CQQT04-B</t>
  </si>
  <si>
    <t>B17DCQT003</t>
  </si>
  <si>
    <t>Đỗ Thùy</t>
  </si>
  <si>
    <t>12/09/1999</t>
  </si>
  <si>
    <t>D17CQQT03-B</t>
  </si>
  <si>
    <t>B17DCMR004</t>
  </si>
  <si>
    <t>Nguyễn Kiều</t>
  </si>
  <si>
    <t>29/06/1999</t>
  </si>
  <si>
    <t>D17CQMR01-B</t>
  </si>
  <si>
    <t>B17DCMR005</t>
  </si>
  <si>
    <t>Nguyễn Quỳnh</t>
  </si>
  <si>
    <t>14/11/1999</t>
  </si>
  <si>
    <t>D17CQMR02-B</t>
  </si>
  <si>
    <t>B17DCQT007</t>
  </si>
  <si>
    <t>18/02/1999</t>
  </si>
  <si>
    <t>B17DCQT010</t>
  </si>
  <si>
    <t>Trần Thị Trâm</t>
  </si>
  <si>
    <t>11/01/1999</t>
  </si>
  <si>
    <t>D17CQQT02-B</t>
  </si>
  <si>
    <t>B17DCMR013</t>
  </si>
  <si>
    <t>Đoàn Thị Ngọc</t>
  </si>
  <si>
    <t>ánh</t>
  </si>
  <si>
    <t>05/04/1999</t>
  </si>
  <si>
    <t>B17DCQT015</t>
  </si>
  <si>
    <t>Trương Ngọc</t>
  </si>
  <si>
    <t>16/11/1999</t>
  </si>
  <si>
    <t>B17DCMR015</t>
  </si>
  <si>
    <t>Đỗ Thị</t>
  </si>
  <si>
    <t>Bình</t>
  </si>
  <si>
    <t>02/10/1999</t>
  </si>
  <si>
    <t>D17CQMR03-B</t>
  </si>
  <si>
    <t>B17DCQT018</t>
  </si>
  <si>
    <t>Hoàng Thị Phương</t>
  </si>
  <si>
    <t>Chi</t>
  </si>
  <si>
    <t>10/09/1999</t>
  </si>
  <si>
    <t>B16DCMR014</t>
  </si>
  <si>
    <t>Dương Thị</t>
  </si>
  <si>
    <t>Dung</t>
  </si>
  <si>
    <t>15/05/1998</t>
  </si>
  <si>
    <t>D16CQMR02-B</t>
  </si>
  <si>
    <t>B17DCMR030</t>
  </si>
  <si>
    <t>Vũ Thùy</t>
  </si>
  <si>
    <t>Duyên</t>
  </si>
  <si>
    <t>26/01/1999</t>
  </si>
  <si>
    <t>B17DCQT030</t>
  </si>
  <si>
    <t>Nguyễn Văn</t>
  </si>
  <si>
    <t>Dương</t>
  </si>
  <si>
    <t>25/09/1999</t>
  </si>
  <si>
    <t>B17DCMR018</t>
  </si>
  <si>
    <t>Đoàn Thị</t>
  </si>
  <si>
    <t>Đào</t>
  </si>
  <si>
    <t>14/09/1999</t>
  </si>
  <si>
    <t>B17DCMR034</t>
  </si>
  <si>
    <t>Kiều Thị</t>
  </si>
  <si>
    <t>Hà</t>
  </si>
  <si>
    <t>27/04/1999</t>
  </si>
  <si>
    <t>B17DCQT037</t>
  </si>
  <si>
    <t>Nguyễn Thị Thu</t>
  </si>
  <si>
    <t>13/08/1999</t>
  </si>
  <si>
    <t>D17CQQT01-B</t>
  </si>
  <si>
    <t>B17DCQT041</t>
  </si>
  <si>
    <t>Nguyễn Thị</t>
  </si>
  <si>
    <t>Hải</t>
  </si>
  <si>
    <t>12/04/1999</t>
  </si>
  <si>
    <t>B17DCMR041</t>
  </si>
  <si>
    <t>Chu Thúy</t>
  </si>
  <si>
    <t>Hạnh</t>
  </si>
  <si>
    <t>06/10/1999</t>
  </si>
  <si>
    <t>B17DCQT048</t>
  </si>
  <si>
    <t>Lê Thị Hồng</t>
  </si>
  <si>
    <t>B17DCQT049</t>
  </si>
  <si>
    <t>Lỗ Thị</t>
  </si>
  <si>
    <t>11/11/1999</t>
  </si>
  <si>
    <t>B17DCMR043</t>
  </si>
  <si>
    <t>Nguyễn Thị Mỹ</t>
  </si>
  <si>
    <t>26/05/1999</t>
  </si>
  <si>
    <t>B17DCMR036</t>
  </si>
  <si>
    <t>Đặng Thị Cẩm</t>
  </si>
  <si>
    <t>Hằng</t>
  </si>
  <si>
    <t>28/12/1999</t>
  </si>
  <si>
    <t>B17DCMR037</t>
  </si>
  <si>
    <t>Lại Minh</t>
  </si>
  <si>
    <t>07/11/1998</t>
  </si>
  <si>
    <t>B17DCMR038</t>
  </si>
  <si>
    <t>12/01/1999</t>
  </si>
  <si>
    <t>B17DCMR040</t>
  </si>
  <si>
    <t>15/04/1999</t>
  </si>
  <si>
    <t>B17DCQT058</t>
  </si>
  <si>
    <t>Trần Thị Minh</t>
  </si>
  <si>
    <t>Hòa</t>
  </si>
  <si>
    <t>06/09/1999</t>
  </si>
  <si>
    <t>B17DCMR063</t>
  </si>
  <si>
    <t>Đào Thị Thanh</t>
  </si>
  <si>
    <t>Huyền</t>
  </si>
  <si>
    <t>31/03/1999</t>
  </si>
  <si>
    <t>B17DCQT070</t>
  </si>
  <si>
    <t>Nguyễn Thu</t>
  </si>
  <si>
    <t>04/04/1999</t>
  </si>
  <si>
    <t>B14DCKT090</t>
  </si>
  <si>
    <t>Hương</t>
  </si>
  <si>
    <t>15/06/1995</t>
  </si>
  <si>
    <t>D14CQKT01-B</t>
  </si>
  <si>
    <t>B16DCMR054</t>
  </si>
  <si>
    <t>Lệ</t>
  </si>
  <si>
    <t>30/09/1998</t>
  </si>
  <si>
    <t>B17DCMR071</t>
  </si>
  <si>
    <t>Nguyễn Hoàng Thảo</t>
  </si>
  <si>
    <t>Linh</t>
  </si>
  <si>
    <t>07/10/1999</t>
  </si>
  <si>
    <t>B17DCMR074</t>
  </si>
  <si>
    <t>Nguyễn Thị Thảo</t>
  </si>
  <si>
    <t>16/08/1999</t>
  </si>
  <si>
    <t>B17DCQT087</t>
  </si>
  <si>
    <t>Nguyễn Thùy</t>
  </si>
  <si>
    <t>02/11/1999</t>
  </si>
  <si>
    <t>B17DCMR077</t>
  </si>
  <si>
    <t>Tô Hoàng Diệu</t>
  </si>
  <si>
    <t>20/11/1999</t>
  </si>
  <si>
    <t>B17DCMR080</t>
  </si>
  <si>
    <t>Vũ Thị</t>
  </si>
  <si>
    <t>07/03/1999</t>
  </si>
  <si>
    <t>B17DCQT099</t>
  </si>
  <si>
    <t>Nguyễn Thị Hương</t>
  </si>
  <si>
    <t>Ly</t>
  </si>
  <si>
    <t>09/05/1999</t>
  </si>
  <si>
    <t>B17DCQT101</t>
  </si>
  <si>
    <t>Lê Thị Thanh</t>
  </si>
  <si>
    <t>Minh</t>
  </si>
  <si>
    <t>B17DCMR091</t>
  </si>
  <si>
    <t>Lê Thị Trà</t>
  </si>
  <si>
    <t>My</t>
  </si>
  <si>
    <t>15/12/1999</t>
  </si>
  <si>
    <t>B17DCQT106</t>
  </si>
  <si>
    <t>Trần Hoàng</t>
  </si>
  <si>
    <t>Nam</t>
  </si>
  <si>
    <t>16/01/1999</t>
  </si>
  <si>
    <t>B16DCMR074</t>
  </si>
  <si>
    <t>Phạm Thu</t>
  </si>
  <si>
    <t>Nga</t>
  </si>
  <si>
    <t>03/04/1998</t>
  </si>
  <si>
    <t>B17DCMR095</t>
  </si>
  <si>
    <t>Nguyễn Phương</t>
  </si>
  <si>
    <t>Ngọc</t>
  </si>
  <si>
    <t>30/11/1999</t>
  </si>
  <si>
    <t>B17DCMR096</t>
  </si>
  <si>
    <t>Phạm Bích</t>
  </si>
  <si>
    <t>11/02/1999</t>
  </si>
  <si>
    <t>B17DCMR098</t>
  </si>
  <si>
    <t>Đặng Bảo</t>
  </si>
  <si>
    <t>Nguyệt</t>
  </si>
  <si>
    <t>04/07/1999</t>
  </si>
  <si>
    <t>B17DCMR102</t>
  </si>
  <si>
    <t>Nguyễn Hồng</t>
  </si>
  <si>
    <t>Nhung</t>
  </si>
  <si>
    <t>06/12/1999</t>
  </si>
  <si>
    <t>B17DCMR105</t>
  </si>
  <si>
    <t>Phạm Thị Kiều</t>
  </si>
  <si>
    <t>Oanh</t>
  </si>
  <si>
    <t>12/10/1999</t>
  </si>
  <si>
    <t>B17DCQT121</t>
  </si>
  <si>
    <t>Bùi Thị Hoài</t>
  </si>
  <si>
    <t>Phương</t>
  </si>
  <si>
    <t>17/12/1999</t>
  </si>
  <si>
    <t>B17DCQT125</t>
  </si>
  <si>
    <t>Lê Thu</t>
  </si>
  <si>
    <t>02/08/1999</t>
  </si>
  <si>
    <t>B17DCMR108</t>
  </si>
  <si>
    <t>Phạm Thị Minh</t>
  </si>
  <si>
    <t>Phượng</t>
  </si>
  <si>
    <t>27/09/1999</t>
  </si>
  <si>
    <t>B17DCMR115</t>
  </si>
  <si>
    <t>Tô Diễm</t>
  </si>
  <si>
    <t>Quỳnh</t>
  </si>
  <si>
    <t>17/02/1999</t>
  </si>
  <si>
    <t>B17DCQT138</t>
  </si>
  <si>
    <t>Phạm Văn</t>
  </si>
  <si>
    <t>Sơn</t>
  </si>
  <si>
    <t>07/11/1999</t>
  </si>
  <si>
    <t>B17DCQT151</t>
  </si>
  <si>
    <t>Đàm Thị</t>
  </si>
  <si>
    <t>Thu</t>
  </si>
  <si>
    <t>12/12/1999</t>
  </si>
  <si>
    <t>B17DCMR126</t>
  </si>
  <si>
    <t>Mai Thị</t>
  </si>
  <si>
    <t>01/12/1999</t>
  </si>
  <si>
    <t>B17DCMR130</t>
  </si>
  <si>
    <t>Thúy</t>
  </si>
  <si>
    <t>08/10/1999</t>
  </si>
  <si>
    <t>B17DCQT153</t>
  </si>
  <si>
    <t>23/03/1999</t>
  </si>
  <si>
    <t>B16DCQT138</t>
  </si>
  <si>
    <t>06/03/1998</t>
  </si>
  <si>
    <t>D16CQQT02-B</t>
  </si>
  <si>
    <t>B17DCMR138</t>
  </si>
  <si>
    <t>Đỗ Thị Huyền</t>
  </si>
  <si>
    <t>Trang</t>
  </si>
  <si>
    <t>26/09/1999</t>
  </si>
  <si>
    <t>B17DCQT173</t>
  </si>
  <si>
    <t>Uyên</t>
  </si>
  <si>
    <t>09/06/1999</t>
  </si>
  <si>
    <t>B17DCMR158</t>
  </si>
  <si>
    <t>Nguyễn Tiến</t>
  </si>
  <si>
    <t>Văn</t>
  </si>
  <si>
    <t>02/04/1999</t>
  </si>
  <si>
    <t>B17DCMR157</t>
  </si>
  <si>
    <t>Lê Thị</t>
  </si>
  <si>
    <t>Vân</t>
  </si>
  <si>
    <t>04/03/1999</t>
  </si>
  <si>
    <t>B17DCQT174</t>
  </si>
  <si>
    <t>Ngụy Thị</t>
  </si>
  <si>
    <t>17/08/1999</t>
  </si>
  <si>
    <t>403a2</t>
  </si>
  <si>
    <t>302a2</t>
  </si>
  <si>
    <t>B17DCMR001</t>
  </si>
  <si>
    <t>An</t>
  </si>
  <si>
    <t>28/09/1999</t>
  </si>
  <si>
    <t>B15DCQT004</t>
  </si>
  <si>
    <t>Dương Thị Vân</t>
  </si>
  <si>
    <t>22/01/1997</t>
  </si>
  <si>
    <t>D15TMDT2</t>
  </si>
  <si>
    <t>B17DCMR007</t>
  </si>
  <si>
    <t>Nguyễn Thị Phương</t>
  </si>
  <si>
    <t>03/06/1999</t>
  </si>
  <si>
    <t>B17DCMR011</t>
  </si>
  <si>
    <t>Trịnh Kiều</t>
  </si>
  <si>
    <t>22/04/1999</t>
  </si>
  <si>
    <t>B17DCMR017</t>
  </si>
  <si>
    <t>Ngô Phú</t>
  </si>
  <si>
    <t>Cường</t>
  </si>
  <si>
    <t>29/05/1999</t>
  </si>
  <si>
    <t>B17DCMR021</t>
  </si>
  <si>
    <t>Phùng Thị Hoàng</t>
  </si>
  <si>
    <t>Diệu</t>
  </si>
  <si>
    <t>18/04/1999</t>
  </si>
  <si>
    <t>B17DCMR022</t>
  </si>
  <si>
    <t>21/08/1999</t>
  </si>
  <si>
    <t>B17DCMR025</t>
  </si>
  <si>
    <t>Nguyễn Đức</t>
  </si>
  <si>
    <t>Duy</t>
  </si>
  <si>
    <t>07/04/1999</t>
  </si>
  <si>
    <t>B17DCMR027</t>
  </si>
  <si>
    <t>21/02/1999</t>
  </si>
  <si>
    <t>B17DCMR032</t>
  </si>
  <si>
    <t>Trần Thị Châu</t>
  </si>
  <si>
    <t>Giang</t>
  </si>
  <si>
    <t>22/05/1999</t>
  </si>
  <si>
    <t>B17DCQT042</t>
  </si>
  <si>
    <t>09/11/1999</t>
  </si>
  <si>
    <t>B17DCMR052</t>
  </si>
  <si>
    <t>Nguyễn Minh</t>
  </si>
  <si>
    <t>Hoàng</t>
  </si>
  <si>
    <t>B17DCQT063</t>
  </si>
  <si>
    <t>Trần Huy</t>
  </si>
  <si>
    <t>Hùng</t>
  </si>
  <si>
    <t>10/02/1999</t>
  </si>
  <si>
    <t>B17DCMR064</t>
  </si>
  <si>
    <t>Dương Thị Khánh</t>
  </si>
  <si>
    <t>14/03/1999</t>
  </si>
  <si>
    <t>B17DCMR065</t>
  </si>
  <si>
    <t>Lê Thị Khánh</t>
  </si>
  <si>
    <t>30/08/1999</t>
  </si>
  <si>
    <t>B17DCQT064</t>
  </si>
  <si>
    <t>Nguyễn Như</t>
  </si>
  <si>
    <t>Hưng</t>
  </si>
  <si>
    <t>21/12/1999</t>
  </si>
  <si>
    <t>B17DCMR055</t>
  </si>
  <si>
    <t>Nguyễn Thái</t>
  </si>
  <si>
    <t>27/11/1999</t>
  </si>
  <si>
    <t>B17DCMR059</t>
  </si>
  <si>
    <t>Nguyễn Thị Mai</t>
  </si>
  <si>
    <t>01/05/1999</t>
  </si>
  <si>
    <t>B17DCQT077</t>
  </si>
  <si>
    <t>Hoàng Tú</t>
  </si>
  <si>
    <t>15/07/1998</t>
  </si>
  <si>
    <t>B17DCMR070</t>
  </si>
  <si>
    <t>Nguyễn Duy</t>
  </si>
  <si>
    <t>24/05/1999</t>
  </si>
  <si>
    <t>B17DCMR073</t>
  </si>
  <si>
    <t>30/04/1998</t>
  </si>
  <si>
    <t>B17DCQT088</t>
  </si>
  <si>
    <t>16/02/1999</t>
  </si>
  <si>
    <t>B17DCMR082</t>
  </si>
  <si>
    <t>Phạm Thị</t>
  </si>
  <si>
    <t>Loan</t>
  </si>
  <si>
    <t>01/06/1999</t>
  </si>
  <si>
    <t>B17DCMR084</t>
  </si>
  <si>
    <t>Vũ Minh</t>
  </si>
  <si>
    <t>Lý</t>
  </si>
  <si>
    <t>01/02/1999</t>
  </si>
  <si>
    <t>B17DCMR085</t>
  </si>
  <si>
    <t>Mai</t>
  </si>
  <si>
    <t>B17DCMR087</t>
  </si>
  <si>
    <t>Trần Lê Hoàng</t>
  </si>
  <si>
    <t>13/11/1999</t>
  </si>
  <si>
    <t>B17DCMR089</t>
  </si>
  <si>
    <t>Vũ Tiến</t>
  </si>
  <si>
    <t>Mạnh</t>
  </si>
  <si>
    <t>27/03/1999</t>
  </si>
  <si>
    <t>B17DCQT104</t>
  </si>
  <si>
    <t>Trương Công</t>
  </si>
  <si>
    <t>19/10/1999</t>
  </si>
  <si>
    <t>B17DCMR092</t>
  </si>
  <si>
    <t>02/05/1999</t>
  </si>
  <si>
    <t>B17DCQT116</t>
  </si>
  <si>
    <t>Lương Thị Phương</t>
  </si>
  <si>
    <t>30/05/1999</t>
  </si>
  <si>
    <t>B17DCQT117</t>
  </si>
  <si>
    <t>Nguyễn Thị Hồng</t>
  </si>
  <si>
    <t>21/06/1999</t>
  </si>
  <si>
    <t>B17DCMR103</t>
  </si>
  <si>
    <t>Trương Thị</t>
  </si>
  <si>
    <t>03/12/1999</t>
  </si>
  <si>
    <t>B17DCMR104</t>
  </si>
  <si>
    <t>28/10/1999</t>
  </si>
  <si>
    <t>B17DCQT118</t>
  </si>
  <si>
    <t>Đinh Hà</t>
  </si>
  <si>
    <t>Phan</t>
  </si>
  <si>
    <t>24/06/1998</t>
  </si>
  <si>
    <t>B17DCMR111</t>
  </si>
  <si>
    <t>Quang</t>
  </si>
  <si>
    <t>30/04/1999</t>
  </si>
  <si>
    <t>B17DCQT131</t>
  </si>
  <si>
    <t>Võ Minh</t>
  </si>
  <si>
    <t>B17DCMR112</t>
  </si>
  <si>
    <t>Quyên</t>
  </si>
  <si>
    <t>18/05/1999</t>
  </si>
  <si>
    <t>B17DCQT134</t>
  </si>
  <si>
    <t>Nguyễn Thúy</t>
  </si>
  <si>
    <t>07/07/1999</t>
  </si>
  <si>
    <t>B17DCMR114</t>
  </si>
  <si>
    <t>Phạm Diểm</t>
  </si>
  <si>
    <t>10/06/1998</t>
  </si>
  <si>
    <t>B17DCMR133</t>
  </si>
  <si>
    <t>Thủy</t>
  </si>
  <si>
    <t>02/09/1999</t>
  </si>
  <si>
    <t>B17DCQT156</t>
  </si>
  <si>
    <t>22/10/1999</t>
  </si>
  <si>
    <t>B17DCMR134</t>
  </si>
  <si>
    <t>Phạm Thị Thanh</t>
  </si>
  <si>
    <t>17/06/1999</t>
  </si>
  <si>
    <t>B17DCMR129</t>
  </si>
  <si>
    <t>Bùi Thị</t>
  </si>
  <si>
    <t>16/06/1999</t>
  </si>
  <si>
    <t>B17DCMR135</t>
  </si>
  <si>
    <t>Toàn</t>
  </si>
  <si>
    <t>15/02/1999</t>
  </si>
  <si>
    <t>B17DCMR142</t>
  </si>
  <si>
    <t>B17DCMR143</t>
  </si>
  <si>
    <t>15/09/1999</t>
  </si>
  <si>
    <t>B17DCQT162</t>
  </si>
  <si>
    <t>Phan Hà</t>
  </si>
  <si>
    <t>28/06/1999</t>
  </si>
  <si>
    <t>B17DCMR146</t>
  </si>
  <si>
    <t>Trương Thị Huyền</t>
  </si>
  <si>
    <t>16/07/1999</t>
  </si>
  <si>
    <t>B17DCMR148</t>
  </si>
  <si>
    <t>Đinh Huy</t>
  </si>
  <si>
    <t>Trường</t>
  </si>
  <si>
    <t>B17DCQT169</t>
  </si>
  <si>
    <t>Tùng</t>
  </si>
  <si>
    <t>12/07/1999</t>
  </si>
  <si>
    <t>B17DCMR151</t>
  </si>
  <si>
    <t>Phạm Thanh</t>
  </si>
  <si>
    <t>23/06/1999</t>
  </si>
  <si>
    <t>B17DCMR155</t>
  </si>
  <si>
    <t>Lương Thị</t>
  </si>
  <si>
    <t>Tuyết</t>
  </si>
  <si>
    <t>B17DCMR154</t>
  </si>
  <si>
    <t>Tươi</t>
  </si>
  <si>
    <t>02/12/1999</t>
  </si>
  <si>
    <t>B17DCMR159</t>
  </si>
  <si>
    <t>Nguyễn Thị Hà</t>
  </si>
  <si>
    <t>Vi</t>
  </si>
  <si>
    <t>13/06/1999</t>
  </si>
  <si>
    <t>B17DCMR164</t>
  </si>
  <si>
    <t>Lê Thị Kim</t>
  </si>
  <si>
    <t>Yến</t>
  </si>
  <si>
    <t>01/08/1999</t>
  </si>
  <si>
    <t>B17DCQT180</t>
  </si>
  <si>
    <t>Trương Minh</t>
  </si>
  <si>
    <t>15/08/1999</t>
  </si>
  <si>
    <t>402a2</t>
  </si>
  <si>
    <t>102a2</t>
  </si>
  <si>
    <t>B17DCQT006</t>
  </si>
  <si>
    <t>Lê Thị Lan</t>
  </si>
  <si>
    <t>22/03/1999</t>
  </si>
  <si>
    <t>B17DCMR008</t>
  </si>
  <si>
    <t>Nguyễn Tuấn</t>
  </si>
  <si>
    <t>02/02/1999</t>
  </si>
  <si>
    <t>B17DCMR012</t>
  </si>
  <si>
    <t>Trương Thị Vân</t>
  </si>
  <si>
    <t>B17DCQT013</t>
  </si>
  <si>
    <t>Vũ Tuấn</t>
  </si>
  <si>
    <t>29/08/1999</t>
  </si>
  <si>
    <t>B17DCMR016</t>
  </si>
  <si>
    <t>Lê Hoàng</t>
  </si>
  <si>
    <t>Cúc</t>
  </si>
  <si>
    <t>B17DCQT021</t>
  </si>
  <si>
    <t>Bùi Thị Ngọc</t>
  </si>
  <si>
    <t>B17DCQT023</t>
  </si>
  <si>
    <t>Trần Thị</t>
  </si>
  <si>
    <t>Dịu</t>
  </si>
  <si>
    <t>B17DCQT032</t>
  </si>
  <si>
    <t>25/11/1999</t>
  </si>
  <si>
    <t>B17DCMR028</t>
  </si>
  <si>
    <t>Ngô Thị Ngọc</t>
  </si>
  <si>
    <t>B17DCMR029</t>
  </si>
  <si>
    <t>B17DCMR019</t>
  </si>
  <si>
    <t>01/11/1999</t>
  </si>
  <si>
    <t>B15DCQT028</t>
  </si>
  <si>
    <t>Nguyễn Bá</t>
  </si>
  <si>
    <t>Độ</t>
  </si>
  <si>
    <t>14/07/1996</t>
  </si>
  <si>
    <t>B17DCQT036</t>
  </si>
  <si>
    <t>Lưu Hoàng Thái</t>
  </si>
  <si>
    <t>27/10/1999</t>
  </si>
  <si>
    <t>B17DCQT051</t>
  </si>
  <si>
    <t>Hảo</t>
  </si>
  <si>
    <t>11/09/1999</t>
  </si>
  <si>
    <t>B17DCQT043</t>
  </si>
  <si>
    <t>Nguyễn Ngọc</t>
  </si>
  <si>
    <t>Hân</t>
  </si>
  <si>
    <t>04/12/1999</t>
  </si>
  <si>
    <t>B17DCMR050</t>
  </si>
  <si>
    <t>Hoài</t>
  </si>
  <si>
    <t>25/06/1999</t>
  </si>
  <si>
    <t>B17DCMR053</t>
  </si>
  <si>
    <t>Ngô Thu</t>
  </si>
  <si>
    <t>Huế</t>
  </si>
  <si>
    <t>23/10/1999</t>
  </si>
  <si>
    <t>B16DCQT063</t>
  </si>
  <si>
    <t>Nguyễn Huy</t>
  </si>
  <si>
    <t>31/08/1998</t>
  </si>
  <si>
    <t>D16CQQT03-B</t>
  </si>
  <si>
    <t>B17DCMR062</t>
  </si>
  <si>
    <t>Phạm Gia</t>
  </si>
  <si>
    <t>Huy</t>
  </si>
  <si>
    <t>22/12/1999</t>
  </si>
  <si>
    <t>B17DCMR058</t>
  </si>
  <si>
    <t>Hồ Thị</t>
  </si>
  <si>
    <t>28/11/1999</t>
  </si>
  <si>
    <t>B17DCMR066</t>
  </si>
  <si>
    <t>Khuyên</t>
  </si>
  <si>
    <t>09/09/1999</t>
  </si>
  <si>
    <t>B17DCQT073</t>
  </si>
  <si>
    <t>Khương</t>
  </si>
  <si>
    <t>04/08/1997</t>
  </si>
  <si>
    <t>B17DCMR067</t>
  </si>
  <si>
    <t>Nguyễn Đức Bảo</t>
  </si>
  <si>
    <t>Kim</t>
  </si>
  <si>
    <t>17/09/1998</t>
  </si>
  <si>
    <t>B17DCQT074</t>
  </si>
  <si>
    <t>Lan</t>
  </si>
  <si>
    <t>26/11/1999</t>
  </si>
  <si>
    <t>B17DCQT075</t>
  </si>
  <si>
    <t>17/01/1999</t>
  </si>
  <si>
    <t>B17DCQT080</t>
  </si>
  <si>
    <t>Dương Thị Diệu</t>
  </si>
  <si>
    <t>11/06/1999</t>
  </si>
  <si>
    <t>B17DCQT081</t>
  </si>
  <si>
    <t>Hán Thùy</t>
  </si>
  <si>
    <t>B17DCQT083</t>
  </si>
  <si>
    <t>20/04/1999</t>
  </si>
  <si>
    <t>B17DCQT085</t>
  </si>
  <si>
    <t>Lê Thị Tuệ</t>
  </si>
  <si>
    <t>04/09/1999</t>
  </si>
  <si>
    <t>B17DCMR076</t>
  </si>
  <si>
    <t>Phạm Thị Thùy</t>
  </si>
  <si>
    <t>29/03/1999</t>
  </si>
  <si>
    <t>B17DCMR079</t>
  </si>
  <si>
    <t>Trần Thị Thùy</t>
  </si>
  <si>
    <t>B17DCQT091</t>
  </si>
  <si>
    <t>Vũ Thị Khánh</t>
  </si>
  <si>
    <t>25/02/1999</t>
  </si>
  <si>
    <t>B17DCQT095</t>
  </si>
  <si>
    <t>Lý Hoàng</t>
  </si>
  <si>
    <t>Long</t>
  </si>
  <si>
    <t>B17DCQT097</t>
  </si>
  <si>
    <t>Nguyễn Thế</t>
  </si>
  <si>
    <t>25/05/1997</t>
  </si>
  <si>
    <t>B17DCQT098</t>
  </si>
  <si>
    <t>Đỗ Khánh</t>
  </si>
  <si>
    <t>09/01/1999</t>
  </si>
  <si>
    <t>B17DCMR086</t>
  </si>
  <si>
    <t>Nguyễn Thị Ngọc</t>
  </si>
  <si>
    <t>B17DCQT103</t>
  </si>
  <si>
    <t>Nguyễn Xuân</t>
  </si>
  <si>
    <t>31/08/1999</t>
  </si>
  <si>
    <t>B17DCQT105</t>
  </si>
  <si>
    <t>Nguyễn Hà</t>
  </si>
  <si>
    <t>03/05/1999</t>
  </si>
  <si>
    <t>B17DCQT110</t>
  </si>
  <si>
    <t>Nguyễn Thị Bích</t>
  </si>
  <si>
    <t>04/10/1999</t>
  </si>
  <si>
    <t>B17DCQT126</t>
  </si>
  <si>
    <t>B17DCMR106</t>
  </si>
  <si>
    <t>08/05/1999</t>
  </si>
  <si>
    <t>B17DCMR109</t>
  </si>
  <si>
    <t>Vũ Anh</t>
  </si>
  <si>
    <t>Quân</t>
  </si>
  <si>
    <t>B17DCQT135</t>
  </si>
  <si>
    <t>Vũ Xuân</t>
  </si>
  <si>
    <t>21/09/1999</t>
  </si>
  <si>
    <t>B17DCQT147</t>
  </si>
  <si>
    <t>Đào Tuấn</t>
  </si>
  <si>
    <t>Thành</t>
  </si>
  <si>
    <t>10/10/1999</t>
  </si>
  <si>
    <t>B17DCMR120</t>
  </si>
  <si>
    <t>Nguyễn Thị Diệu</t>
  </si>
  <si>
    <t>Thắm</t>
  </si>
  <si>
    <t>06/06/1999</t>
  </si>
  <si>
    <t>B17DCQT154</t>
  </si>
  <si>
    <t>26/12/1999</t>
  </si>
  <si>
    <t>B17DCQT157</t>
  </si>
  <si>
    <t>Đặng Bá</t>
  </si>
  <si>
    <t>Tiến</t>
  </si>
  <si>
    <t>08/01/1999</t>
  </si>
  <si>
    <t>B17DCMR139</t>
  </si>
  <si>
    <t>21/10/1999</t>
  </si>
  <si>
    <t>B17DCQT158</t>
  </si>
  <si>
    <t>Khuất Thị Thu</t>
  </si>
  <si>
    <t>B17DCMR145</t>
  </si>
  <si>
    <t>12/02/1999</t>
  </si>
  <si>
    <t>B17DCQT161</t>
  </si>
  <si>
    <t>Nguyễn Thị Thùy</t>
  </si>
  <si>
    <t>15/10/1999</t>
  </si>
  <si>
    <t>B17DCQT167</t>
  </si>
  <si>
    <t>Nguyễn Anh</t>
  </si>
  <si>
    <t>Tú</t>
  </si>
  <si>
    <t>24/10/1999</t>
  </si>
  <si>
    <t>B17DCQT168</t>
  </si>
  <si>
    <t>Lê Ngọc</t>
  </si>
  <si>
    <t>Tuấn</t>
  </si>
  <si>
    <t>B17DCMR149</t>
  </si>
  <si>
    <t>Nguyễn Quốc</t>
  </si>
  <si>
    <t>20/07/1999</t>
  </si>
  <si>
    <t>B17DCMR152</t>
  </si>
  <si>
    <t>08/11/1999</t>
  </si>
  <si>
    <t>B17DCQT175</t>
  </si>
  <si>
    <t>08/01/1998</t>
  </si>
  <si>
    <t>B17DCMR163</t>
  </si>
  <si>
    <t>Hoàng Hải</t>
  </si>
  <si>
    <t>27/08/1999</t>
  </si>
  <si>
    <t>Nhóm: FIA1321-06</t>
  </si>
  <si>
    <t>Nhóm: FIA1321-05</t>
  </si>
  <si>
    <t>Nhóm: FIA1321-04</t>
  </si>
  <si>
    <t>Nhóm: FIA1321-03</t>
  </si>
  <si>
    <t>Nhóm: FIA1321-02</t>
  </si>
  <si>
    <t>505a2</t>
  </si>
  <si>
    <t>503a2</t>
  </si>
  <si>
    <t>B17DCMR002</t>
  </si>
  <si>
    <t>Giang Tuấn</t>
  </si>
  <si>
    <t>09/08/1999</t>
  </si>
  <si>
    <t>B17DCMR009</t>
  </si>
  <si>
    <t>Trần Trung</t>
  </si>
  <si>
    <t>B17DCQT012</t>
  </si>
  <si>
    <t>Trương Tuấn</t>
  </si>
  <si>
    <t>22/11/1999</t>
  </si>
  <si>
    <t>B17DCQT016</t>
  </si>
  <si>
    <t>Lê Đình</t>
  </si>
  <si>
    <t>Bằng</t>
  </si>
  <si>
    <t>11/10/1999</t>
  </si>
  <si>
    <t>B17DCQT026</t>
  </si>
  <si>
    <t>Lâm Tiến</t>
  </si>
  <si>
    <t>Dũng</t>
  </si>
  <si>
    <t>30/09/1999</t>
  </si>
  <si>
    <t>B17DCQT024</t>
  </si>
  <si>
    <t>Đô</t>
  </si>
  <si>
    <t>25/10/1999</t>
  </si>
  <si>
    <t>B17DCQT035</t>
  </si>
  <si>
    <t>Nguyễn Hoàng Hương</t>
  </si>
  <si>
    <t>24/03/1999</t>
  </si>
  <si>
    <t>B17DCMR033</t>
  </si>
  <si>
    <t>Hoàng Thu</t>
  </si>
  <si>
    <t>01/03/1999</t>
  </si>
  <si>
    <t>B17DCQT038</t>
  </si>
  <si>
    <t>19/05/1999</t>
  </si>
  <si>
    <t>B17DCQT039</t>
  </si>
  <si>
    <t>Phạm Thị Thu</t>
  </si>
  <si>
    <t>B17DCQT050</t>
  </si>
  <si>
    <t>Hào</t>
  </si>
  <si>
    <t>B17DCQT052</t>
  </si>
  <si>
    <t>B17DCQT047</t>
  </si>
  <si>
    <t>02/07/1999</t>
  </si>
  <si>
    <t>B17DCMR044</t>
  </si>
  <si>
    <t>Hiền</t>
  </si>
  <si>
    <t>20/09/1999</t>
  </si>
  <si>
    <t>B17DCMR046</t>
  </si>
  <si>
    <t>Hiển</t>
  </si>
  <si>
    <t>02/06/1999</t>
  </si>
  <si>
    <t>B17DCMR048</t>
  </si>
  <si>
    <t>Nguyễn Trung</t>
  </si>
  <si>
    <t>Hiếu</t>
  </si>
  <si>
    <t>B17DCMR049</t>
  </si>
  <si>
    <t>B17DCQT068</t>
  </si>
  <si>
    <t>05/01/1999</t>
  </si>
  <si>
    <t>B17DCQT069</t>
  </si>
  <si>
    <t>03/07/1999</t>
  </si>
  <si>
    <t>B17DCQT071</t>
  </si>
  <si>
    <t>Võ Thu</t>
  </si>
  <si>
    <t>09/12/1999</t>
  </si>
  <si>
    <t>B17DCMR057</t>
  </si>
  <si>
    <t>Hà Thị Lan</t>
  </si>
  <si>
    <t>03/11/1999</t>
  </si>
  <si>
    <t>B17DCQT078</t>
  </si>
  <si>
    <t>13/02/1999</t>
  </si>
  <si>
    <t>B17DCQT084</t>
  </si>
  <si>
    <t>B17DCMR078</t>
  </si>
  <si>
    <t>Trần Khánh</t>
  </si>
  <si>
    <t>03/01/1999</t>
  </si>
  <si>
    <t>B17DCMR081</t>
  </si>
  <si>
    <t>Vũ Thủy</t>
  </si>
  <si>
    <t>13/01/1999</t>
  </si>
  <si>
    <t>B17DCQT096</t>
  </si>
  <si>
    <t>Nguyễn Quang</t>
  </si>
  <si>
    <t>B17DCMR083</t>
  </si>
  <si>
    <t>Hoàng Thị Hải</t>
  </si>
  <si>
    <t>B16DCKT093</t>
  </si>
  <si>
    <t>Trần Công</t>
  </si>
  <si>
    <t>19/05/1998</t>
  </si>
  <si>
    <t>D16CQKT01-B</t>
  </si>
  <si>
    <t>B17DCQT107</t>
  </si>
  <si>
    <t>Nguyễn Hoàng</t>
  </si>
  <si>
    <t>Ngân</t>
  </si>
  <si>
    <t>25/05/1999</t>
  </si>
  <si>
    <t>B17DCMR093</t>
  </si>
  <si>
    <t>20/08/1999</t>
  </si>
  <si>
    <t>B17DCQT108</t>
  </si>
  <si>
    <t>Nguyễn Thị Kim</t>
  </si>
  <si>
    <t>16/12/1999</t>
  </si>
  <si>
    <t>B17DCQT109</t>
  </si>
  <si>
    <t>B17DCQT111</t>
  </si>
  <si>
    <t>05/09/1999</t>
  </si>
  <si>
    <t>B17DCQT113</t>
  </si>
  <si>
    <t>Lê Thị ánh</t>
  </si>
  <si>
    <t>13/10/1999</t>
  </si>
  <si>
    <t>B17DCQT114</t>
  </si>
  <si>
    <t>Vũ Đức</t>
  </si>
  <si>
    <t>Nhân</t>
  </si>
  <si>
    <t>12/05/1999</t>
  </si>
  <si>
    <t>B17DCMR100</t>
  </si>
  <si>
    <t>Đào Thị Hồng</t>
  </si>
  <si>
    <t>B17DCQT115</t>
  </si>
  <si>
    <t>Lê Tuyết</t>
  </si>
  <si>
    <t>20/10/1999</t>
  </si>
  <si>
    <t>B17DCMR101</t>
  </si>
  <si>
    <t>Lê Vũ Hồng</t>
  </si>
  <si>
    <t>B17DCQT119</t>
  </si>
  <si>
    <t>Đặng Thanh</t>
  </si>
  <si>
    <t>Phong</t>
  </si>
  <si>
    <t>12/03/1999</t>
  </si>
  <si>
    <t>B16DCKT109</t>
  </si>
  <si>
    <t>Hoàng Hồng</t>
  </si>
  <si>
    <t>Phúc</t>
  </si>
  <si>
    <t>16/01/1998</t>
  </si>
  <si>
    <t>B17DCQT123</t>
  </si>
  <si>
    <t>B17DCQT128</t>
  </si>
  <si>
    <t>B17DCMR113</t>
  </si>
  <si>
    <t>Nguyễn Hương</t>
  </si>
  <si>
    <t>17/05/1999</t>
  </si>
  <si>
    <t>B17DCQT133</t>
  </si>
  <si>
    <t>07/10/1998</t>
  </si>
  <si>
    <t>B15DCKT148</t>
  </si>
  <si>
    <t>Đỗ Viết</t>
  </si>
  <si>
    <t>10/04/1997</t>
  </si>
  <si>
    <t>D15CQKT04-B</t>
  </si>
  <si>
    <t>B17DCQT140</t>
  </si>
  <si>
    <t>Dương Tiến</t>
  </si>
  <si>
    <t>Tân</t>
  </si>
  <si>
    <t>B17DCMR123</t>
  </si>
  <si>
    <t>Nguyễn Thị Thanh</t>
  </si>
  <si>
    <t>Thanh</t>
  </si>
  <si>
    <t>23/09/1999</t>
  </si>
  <si>
    <t>B14DCKT015</t>
  </si>
  <si>
    <t>Thắng</t>
  </si>
  <si>
    <t>21/11/1996</t>
  </si>
  <si>
    <t>B17DCQT149</t>
  </si>
  <si>
    <t>Nguyễn Trường</t>
  </si>
  <si>
    <t>Thọ</t>
  </si>
  <si>
    <t>10/11/1999</t>
  </si>
  <si>
    <t>B17DCMR132</t>
  </si>
  <si>
    <t>Trần Nhật</t>
  </si>
  <si>
    <t>Thùy</t>
  </si>
  <si>
    <t>B14DCKT101</t>
  </si>
  <si>
    <t>Dương Nguyên</t>
  </si>
  <si>
    <t>11/01/1996</t>
  </si>
  <si>
    <t>B17DCMR144</t>
  </si>
  <si>
    <t>B17DCKT177</t>
  </si>
  <si>
    <t>Trần Thị Thu</t>
  </si>
  <si>
    <t>01/10/1998</t>
  </si>
  <si>
    <t>D17CQKT01-B</t>
  </si>
  <si>
    <t>B17DCQT163</t>
  </si>
  <si>
    <t>B15DCMR118</t>
  </si>
  <si>
    <t>Trung</t>
  </si>
  <si>
    <t>04/12/1997</t>
  </si>
  <si>
    <t>D15IMR</t>
  </si>
  <si>
    <t>B17DCMR150</t>
  </si>
  <si>
    <t>Phạm Đình</t>
  </si>
  <si>
    <t>18/03/1999</t>
  </si>
  <si>
    <t>B14DCKT013</t>
  </si>
  <si>
    <t>Lê Xuân</t>
  </si>
  <si>
    <t>03/01/1996</t>
  </si>
  <si>
    <t>B17DCMR156</t>
  </si>
  <si>
    <t>B17DCQT177</t>
  </si>
  <si>
    <t>Nguyễn Hữu</t>
  </si>
  <si>
    <t>Vượng</t>
  </si>
  <si>
    <t>03/08/1999</t>
  </si>
  <si>
    <t>B17DCMR162</t>
  </si>
  <si>
    <t>Xuân</t>
  </si>
  <si>
    <t>502a2</t>
  </si>
  <si>
    <t>203a2</t>
  </si>
  <si>
    <t>B17DCMR003</t>
  </si>
  <si>
    <t>Ngô Vân</t>
  </si>
  <si>
    <t>B17DCMR006</t>
  </si>
  <si>
    <t>Nguyễn Thị Nguyệt</t>
  </si>
  <si>
    <t>B17DCQT009</t>
  </si>
  <si>
    <t>09/02/1999</t>
  </si>
  <si>
    <t>B16DCKT008</t>
  </si>
  <si>
    <t>Đỗ Ngọc</t>
  </si>
  <si>
    <t>12/07/1998</t>
  </si>
  <si>
    <t>D16CQKT04-B</t>
  </si>
  <si>
    <t>B17DCMR014</t>
  </si>
  <si>
    <t>Phan Thị Ngọc</t>
  </si>
  <si>
    <t>21/01/1999</t>
  </si>
  <si>
    <t>B17DCQT022</t>
  </si>
  <si>
    <t>Phạm Thị Thúy</t>
  </si>
  <si>
    <t>Dinh</t>
  </si>
  <si>
    <t>B17DCMR023</t>
  </si>
  <si>
    <t>11/03/1999</t>
  </si>
  <si>
    <t>B17DCQT029</t>
  </si>
  <si>
    <t>31/12/1999</t>
  </si>
  <si>
    <t>B17DCMR020</t>
  </si>
  <si>
    <t>Cao Thành</t>
  </si>
  <si>
    <t>Đạt</t>
  </si>
  <si>
    <t>B17DCQT040</t>
  </si>
  <si>
    <t>Triệu Thu</t>
  </si>
  <si>
    <t>29/10/1999</t>
  </si>
  <si>
    <t>B17DCMR035</t>
  </si>
  <si>
    <t>14/04/1999</t>
  </si>
  <si>
    <t>B17DCQT046</t>
  </si>
  <si>
    <t>Lê Thanh</t>
  </si>
  <si>
    <t>15/06/1999</t>
  </si>
  <si>
    <t>B17DCMR039</t>
  </si>
  <si>
    <t>29/01/1999</t>
  </si>
  <si>
    <t>B17DCMR045</t>
  </si>
  <si>
    <t>Trịnh Thị Thu</t>
  </si>
  <si>
    <t>B17DCQT054</t>
  </si>
  <si>
    <t>Nguyễn Đăng</t>
  </si>
  <si>
    <t>B17DCMR047</t>
  </si>
  <si>
    <t>Nguyễn Ngọc Minh</t>
  </si>
  <si>
    <t>B17DCMR051</t>
  </si>
  <si>
    <t>Bùi Lý Khải</t>
  </si>
  <si>
    <t>Hoàn</t>
  </si>
  <si>
    <t>B17DCQT059</t>
  </si>
  <si>
    <t>Lê Việt</t>
  </si>
  <si>
    <t>19/04/1999</t>
  </si>
  <si>
    <t>B17DCQT065</t>
  </si>
  <si>
    <t>Cung Vũ</t>
  </si>
  <si>
    <t>26/08/1999</t>
  </si>
  <si>
    <t>B17DCMR061</t>
  </si>
  <si>
    <t>Hoàng Văn</t>
  </si>
  <si>
    <t>B17DCMR056</t>
  </si>
  <si>
    <t>Đặng Thị Diệu</t>
  </si>
  <si>
    <t>29/12/1999</t>
  </si>
  <si>
    <t>B17DCMR060</t>
  </si>
  <si>
    <t>Hường</t>
  </si>
  <si>
    <t>26/10/1999</t>
  </si>
  <si>
    <t>B17DCMR069</t>
  </si>
  <si>
    <t>Liên</t>
  </si>
  <si>
    <t>30/06/1999</t>
  </si>
  <si>
    <t>B17DCKT084</t>
  </si>
  <si>
    <t>25/12/1999</t>
  </si>
  <si>
    <t>D17CQKT04-B</t>
  </si>
  <si>
    <t>B16DCQT085</t>
  </si>
  <si>
    <t>Phạm Diệu</t>
  </si>
  <si>
    <t>15/03/1998</t>
  </si>
  <si>
    <t>D16CQQT01-B</t>
  </si>
  <si>
    <t>B17DCQT094</t>
  </si>
  <si>
    <t>Bùi Minh Hoàng</t>
  </si>
  <si>
    <t>24/11/1999</t>
  </si>
  <si>
    <t>B17DCMR088</t>
  </si>
  <si>
    <t>Phạm Tiến</t>
  </si>
  <si>
    <t>01/04/1999</t>
  </si>
  <si>
    <t>B17DCMR094</t>
  </si>
  <si>
    <t>Lê Tuấn</t>
  </si>
  <si>
    <t>Nghĩa</t>
  </si>
  <si>
    <t>B17DCQT112</t>
  </si>
  <si>
    <t>Võ Thị Thảo</t>
  </si>
  <si>
    <t>29/11/1999</t>
  </si>
  <si>
    <t>B17DCMR097</t>
  </si>
  <si>
    <t>08/12/1999</t>
  </si>
  <si>
    <t>B17DCMR107</t>
  </si>
  <si>
    <t>29/07/1999</t>
  </si>
  <si>
    <t>B17DCQT129</t>
  </si>
  <si>
    <t>Lê Nhật</t>
  </si>
  <si>
    <t>08/06/1999</t>
  </si>
  <si>
    <t>B17DCMR110</t>
  </si>
  <si>
    <t>23/04/1999</t>
  </si>
  <si>
    <t>B17DCQT127</t>
  </si>
  <si>
    <t>Phạm Minh</t>
  </si>
  <si>
    <t>B17DCQT132</t>
  </si>
  <si>
    <t>Lê Hồng</t>
  </si>
  <si>
    <t>B17DCMR116</t>
  </si>
  <si>
    <t>Nguyễn Trọng</t>
  </si>
  <si>
    <t>B17DCQT136</t>
  </si>
  <si>
    <t>B17DCQT137</t>
  </si>
  <si>
    <t>Nguyễn Tùng</t>
  </si>
  <si>
    <t>B17DCMR117</t>
  </si>
  <si>
    <t>14/10/1998</t>
  </si>
  <si>
    <t>B17DCQT139</t>
  </si>
  <si>
    <t>Vũ Hồng</t>
  </si>
  <si>
    <t>27/01/1999</t>
  </si>
  <si>
    <t>B17DCMR118</t>
  </si>
  <si>
    <t>Phạm Quang</t>
  </si>
  <si>
    <t>Thái</t>
  </si>
  <si>
    <t>B13DCQT177</t>
  </si>
  <si>
    <t>20/05/1995</t>
  </si>
  <si>
    <t>D13QTDN2</t>
  </si>
  <si>
    <t>B17DCQT146</t>
  </si>
  <si>
    <t>Đào Ngọc</t>
  </si>
  <si>
    <t>B17DCMR119</t>
  </si>
  <si>
    <t>Đinh Thị</t>
  </si>
  <si>
    <t>B17DCQT150</t>
  </si>
  <si>
    <t>Thoa</t>
  </si>
  <si>
    <t>21/03/1999</t>
  </si>
  <si>
    <t>B17DCMR131</t>
  </si>
  <si>
    <t>B17DCMR127</t>
  </si>
  <si>
    <t>Ngô Thị</t>
  </si>
  <si>
    <t>Thương</t>
  </si>
  <si>
    <t>B17DCMR128</t>
  </si>
  <si>
    <t>B17DCMR136</t>
  </si>
  <si>
    <t>Trà</t>
  </si>
  <si>
    <t>30/12/1999</t>
  </si>
  <si>
    <t>B17DCMR140</t>
  </si>
  <si>
    <t>Đoàn Thị Huyền</t>
  </si>
  <si>
    <t>B17DCMR141</t>
  </si>
  <si>
    <t>Lê Anh</t>
  </si>
  <si>
    <t>05/10/1999</t>
  </si>
  <si>
    <t>B16DCKT143</t>
  </si>
  <si>
    <t>Phan Minh</t>
  </si>
  <si>
    <t>21/07/1998</t>
  </si>
  <si>
    <t>D16CQKT03-B</t>
  </si>
  <si>
    <t>B17DCQT164</t>
  </si>
  <si>
    <t>B17DCMR147</t>
  </si>
  <si>
    <t>B17DCQT165</t>
  </si>
  <si>
    <t>Phan Văn</t>
  </si>
  <si>
    <t>B17DCMR153</t>
  </si>
  <si>
    <t>B17DCQT172</t>
  </si>
  <si>
    <t>Lê Thị Tố</t>
  </si>
  <si>
    <t>07/06/1999</t>
  </si>
  <si>
    <t>B16DCKT150</t>
  </si>
  <si>
    <t>07/12/1998</t>
  </si>
  <si>
    <t>D16CQKT02-B</t>
  </si>
  <si>
    <t>B17DCMR161</t>
  </si>
  <si>
    <t>Hoàng Hà</t>
  </si>
  <si>
    <t>Vinh</t>
  </si>
  <si>
    <t>B17DCMR166</t>
  </si>
  <si>
    <t>305a2</t>
  </si>
  <si>
    <t>202a2</t>
  </si>
  <si>
    <t>B17DCQT005</t>
  </si>
  <si>
    <t>Đoàn Tuấn</t>
  </si>
  <si>
    <t>18/06/1999</t>
  </si>
  <si>
    <t>B13DCQT137</t>
  </si>
  <si>
    <t>Phan Hoàng</t>
  </si>
  <si>
    <t>10/05/1995</t>
  </si>
  <si>
    <t>B17DCQT017</t>
  </si>
  <si>
    <t>Hồ Tú</t>
  </si>
  <si>
    <t>B17DCQT020</t>
  </si>
  <si>
    <t>Ngọ Văn</t>
  </si>
  <si>
    <t>01/10/1999</t>
  </si>
  <si>
    <t>B17DCQT025</t>
  </si>
  <si>
    <t>Đặng Văn</t>
  </si>
  <si>
    <t>B17DCQT028</t>
  </si>
  <si>
    <t>Nguyễn Mạnh</t>
  </si>
  <si>
    <t>B17DCQT034</t>
  </si>
  <si>
    <t>B17DCQT044</t>
  </si>
  <si>
    <t>Đinh Thị Bích</t>
  </si>
  <si>
    <t>B17DCQT045</t>
  </si>
  <si>
    <t>Đoàn Thu</t>
  </si>
  <si>
    <t>B15DCMR029</t>
  </si>
  <si>
    <t>02/11/1997</t>
  </si>
  <si>
    <t>D15PMR</t>
  </si>
  <si>
    <t>B17DCQT055</t>
  </si>
  <si>
    <t>22/06/1999</t>
  </si>
  <si>
    <t>B17DCQT057</t>
  </si>
  <si>
    <t>Hoa</t>
  </si>
  <si>
    <t>B17DCQT062</t>
  </si>
  <si>
    <t>08/04/1999</t>
  </si>
  <si>
    <t>B17DCMR054</t>
  </si>
  <si>
    <t>Đặng Thị</t>
  </si>
  <si>
    <t>Huệ</t>
  </si>
  <si>
    <t>B13CCKT022</t>
  </si>
  <si>
    <t>Lâm Thị Thanh</t>
  </si>
  <si>
    <t>12/09/1995</t>
  </si>
  <si>
    <t>C13CQKT01-B</t>
  </si>
  <si>
    <t>B17DCQT072</t>
  </si>
  <si>
    <t>B15DCQT098</t>
  </si>
  <si>
    <t>Đinh Văn</t>
  </si>
  <si>
    <t>Kính</t>
  </si>
  <si>
    <t>03/08/1997</t>
  </si>
  <si>
    <t>D15TMDT1</t>
  </si>
  <si>
    <t>B17DCQT076</t>
  </si>
  <si>
    <t>Trần Ngọc</t>
  </si>
  <si>
    <t>B17DCQT082</t>
  </si>
  <si>
    <t>Lê Nguyễn Thùy</t>
  </si>
  <si>
    <t>B17DCQT089</t>
  </si>
  <si>
    <t>B17DCQT100</t>
  </si>
  <si>
    <t>Hoàng Nhật</t>
  </si>
  <si>
    <t>17/04/1999</t>
  </si>
  <si>
    <t>B17DCMR090</t>
  </si>
  <si>
    <t>Lâm Thị</t>
  </si>
  <si>
    <t>Mừng</t>
  </si>
  <si>
    <t>07/12/1999</t>
  </si>
  <si>
    <t>B16DCQT102</t>
  </si>
  <si>
    <t>10/11/1998</t>
  </si>
  <si>
    <t>B15DCKT126</t>
  </si>
  <si>
    <t>Nguyễn Thị Minh</t>
  </si>
  <si>
    <t>02/04/1997</t>
  </si>
  <si>
    <t>D15CQKT02-B</t>
  </si>
  <si>
    <t>B17DCMR099</t>
  </si>
  <si>
    <t>Nguyễn Thị Yến</t>
  </si>
  <si>
    <t>Nhi</t>
  </si>
  <si>
    <t>B17DCQT120</t>
  </si>
  <si>
    <t>Nguyễn Nam</t>
  </si>
  <si>
    <t>16/10/1999</t>
  </si>
  <si>
    <t>B17DCQT124</t>
  </si>
  <si>
    <t>Kim Văn</t>
  </si>
  <si>
    <t>B17DCQT130</t>
  </si>
  <si>
    <t>Lê Phú</t>
  </si>
  <si>
    <t>B14DCQT318</t>
  </si>
  <si>
    <t>Quý</t>
  </si>
  <si>
    <t>16/05/1995</t>
  </si>
  <si>
    <t>D14QTDN2</t>
  </si>
  <si>
    <t>B15DCQT148</t>
  </si>
  <si>
    <t>Nguyễn Đình</t>
  </si>
  <si>
    <t>11/04/1997</t>
  </si>
  <si>
    <t>D15QTDN</t>
  </si>
  <si>
    <t>B15DCQT155</t>
  </si>
  <si>
    <t>10/03/1997</t>
  </si>
  <si>
    <t>B17DCQT143</t>
  </si>
  <si>
    <t>B17DCQT144</t>
  </si>
  <si>
    <t>28/07/1999</t>
  </si>
  <si>
    <t>B17DCMR122</t>
  </si>
  <si>
    <t>Hoàng Mạnh</t>
  </si>
  <si>
    <t>B17DCQT142</t>
  </si>
  <si>
    <t>Phạm Ngọc</t>
  </si>
  <si>
    <t>15/07/1999</t>
  </si>
  <si>
    <t>B17DCQT148</t>
  </si>
  <si>
    <t>Trịnh Huy</t>
  </si>
  <si>
    <t>Thịnh</t>
  </si>
  <si>
    <t>24/08/1999</t>
  </si>
  <si>
    <t>B17DCQT159</t>
  </si>
  <si>
    <t>B17DCQT160</t>
  </si>
  <si>
    <t>B14DCMR287</t>
  </si>
  <si>
    <t>Đàm Phương</t>
  </si>
  <si>
    <t>Trinh</t>
  </si>
  <si>
    <t>19/10/1996</t>
  </si>
  <si>
    <t>D14CQMR03-B</t>
  </si>
  <si>
    <t>B16DCMR109</t>
  </si>
  <si>
    <t>Phương Văn</t>
  </si>
  <si>
    <t>02/10/1998</t>
  </si>
  <si>
    <t>D16CQMR01-B</t>
  </si>
  <si>
    <t>B17DCQT166</t>
  </si>
  <si>
    <t>Vương Tiến</t>
  </si>
  <si>
    <t>03/10/1999</t>
  </si>
  <si>
    <t>B17DCQT170</t>
  </si>
  <si>
    <t>B17DCQT178</t>
  </si>
  <si>
    <t>Lê Thị Hải</t>
  </si>
  <si>
    <t>B17DCQT179</t>
  </si>
  <si>
    <t>Nguyễn Thị Hải</t>
  </si>
  <si>
    <t>09/07/1999</t>
  </si>
  <si>
    <t>602a2</t>
  </si>
  <si>
    <t>605a2</t>
  </si>
  <si>
    <t xml:space="preserve">BẢNG ĐIỂM HỌC PHẦN </t>
  </si>
  <si>
    <t>Vắng</t>
  </si>
  <si>
    <t>x</t>
  </si>
  <si>
    <t>V</t>
  </si>
  <si>
    <t>Hà Nội, ngày 5  tháng  7 năm 2019</t>
  </si>
  <si>
    <t>Hà Nội, ngày 5  tháng7   năm 2019</t>
  </si>
  <si>
    <t>Hà Nội, ngày 5  tháng 7  năm 2019</t>
  </si>
  <si>
    <t>Hà Nội, ngày 5  tháng 7  năm 2017</t>
  </si>
  <si>
    <t>Hà Nội, ngày 5  tháng  7 năm 201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</si>
</sst>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5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17" fillId="0" borderId="12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3"/>
      <tableStyleElement type="headerRow" dxfId="1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3"/>
  <sheetViews>
    <sheetView workbookViewId="0">
      <pane ySplit="3" topLeftCell="A61" activePane="bottomLeft" state="frozen"/>
      <selection activeCell="A6" sqref="A6:XFD6"/>
      <selection pane="bottomLeft" activeCell="K77" sqref="K77"/>
    </sheetView>
  </sheetViews>
  <sheetFormatPr defaultColWidth="9" defaultRowHeight="15.6"/>
  <cols>
    <col min="1" max="1" width="0.59765625" style="1" customWidth="1"/>
    <col min="2" max="2" width="4" style="1" customWidth="1"/>
    <col min="3" max="3" width="10.59765625" style="1" customWidth="1"/>
    <col min="4" max="4" width="13.796875" style="1" customWidth="1"/>
    <col min="5" max="5" width="7.19921875" style="1" customWidth="1"/>
    <col min="6" max="6" width="9.3984375" style="1" hidden="1" customWidth="1"/>
    <col min="7" max="7" width="11.6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2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4"/>
    <col min="24" max="24" width="9.09765625" style="64" bestFit="1" customWidth="1"/>
    <col min="25" max="25" width="9" style="64"/>
    <col min="26" max="26" width="10.3984375" style="64" bestFit="1" customWidth="1"/>
    <col min="27" max="27" width="9.09765625" style="64" bestFit="1" customWidth="1"/>
    <col min="28" max="38" width="9" style="64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1038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3"/>
    </row>
    <row r="2" spans="2:38" ht="25.5" customHeight="1">
      <c r="B2" s="109" t="s">
        <v>1</v>
      </c>
      <c r="C2" s="109"/>
      <c r="D2" s="109"/>
      <c r="E2" s="109"/>
      <c r="F2" s="109"/>
      <c r="G2" s="109"/>
      <c r="H2" s="110" t="s">
        <v>53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11" t="s">
        <v>2</v>
      </c>
      <c r="C4" s="111"/>
      <c r="D4" s="112" t="s">
        <v>57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 t="s">
        <v>608</v>
      </c>
      <c r="P4" s="113"/>
      <c r="Q4" s="113"/>
      <c r="R4" s="113"/>
      <c r="S4" s="113"/>
      <c r="T4" s="113"/>
      <c r="W4" s="65"/>
      <c r="X4" s="114" t="s">
        <v>48</v>
      </c>
      <c r="Y4" s="114" t="s">
        <v>8</v>
      </c>
      <c r="Z4" s="114" t="s">
        <v>47</v>
      </c>
      <c r="AA4" s="114" t="s">
        <v>46</v>
      </c>
      <c r="AB4" s="114"/>
      <c r="AC4" s="114"/>
      <c r="AD4" s="114"/>
      <c r="AE4" s="114" t="s">
        <v>45</v>
      </c>
      <c r="AF4" s="114"/>
      <c r="AG4" s="114" t="s">
        <v>43</v>
      </c>
      <c r="AH4" s="114"/>
      <c r="AI4" s="114" t="s">
        <v>44</v>
      </c>
      <c r="AJ4" s="114"/>
      <c r="AK4" s="114" t="s">
        <v>42</v>
      </c>
      <c r="AL4" s="114"/>
    </row>
    <row r="5" spans="2:38" ht="17.25" customHeight="1">
      <c r="B5" s="115" t="s">
        <v>3</v>
      </c>
      <c r="C5" s="115"/>
      <c r="D5" s="9">
        <v>3</v>
      </c>
      <c r="G5" s="116" t="s">
        <v>58</v>
      </c>
      <c r="H5" s="116"/>
      <c r="I5" s="116"/>
      <c r="J5" s="116"/>
      <c r="K5" s="116"/>
      <c r="L5" s="116"/>
      <c r="M5" s="116"/>
      <c r="N5" s="116"/>
      <c r="O5" s="116" t="s">
        <v>59</v>
      </c>
      <c r="P5" s="116"/>
      <c r="Q5" s="116"/>
      <c r="R5" s="116"/>
      <c r="S5" s="116"/>
      <c r="T5" s="116"/>
      <c r="W5" s="65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2:38" ht="44.25" customHeight="1">
      <c r="B7" s="117" t="s">
        <v>4</v>
      </c>
      <c r="C7" s="122" t="s">
        <v>5</v>
      </c>
      <c r="D7" s="124" t="s">
        <v>6</v>
      </c>
      <c r="E7" s="125"/>
      <c r="F7" s="117" t="s">
        <v>7</v>
      </c>
      <c r="G7" s="117" t="s">
        <v>8</v>
      </c>
      <c r="H7" s="132" t="s">
        <v>9</v>
      </c>
      <c r="I7" s="132" t="s">
        <v>10</v>
      </c>
      <c r="J7" s="132" t="s">
        <v>11</v>
      </c>
      <c r="K7" s="132" t="s">
        <v>12</v>
      </c>
      <c r="L7" s="120" t="s">
        <v>13</v>
      </c>
      <c r="M7" s="120" t="s">
        <v>14</v>
      </c>
      <c r="N7" s="120" t="s">
        <v>15</v>
      </c>
      <c r="O7" s="120" t="s">
        <v>16</v>
      </c>
      <c r="P7" s="117" t="s">
        <v>17</v>
      </c>
      <c r="Q7" s="120" t="s">
        <v>18</v>
      </c>
      <c r="R7" s="117" t="s">
        <v>19</v>
      </c>
      <c r="S7" s="117" t="s">
        <v>20</v>
      </c>
      <c r="T7" s="117" t="s">
        <v>21</v>
      </c>
      <c r="W7" s="65"/>
      <c r="X7" s="114"/>
      <c r="Y7" s="114"/>
      <c r="Z7" s="114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44.25" customHeight="1">
      <c r="B8" s="119"/>
      <c r="C8" s="123"/>
      <c r="D8" s="126"/>
      <c r="E8" s="127"/>
      <c r="F8" s="119"/>
      <c r="G8" s="119"/>
      <c r="H8" s="132"/>
      <c r="I8" s="132"/>
      <c r="J8" s="132"/>
      <c r="K8" s="132"/>
      <c r="L8" s="120"/>
      <c r="M8" s="120"/>
      <c r="N8" s="120"/>
      <c r="O8" s="120"/>
      <c r="P8" s="118"/>
      <c r="Q8" s="120"/>
      <c r="R8" s="119"/>
      <c r="S8" s="118"/>
      <c r="T8" s="118"/>
      <c r="V8" s="11"/>
      <c r="W8" s="65"/>
      <c r="X8" s="70" t="str">
        <f>+D4</f>
        <v xml:space="preserve">Nguyên lý kế toán </v>
      </c>
      <c r="Y8" s="71" t="str">
        <f>+O4</f>
        <v>Nhóm: FIA1321-06</v>
      </c>
      <c r="Z8" s="72">
        <f>+$AI$8+$AK$8+$AG$8</f>
        <v>57</v>
      </c>
      <c r="AA8" s="66">
        <f>COUNTIF($S$9:$S$126,"Khiển trách")</f>
        <v>0</v>
      </c>
      <c r="AB8" s="66">
        <f>COUNTIF($S$9:$S$126,"Cảnh cáo")</f>
        <v>0</v>
      </c>
      <c r="AC8" s="66">
        <f>COUNTIF($S$9:$S$126,"Đình chỉ thi")</f>
        <v>0</v>
      </c>
      <c r="AD8" s="73">
        <f>+($AA$8+$AB$8+$AC$8)/$Z$8*100%</f>
        <v>0</v>
      </c>
      <c r="AE8" s="66">
        <f>SUM(COUNTIF($S$9:$S$124,"Vắng"),COUNTIF($S$9:$S$124,"Vắng có phép"))</f>
        <v>1</v>
      </c>
      <c r="AF8" s="74">
        <f>+$AE$8/$Z$8</f>
        <v>1.7543859649122806E-2</v>
      </c>
      <c r="AG8" s="75">
        <f>COUNTIF($W$9:$W$124,"Thi lại")</f>
        <v>0</v>
      </c>
      <c r="AH8" s="74">
        <f>+$AG$8/$Z$8</f>
        <v>0</v>
      </c>
      <c r="AI8" s="75">
        <f>COUNTIF($W$9:$W$125,"Học lại")</f>
        <v>2</v>
      </c>
      <c r="AJ8" s="74">
        <f>+$AI$8/$Z$8</f>
        <v>3.5087719298245612E-2</v>
      </c>
      <c r="AK8" s="66">
        <f>COUNTIF($W$10:$W$125,"Đạt")</f>
        <v>55</v>
      </c>
      <c r="AL8" s="73">
        <f>+$AK$8/$Z$8</f>
        <v>0.96491228070175439</v>
      </c>
    </row>
    <row r="9" spans="2:38" ht="14.25" customHeight="1">
      <c r="B9" s="128" t="s">
        <v>27</v>
      </c>
      <c r="C9" s="129"/>
      <c r="D9" s="129"/>
      <c r="E9" s="129"/>
      <c r="F9" s="129"/>
      <c r="G9" s="130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2">
        <f>100-(H9+I9+J9+K9)</f>
        <v>70</v>
      </c>
      <c r="P9" s="119"/>
      <c r="Q9" s="16"/>
      <c r="R9" s="16"/>
      <c r="S9" s="119"/>
      <c r="T9" s="119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8.75" customHeight="1">
      <c r="B10" s="17">
        <v>1</v>
      </c>
      <c r="C10" s="18" t="s">
        <v>448</v>
      </c>
      <c r="D10" s="19" t="s">
        <v>449</v>
      </c>
      <c r="E10" s="20" t="s">
        <v>63</v>
      </c>
      <c r="F10" s="21" t="s">
        <v>450</v>
      </c>
      <c r="G10" s="18" t="s">
        <v>83</v>
      </c>
      <c r="H10" s="22">
        <v>9</v>
      </c>
      <c r="I10" s="22">
        <v>10</v>
      </c>
      <c r="J10" s="22" t="s">
        <v>28</v>
      </c>
      <c r="K10" s="22">
        <v>10</v>
      </c>
      <c r="L10" s="139"/>
      <c r="M10" s="139"/>
      <c r="N10" s="139"/>
      <c r="O10" s="140">
        <v>6</v>
      </c>
      <c r="P10" s="23">
        <f>ROUND(SUMPRODUCT(H10:O10,$H$9:$O$9)/100,1)</f>
        <v>7.1</v>
      </c>
      <c r="Q10" s="24" t="str">
        <f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4" t="str">
        <f>IF($P10&lt;4,"Kém",IF(AND($P10&gt;=4,$P10&lt;=5.4),"Trung bình yếu",IF(AND($P10&gt;=5.5,$P10&lt;=6.9),"Trung bình",IF(AND($P10&gt;=7,$P10&lt;=8.4),"Khá",IF(AND($P10&gt;=8.5,$P10&lt;=10),"Giỏi","")))))</f>
        <v>Khá</v>
      </c>
      <c r="S10" s="86" t="str">
        <f>+IF(OR($H10=0,$I10=0,$J10=0,$K10=0),"Không đủ ĐKDT","")</f>
        <v/>
      </c>
      <c r="T10" s="25" t="s">
        <v>613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>
      <c r="B11" s="27">
        <v>2</v>
      </c>
      <c r="C11" s="28" t="s">
        <v>451</v>
      </c>
      <c r="D11" s="29" t="s">
        <v>452</v>
      </c>
      <c r="E11" s="30" t="s">
        <v>63</v>
      </c>
      <c r="F11" s="31" t="s">
        <v>453</v>
      </c>
      <c r="G11" s="28" t="s">
        <v>77</v>
      </c>
      <c r="H11" s="32">
        <v>7</v>
      </c>
      <c r="I11" s="32">
        <v>8</v>
      </c>
      <c r="J11" s="32" t="s">
        <v>28</v>
      </c>
      <c r="K11" s="32">
        <v>8</v>
      </c>
      <c r="L11" s="33"/>
      <c r="M11" s="33"/>
      <c r="N11" s="33"/>
      <c r="O11" s="34">
        <v>6.5</v>
      </c>
      <c r="P11" s="35">
        <f>ROUND(SUMPRODUCT(H11:O11,$H$9:$O$9)/100,1)</f>
        <v>6.9</v>
      </c>
      <c r="Q11" s="36" t="str">
        <f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C+</v>
      </c>
      <c r="R11" s="37" t="str">
        <f>IF($P11&lt;4,"Kém",IF(AND($P11&gt;=4,$P11&lt;=5.4),"Trung bình yếu",IF(AND($P11&gt;=5.5,$P11&lt;=6.9),"Trung bình",IF(AND($P11&gt;=7,$P11&lt;=8.4),"Khá",IF(AND($P11&gt;=8.5,$P11&lt;=10),"Giỏi","")))))</f>
        <v>Trung bình</v>
      </c>
      <c r="S11" s="38" t="str">
        <f>+IF(OR($H11=0,$I11=0,$J11=0,$K11=0),"Không đủ ĐKDT","")</f>
        <v/>
      </c>
      <c r="T11" s="39" t="s">
        <v>613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68"/>
      <c r="AB11" s="68"/>
      <c r="AC11" s="68"/>
      <c r="AD11" s="68"/>
      <c r="AE11" s="67"/>
      <c r="AF11" s="68"/>
      <c r="AG11" s="68"/>
      <c r="AH11" s="68"/>
      <c r="AI11" s="68"/>
      <c r="AJ11" s="68"/>
      <c r="AK11" s="68"/>
      <c r="AL11" s="69"/>
    </row>
    <row r="12" spans="2:38" ht="18.75" customHeight="1">
      <c r="B12" s="27">
        <v>3</v>
      </c>
      <c r="C12" s="28" t="s">
        <v>454</v>
      </c>
      <c r="D12" s="29" t="s">
        <v>455</v>
      </c>
      <c r="E12" s="30" t="s">
        <v>63</v>
      </c>
      <c r="F12" s="31" t="s">
        <v>453</v>
      </c>
      <c r="G12" s="28" t="s">
        <v>95</v>
      </c>
      <c r="H12" s="32">
        <v>9</v>
      </c>
      <c r="I12" s="32">
        <v>9</v>
      </c>
      <c r="J12" s="32" t="s">
        <v>28</v>
      </c>
      <c r="K12" s="32">
        <v>9</v>
      </c>
      <c r="L12" s="40"/>
      <c r="M12" s="40"/>
      <c r="N12" s="40"/>
      <c r="O12" s="34">
        <v>8.5</v>
      </c>
      <c r="P12" s="35">
        <f>ROUND(SUMPRODUCT(H12:O12,$H$9:$O$9)/100,1)</f>
        <v>8.6999999999999993</v>
      </c>
      <c r="Q12" s="36" t="str">
        <f>IF(AND($P12&gt;=9,$P12&lt;=10),"A+","")&amp;IF(AND($P12&gt;=8.5,$P12&lt;=8.9),"A","")&amp;IF(AND($P12&gt;=8,$P12&lt;=8.4),"B+","")&amp;IF(AND($P12&gt;=7,$P12&lt;=7.9),"B","")&amp;IF(AND($P12&gt;=6.5,$P12&lt;=6.9),"C+","")&amp;IF(AND($P12&gt;=5.5,$P12&lt;=6.4),"C","")&amp;IF(AND($P12&gt;=5,$P12&lt;=5.4),"D+","")&amp;IF(AND($P12&gt;=4,$P12&lt;=4.9),"D","")&amp;IF(AND($P12&lt;4),"F","")</f>
        <v>A</v>
      </c>
      <c r="R12" s="37" t="str">
        <f>IF($P12&lt;4,"Kém",IF(AND($P12&gt;=4,$P12&lt;=5.4),"Trung bình yếu",IF(AND($P12&gt;=5.5,$P12&lt;=6.9),"Trung bình",IF(AND($P12&gt;=7,$P12&lt;=8.4),"Khá",IF(AND($P12&gt;=8.5,$P12&lt;=10),"Giỏi","")))))</f>
        <v>Giỏi</v>
      </c>
      <c r="S12" s="38" t="str">
        <f>+IF(OR($H12=0,$I12=0,$J12=0,$K12=0),"Không đủ ĐKDT","")</f>
        <v/>
      </c>
      <c r="T12" s="39" t="s">
        <v>613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87"/>
      <c r="AA12" s="67"/>
      <c r="AB12" s="67"/>
      <c r="AC12" s="67"/>
      <c r="AD12" s="80"/>
      <c r="AE12" s="67"/>
      <c r="AF12" s="81"/>
      <c r="AG12" s="82"/>
      <c r="AH12" s="81"/>
      <c r="AI12" s="82"/>
      <c r="AJ12" s="81"/>
      <c r="AK12" s="67"/>
      <c r="AL12" s="80"/>
    </row>
    <row r="13" spans="2:38" ht="18.75" customHeight="1">
      <c r="B13" s="27">
        <v>4</v>
      </c>
      <c r="C13" s="28" t="s">
        <v>456</v>
      </c>
      <c r="D13" s="29" t="s">
        <v>457</v>
      </c>
      <c r="E13" s="30" t="s">
        <v>63</v>
      </c>
      <c r="F13" s="31" t="s">
        <v>458</v>
      </c>
      <c r="G13" s="28" t="s">
        <v>124</v>
      </c>
      <c r="H13" s="32">
        <v>7</v>
      </c>
      <c r="I13" s="32">
        <v>8.5</v>
      </c>
      <c r="J13" s="32" t="s">
        <v>28</v>
      </c>
      <c r="K13" s="32">
        <v>8.5</v>
      </c>
      <c r="L13" s="40"/>
      <c r="M13" s="40"/>
      <c r="N13" s="40"/>
      <c r="O13" s="34">
        <v>4.5</v>
      </c>
      <c r="P13" s="35">
        <f>ROUND(SUMPRODUCT(H13:O13,$H$9:$O$9)/100,1)</f>
        <v>5.6</v>
      </c>
      <c r="Q13" s="36" t="str">
        <f>IF(AND($P13&gt;=9,$P13&lt;=10),"A+","")&amp;IF(AND($P13&gt;=8.5,$P13&lt;=8.9),"A","")&amp;IF(AND($P13&gt;=8,$P13&lt;=8.4),"B+","")&amp;IF(AND($P13&gt;=7,$P13&lt;=7.9),"B","")&amp;IF(AND($P13&gt;=6.5,$P13&lt;=6.9),"C+","")&amp;IF(AND($P13&gt;=5.5,$P13&lt;=6.4),"C","")&amp;IF(AND($P13&gt;=5,$P13&lt;=5.4),"D+","")&amp;IF(AND($P13&gt;=4,$P13&lt;=4.9),"D","")&amp;IF(AND($P13&lt;4),"F","")</f>
        <v>C</v>
      </c>
      <c r="R13" s="37" t="str">
        <f>IF($P13&lt;4,"Kém",IF(AND($P13&gt;=4,$P13&lt;=5.4),"Trung bình yếu",IF(AND($P13&gt;=5.5,$P13&lt;=6.9),"Trung bình",IF(AND($P13&gt;=7,$P13&lt;=8.4),"Khá",IF(AND($P13&gt;=8.5,$P13&lt;=10),"Giỏi","")))))</f>
        <v>Trung bình</v>
      </c>
      <c r="S13" s="38" t="str">
        <f>+IF(OR($H13=0,$I13=0,$J13=0,$K13=0),"Không đủ ĐKDT","")</f>
        <v/>
      </c>
      <c r="T13" s="39" t="s">
        <v>613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8.75" customHeight="1">
      <c r="B14" s="27">
        <v>5</v>
      </c>
      <c r="C14" s="28" t="s">
        <v>459</v>
      </c>
      <c r="D14" s="29" t="s">
        <v>460</v>
      </c>
      <c r="E14" s="30" t="s">
        <v>461</v>
      </c>
      <c r="F14" s="31" t="s">
        <v>401</v>
      </c>
      <c r="G14" s="28" t="s">
        <v>73</v>
      </c>
      <c r="H14" s="32">
        <v>10</v>
      </c>
      <c r="I14" s="32">
        <v>10</v>
      </c>
      <c r="J14" s="32" t="s">
        <v>28</v>
      </c>
      <c r="K14" s="32">
        <v>10</v>
      </c>
      <c r="L14" s="40"/>
      <c r="M14" s="40"/>
      <c r="N14" s="40"/>
      <c r="O14" s="34">
        <v>5.5</v>
      </c>
      <c r="P14" s="35">
        <f>ROUND(SUMPRODUCT(H14:O14,$H$9:$O$9)/100,1)</f>
        <v>6.9</v>
      </c>
      <c r="Q14" s="36" t="str">
        <f>IF(AND($P14&gt;=9,$P14&lt;=10),"A+","")&amp;IF(AND($P14&gt;=8.5,$P14&lt;=8.9),"A","")&amp;IF(AND($P14&gt;=8,$P14&lt;=8.4),"B+","")&amp;IF(AND($P14&gt;=7,$P14&lt;=7.9),"B","")&amp;IF(AND($P14&gt;=6.5,$P14&lt;=6.9),"C+","")&amp;IF(AND($P14&gt;=5.5,$P14&lt;=6.4),"C","")&amp;IF(AND($P14&gt;=5,$P14&lt;=5.4),"D+","")&amp;IF(AND($P14&gt;=4,$P14&lt;=4.9),"D","")&amp;IF(AND($P14&lt;4),"F","")</f>
        <v>C+</v>
      </c>
      <c r="R14" s="37" t="str">
        <f>IF($P14&lt;4,"Kém",IF(AND($P14&gt;=4,$P14&lt;=5.4),"Trung bình yếu",IF(AND($P14&gt;=5.5,$P14&lt;=6.9),"Trung bình",IF(AND($P14&gt;=7,$P14&lt;=8.4),"Khá",IF(AND($P14&gt;=8.5,$P14&lt;=10),"Giỏi","")))))</f>
        <v>Trung bình</v>
      </c>
      <c r="S14" s="38" t="str">
        <f>+IF(OR($H14=0,$I14=0,$J14=0,$K14=0),"Không đủ ĐKDT","")</f>
        <v/>
      </c>
      <c r="T14" s="39" t="s">
        <v>613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>
      <c r="B15" s="27">
        <v>6</v>
      </c>
      <c r="C15" s="28" t="s">
        <v>462</v>
      </c>
      <c r="D15" s="29" t="s">
        <v>463</v>
      </c>
      <c r="E15" s="30" t="s">
        <v>297</v>
      </c>
      <c r="F15" s="31" t="s">
        <v>390</v>
      </c>
      <c r="G15" s="28" t="s">
        <v>124</v>
      </c>
      <c r="H15" s="32">
        <v>9</v>
      </c>
      <c r="I15" s="32">
        <v>4</v>
      </c>
      <c r="J15" s="32" t="s">
        <v>28</v>
      </c>
      <c r="K15" s="32">
        <v>9</v>
      </c>
      <c r="L15" s="40"/>
      <c r="M15" s="40"/>
      <c r="N15" s="40"/>
      <c r="O15" s="34">
        <v>4.5</v>
      </c>
      <c r="P15" s="35">
        <f>ROUND(SUMPRODUCT(H15:O15,$H$9:$O$9)/100,1)</f>
        <v>5.4</v>
      </c>
      <c r="Q15" s="36" t="str">
        <f>IF(AND($P15&gt;=9,$P15&lt;=10),"A+","")&amp;IF(AND($P15&gt;=8.5,$P15&lt;=8.9),"A","")&amp;IF(AND($P15&gt;=8,$P15&lt;=8.4),"B+","")&amp;IF(AND($P15&gt;=7,$P15&lt;=7.9),"B","")&amp;IF(AND($P15&gt;=6.5,$P15&lt;=6.9),"C+","")&amp;IF(AND($P15&gt;=5.5,$P15&lt;=6.4),"C","")&amp;IF(AND($P15&gt;=5,$P15&lt;=5.4),"D+","")&amp;IF(AND($P15&gt;=4,$P15&lt;=4.9),"D","")&amp;IF(AND($P15&lt;4),"F","")</f>
        <v>D+</v>
      </c>
      <c r="R15" s="37" t="str">
        <f>IF($P15&lt;4,"Kém",IF(AND($P15&gt;=4,$P15&lt;=5.4),"Trung bình yếu",IF(AND($P15&gt;=5.5,$P15&lt;=6.9),"Trung bình",IF(AND($P15&gt;=7,$P15&lt;=8.4),"Khá",IF(AND($P15&gt;=8.5,$P15&lt;=10),"Giỏi","")))))</f>
        <v>Trung bình yếu</v>
      </c>
      <c r="S15" s="38" t="str">
        <f>+IF(OR($H15=0,$I15=0,$J15=0,$K15=0),"Không đủ ĐKDT","")</f>
        <v/>
      </c>
      <c r="T15" s="39" t="s">
        <v>613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>
      <c r="B16" s="27">
        <v>7</v>
      </c>
      <c r="C16" s="28" t="s">
        <v>464</v>
      </c>
      <c r="D16" s="29" t="s">
        <v>465</v>
      </c>
      <c r="E16" s="30" t="s">
        <v>466</v>
      </c>
      <c r="F16" s="31" t="s">
        <v>137</v>
      </c>
      <c r="G16" s="28" t="s">
        <v>69</v>
      </c>
      <c r="H16" s="32">
        <v>9</v>
      </c>
      <c r="I16" s="32">
        <v>6</v>
      </c>
      <c r="J16" s="32" t="s">
        <v>28</v>
      </c>
      <c r="K16" s="32">
        <v>9</v>
      </c>
      <c r="L16" s="40"/>
      <c r="M16" s="40"/>
      <c r="N16" s="40"/>
      <c r="O16" s="34">
        <v>5.5</v>
      </c>
      <c r="P16" s="35">
        <f>ROUND(SUMPRODUCT(H16:O16,$H$9:$O$9)/100,1)</f>
        <v>6.3</v>
      </c>
      <c r="Q16" s="36" t="str">
        <f>IF(AND($P16&gt;=9,$P16&lt;=10),"A+","")&amp;IF(AND($P16&gt;=8.5,$P16&lt;=8.9),"A","")&amp;IF(AND($P16&gt;=8,$P16&lt;=8.4),"B+","")&amp;IF(AND($P16&gt;=7,$P16&lt;=7.9),"B","")&amp;IF(AND($P16&gt;=6.5,$P16&lt;=6.9),"C+","")&amp;IF(AND($P16&gt;=5.5,$P16&lt;=6.4),"C","")&amp;IF(AND($P16&gt;=5,$P16&lt;=5.4),"D+","")&amp;IF(AND($P16&gt;=4,$P16&lt;=4.9),"D","")&amp;IF(AND($P16&lt;4),"F","")</f>
        <v>C</v>
      </c>
      <c r="R16" s="37" t="str">
        <f>IF($P16&lt;4,"Kém",IF(AND($P16&gt;=4,$P16&lt;=5.4),"Trung bình yếu",IF(AND($P16&gt;=5.5,$P16&lt;=6.9),"Trung bình",IF(AND($P16&gt;=7,$P16&lt;=8.4),"Khá",IF(AND($P16&gt;=8.5,$P16&lt;=10),"Giỏi","")))))</f>
        <v>Trung bình</v>
      </c>
      <c r="S16" s="38" t="str">
        <f>+IF(OR($H16=0,$I16=0,$J16=0,$K16=0),"Không đủ ĐKDT","")</f>
        <v/>
      </c>
      <c r="T16" s="39" t="s">
        <v>613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>
      <c r="B17" s="27">
        <v>8</v>
      </c>
      <c r="C17" s="28" t="s">
        <v>467</v>
      </c>
      <c r="D17" s="29" t="s">
        <v>302</v>
      </c>
      <c r="E17" s="30" t="s">
        <v>303</v>
      </c>
      <c r="F17" s="31" t="s">
        <v>468</v>
      </c>
      <c r="G17" s="28" t="s">
        <v>65</v>
      </c>
      <c r="H17" s="32">
        <v>7</v>
      </c>
      <c r="I17" s="32">
        <v>5</v>
      </c>
      <c r="J17" s="32" t="s">
        <v>28</v>
      </c>
      <c r="K17" s="32">
        <v>7</v>
      </c>
      <c r="L17" s="40"/>
      <c r="M17" s="40"/>
      <c r="N17" s="40"/>
      <c r="O17" s="34">
        <v>3.5</v>
      </c>
      <c r="P17" s="35">
        <f>ROUND(SUMPRODUCT(H17:O17,$H$9:$O$9)/100,1)</f>
        <v>4.4000000000000004</v>
      </c>
      <c r="Q17" s="36" t="str">
        <f>IF(AND($P17&gt;=9,$P17&lt;=10),"A+","")&amp;IF(AND($P17&gt;=8.5,$P17&lt;=8.9),"A","")&amp;IF(AND($P17&gt;=8,$P17&lt;=8.4),"B+","")&amp;IF(AND($P17&gt;=7,$P17&lt;=7.9),"B","")&amp;IF(AND($P17&gt;=6.5,$P17&lt;=6.9),"C+","")&amp;IF(AND($P17&gt;=5.5,$P17&lt;=6.4),"C","")&amp;IF(AND($P17&gt;=5,$P17&lt;=5.4),"D+","")&amp;IF(AND($P17&gt;=4,$P17&lt;=4.9),"D","")&amp;IF(AND($P17&lt;4),"F","")</f>
        <v>D</v>
      </c>
      <c r="R17" s="37" t="str">
        <f>IF($P17&lt;4,"Kém",IF(AND($P17&gt;=4,$P17&lt;=5.4),"Trung bình yếu",IF(AND($P17&gt;=5.5,$P17&lt;=6.9),"Trung bình",IF(AND($P17&gt;=7,$P17&lt;=8.4),"Khá",IF(AND($P17&gt;=8.5,$P17&lt;=10),"Giỏi","")))))</f>
        <v>Trung bình yếu</v>
      </c>
      <c r="S17" s="38" t="str">
        <f>+IF(OR($H17=0,$I17=0,$J17=0,$K17=0),"Không đủ ĐKDT","")</f>
        <v/>
      </c>
      <c r="T17" s="39" t="s">
        <v>613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>
      <c r="B18" s="27">
        <v>9</v>
      </c>
      <c r="C18" s="28" t="s">
        <v>469</v>
      </c>
      <c r="D18" s="29" t="s">
        <v>470</v>
      </c>
      <c r="E18" s="30" t="s">
        <v>107</v>
      </c>
      <c r="F18" s="31" t="s">
        <v>123</v>
      </c>
      <c r="G18" s="28" t="s">
        <v>73</v>
      </c>
      <c r="H18" s="32">
        <v>9</v>
      </c>
      <c r="I18" s="32">
        <v>9</v>
      </c>
      <c r="J18" s="32" t="s">
        <v>28</v>
      </c>
      <c r="K18" s="32">
        <v>9</v>
      </c>
      <c r="L18" s="40"/>
      <c r="M18" s="40"/>
      <c r="N18" s="40"/>
      <c r="O18" s="34">
        <v>4</v>
      </c>
      <c r="P18" s="35">
        <f>ROUND(SUMPRODUCT(H18:O18,$H$9:$O$9)/100,1)</f>
        <v>5.5</v>
      </c>
      <c r="Q18" s="36" t="str">
        <f>IF(AND($P18&gt;=9,$P18&lt;=10),"A+","")&amp;IF(AND($P18&gt;=8.5,$P18&lt;=8.9),"A","")&amp;IF(AND($P18&gt;=8,$P18&lt;=8.4),"B+","")&amp;IF(AND($P18&gt;=7,$P18&lt;=7.9),"B","")&amp;IF(AND($P18&gt;=6.5,$P18&lt;=6.9),"C+","")&amp;IF(AND($P18&gt;=5.5,$P18&lt;=6.4),"C","")&amp;IF(AND($P18&gt;=5,$P18&lt;=5.4),"D+","")&amp;IF(AND($P18&gt;=4,$P18&lt;=4.9),"D","")&amp;IF(AND($P18&lt;4),"F","")</f>
        <v>C</v>
      </c>
      <c r="R18" s="37" t="str">
        <f>IF($P18&lt;4,"Kém",IF(AND($P18&gt;=4,$P18&lt;=5.4),"Trung bình yếu",IF(AND($P18&gt;=5.5,$P18&lt;=6.9),"Trung bình",IF(AND($P18&gt;=7,$P18&lt;=8.4),"Khá",IF(AND($P18&gt;=8.5,$P18&lt;=10),"Giỏi","")))))</f>
        <v>Trung bình</v>
      </c>
      <c r="S18" s="38" t="str">
        <f>+IF(OR($H18=0,$I18=0,$J18=0,$K18=0),"Không đủ ĐKDT","")</f>
        <v/>
      </c>
      <c r="T18" s="39" t="s">
        <v>613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>
      <c r="B19" s="27">
        <v>10</v>
      </c>
      <c r="C19" s="28" t="s">
        <v>471</v>
      </c>
      <c r="D19" s="29" t="s">
        <v>126</v>
      </c>
      <c r="E19" s="30" t="s">
        <v>107</v>
      </c>
      <c r="F19" s="31" t="s">
        <v>120</v>
      </c>
      <c r="G19" s="28" t="s">
        <v>77</v>
      </c>
      <c r="H19" s="32">
        <v>9</v>
      </c>
      <c r="I19" s="32">
        <v>4</v>
      </c>
      <c r="J19" s="32" t="s">
        <v>28</v>
      </c>
      <c r="K19" s="32">
        <v>9</v>
      </c>
      <c r="L19" s="40"/>
      <c r="M19" s="40"/>
      <c r="N19" s="40"/>
      <c r="O19" s="34">
        <v>9</v>
      </c>
      <c r="P19" s="35">
        <f>ROUND(SUMPRODUCT(H19:O19,$H$9:$O$9)/100,1)</f>
        <v>8.5</v>
      </c>
      <c r="Q19" s="36" t="str">
        <f>IF(AND($P19&gt;=9,$P19&lt;=10),"A+","")&amp;IF(AND($P19&gt;=8.5,$P19&lt;=8.9),"A","")&amp;IF(AND($P19&gt;=8,$P19&lt;=8.4),"B+","")&amp;IF(AND($P19&gt;=7,$P19&lt;=7.9),"B","")&amp;IF(AND($P19&gt;=6.5,$P19&lt;=6.9),"C+","")&amp;IF(AND($P19&gt;=5.5,$P19&lt;=6.4),"C","")&amp;IF(AND($P19&gt;=5,$P19&lt;=5.4),"D+","")&amp;IF(AND($P19&gt;=4,$P19&lt;=4.9),"D","")&amp;IF(AND($P19&lt;4),"F","")</f>
        <v>A</v>
      </c>
      <c r="R19" s="37" t="str">
        <f>IF($P19&lt;4,"Kém",IF(AND($P19&gt;=4,$P19&lt;=5.4),"Trung bình yếu",IF(AND($P19&gt;=5.5,$P19&lt;=6.9),"Trung bình",IF(AND($P19&gt;=7,$P19&lt;=8.4),"Khá",IF(AND($P19&gt;=8.5,$P19&lt;=10),"Giỏi","")))))</f>
        <v>Giỏi</v>
      </c>
      <c r="S19" s="38" t="str">
        <f>+IF(OR($H19=0,$I19=0,$J19=0,$K19=0),"Không đủ ĐKDT","")</f>
        <v/>
      </c>
      <c r="T19" s="39" t="s">
        <v>613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>
      <c r="B20" s="27">
        <v>11</v>
      </c>
      <c r="C20" s="28" t="s">
        <v>472</v>
      </c>
      <c r="D20" s="29" t="s">
        <v>184</v>
      </c>
      <c r="E20" s="30" t="s">
        <v>115</v>
      </c>
      <c r="F20" s="31" t="s">
        <v>473</v>
      </c>
      <c r="G20" s="28" t="s">
        <v>73</v>
      </c>
      <c r="H20" s="32">
        <v>9</v>
      </c>
      <c r="I20" s="32">
        <v>9</v>
      </c>
      <c r="J20" s="32" t="s">
        <v>28</v>
      </c>
      <c r="K20" s="32">
        <v>9</v>
      </c>
      <c r="L20" s="40"/>
      <c r="M20" s="40"/>
      <c r="N20" s="40"/>
      <c r="O20" s="34">
        <v>8</v>
      </c>
      <c r="P20" s="35">
        <f>ROUND(SUMPRODUCT(H20:O20,$H$9:$O$9)/100,1)</f>
        <v>8.3000000000000007</v>
      </c>
      <c r="Q20" s="36" t="str">
        <f>IF(AND($P20&gt;=9,$P20&lt;=10),"A+","")&amp;IF(AND($P20&gt;=8.5,$P20&lt;=8.9),"A","")&amp;IF(AND($P20&gt;=8,$P20&lt;=8.4),"B+","")&amp;IF(AND($P20&gt;=7,$P20&lt;=7.9),"B","")&amp;IF(AND($P20&gt;=6.5,$P20&lt;=6.9),"C+","")&amp;IF(AND($P20&gt;=5.5,$P20&lt;=6.4),"C","")&amp;IF(AND($P20&gt;=5,$P20&lt;=5.4),"D+","")&amp;IF(AND($P20&gt;=4,$P20&lt;=4.9),"D","")&amp;IF(AND($P20&lt;4),"F","")</f>
        <v>B+</v>
      </c>
      <c r="R20" s="37" t="str">
        <f>IF($P20&lt;4,"Kém",IF(AND($P20&gt;=4,$P20&lt;=5.4),"Trung bình yếu",IF(AND($P20&gt;=5.5,$P20&lt;=6.9),"Trung bình",IF(AND($P20&gt;=7,$P20&lt;=8.4),"Khá",IF(AND($P20&gt;=8.5,$P20&lt;=10),"Giỏi","")))))</f>
        <v>Khá</v>
      </c>
      <c r="S20" s="38" t="str">
        <f>+IF(OR($H20=0,$I20=0,$J20=0,$K20=0),"Không đủ ĐKDT","")</f>
        <v/>
      </c>
      <c r="T20" s="39" t="s">
        <v>613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>
      <c r="B21" s="27">
        <v>12</v>
      </c>
      <c r="C21" s="28" t="s">
        <v>474</v>
      </c>
      <c r="D21" s="29" t="s">
        <v>475</v>
      </c>
      <c r="E21" s="30" t="s">
        <v>476</v>
      </c>
      <c r="F21" s="31" t="s">
        <v>477</v>
      </c>
      <c r="G21" s="28" t="s">
        <v>284</v>
      </c>
      <c r="H21" s="32">
        <v>8</v>
      </c>
      <c r="I21" s="32">
        <v>0</v>
      </c>
      <c r="J21" s="32" t="s">
        <v>28</v>
      </c>
      <c r="K21" s="32">
        <v>8</v>
      </c>
      <c r="L21" s="40"/>
      <c r="M21" s="40"/>
      <c r="N21" s="40"/>
      <c r="O21" s="34">
        <v>0</v>
      </c>
      <c r="P21" s="35">
        <f>ROUND(SUMPRODUCT(H21:O21,$H$9:$O$9)/100,1)</f>
        <v>1.6</v>
      </c>
      <c r="Q21" s="36" t="str">
        <f>IF(AND($P21&gt;=9,$P21&lt;=10),"A+","")&amp;IF(AND($P21&gt;=8.5,$P21&lt;=8.9),"A","")&amp;IF(AND($P21&gt;=8,$P21&lt;=8.4),"B+","")&amp;IF(AND($P21&gt;=7,$P21&lt;=7.9),"B","")&amp;IF(AND($P21&gt;=6.5,$P21&lt;=6.9),"C+","")&amp;IF(AND($P21&gt;=5.5,$P21&lt;=6.4),"C","")&amp;IF(AND($P21&gt;=5,$P21&lt;=5.4),"D+","")&amp;IF(AND($P21&gt;=4,$P21&lt;=4.9),"D","")&amp;IF(AND($P21&lt;4),"F","")</f>
        <v>F</v>
      </c>
      <c r="R21" s="37" t="str">
        <f>IF($P21&lt;4,"Kém",IF(AND($P21&gt;=4,$P21&lt;=5.4),"Trung bình yếu",IF(AND($P21&gt;=5.5,$P21&lt;=6.9),"Trung bình",IF(AND($P21&gt;=7,$P21&lt;=8.4),"Khá",IF(AND($P21&gt;=8.5,$P21&lt;=10),"Giỏi","")))))</f>
        <v>Kém</v>
      </c>
      <c r="S21" s="38" t="str">
        <f>+IF(OR($H21=0,$I21=0,$J21=0,$K21=0),"Không đủ ĐKDT","")</f>
        <v>Không đủ ĐKDT</v>
      </c>
      <c r="T21" s="39" t="s">
        <v>613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>
      <c r="B22" s="27">
        <v>13</v>
      </c>
      <c r="C22" s="28" t="s">
        <v>478</v>
      </c>
      <c r="D22" s="29" t="s">
        <v>479</v>
      </c>
      <c r="E22" s="30" t="s">
        <v>119</v>
      </c>
      <c r="F22" s="31" t="s">
        <v>480</v>
      </c>
      <c r="G22" s="28" t="s">
        <v>65</v>
      </c>
      <c r="H22" s="32">
        <v>9</v>
      </c>
      <c r="I22" s="32">
        <v>4</v>
      </c>
      <c r="J22" s="32" t="s">
        <v>28</v>
      </c>
      <c r="K22" s="32">
        <v>9</v>
      </c>
      <c r="L22" s="40"/>
      <c r="M22" s="40"/>
      <c r="N22" s="40"/>
      <c r="O22" s="34">
        <v>8</v>
      </c>
      <c r="P22" s="35">
        <f>ROUND(SUMPRODUCT(H22:O22,$H$9:$O$9)/100,1)</f>
        <v>7.8</v>
      </c>
      <c r="Q22" s="36" t="str">
        <f>IF(AND($P22&gt;=9,$P22&lt;=10),"A+","")&amp;IF(AND($P22&gt;=8.5,$P22&lt;=8.9),"A","")&amp;IF(AND($P22&gt;=8,$P22&lt;=8.4),"B+","")&amp;IF(AND($P22&gt;=7,$P22&lt;=7.9),"B","")&amp;IF(AND($P22&gt;=6.5,$P22&lt;=6.9),"C+","")&amp;IF(AND($P22&gt;=5.5,$P22&lt;=6.4),"C","")&amp;IF(AND($P22&gt;=5,$P22&lt;=5.4),"D+","")&amp;IF(AND($P22&gt;=4,$P22&lt;=4.9),"D","")&amp;IF(AND($P22&lt;4),"F","")</f>
        <v>B</v>
      </c>
      <c r="R22" s="37" t="str">
        <f>IF($P22&lt;4,"Kém",IF(AND($P22&gt;=4,$P22&lt;=5.4),"Trung bình yếu",IF(AND($P22&gt;=5.5,$P22&lt;=6.9),"Trung bình",IF(AND($P22&gt;=7,$P22&lt;=8.4),"Khá",IF(AND($P22&gt;=8.5,$P22&lt;=10),"Giỏi","")))))</f>
        <v>Khá</v>
      </c>
      <c r="S22" s="38" t="str">
        <f>+IF(OR($H22=0,$I22=0,$J22=0,$K22=0),"Không đủ ĐKDT","")</f>
        <v/>
      </c>
      <c r="T22" s="39" t="s">
        <v>613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>
      <c r="B23" s="27">
        <v>14</v>
      </c>
      <c r="C23" s="28" t="s">
        <v>481</v>
      </c>
      <c r="D23" s="29" t="s">
        <v>122</v>
      </c>
      <c r="E23" s="30" t="s">
        <v>482</v>
      </c>
      <c r="F23" s="31" t="s">
        <v>483</v>
      </c>
      <c r="G23" s="28" t="s">
        <v>69</v>
      </c>
      <c r="H23" s="32">
        <v>9</v>
      </c>
      <c r="I23" s="32">
        <v>5</v>
      </c>
      <c r="J23" s="32" t="s">
        <v>28</v>
      </c>
      <c r="K23" s="32">
        <v>9</v>
      </c>
      <c r="L23" s="40"/>
      <c r="M23" s="40"/>
      <c r="N23" s="40"/>
      <c r="O23" s="34">
        <v>6</v>
      </c>
      <c r="P23" s="35">
        <f>ROUND(SUMPRODUCT(H23:O23,$H$9:$O$9)/100,1)</f>
        <v>6.5</v>
      </c>
      <c r="Q23" s="36" t="str">
        <f>IF(AND($P23&gt;=9,$P23&lt;=10),"A+","")&amp;IF(AND($P23&gt;=8.5,$P23&lt;=8.9),"A","")&amp;IF(AND($P23&gt;=8,$P23&lt;=8.4),"B+","")&amp;IF(AND($P23&gt;=7,$P23&lt;=7.9),"B","")&amp;IF(AND($P23&gt;=6.5,$P23&lt;=6.9),"C+","")&amp;IF(AND($P23&gt;=5.5,$P23&lt;=6.4),"C","")&amp;IF(AND($P23&gt;=5,$P23&lt;=5.4),"D+","")&amp;IF(AND($P23&gt;=4,$P23&lt;=4.9),"D","")&amp;IF(AND($P23&lt;4),"F","")</f>
        <v>C+</v>
      </c>
      <c r="R23" s="37" t="str">
        <f>IF($P23&lt;4,"Kém",IF(AND($P23&gt;=4,$P23&lt;=5.4),"Trung bình yếu",IF(AND($P23&gt;=5.5,$P23&lt;=6.9),"Trung bình",IF(AND($P23&gt;=7,$P23&lt;=8.4),"Khá",IF(AND($P23&gt;=8.5,$P23&lt;=10),"Giỏi","")))))</f>
        <v>Trung bình</v>
      </c>
      <c r="S23" s="38" t="str">
        <f>+IF(OR($H23=0,$I23=0,$J23=0,$K23=0),"Không đủ ĐKDT","")</f>
        <v/>
      </c>
      <c r="T23" s="39" t="s">
        <v>613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>
      <c r="B24" s="27">
        <v>15</v>
      </c>
      <c r="C24" s="28" t="s">
        <v>484</v>
      </c>
      <c r="D24" s="29" t="s">
        <v>485</v>
      </c>
      <c r="E24" s="30" t="s">
        <v>486</v>
      </c>
      <c r="F24" s="31" t="s">
        <v>487</v>
      </c>
      <c r="G24" s="28" t="s">
        <v>69</v>
      </c>
      <c r="H24" s="32">
        <v>9</v>
      </c>
      <c r="I24" s="32">
        <v>5</v>
      </c>
      <c r="J24" s="32" t="s">
        <v>28</v>
      </c>
      <c r="K24" s="32">
        <v>9</v>
      </c>
      <c r="L24" s="40"/>
      <c r="M24" s="40"/>
      <c r="N24" s="40"/>
      <c r="O24" s="34">
        <v>8</v>
      </c>
      <c r="P24" s="35">
        <f>ROUND(SUMPRODUCT(H24:O24,$H$9:$O$9)/100,1)</f>
        <v>7.9</v>
      </c>
      <c r="Q24" s="36" t="str">
        <f>IF(AND($P24&gt;=9,$P24&lt;=10),"A+","")&amp;IF(AND($P24&gt;=8.5,$P24&lt;=8.9),"A","")&amp;IF(AND($P24&gt;=8,$P24&lt;=8.4),"B+","")&amp;IF(AND($P24&gt;=7,$P24&lt;=7.9),"B","")&amp;IF(AND($P24&gt;=6.5,$P24&lt;=6.9),"C+","")&amp;IF(AND($P24&gt;=5.5,$P24&lt;=6.4),"C","")&amp;IF(AND($P24&gt;=5,$P24&lt;=5.4),"D+","")&amp;IF(AND($P24&gt;=4,$P24&lt;=4.9),"D","")&amp;IF(AND($P24&lt;4),"F","")</f>
        <v>B</v>
      </c>
      <c r="R24" s="37" t="str">
        <f>IF($P24&lt;4,"Kém",IF(AND($P24&gt;=4,$P24&lt;=5.4),"Trung bình yếu",IF(AND($P24&gt;=5.5,$P24&lt;=6.9),"Trung bình",IF(AND($P24&gt;=7,$P24&lt;=8.4),"Khá",IF(AND($P24&gt;=8.5,$P24&lt;=10),"Giỏi","")))))</f>
        <v>Khá</v>
      </c>
      <c r="S24" s="38" t="str">
        <f>+IF(OR($H24=0,$I24=0,$J24=0,$K24=0),"Không đủ ĐKDT","")</f>
        <v/>
      </c>
      <c r="T24" s="39" t="s">
        <v>613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>
      <c r="B25" s="27">
        <v>16</v>
      </c>
      <c r="C25" s="28" t="s">
        <v>488</v>
      </c>
      <c r="D25" s="29" t="s">
        <v>465</v>
      </c>
      <c r="E25" s="30" t="s">
        <v>489</v>
      </c>
      <c r="F25" s="31" t="s">
        <v>490</v>
      </c>
      <c r="G25" s="28" t="s">
        <v>77</v>
      </c>
      <c r="H25" s="32">
        <v>9</v>
      </c>
      <c r="I25" s="32">
        <v>9</v>
      </c>
      <c r="J25" s="32" t="s">
        <v>28</v>
      </c>
      <c r="K25" s="32">
        <v>9</v>
      </c>
      <c r="L25" s="40"/>
      <c r="M25" s="40"/>
      <c r="N25" s="40"/>
      <c r="O25" s="34">
        <v>6</v>
      </c>
      <c r="P25" s="35">
        <f>ROUND(SUMPRODUCT(H25:O25,$H$9:$O$9)/100,1)</f>
        <v>6.9</v>
      </c>
      <c r="Q25" s="36" t="str">
        <f>IF(AND($P25&gt;=9,$P25&lt;=10),"A+","")&amp;IF(AND($P25&gt;=8.5,$P25&lt;=8.9),"A","")&amp;IF(AND($P25&gt;=8,$P25&lt;=8.4),"B+","")&amp;IF(AND($P25&gt;=7,$P25&lt;=7.9),"B","")&amp;IF(AND($P25&gt;=6.5,$P25&lt;=6.9),"C+","")&amp;IF(AND($P25&gt;=5.5,$P25&lt;=6.4),"C","")&amp;IF(AND($P25&gt;=5,$P25&lt;=5.4),"D+","")&amp;IF(AND($P25&gt;=4,$P25&lt;=4.9),"D","")&amp;IF(AND($P25&lt;4),"F","")</f>
        <v>C+</v>
      </c>
      <c r="R25" s="37" t="str">
        <f>IF($P25&lt;4,"Kém",IF(AND($P25&gt;=4,$P25&lt;=5.4),"Trung bình yếu",IF(AND($P25&gt;=5.5,$P25&lt;=6.9),"Trung bình",IF(AND($P25&gt;=7,$P25&lt;=8.4),"Khá",IF(AND($P25&gt;=8.5,$P25&lt;=10),"Giỏi","")))))</f>
        <v>Trung bình</v>
      </c>
      <c r="S25" s="38" t="str">
        <f>+IF(OR($H25=0,$I25=0,$J25=0,$K25=0),"Không đủ ĐKDT","")</f>
        <v/>
      </c>
      <c r="T25" s="39" t="s">
        <v>613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>
      <c r="B26" s="27">
        <v>17</v>
      </c>
      <c r="C26" s="28" t="s">
        <v>491</v>
      </c>
      <c r="D26" s="29" t="s">
        <v>492</v>
      </c>
      <c r="E26" s="30" t="s">
        <v>493</v>
      </c>
      <c r="F26" s="31" t="s">
        <v>494</v>
      </c>
      <c r="G26" s="28" t="s">
        <v>77</v>
      </c>
      <c r="H26" s="32">
        <v>9</v>
      </c>
      <c r="I26" s="32">
        <v>9</v>
      </c>
      <c r="J26" s="32" t="s">
        <v>28</v>
      </c>
      <c r="K26" s="32">
        <v>9</v>
      </c>
      <c r="L26" s="40"/>
      <c r="M26" s="40"/>
      <c r="N26" s="40"/>
      <c r="O26" s="34">
        <v>4</v>
      </c>
      <c r="P26" s="35">
        <f>ROUND(SUMPRODUCT(H26:O26,$H$9:$O$9)/100,1)</f>
        <v>5.5</v>
      </c>
      <c r="Q26" s="36" t="str">
        <f>IF(AND($P26&gt;=9,$P26&lt;=10),"A+","")&amp;IF(AND($P26&gt;=8.5,$P26&lt;=8.9),"A","")&amp;IF(AND($P26&gt;=8,$P26&lt;=8.4),"B+","")&amp;IF(AND($P26&gt;=7,$P26&lt;=7.9),"B","")&amp;IF(AND($P26&gt;=6.5,$P26&lt;=6.9),"C+","")&amp;IF(AND($P26&gt;=5.5,$P26&lt;=6.4),"C","")&amp;IF(AND($P26&gt;=5,$P26&lt;=5.4),"D+","")&amp;IF(AND($P26&gt;=4,$P26&lt;=4.9),"D","")&amp;IF(AND($P26&lt;4),"F","")</f>
        <v>C</v>
      </c>
      <c r="R26" s="37" t="str">
        <f>IF($P26&lt;4,"Kém",IF(AND($P26&gt;=4,$P26&lt;=5.4),"Trung bình yếu",IF(AND($P26&gt;=5.5,$P26&lt;=6.9),"Trung bình",IF(AND($P26&gt;=7,$P26&lt;=8.4),"Khá",IF(AND($P26&gt;=8.5,$P26&lt;=10),"Giỏi","")))))</f>
        <v>Trung bình</v>
      </c>
      <c r="S26" s="38" t="str">
        <f>+IF(OR($H26=0,$I26=0,$J26=0,$K26=0),"Không đủ ĐKDT","")</f>
        <v/>
      </c>
      <c r="T26" s="39" t="s">
        <v>613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>
      <c r="B27" s="27">
        <v>18</v>
      </c>
      <c r="C27" s="28" t="s">
        <v>495</v>
      </c>
      <c r="D27" s="29" t="s">
        <v>496</v>
      </c>
      <c r="E27" s="30" t="s">
        <v>318</v>
      </c>
      <c r="F27" s="31" t="s">
        <v>497</v>
      </c>
      <c r="G27" s="28" t="s">
        <v>498</v>
      </c>
      <c r="H27" s="32">
        <v>8</v>
      </c>
      <c r="I27" s="32">
        <v>5</v>
      </c>
      <c r="J27" s="32" t="s">
        <v>28</v>
      </c>
      <c r="K27" s="32">
        <v>8</v>
      </c>
      <c r="L27" s="40"/>
      <c r="M27" s="40"/>
      <c r="N27" s="40"/>
      <c r="O27" s="34">
        <v>0</v>
      </c>
      <c r="P27" s="35">
        <f>ROUND(SUMPRODUCT(H27:O27,$H$9:$O$9)/100,1)</f>
        <v>2.1</v>
      </c>
      <c r="Q27" s="36" t="str">
        <f>IF(AND($P27&gt;=9,$P27&lt;=10),"A+","")&amp;IF(AND($P27&gt;=8.5,$P27&lt;=8.9),"A","")&amp;IF(AND($P27&gt;=8,$P27&lt;=8.4),"B+","")&amp;IF(AND($P27&gt;=7,$P27&lt;=7.9),"B","")&amp;IF(AND($P27&gt;=6.5,$P27&lt;=6.9),"C+","")&amp;IF(AND($P27&gt;=5.5,$P27&lt;=6.4),"C","")&amp;IF(AND($P27&gt;=5,$P27&lt;=5.4),"D+","")&amp;IF(AND($P27&gt;=4,$P27&lt;=4.9),"D","")&amp;IF(AND($P27&lt;4),"F","")</f>
        <v>F</v>
      </c>
      <c r="R27" s="37" t="str">
        <f>IF($P27&lt;4,"Kém",IF(AND($P27&gt;=4,$P27&lt;=5.4),"Trung bình yếu",IF(AND($P27&gt;=5.5,$P27&lt;=6.9),"Trung bình",IF(AND($P27&gt;=7,$P27&lt;=8.4),"Khá",IF(AND($P27&gt;=8.5,$P27&lt;=10),"Giỏi","")))))</f>
        <v>Kém</v>
      </c>
      <c r="S27" s="38" t="s">
        <v>1039</v>
      </c>
      <c r="T27" s="39" t="s">
        <v>613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>
      <c r="B28" s="27">
        <v>19</v>
      </c>
      <c r="C28" s="28" t="s">
        <v>499</v>
      </c>
      <c r="D28" s="29" t="s">
        <v>500</v>
      </c>
      <c r="E28" s="30" t="s">
        <v>501</v>
      </c>
      <c r="F28" s="31" t="s">
        <v>502</v>
      </c>
      <c r="G28" s="28" t="s">
        <v>77</v>
      </c>
      <c r="H28" s="32">
        <v>7</v>
      </c>
      <c r="I28" s="32">
        <v>5.5</v>
      </c>
      <c r="J28" s="32" t="s">
        <v>28</v>
      </c>
      <c r="K28" s="32">
        <v>7</v>
      </c>
      <c r="L28" s="40"/>
      <c r="M28" s="40"/>
      <c r="N28" s="40"/>
      <c r="O28" s="34">
        <v>4</v>
      </c>
      <c r="P28" s="35">
        <f>ROUND(SUMPRODUCT(H28:O28,$H$9:$O$9)/100,1)</f>
        <v>4.8</v>
      </c>
      <c r="Q28" s="36" t="str">
        <f>IF(AND($P28&gt;=9,$P28&lt;=10),"A+","")&amp;IF(AND($P28&gt;=8.5,$P28&lt;=8.9),"A","")&amp;IF(AND($P28&gt;=8,$P28&lt;=8.4),"B+","")&amp;IF(AND($P28&gt;=7,$P28&lt;=7.9),"B","")&amp;IF(AND($P28&gt;=6.5,$P28&lt;=6.9),"C+","")&amp;IF(AND($P28&gt;=5.5,$P28&lt;=6.4),"C","")&amp;IF(AND($P28&gt;=5,$P28&lt;=5.4),"D+","")&amp;IF(AND($P28&gt;=4,$P28&lt;=4.9),"D","")&amp;IF(AND($P28&lt;4),"F","")</f>
        <v>D</v>
      </c>
      <c r="R28" s="37" t="str">
        <f>IF($P28&lt;4,"Kém",IF(AND($P28&gt;=4,$P28&lt;=5.4),"Trung bình yếu",IF(AND($P28&gt;=5.5,$P28&lt;=6.9),"Trung bình",IF(AND($P28&gt;=7,$P28&lt;=8.4),"Khá",IF(AND($P28&gt;=8.5,$P28&lt;=10),"Giỏi","")))))</f>
        <v>Trung bình yếu</v>
      </c>
      <c r="S28" s="38" t="str">
        <f>+IF(OR($H28=0,$I28=0,$J28=0,$K28=0),"Không đủ ĐKDT","")</f>
        <v/>
      </c>
      <c r="T28" s="39" t="s">
        <v>613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>
      <c r="B29" s="27">
        <v>20</v>
      </c>
      <c r="C29" s="28" t="s">
        <v>503</v>
      </c>
      <c r="D29" s="29" t="s">
        <v>504</v>
      </c>
      <c r="E29" s="30" t="s">
        <v>164</v>
      </c>
      <c r="F29" s="31" t="s">
        <v>505</v>
      </c>
      <c r="G29" s="28" t="s">
        <v>73</v>
      </c>
      <c r="H29" s="32">
        <v>9</v>
      </c>
      <c r="I29" s="32">
        <v>9.5</v>
      </c>
      <c r="J29" s="32" t="s">
        <v>28</v>
      </c>
      <c r="K29" s="32">
        <v>9.5</v>
      </c>
      <c r="L29" s="40"/>
      <c r="M29" s="40"/>
      <c r="N29" s="40"/>
      <c r="O29" s="34">
        <v>8.5</v>
      </c>
      <c r="P29" s="35">
        <f>ROUND(SUMPRODUCT(H29:O29,$H$9:$O$9)/100,1)</f>
        <v>8.8000000000000007</v>
      </c>
      <c r="Q29" s="36" t="str">
        <f>IF(AND($P29&gt;=9,$P29&lt;=10),"A+","")&amp;IF(AND($P29&gt;=8.5,$P29&lt;=8.9),"A","")&amp;IF(AND($P29&gt;=8,$P29&lt;=8.4),"B+","")&amp;IF(AND($P29&gt;=7,$P29&lt;=7.9),"B","")&amp;IF(AND($P29&gt;=6.5,$P29&lt;=6.9),"C+","")&amp;IF(AND($P29&gt;=5.5,$P29&lt;=6.4),"C","")&amp;IF(AND($P29&gt;=5,$P29&lt;=5.4),"D+","")&amp;IF(AND($P29&gt;=4,$P29&lt;=4.9),"D","")&amp;IF(AND($P29&lt;4),"F","")</f>
        <v>A</v>
      </c>
      <c r="R29" s="37" t="str">
        <f>IF($P29&lt;4,"Kém",IF(AND($P29&gt;=4,$P29&lt;=5.4),"Trung bình yếu",IF(AND($P29&gt;=5.5,$P29&lt;=6.9),"Trung bình",IF(AND($P29&gt;=7,$P29&lt;=8.4),"Khá",IF(AND($P29&gt;=8.5,$P29&lt;=10),"Giỏi","")))))</f>
        <v>Giỏi</v>
      </c>
      <c r="S29" s="38" t="str">
        <f>+IF(OR($H29=0,$I29=0,$J29=0,$K29=0),"Không đủ ĐKDT","")</f>
        <v/>
      </c>
      <c r="T29" s="39" t="s">
        <v>613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>
      <c r="B30" s="27">
        <v>21</v>
      </c>
      <c r="C30" s="28" t="s">
        <v>506</v>
      </c>
      <c r="D30" s="29" t="s">
        <v>126</v>
      </c>
      <c r="E30" s="30" t="s">
        <v>507</v>
      </c>
      <c r="F30" s="31" t="s">
        <v>508</v>
      </c>
      <c r="G30" s="28" t="s">
        <v>95</v>
      </c>
      <c r="H30" s="32">
        <v>9</v>
      </c>
      <c r="I30" s="32">
        <v>9</v>
      </c>
      <c r="J30" s="32" t="s">
        <v>28</v>
      </c>
      <c r="K30" s="32">
        <v>9</v>
      </c>
      <c r="L30" s="40"/>
      <c r="M30" s="40"/>
      <c r="N30" s="40"/>
      <c r="O30" s="34">
        <v>8.5</v>
      </c>
      <c r="P30" s="35">
        <f>ROUND(SUMPRODUCT(H30:O30,$H$9:$O$9)/100,1)</f>
        <v>8.6999999999999993</v>
      </c>
      <c r="Q30" s="36" t="str">
        <f>IF(AND($P30&gt;=9,$P30&lt;=10),"A+","")&amp;IF(AND($P30&gt;=8.5,$P30&lt;=8.9),"A","")&amp;IF(AND($P30&gt;=8,$P30&lt;=8.4),"B+","")&amp;IF(AND($P30&gt;=7,$P30&lt;=7.9),"B","")&amp;IF(AND($P30&gt;=6.5,$P30&lt;=6.9),"C+","")&amp;IF(AND($P30&gt;=5.5,$P30&lt;=6.4),"C","")&amp;IF(AND($P30&gt;=5,$P30&lt;=5.4),"D+","")&amp;IF(AND($P30&gt;=4,$P30&lt;=4.9),"D","")&amp;IF(AND($P30&lt;4),"F","")</f>
        <v>A</v>
      </c>
      <c r="R30" s="37" t="str">
        <f>IF($P30&lt;4,"Kém",IF(AND($P30&gt;=4,$P30&lt;=5.4),"Trung bình yếu",IF(AND($P30&gt;=5.5,$P30&lt;=6.9),"Trung bình",IF(AND($P30&gt;=7,$P30&lt;=8.4),"Khá",IF(AND($P30&gt;=8.5,$P30&lt;=10),"Giỏi","")))))</f>
        <v>Giỏi</v>
      </c>
      <c r="S30" s="38" t="str">
        <f>+IF(OR($H30=0,$I30=0,$J30=0,$K30=0),"Không đủ ĐKDT","")</f>
        <v/>
      </c>
      <c r="T30" s="39" t="s">
        <v>613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>
      <c r="B31" s="27">
        <v>22</v>
      </c>
      <c r="C31" s="28" t="s">
        <v>509</v>
      </c>
      <c r="D31" s="29" t="s">
        <v>347</v>
      </c>
      <c r="E31" s="30" t="s">
        <v>510</v>
      </c>
      <c r="F31" s="31" t="s">
        <v>511</v>
      </c>
      <c r="G31" s="28" t="s">
        <v>124</v>
      </c>
      <c r="H31" s="32">
        <v>9</v>
      </c>
      <c r="I31" s="32">
        <v>6</v>
      </c>
      <c r="J31" s="32" t="s">
        <v>28</v>
      </c>
      <c r="K31" s="32">
        <v>9</v>
      </c>
      <c r="L31" s="40"/>
      <c r="M31" s="40"/>
      <c r="N31" s="40"/>
      <c r="O31" s="34">
        <v>6</v>
      </c>
      <c r="P31" s="35">
        <f>ROUND(SUMPRODUCT(H31:O31,$H$9:$O$9)/100,1)</f>
        <v>6.6</v>
      </c>
      <c r="Q31" s="36" t="str">
        <f>IF(AND($P31&gt;=9,$P31&lt;=10),"A+","")&amp;IF(AND($P31&gt;=8.5,$P31&lt;=8.9),"A","")&amp;IF(AND($P31&gt;=8,$P31&lt;=8.4),"B+","")&amp;IF(AND($P31&gt;=7,$P31&lt;=7.9),"B","")&amp;IF(AND($P31&gt;=6.5,$P31&lt;=6.9),"C+","")&amp;IF(AND($P31&gt;=5.5,$P31&lt;=6.4),"C","")&amp;IF(AND($P31&gt;=5,$P31&lt;=5.4),"D+","")&amp;IF(AND($P31&gt;=4,$P31&lt;=4.9),"D","")&amp;IF(AND($P31&lt;4),"F","")</f>
        <v>C+</v>
      </c>
      <c r="R31" s="37" t="str">
        <f>IF($P31&lt;4,"Kém",IF(AND($P31&gt;=4,$P31&lt;=5.4),"Trung bình yếu",IF(AND($P31&gt;=5.5,$P31&lt;=6.9),"Trung bình",IF(AND($P31&gt;=7,$P31&lt;=8.4),"Khá",IF(AND($P31&gt;=8.5,$P31&lt;=10),"Giỏi","")))))</f>
        <v>Trung bình</v>
      </c>
      <c r="S31" s="38" t="str">
        <f>+IF(OR($H31=0,$I31=0,$J31=0,$K31=0),"Không đủ ĐKDT","")</f>
        <v/>
      </c>
      <c r="T31" s="39" t="s">
        <v>613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>
      <c r="B32" s="27">
        <v>23</v>
      </c>
      <c r="C32" s="28" t="s">
        <v>512</v>
      </c>
      <c r="D32" s="29" t="s">
        <v>513</v>
      </c>
      <c r="E32" s="30" t="s">
        <v>514</v>
      </c>
      <c r="F32" s="31" t="s">
        <v>515</v>
      </c>
      <c r="G32" s="28" t="s">
        <v>73</v>
      </c>
      <c r="H32" s="32">
        <v>7</v>
      </c>
      <c r="I32" s="32">
        <v>4.5</v>
      </c>
      <c r="J32" s="32" t="s">
        <v>28</v>
      </c>
      <c r="K32" s="32">
        <v>7</v>
      </c>
      <c r="L32" s="40"/>
      <c r="M32" s="40"/>
      <c r="N32" s="40"/>
      <c r="O32" s="34">
        <v>6</v>
      </c>
      <c r="P32" s="35">
        <f>ROUND(SUMPRODUCT(H32:O32,$H$9:$O$9)/100,1)</f>
        <v>6.1</v>
      </c>
      <c r="Q32" s="36" t="str">
        <f>IF(AND($P32&gt;=9,$P32&lt;=10),"A+","")&amp;IF(AND($P32&gt;=8.5,$P32&lt;=8.9),"A","")&amp;IF(AND($P32&gt;=8,$P32&lt;=8.4),"B+","")&amp;IF(AND($P32&gt;=7,$P32&lt;=7.9),"B","")&amp;IF(AND($P32&gt;=6.5,$P32&lt;=6.9),"C+","")&amp;IF(AND($P32&gt;=5.5,$P32&lt;=6.4),"C","")&amp;IF(AND($P32&gt;=5,$P32&lt;=5.4),"D+","")&amp;IF(AND($P32&gt;=4,$P32&lt;=4.9),"D","")&amp;IF(AND($P32&lt;4),"F","")</f>
        <v>C</v>
      </c>
      <c r="R32" s="37" t="str">
        <f>IF($P32&lt;4,"Kém",IF(AND($P32&gt;=4,$P32&lt;=5.4),"Trung bình yếu",IF(AND($P32&gt;=5.5,$P32&lt;=6.9),"Trung bình",IF(AND($P32&gt;=7,$P32&lt;=8.4),"Khá",IF(AND($P32&gt;=8.5,$P32&lt;=10),"Giỏi","")))))</f>
        <v>Trung bình</v>
      </c>
      <c r="S32" s="38" t="str">
        <f>+IF(OR($H32=0,$I32=0,$J32=0,$K32=0),"Không đủ ĐKDT","")</f>
        <v/>
      </c>
      <c r="T32" s="39" t="s">
        <v>613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>
      <c r="B33" s="27">
        <v>24</v>
      </c>
      <c r="C33" s="28" t="s">
        <v>516</v>
      </c>
      <c r="D33" s="29" t="s">
        <v>126</v>
      </c>
      <c r="E33" s="30" t="s">
        <v>517</v>
      </c>
      <c r="F33" s="31" t="s">
        <v>518</v>
      </c>
      <c r="G33" s="28" t="s">
        <v>83</v>
      </c>
      <c r="H33" s="32">
        <v>9</v>
      </c>
      <c r="I33" s="32">
        <v>6</v>
      </c>
      <c r="J33" s="32" t="s">
        <v>28</v>
      </c>
      <c r="K33" s="32">
        <v>9</v>
      </c>
      <c r="L33" s="40"/>
      <c r="M33" s="40"/>
      <c r="N33" s="40"/>
      <c r="O33" s="34">
        <v>8</v>
      </c>
      <c r="P33" s="35">
        <f>ROUND(SUMPRODUCT(H33:O33,$H$9:$O$9)/100,1)</f>
        <v>8</v>
      </c>
      <c r="Q33" s="36" t="str">
        <f>IF(AND($P33&gt;=9,$P33&lt;=10),"A+","")&amp;IF(AND($P33&gt;=8.5,$P33&lt;=8.9),"A","")&amp;IF(AND($P33&gt;=8,$P33&lt;=8.4),"B+","")&amp;IF(AND($P33&gt;=7,$P33&lt;=7.9),"B","")&amp;IF(AND($P33&gt;=6.5,$P33&lt;=6.9),"C+","")&amp;IF(AND($P33&gt;=5.5,$P33&lt;=6.4),"C","")&amp;IF(AND($P33&gt;=5,$P33&lt;=5.4),"D+","")&amp;IF(AND($P33&gt;=4,$P33&lt;=4.9),"D","")&amp;IF(AND($P33&lt;4),"F","")</f>
        <v>B+</v>
      </c>
      <c r="R33" s="37" t="str">
        <f>IF($P33&lt;4,"Kém",IF(AND($P33&gt;=4,$P33&lt;=5.4),"Trung bình yếu",IF(AND($P33&gt;=5.5,$P33&lt;=6.9),"Trung bình",IF(AND($P33&gt;=7,$P33&lt;=8.4),"Khá",IF(AND($P33&gt;=8.5,$P33&lt;=10),"Giỏi","")))))</f>
        <v>Khá</v>
      </c>
      <c r="S33" s="38" t="str">
        <f>+IF(OR($H33=0,$I33=0,$J33=0,$K33=0),"Không đủ ĐKDT","")</f>
        <v/>
      </c>
      <c r="T33" s="39" t="s">
        <v>613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>
      <c r="B34" s="27">
        <v>25</v>
      </c>
      <c r="C34" s="28" t="s">
        <v>519</v>
      </c>
      <c r="D34" s="29" t="s">
        <v>334</v>
      </c>
      <c r="E34" s="30" t="s">
        <v>517</v>
      </c>
      <c r="F34" s="31" t="s">
        <v>520</v>
      </c>
      <c r="G34" s="28" t="s">
        <v>69</v>
      </c>
      <c r="H34" s="32">
        <v>7</v>
      </c>
      <c r="I34" s="32">
        <v>5</v>
      </c>
      <c r="J34" s="32" t="s">
        <v>28</v>
      </c>
      <c r="K34" s="32">
        <v>7</v>
      </c>
      <c r="L34" s="40"/>
      <c r="M34" s="40"/>
      <c r="N34" s="40"/>
      <c r="O34" s="34">
        <v>6</v>
      </c>
      <c r="P34" s="35">
        <f>ROUND(SUMPRODUCT(H34:O34,$H$9:$O$9)/100,1)</f>
        <v>6.1</v>
      </c>
      <c r="Q34" s="36" t="str">
        <f>IF(AND($P34&gt;=9,$P34&lt;=10),"A+","")&amp;IF(AND($P34&gt;=8.5,$P34&lt;=8.9),"A","")&amp;IF(AND($P34&gt;=8,$P34&lt;=8.4),"B+","")&amp;IF(AND($P34&gt;=7,$P34&lt;=7.9),"B","")&amp;IF(AND($P34&gt;=6.5,$P34&lt;=6.9),"C+","")&amp;IF(AND($P34&gt;=5.5,$P34&lt;=6.4),"C","")&amp;IF(AND($P34&gt;=5,$P34&lt;=5.4),"D+","")&amp;IF(AND($P34&gt;=4,$P34&lt;=4.9),"D","")&amp;IF(AND($P34&lt;4),"F","")</f>
        <v>C</v>
      </c>
      <c r="R34" s="37" t="str">
        <f>IF($P34&lt;4,"Kém",IF(AND($P34&gt;=4,$P34&lt;=5.4),"Trung bình yếu",IF(AND($P34&gt;=5.5,$P34&lt;=6.9),"Trung bình",IF(AND($P34&gt;=7,$P34&lt;=8.4),"Khá",IF(AND($P34&gt;=8.5,$P34&lt;=10),"Giỏi","")))))</f>
        <v>Trung bình</v>
      </c>
      <c r="S34" s="38" t="str">
        <f>+IF(OR($H34=0,$I34=0,$J34=0,$K34=0),"Không đủ ĐKDT","")</f>
        <v/>
      </c>
      <c r="T34" s="39" t="s">
        <v>613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>
      <c r="B35" s="27">
        <v>26</v>
      </c>
      <c r="C35" s="28" t="s">
        <v>521</v>
      </c>
      <c r="D35" s="29" t="s">
        <v>522</v>
      </c>
      <c r="E35" s="30" t="s">
        <v>172</v>
      </c>
      <c r="F35" s="31" t="s">
        <v>523</v>
      </c>
      <c r="G35" s="28" t="s">
        <v>65</v>
      </c>
      <c r="H35" s="32">
        <v>7</v>
      </c>
      <c r="I35" s="32">
        <v>5.5</v>
      </c>
      <c r="J35" s="32" t="s">
        <v>28</v>
      </c>
      <c r="K35" s="32">
        <v>7</v>
      </c>
      <c r="L35" s="40"/>
      <c r="M35" s="40"/>
      <c r="N35" s="40"/>
      <c r="O35" s="34">
        <v>6.5</v>
      </c>
      <c r="P35" s="35">
        <f>ROUND(SUMPRODUCT(H35:O35,$H$9:$O$9)/100,1)</f>
        <v>6.5</v>
      </c>
      <c r="Q35" s="36" t="str">
        <f>IF(AND($P35&gt;=9,$P35&lt;=10),"A+","")&amp;IF(AND($P35&gt;=8.5,$P35&lt;=8.9),"A","")&amp;IF(AND($P35&gt;=8,$P35&lt;=8.4),"B+","")&amp;IF(AND($P35&gt;=7,$P35&lt;=7.9),"B","")&amp;IF(AND($P35&gt;=6.5,$P35&lt;=6.9),"C+","")&amp;IF(AND($P35&gt;=5.5,$P35&lt;=6.4),"C","")&amp;IF(AND($P35&gt;=5,$P35&lt;=5.4),"D+","")&amp;IF(AND($P35&gt;=4,$P35&lt;=4.9),"D","")&amp;IF(AND($P35&lt;4),"F","")</f>
        <v>C+</v>
      </c>
      <c r="R35" s="37" t="str">
        <f>IF($P35&lt;4,"Kém",IF(AND($P35&gt;=4,$P35&lt;=5.4),"Trung bình yếu",IF(AND($P35&gt;=5.5,$P35&lt;=6.9),"Trung bình",IF(AND($P35&gt;=7,$P35&lt;=8.4),"Khá",IF(AND($P35&gt;=8.5,$P35&lt;=10),"Giỏi","")))))</f>
        <v>Trung bình</v>
      </c>
      <c r="S35" s="38" t="str">
        <f>+IF(OR($H35=0,$I35=0,$J35=0,$K35=0),"Không đủ ĐKDT","")</f>
        <v/>
      </c>
      <c r="T35" s="39" t="s">
        <v>613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>
      <c r="B36" s="27">
        <v>27</v>
      </c>
      <c r="C36" s="28" t="s">
        <v>524</v>
      </c>
      <c r="D36" s="29" t="s">
        <v>525</v>
      </c>
      <c r="E36" s="30" t="s">
        <v>172</v>
      </c>
      <c r="F36" s="31" t="s">
        <v>428</v>
      </c>
      <c r="G36" s="28" t="s">
        <v>124</v>
      </c>
      <c r="H36" s="32">
        <v>7</v>
      </c>
      <c r="I36" s="32">
        <v>5</v>
      </c>
      <c r="J36" s="32" t="s">
        <v>28</v>
      </c>
      <c r="K36" s="32">
        <v>7</v>
      </c>
      <c r="L36" s="40"/>
      <c r="M36" s="40"/>
      <c r="N36" s="40"/>
      <c r="O36" s="34">
        <v>7.5</v>
      </c>
      <c r="P36" s="35">
        <f>ROUND(SUMPRODUCT(H36:O36,$H$9:$O$9)/100,1)</f>
        <v>7.2</v>
      </c>
      <c r="Q36" s="36" t="str">
        <f>IF(AND($P36&gt;=9,$P36&lt;=10),"A+","")&amp;IF(AND($P36&gt;=8.5,$P36&lt;=8.9),"A","")&amp;IF(AND($P36&gt;=8,$P36&lt;=8.4),"B+","")&amp;IF(AND($P36&gt;=7,$P36&lt;=7.9),"B","")&amp;IF(AND($P36&gt;=6.5,$P36&lt;=6.9),"C+","")&amp;IF(AND($P36&gt;=5.5,$P36&lt;=6.4),"C","")&amp;IF(AND($P36&gt;=5,$P36&lt;=5.4),"D+","")&amp;IF(AND($P36&gt;=4,$P36&lt;=4.9),"D","")&amp;IF(AND($P36&lt;4),"F","")</f>
        <v>B</v>
      </c>
      <c r="R36" s="37" t="str">
        <f>IF($P36&lt;4,"Kém",IF(AND($P36&gt;=4,$P36&lt;=5.4),"Trung bình yếu",IF(AND($P36&gt;=5.5,$P36&lt;=6.9),"Trung bình",IF(AND($P36&gt;=7,$P36&lt;=8.4),"Khá",IF(AND($P36&gt;=8.5,$P36&lt;=10),"Giỏi","")))))</f>
        <v>Khá</v>
      </c>
      <c r="S36" s="38" t="str">
        <f>+IF(OR($H36=0,$I36=0,$J36=0,$K36=0),"Không đủ ĐKDT","")</f>
        <v/>
      </c>
      <c r="T36" s="39" t="s">
        <v>613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>
      <c r="B37" s="27">
        <v>28</v>
      </c>
      <c r="C37" s="28" t="s">
        <v>526</v>
      </c>
      <c r="D37" s="29" t="s">
        <v>270</v>
      </c>
      <c r="E37" s="30" t="s">
        <v>172</v>
      </c>
      <c r="F37" s="31" t="s">
        <v>527</v>
      </c>
      <c r="G37" s="28" t="s">
        <v>69</v>
      </c>
      <c r="H37" s="32">
        <v>9</v>
      </c>
      <c r="I37" s="32">
        <v>5</v>
      </c>
      <c r="J37" s="32" t="s">
        <v>28</v>
      </c>
      <c r="K37" s="32">
        <v>9</v>
      </c>
      <c r="L37" s="40"/>
      <c r="M37" s="40"/>
      <c r="N37" s="40"/>
      <c r="O37" s="34">
        <v>5</v>
      </c>
      <c r="P37" s="35">
        <f>ROUND(SUMPRODUCT(H37:O37,$H$9:$O$9)/100,1)</f>
        <v>5.8</v>
      </c>
      <c r="Q37" s="36" t="str">
        <f>IF(AND($P37&gt;=9,$P37&lt;=10),"A+","")&amp;IF(AND($P37&gt;=8.5,$P37&lt;=8.9),"A","")&amp;IF(AND($P37&gt;=8,$P37&lt;=8.4),"B+","")&amp;IF(AND($P37&gt;=7,$P37&lt;=7.9),"B","")&amp;IF(AND($P37&gt;=6.5,$P37&lt;=6.9),"C+","")&amp;IF(AND($P37&gt;=5.5,$P37&lt;=6.4),"C","")&amp;IF(AND($P37&gt;=5,$P37&lt;=5.4),"D+","")&amp;IF(AND($P37&gt;=4,$P37&lt;=4.9),"D","")&amp;IF(AND($P37&lt;4),"F","")</f>
        <v>C</v>
      </c>
      <c r="R37" s="37" t="str">
        <f>IF($P37&lt;4,"Kém",IF(AND($P37&gt;=4,$P37&lt;=5.4),"Trung bình yếu",IF(AND($P37&gt;=5.5,$P37&lt;=6.9),"Trung bình",IF(AND($P37&gt;=7,$P37&lt;=8.4),"Khá",IF(AND($P37&gt;=8.5,$P37&lt;=10),"Giỏi","")))))</f>
        <v>Trung bình</v>
      </c>
      <c r="S37" s="38" t="str">
        <f>+IF(OR($H37=0,$I37=0,$J37=0,$K37=0),"Không đủ ĐKDT","")</f>
        <v/>
      </c>
      <c r="T37" s="39" t="s">
        <v>613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>
      <c r="B38" s="27">
        <v>29</v>
      </c>
      <c r="C38" s="28" t="s">
        <v>528</v>
      </c>
      <c r="D38" s="29" t="s">
        <v>529</v>
      </c>
      <c r="E38" s="30" t="s">
        <v>172</v>
      </c>
      <c r="F38" s="31" t="s">
        <v>530</v>
      </c>
      <c r="G38" s="28" t="s">
        <v>124</v>
      </c>
      <c r="H38" s="32">
        <v>6</v>
      </c>
      <c r="I38" s="32">
        <v>5</v>
      </c>
      <c r="J38" s="32" t="s">
        <v>28</v>
      </c>
      <c r="K38" s="32">
        <v>6</v>
      </c>
      <c r="L38" s="40"/>
      <c r="M38" s="40"/>
      <c r="N38" s="40"/>
      <c r="O38" s="34">
        <v>6.5</v>
      </c>
      <c r="P38" s="35">
        <f>ROUND(SUMPRODUCT(H38:O38,$H$9:$O$9)/100,1)</f>
        <v>6.3</v>
      </c>
      <c r="Q38" s="36" t="str">
        <f>IF(AND($P38&gt;=9,$P38&lt;=10),"A+","")&amp;IF(AND($P38&gt;=8.5,$P38&lt;=8.9),"A","")&amp;IF(AND($P38&gt;=8,$P38&lt;=8.4),"B+","")&amp;IF(AND($P38&gt;=7,$P38&lt;=7.9),"B","")&amp;IF(AND($P38&gt;=6.5,$P38&lt;=6.9),"C+","")&amp;IF(AND($P38&gt;=5.5,$P38&lt;=6.4),"C","")&amp;IF(AND($P38&gt;=5,$P38&lt;=5.4),"D+","")&amp;IF(AND($P38&gt;=4,$P38&lt;=4.9),"D","")&amp;IF(AND($P38&lt;4),"F","")</f>
        <v>C</v>
      </c>
      <c r="R38" s="37" t="str">
        <f>IF($P38&lt;4,"Kém",IF(AND($P38&gt;=4,$P38&lt;=5.4),"Trung bình yếu",IF(AND($P38&gt;=5.5,$P38&lt;=6.9),"Trung bình",IF(AND($P38&gt;=7,$P38&lt;=8.4),"Khá",IF(AND($P38&gt;=8.5,$P38&lt;=10),"Giỏi","")))))</f>
        <v>Trung bình</v>
      </c>
      <c r="S38" s="38" t="str">
        <f>+IF(OR($H38=0,$I38=0,$J38=0,$K38=0),"Không đủ ĐKDT","")</f>
        <v/>
      </c>
      <c r="T38" s="39" t="s">
        <v>613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>
      <c r="B39" s="27">
        <v>30</v>
      </c>
      <c r="C39" s="28" t="s">
        <v>531</v>
      </c>
      <c r="D39" s="29" t="s">
        <v>532</v>
      </c>
      <c r="E39" s="30" t="s">
        <v>172</v>
      </c>
      <c r="F39" s="31" t="s">
        <v>533</v>
      </c>
      <c r="G39" s="28" t="s">
        <v>73</v>
      </c>
      <c r="H39" s="32">
        <v>8</v>
      </c>
      <c r="I39" s="32">
        <v>9</v>
      </c>
      <c r="J39" s="32" t="s">
        <v>28</v>
      </c>
      <c r="K39" s="32">
        <v>9</v>
      </c>
      <c r="L39" s="40"/>
      <c r="M39" s="40"/>
      <c r="N39" s="40"/>
      <c r="O39" s="34">
        <v>4.5</v>
      </c>
      <c r="P39" s="35">
        <f>ROUND(SUMPRODUCT(H39:O39,$H$9:$O$9)/100,1)</f>
        <v>5.8</v>
      </c>
      <c r="Q39" s="36" t="str">
        <f>IF(AND($P39&gt;=9,$P39&lt;=10),"A+","")&amp;IF(AND($P39&gt;=8.5,$P39&lt;=8.9),"A","")&amp;IF(AND($P39&gt;=8,$P39&lt;=8.4),"B+","")&amp;IF(AND($P39&gt;=7,$P39&lt;=7.9),"B","")&amp;IF(AND($P39&gt;=6.5,$P39&lt;=6.9),"C+","")&amp;IF(AND($P39&gt;=5.5,$P39&lt;=6.4),"C","")&amp;IF(AND($P39&gt;=5,$P39&lt;=5.4),"D+","")&amp;IF(AND($P39&gt;=4,$P39&lt;=4.9),"D","")&amp;IF(AND($P39&lt;4),"F","")</f>
        <v>C</v>
      </c>
      <c r="R39" s="37" t="str">
        <f>IF($P39&lt;4,"Kém",IF(AND($P39&gt;=4,$P39&lt;=5.4),"Trung bình yếu",IF(AND($P39&gt;=5.5,$P39&lt;=6.9),"Trung bình",IF(AND($P39&gt;=7,$P39&lt;=8.4),"Khá",IF(AND($P39&gt;=8.5,$P39&lt;=10),"Giỏi","")))))</f>
        <v>Trung bình</v>
      </c>
      <c r="S39" s="38" t="str">
        <f>+IF(OR($H39=0,$I39=0,$J39=0,$K39=0),"Không đủ ĐKDT","")</f>
        <v/>
      </c>
      <c r="T39" s="39" t="s">
        <v>614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>
      <c r="B40" s="27">
        <v>31</v>
      </c>
      <c r="C40" s="28" t="s">
        <v>534</v>
      </c>
      <c r="D40" s="29" t="s">
        <v>535</v>
      </c>
      <c r="E40" s="30" t="s">
        <v>172</v>
      </c>
      <c r="F40" s="31" t="s">
        <v>434</v>
      </c>
      <c r="G40" s="28" t="s">
        <v>73</v>
      </c>
      <c r="H40" s="32">
        <v>4</v>
      </c>
      <c r="I40" s="32">
        <v>8.5</v>
      </c>
      <c r="J40" s="32" t="s">
        <v>28</v>
      </c>
      <c r="K40" s="32">
        <v>8.5</v>
      </c>
      <c r="L40" s="40"/>
      <c r="M40" s="40"/>
      <c r="N40" s="40"/>
      <c r="O40" s="34">
        <v>8</v>
      </c>
      <c r="P40" s="35">
        <f>ROUND(SUMPRODUCT(H40:O40,$H$9:$O$9)/100,1)</f>
        <v>7.7</v>
      </c>
      <c r="Q40" s="36" t="str">
        <f>IF(AND($P40&gt;=9,$P40&lt;=10),"A+","")&amp;IF(AND($P40&gt;=8.5,$P40&lt;=8.9),"A","")&amp;IF(AND($P40&gt;=8,$P40&lt;=8.4),"B+","")&amp;IF(AND($P40&gt;=7,$P40&lt;=7.9),"B","")&amp;IF(AND($P40&gt;=6.5,$P40&lt;=6.9),"C+","")&amp;IF(AND($P40&gt;=5.5,$P40&lt;=6.4),"C","")&amp;IF(AND($P40&gt;=5,$P40&lt;=5.4),"D+","")&amp;IF(AND($P40&gt;=4,$P40&lt;=4.9),"D","")&amp;IF(AND($P40&lt;4),"F","")</f>
        <v>B</v>
      </c>
      <c r="R40" s="37" t="str">
        <f>IF($P40&lt;4,"Kém",IF(AND($P40&gt;=4,$P40&lt;=5.4),"Trung bình yếu",IF(AND($P40&gt;=5.5,$P40&lt;=6.9),"Trung bình",IF(AND($P40&gt;=7,$P40&lt;=8.4),"Khá",IF(AND($P40&gt;=8.5,$P40&lt;=10),"Giỏi","")))))</f>
        <v>Khá</v>
      </c>
      <c r="S40" s="38" t="str">
        <f>+IF(OR($H40=0,$I40=0,$J40=0,$K40=0),"Không đủ ĐKDT","")</f>
        <v/>
      </c>
      <c r="T40" s="39" t="s">
        <v>614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>
      <c r="B41" s="27">
        <v>32</v>
      </c>
      <c r="C41" s="28" t="s">
        <v>536</v>
      </c>
      <c r="D41" s="29" t="s">
        <v>537</v>
      </c>
      <c r="E41" s="30" t="s">
        <v>172</v>
      </c>
      <c r="F41" s="31" t="s">
        <v>538</v>
      </c>
      <c r="G41" s="28" t="s">
        <v>69</v>
      </c>
      <c r="H41" s="32">
        <v>9</v>
      </c>
      <c r="I41" s="32">
        <v>7</v>
      </c>
      <c r="J41" s="32" t="s">
        <v>28</v>
      </c>
      <c r="K41" s="32">
        <v>9</v>
      </c>
      <c r="L41" s="40"/>
      <c r="M41" s="40"/>
      <c r="N41" s="40"/>
      <c r="O41" s="34">
        <v>8</v>
      </c>
      <c r="P41" s="35">
        <f>ROUND(SUMPRODUCT(H41:O41,$H$9:$O$9)/100,1)</f>
        <v>8.1</v>
      </c>
      <c r="Q41" s="36" t="str">
        <f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B+</v>
      </c>
      <c r="R41" s="37" t="str">
        <f>IF($P41&lt;4,"Kém",IF(AND($P41&gt;=4,$P41&lt;=5.4),"Trung bình yếu",IF(AND($P41&gt;=5.5,$P41&lt;=6.9),"Trung bình",IF(AND($P41&gt;=7,$P41&lt;=8.4),"Khá",IF(AND($P41&gt;=8.5,$P41&lt;=10),"Giỏi","")))))</f>
        <v>Khá</v>
      </c>
      <c r="S41" s="38" t="str">
        <f>+IF(OR($H41=0,$I41=0,$J41=0,$K41=0),"Không đủ ĐKDT","")</f>
        <v/>
      </c>
      <c r="T41" s="39" t="s">
        <v>614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>
      <c r="B42" s="27">
        <v>33</v>
      </c>
      <c r="C42" s="28" t="s">
        <v>539</v>
      </c>
      <c r="D42" s="29" t="s">
        <v>540</v>
      </c>
      <c r="E42" s="30" t="s">
        <v>541</v>
      </c>
      <c r="F42" s="31" t="s">
        <v>246</v>
      </c>
      <c r="G42" s="28" t="s">
        <v>69</v>
      </c>
      <c r="H42" s="32">
        <v>8</v>
      </c>
      <c r="I42" s="32">
        <v>4.5</v>
      </c>
      <c r="J42" s="32" t="s">
        <v>28</v>
      </c>
      <c r="K42" s="32">
        <v>8</v>
      </c>
      <c r="L42" s="40"/>
      <c r="M42" s="40"/>
      <c r="N42" s="40"/>
      <c r="O42" s="34">
        <v>4.5</v>
      </c>
      <c r="P42" s="35">
        <f>ROUND(SUMPRODUCT(H42:O42,$H$9:$O$9)/100,1)</f>
        <v>5.2</v>
      </c>
      <c r="Q42" s="36" t="str">
        <f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37" t="str">
        <f>IF($P42&lt;4,"Kém",IF(AND($P42&gt;=4,$P42&lt;=5.4),"Trung bình yếu",IF(AND($P42&gt;=5.5,$P42&lt;=6.9),"Trung bình",IF(AND($P42&gt;=7,$P42&lt;=8.4),"Khá",IF(AND($P42&gt;=8.5,$P42&lt;=10),"Giỏi","")))))</f>
        <v>Trung bình yếu</v>
      </c>
      <c r="S42" s="38" t="str">
        <f>+IF(OR($H42=0,$I42=0,$J42=0,$K42=0),"Không đủ ĐKDT","")</f>
        <v/>
      </c>
      <c r="T42" s="39" t="s">
        <v>614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>
      <c r="B43" s="27">
        <v>34</v>
      </c>
      <c r="C43" s="28" t="s">
        <v>542</v>
      </c>
      <c r="D43" s="29" t="s">
        <v>543</v>
      </c>
      <c r="E43" s="30" t="s">
        <v>541</v>
      </c>
      <c r="F43" s="31" t="s">
        <v>544</v>
      </c>
      <c r="G43" s="28" t="s">
        <v>124</v>
      </c>
      <c r="H43" s="32">
        <v>9</v>
      </c>
      <c r="I43" s="32">
        <v>9.5</v>
      </c>
      <c r="J43" s="32" t="s">
        <v>28</v>
      </c>
      <c r="K43" s="32">
        <v>9.5</v>
      </c>
      <c r="L43" s="40"/>
      <c r="M43" s="40"/>
      <c r="N43" s="40"/>
      <c r="O43" s="34">
        <v>8</v>
      </c>
      <c r="P43" s="35">
        <f>ROUND(SUMPRODUCT(H43:O43,$H$9:$O$9)/100,1)</f>
        <v>8.4</v>
      </c>
      <c r="Q43" s="36" t="str">
        <f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B+</v>
      </c>
      <c r="R43" s="37" t="str">
        <f>IF($P43&lt;4,"Kém",IF(AND($P43&gt;=4,$P43&lt;=5.4),"Trung bình yếu",IF(AND($P43&gt;=5.5,$P43&lt;=6.9),"Trung bình",IF(AND($P43&gt;=7,$P43&lt;=8.4),"Khá",IF(AND($P43&gt;=8.5,$P43&lt;=10),"Giỏi","")))))</f>
        <v>Khá</v>
      </c>
      <c r="S43" s="38" t="str">
        <f>+IF(OR($H43=0,$I43=0,$J43=0,$K43=0),"Không đủ ĐKDT","")</f>
        <v/>
      </c>
      <c r="T43" s="39" t="s">
        <v>614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>
      <c r="B44" s="27">
        <v>35</v>
      </c>
      <c r="C44" s="28" t="s">
        <v>545</v>
      </c>
      <c r="D44" s="29" t="s">
        <v>546</v>
      </c>
      <c r="E44" s="30" t="s">
        <v>188</v>
      </c>
      <c r="F44" s="31" t="s">
        <v>547</v>
      </c>
      <c r="G44" s="28" t="s">
        <v>83</v>
      </c>
      <c r="H44" s="32">
        <v>6</v>
      </c>
      <c r="I44" s="32">
        <v>7</v>
      </c>
      <c r="J44" s="32" t="s">
        <v>28</v>
      </c>
      <c r="K44" s="32">
        <v>7</v>
      </c>
      <c r="L44" s="40"/>
      <c r="M44" s="40"/>
      <c r="N44" s="40"/>
      <c r="O44" s="34">
        <v>3.5</v>
      </c>
      <c r="P44" s="35">
        <f>ROUND(SUMPRODUCT(H44:O44,$H$9:$O$9)/100,1)</f>
        <v>4.5</v>
      </c>
      <c r="Q44" s="36" t="str">
        <f>IF(AND($P44&gt;=9,$P44&lt;=10),"A+","")&amp;IF(AND($P44&gt;=8.5,$P44&lt;=8.9),"A","")&amp;IF(AND($P44&gt;=8,$P44&lt;=8.4),"B+","")&amp;IF(AND($P44&gt;=7,$P44&lt;=7.9),"B","")&amp;IF(AND($P44&gt;=6.5,$P44&lt;=6.9),"C+","")&amp;IF(AND($P44&gt;=5.5,$P44&lt;=6.4),"C","")&amp;IF(AND($P44&gt;=5,$P44&lt;=5.4),"D+","")&amp;IF(AND($P44&gt;=4,$P44&lt;=4.9),"D","")&amp;IF(AND($P44&lt;4),"F","")</f>
        <v>D</v>
      </c>
      <c r="R44" s="37" t="str">
        <f>IF($P44&lt;4,"Kém",IF(AND($P44&gt;=4,$P44&lt;=5.4),"Trung bình yếu",IF(AND($P44&gt;=5.5,$P44&lt;=6.9),"Trung bình",IF(AND($P44&gt;=7,$P44&lt;=8.4),"Khá",IF(AND($P44&gt;=8.5,$P44&lt;=10),"Giỏi","")))))</f>
        <v>Trung bình yếu</v>
      </c>
      <c r="S44" s="38" t="str">
        <f>+IF(OR($H44=0,$I44=0,$J44=0,$K44=0),"Không đủ ĐKDT","")</f>
        <v/>
      </c>
      <c r="T44" s="39" t="s">
        <v>614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>
      <c r="B45" s="27">
        <v>36</v>
      </c>
      <c r="C45" s="28" t="s">
        <v>548</v>
      </c>
      <c r="D45" s="29" t="s">
        <v>549</v>
      </c>
      <c r="E45" s="30" t="s">
        <v>355</v>
      </c>
      <c r="F45" s="31" t="s">
        <v>179</v>
      </c>
      <c r="G45" s="28" t="s">
        <v>77</v>
      </c>
      <c r="H45" s="32">
        <v>9</v>
      </c>
      <c r="I45" s="32">
        <v>5</v>
      </c>
      <c r="J45" s="32" t="s">
        <v>28</v>
      </c>
      <c r="K45" s="32">
        <v>9</v>
      </c>
      <c r="L45" s="40"/>
      <c r="M45" s="40"/>
      <c r="N45" s="40"/>
      <c r="O45" s="34">
        <v>8</v>
      </c>
      <c r="P45" s="35">
        <f>ROUND(SUMPRODUCT(H45:O45,$H$9:$O$9)/100,1)</f>
        <v>7.9</v>
      </c>
      <c r="Q45" s="36" t="str">
        <f>IF(AND($P45&gt;=9,$P45&lt;=10),"A+","")&amp;IF(AND($P45&gt;=8.5,$P45&lt;=8.9),"A","")&amp;IF(AND($P45&gt;=8,$P45&lt;=8.4),"B+","")&amp;IF(AND($P45&gt;=7,$P45&lt;=7.9),"B","")&amp;IF(AND($P45&gt;=6.5,$P45&lt;=6.9),"C+","")&amp;IF(AND($P45&gt;=5.5,$P45&lt;=6.4),"C","")&amp;IF(AND($P45&gt;=5,$P45&lt;=5.4),"D+","")&amp;IF(AND($P45&gt;=4,$P45&lt;=4.9),"D","")&amp;IF(AND($P45&lt;4),"F","")</f>
        <v>B</v>
      </c>
      <c r="R45" s="37" t="str">
        <f>IF($P45&lt;4,"Kém",IF(AND($P45&gt;=4,$P45&lt;=5.4),"Trung bình yếu",IF(AND($P45&gt;=5.5,$P45&lt;=6.9),"Trung bình",IF(AND($P45&gt;=7,$P45&lt;=8.4),"Khá",IF(AND($P45&gt;=8.5,$P45&lt;=10),"Giỏi","")))))</f>
        <v>Khá</v>
      </c>
      <c r="S45" s="38" t="str">
        <f>+IF(OR($H45=0,$I45=0,$J45=0,$K45=0),"Không đủ ĐKDT","")</f>
        <v/>
      </c>
      <c r="T45" s="39" t="s">
        <v>614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>
      <c r="B46" s="27">
        <v>37</v>
      </c>
      <c r="C46" s="28" t="s">
        <v>550</v>
      </c>
      <c r="D46" s="29" t="s">
        <v>551</v>
      </c>
      <c r="E46" s="30" t="s">
        <v>192</v>
      </c>
      <c r="F46" s="31" t="s">
        <v>552</v>
      </c>
      <c r="G46" s="28" t="s">
        <v>69</v>
      </c>
      <c r="H46" s="32">
        <v>6</v>
      </c>
      <c r="I46" s="32">
        <v>7</v>
      </c>
      <c r="J46" s="32" t="s">
        <v>28</v>
      </c>
      <c r="K46" s="32">
        <v>7</v>
      </c>
      <c r="L46" s="40"/>
      <c r="M46" s="40"/>
      <c r="N46" s="40"/>
      <c r="O46" s="34">
        <v>6.5</v>
      </c>
      <c r="P46" s="35">
        <f>ROUND(SUMPRODUCT(H46:O46,$H$9:$O$9)/100,1)</f>
        <v>6.6</v>
      </c>
      <c r="Q46" s="36" t="str">
        <f>IF(AND($P46&gt;=9,$P46&lt;=10),"A+","")&amp;IF(AND($P46&gt;=8.5,$P46&lt;=8.9),"A","")&amp;IF(AND($P46&gt;=8,$P46&lt;=8.4),"B+","")&amp;IF(AND($P46&gt;=7,$P46&lt;=7.9),"B","")&amp;IF(AND($P46&gt;=6.5,$P46&lt;=6.9),"C+","")&amp;IF(AND($P46&gt;=5.5,$P46&lt;=6.4),"C","")&amp;IF(AND($P46&gt;=5,$P46&lt;=5.4),"D+","")&amp;IF(AND($P46&gt;=4,$P46&lt;=4.9),"D","")&amp;IF(AND($P46&lt;4),"F","")</f>
        <v>C+</v>
      </c>
      <c r="R46" s="37" t="str">
        <f>IF($P46&lt;4,"Kém",IF(AND($P46&gt;=4,$P46&lt;=5.4),"Trung bình yếu",IF(AND($P46&gt;=5.5,$P46&lt;=6.9),"Trung bình",IF(AND($P46&gt;=7,$P46&lt;=8.4),"Khá",IF(AND($P46&gt;=8.5,$P46&lt;=10),"Giỏi","")))))</f>
        <v>Trung bình</v>
      </c>
      <c r="S46" s="38" t="str">
        <f>+IF(OR($H46=0,$I46=0,$J46=0,$K46=0),"Không đủ ĐKDT","")</f>
        <v/>
      </c>
      <c r="T46" s="39" t="s">
        <v>614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>
      <c r="B47" s="27">
        <v>38</v>
      </c>
      <c r="C47" s="28" t="s">
        <v>553</v>
      </c>
      <c r="D47" s="29" t="s">
        <v>554</v>
      </c>
      <c r="E47" s="30" t="s">
        <v>195</v>
      </c>
      <c r="F47" s="31" t="s">
        <v>555</v>
      </c>
      <c r="G47" s="28" t="s">
        <v>124</v>
      </c>
      <c r="H47" s="32">
        <v>9</v>
      </c>
      <c r="I47" s="32">
        <v>5</v>
      </c>
      <c r="J47" s="32" t="s">
        <v>28</v>
      </c>
      <c r="K47" s="32">
        <v>9</v>
      </c>
      <c r="L47" s="40"/>
      <c r="M47" s="40"/>
      <c r="N47" s="40"/>
      <c r="O47" s="34">
        <v>4.5</v>
      </c>
      <c r="P47" s="35">
        <f>ROUND(SUMPRODUCT(H47:O47,$H$9:$O$9)/100,1)</f>
        <v>5.5</v>
      </c>
      <c r="Q47" s="36" t="str">
        <f>IF(AND($P47&gt;=9,$P47&lt;=10),"A+","")&amp;IF(AND($P47&gt;=8.5,$P47&lt;=8.9),"A","")&amp;IF(AND($P47&gt;=8,$P47&lt;=8.4),"B+","")&amp;IF(AND($P47&gt;=7,$P47&lt;=7.9),"B","")&amp;IF(AND($P47&gt;=6.5,$P47&lt;=6.9),"C+","")&amp;IF(AND($P47&gt;=5.5,$P47&lt;=6.4),"C","")&amp;IF(AND($P47&gt;=5,$P47&lt;=5.4),"D+","")&amp;IF(AND($P47&gt;=4,$P47&lt;=4.9),"D","")&amp;IF(AND($P47&lt;4),"F","")</f>
        <v>C</v>
      </c>
      <c r="R47" s="37" t="str">
        <f>IF($P47&lt;4,"Kém",IF(AND($P47&gt;=4,$P47&lt;=5.4),"Trung bình yếu",IF(AND($P47&gt;=5.5,$P47&lt;=6.9),"Trung bình",IF(AND($P47&gt;=7,$P47&lt;=8.4),"Khá",IF(AND($P47&gt;=8.5,$P47&lt;=10),"Giỏi","")))))</f>
        <v>Trung bình</v>
      </c>
      <c r="S47" s="38" t="str">
        <f>+IF(OR($H47=0,$I47=0,$J47=0,$K47=0),"Không đủ ĐKDT","")</f>
        <v/>
      </c>
      <c r="T47" s="39" t="s">
        <v>614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>
      <c r="B48" s="27">
        <v>39</v>
      </c>
      <c r="C48" s="28" t="s">
        <v>556</v>
      </c>
      <c r="D48" s="29" t="s">
        <v>557</v>
      </c>
      <c r="E48" s="30" t="s">
        <v>207</v>
      </c>
      <c r="F48" s="31" t="s">
        <v>558</v>
      </c>
      <c r="G48" s="28" t="s">
        <v>83</v>
      </c>
      <c r="H48" s="32">
        <v>10</v>
      </c>
      <c r="I48" s="32">
        <v>5.5</v>
      </c>
      <c r="J48" s="32" t="s">
        <v>28</v>
      </c>
      <c r="K48" s="32">
        <v>10</v>
      </c>
      <c r="L48" s="40"/>
      <c r="M48" s="40"/>
      <c r="N48" s="40"/>
      <c r="O48" s="34">
        <v>5</v>
      </c>
      <c r="P48" s="35">
        <f>ROUND(SUMPRODUCT(H48:O48,$H$9:$O$9)/100,1)</f>
        <v>6.1</v>
      </c>
      <c r="Q48" s="36" t="str">
        <f>IF(AND($P48&gt;=9,$P48&lt;=10),"A+","")&amp;IF(AND($P48&gt;=8.5,$P48&lt;=8.9),"A","")&amp;IF(AND($P48&gt;=8,$P48&lt;=8.4),"B+","")&amp;IF(AND($P48&gt;=7,$P48&lt;=7.9),"B","")&amp;IF(AND($P48&gt;=6.5,$P48&lt;=6.9),"C+","")&amp;IF(AND($P48&gt;=5.5,$P48&lt;=6.4),"C","")&amp;IF(AND($P48&gt;=5,$P48&lt;=5.4),"D+","")&amp;IF(AND($P48&gt;=4,$P48&lt;=4.9),"D","")&amp;IF(AND($P48&lt;4),"F","")</f>
        <v>C</v>
      </c>
      <c r="R48" s="37" t="str">
        <f>IF($P48&lt;4,"Kém",IF(AND($P48&gt;=4,$P48&lt;=5.4),"Trung bình yếu",IF(AND($P48&gt;=5.5,$P48&lt;=6.9),"Trung bình",IF(AND($P48&gt;=7,$P48&lt;=8.4),"Khá",IF(AND($P48&gt;=8.5,$P48&lt;=10),"Giỏi","")))))</f>
        <v>Trung bình</v>
      </c>
      <c r="S48" s="38" t="str">
        <f>+IF(OR($H48=0,$I48=0,$J48=0,$K48=0),"Không đủ ĐKDT","")</f>
        <v/>
      </c>
      <c r="T48" s="39" t="s">
        <v>614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>
      <c r="B49" s="27">
        <v>40</v>
      </c>
      <c r="C49" s="28" t="s">
        <v>559</v>
      </c>
      <c r="D49" s="29" t="s">
        <v>126</v>
      </c>
      <c r="E49" s="30" t="s">
        <v>226</v>
      </c>
      <c r="F49" s="31" t="s">
        <v>527</v>
      </c>
      <c r="G49" s="28" t="s">
        <v>83</v>
      </c>
      <c r="H49" s="32">
        <v>9</v>
      </c>
      <c r="I49" s="32">
        <v>6</v>
      </c>
      <c r="J49" s="32" t="s">
        <v>28</v>
      </c>
      <c r="K49" s="32">
        <v>9</v>
      </c>
      <c r="L49" s="40"/>
      <c r="M49" s="40"/>
      <c r="N49" s="40"/>
      <c r="O49" s="34">
        <v>3.5</v>
      </c>
      <c r="P49" s="35">
        <f>ROUND(SUMPRODUCT(H49:O49,$H$9:$O$9)/100,1)</f>
        <v>4.9000000000000004</v>
      </c>
      <c r="Q49" s="36" t="str">
        <f>IF(AND($P49&gt;=9,$P49&lt;=10),"A+","")&amp;IF(AND($P49&gt;=8.5,$P49&lt;=8.9),"A","")&amp;IF(AND($P49&gt;=8,$P49&lt;=8.4),"B+","")&amp;IF(AND($P49&gt;=7,$P49&lt;=7.9),"B","")&amp;IF(AND($P49&gt;=6.5,$P49&lt;=6.9),"C+","")&amp;IF(AND($P49&gt;=5.5,$P49&lt;=6.4),"C","")&amp;IF(AND($P49&gt;=5,$P49&lt;=5.4),"D+","")&amp;IF(AND($P49&gt;=4,$P49&lt;=4.9),"D","")&amp;IF(AND($P49&lt;4),"F","")</f>
        <v>D</v>
      </c>
      <c r="R49" s="37" t="str">
        <f>IF($P49&lt;4,"Kém",IF(AND($P49&gt;=4,$P49&lt;=5.4),"Trung bình yếu",IF(AND($P49&gt;=5.5,$P49&lt;=6.9),"Trung bình",IF(AND($P49&gt;=7,$P49&lt;=8.4),"Khá",IF(AND($P49&gt;=8.5,$P49&lt;=10),"Giỏi","")))))</f>
        <v>Trung bình yếu</v>
      </c>
      <c r="S49" s="38" t="str">
        <f>+IF(OR($H49=0,$I49=0,$J49=0,$K49=0),"Không đủ ĐKDT","")</f>
        <v/>
      </c>
      <c r="T49" s="39" t="s">
        <v>614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>
      <c r="B50" s="27">
        <v>41</v>
      </c>
      <c r="C50" s="28" t="s">
        <v>560</v>
      </c>
      <c r="D50" s="29" t="s">
        <v>126</v>
      </c>
      <c r="E50" s="30" t="s">
        <v>233</v>
      </c>
      <c r="F50" s="31" t="s">
        <v>561</v>
      </c>
      <c r="G50" s="28" t="s">
        <v>73</v>
      </c>
      <c r="H50" s="32">
        <v>9</v>
      </c>
      <c r="I50" s="32">
        <v>9</v>
      </c>
      <c r="J50" s="32" t="s">
        <v>28</v>
      </c>
      <c r="K50" s="32">
        <v>9</v>
      </c>
      <c r="L50" s="40"/>
      <c r="M50" s="40"/>
      <c r="N50" s="40"/>
      <c r="O50" s="34">
        <v>6.5</v>
      </c>
      <c r="P50" s="35">
        <f>ROUND(SUMPRODUCT(H50:O50,$H$9:$O$9)/100,1)</f>
        <v>7.3</v>
      </c>
      <c r="Q50" s="36" t="str">
        <f>IF(AND($P50&gt;=9,$P50&lt;=10),"A+","")&amp;IF(AND($P50&gt;=8.5,$P50&lt;=8.9),"A","")&amp;IF(AND($P50&gt;=8,$P50&lt;=8.4),"B+","")&amp;IF(AND($P50&gt;=7,$P50&lt;=7.9),"B","")&amp;IF(AND($P50&gt;=6.5,$P50&lt;=6.9),"C+","")&amp;IF(AND($P50&gt;=5.5,$P50&lt;=6.4),"C","")&amp;IF(AND($P50&gt;=5,$P50&lt;=5.4),"D+","")&amp;IF(AND($P50&gt;=4,$P50&lt;=4.9),"D","")&amp;IF(AND($P50&lt;4),"F","")</f>
        <v>B</v>
      </c>
      <c r="R50" s="37" t="str">
        <f>IF($P50&lt;4,"Kém",IF(AND($P50&gt;=4,$P50&lt;=5.4),"Trung bình yếu",IF(AND($P50&gt;=5.5,$P50&lt;=6.9),"Trung bình",IF(AND($P50&gt;=7,$P50&lt;=8.4),"Khá",IF(AND($P50&gt;=8.5,$P50&lt;=10),"Giỏi","")))))</f>
        <v>Khá</v>
      </c>
      <c r="S50" s="38" t="str">
        <f>+IF(OR($H50=0,$I50=0,$J50=0,$K50=0),"Không đủ ĐKDT","")</f>
        <v/>
      </c>
      <c r="T50" s="39" t="s">
        <v>614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>
      <c r="B51" s="27">
        <v>42</v>
      </c>
      <c r="C51" s="28" t="s">
        <v>562</v>
      </c>
      <c r="D51" s="29" t="s">
        <v>563</v>
      </c>
      <c r="E51" s="30" t="s">
        <v>564</v>
      </c>
      <c r="F51" s="31" t="s">
        <v>182</v>
      </c>
      <c r="G51" s="28" t="s">
        <v>73</v>
      </c>
      <c r="H51" s="32">
        <v>9</v>
      </c>
      <c r="I51" s="32">
        <v>6</v>
      </c>
      <c r="J51" s="32" t="s">
        <v>28</v>
      </c>
      <c r="K51" s="32">
        <v>9</v>
      </c>
      <c r="L51" s="40"/>
      <c r="M51" s="40"/>
      <c r="N51" s="40"/>
      <c r="O51" s="34">
        <v>3</v>
      </c>
      <c r="P51" s="35">
        <f>ROUND(SUMPRODUCT(H51:O51,$H$9:$O$9)/100,1)</f>
        <v>4.5</v>
      </c>
      <c r="Q51" s="36" t="str">
        <f>IF(AND($P51&gt;=9,$P51&lt;=10),"A+","")&amp;IF(AND($P51&gt;=8.5,$P51&lt;=8.9),"A","")&amp;IF(AND($P51&gt;=8,$P51&lt;=8.4),"B+","")&amp;IF(AND($P51&gt;=7,$P51&lt;=7.9),"B","")&amp;IF(AND($P51&gt;=6.5,$P51&lt;=6.9),"C+","")&amp;IF(AND($P51&gt;=5.5,$P51&lt;=6.4),"C","")&amp;IF(AND($P51&gt;=5,$P51&lt;=5.4),"D+","")&amp;IF(AND($P51&gt;=4,$P51&lt;=4.9),"D","")&amp;IF(AND($P51&lt;4),"F","")</f>
        <v>D</v>
      </c>
      <c r="R51" s="37" t="str">
        <f>IF($P51&lt;4,"Kém",IF(AND($P51&gt;=4,$P51&lt;=5.4),"Trung bình yếu",IF(AND($P51&gt;=5.5,$P51&lt;=6.9),"Trung bình",IF(AND($P51&gt;=7,$P51&lt;=8.4),"Khá",IF(AND($P51&gt;=8.5,$P51&lt;=10),"Giỏi","")))))</f>
        <v>Trung bình yếu</v>
      </c>
      <c r="S51" s="38" t="str">
        <f>+IF(OR($H51=0,$I51=0,$J51=0,$K51=0),"Không đủ ĐKDT","")</f>
        <v/>
      </c>
      <c r="T51" s="39" t="s">
        <v>614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>
      <c r="B52" s="27">
        <v>43</v>
      </c>
      <c r="C52" s="28" t="s">
        <v>565</v>
      </c>
      <c r="D52" s="29" t="s">
        <v>566</v>
      </c>
      <c r="E52" s="30" t="s">
        <v>237</v>
      </c>
      <c r="F52" s="31" t="s">
        <v>567</v>
      </c>
      <c r="G52" s="28" t="s">
        <v>69</v>
      </c>
      <c r="H52" s="32">
        <v>6</v>
      </c>
      <c r="I52" s="32">
        <v>4</v>
      </c>
      <c r="J52" s="32" t="s">
        <v>28</v>
      </c>
      <c r="K52" s="32">
        <v>6</v>
      </c>
      <c r="L52" s="40"/>
      <c r="M52" s="40"/>
      <c r="N52" s="40"/>
      <c r="O52" s="34">
        <v>5</v>
      </c>
      <c r="P52" s="35">
        <f>ROUND(SUMPRODUCT(H52:O52,$H$9:$O$9)/100,1)</f>
        <v>5.0999999999999996</v>
      </c>
      <c r="Q52" s="36" t="str">
        <f>IF(AND($P52&gt;=9,$P52&lt;=10),"A+","")&amp;IF(AND($P52&gt;=8.5,$P52&lt;=8.9),"A","")&amp;IF(AND($P52&gt;=8,$P52&lt;=8.4),"B+","")&amp;IF(AND($P52&gt;=7,$P52&lt;=7.9),"B","")&amp;IF(AND($P52&gt;=6.5,$P52&lt;=6.9),"C+","")&amp;IF(AND($P52&gt;=5.5,$P52&lt;=6.4),"C","")&amp;IF(AND($P52&gt;=5,$P52&lt;=5.4),"D+","")&amp;IF(AND($P52&gt;=4,$P52&lt;=4.9),"D","")&amp;IF(AND($P52&lt;4),"F","")</f>
        <v>D+</v>
      </c>
      <c r="R52" s="37" t="str">
        <f>IF($P52&lt;4,"Kém",IF(AND($P52&gt;=4,$P52&lt;=5.4),"Trung bình yếu",IF(AND($P52&gt;=5.5,$P52&lt;=6.9),"Trung bình",IF(AND($P52&gt;=7,$P52&lt;=8.4),"Khá",IF(AND($P52&gt;=8.5,$P52&lt;=10),"Giỏi","")))))</f>
        <v>Trung bình yếu</v>
      </c>
      <c r="S52" s="38" t="str">
        <f>+IF(OR($H52=0,$I52=0,$J52=0,$K52=0),"Không đủ ĐKDT","")</f>
        <v/>
      </c>
      <c r="T52" s="39" t="s">
        <v>614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>
      <c r="B53" s="27">
        <v>44</v>
      </c>
      <c r="C53" s="28" t="s">
        <v>568</v>
      </c>
      <c r="D53" s="29" t="s">
        <v>569</v>
      </c>
      <c r="E53" s="30" t="s">
        <v>570</v>
      </c>
      <c r="F53" s="31" t="s">
        <v>571</v>
      </c>
      <c r="G53" s="28" t="s">
        <v>69</v>
      </c>
      <c r="H53" s="32">
        <v>6</v>
      </c>
      <c r="I53" s="32">
        <v>5.5</v>
      </c>
      <c r="J53" s="32" t="s">
        <v>28</v>
      </c>
      <c r="K53" s="32">
        <v>6</v>
      </c>
      <c r="L53" s="40"/>
      <c r="M53" s="40"/>
      <c r="N53" s="40"/>
      <c r="O53" s="34">
        <v>4.5</v>
      </c>
      <c r="P53" s="35">
        <f>ROUND(SUMPRODUCT(H53:O53,$H$9:$O$9)/100,1)</f>
        <v>4.9000000000000004</v>
      </c>
      <c r="Q53" s="36" t="str">
        <f>IF(AND($P53&gt;=9,$P53&lt;=10),"A+","")&amp;IF(AND($P53&gt;=8.5,$P53&lt;=8.9),"A","")&amp;IF(AND($P53&gt;=8,$P53&lt;=8.4),"B+","")&amp;IF(AND($P53&gt;=7,$P53&lt;=7.9),"B","")&amp;IF(AND($P53&gt;=6.5,$P53&lt;=6.9),"C+","")&amp;IF(AND($P53&gt;=5.5,$P53&lt;=6.4),"C","")&amp;IF(AND($P53&gt;=5,$P53&lt;=5.4),"D+","")&amp;IF(AND($P53&gt;=4,$P53&lt;=4.9),"D","")&amp;IF(AND($P53&lt;4),"F","")</f>
        <v>D</v>
      </c>
      <c r="R53" s="37" t="str">
        <f>IF($P53&lt;4,"Kém",IF(AND($P53&gt;=4,$P53&lt;=5.4),"Trung bình yếu",IF(AND($P53&gt;=5.5,$P53&lt;=6.9),"Trung bình",IF(AND($P53&gt;=7,$P53&lt;=8.4),"Khá",IF(AND($P53&gt;=8.5,$P53&lt;=10),"Giỏi","")))))</f>
        <v>Trung bình yếu</v>
      </c>
      <c r="S53" s="38" t="str">
        <f>+IF(OR($H53=0,$I53=0,$J53=0,$K53=0),"Không đủ ĐKDT","")</f>
        <v/>
      </c>
      <c r="T53" s="39" t="s">
        <v>614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>
      <c r="B54" s="27">
        <v>45</v>
      </c>
      <c r="C54" s="28" t="s">
        <v>572</v>
      </c>
      <c r="D54" s="29" t="s">
        <v>573</v>
      </c>
      <c r="E54" s="30" t="s">
        <v>574</v>
      </c>
      <c r="F54" s="31" t="s">
        <v>575</v>
      </c>
      <c r="G54" s="28" t="s">
        <v>95</v>
      </c>
      <c r="H54" s="32">
        <v>9</v>
      </c>
      <c r="I54" s="32">
        <v>5</v>
      </c>
      <c r="J54" s="32" t="s">
        <v>28</v>
      </c>
      <c r="K54" s="32">
        <v>9</v>
      </c>
      <c r="L54" s="40"/>
      <c r="M54" s="40"/>
      <c r="N54" s="40"/>
      <c r="O54" s="34">
        <v>5</v>
      </c>
      <c r="P54" s="35">
        <f>ROUND(SUMPRODUCT(H54:O54,$H$9:$O$9)/100,1)</f>
        <v>5.8</v>
      </c>
      <c r="Q54" s="36" t="str">
        <f>IF(AND($P54&gt;=9,$P54&lt;=10),"A+","")&amp;IF(AND($P54&gt;=8.5,$P54&lt;=8.9),"A","")&amp;IF(AND($P54&gt;=8,$P54&lt;=8.4),"B+","")&amp;IF(AND($P54&gt;=7,$P54&lt;=7.9),"B","")&amp;IF(AND($P54&gt;=6.5,$P54&lt;=6.9),"C+","")&amp;IF(AND($P54&gt;=5.5,$P54&lt;=6.4),"C","")&amp;IF(AND($P54&gt;=5,$P54&lt;=5.4),"D+","")&amp;IF(AND($P54&gt;=4,$P54&lt;=4.9),"D","")&amp;IF(AND($P54&lt;4),"F","")</f>
        <v>C</v>
      </c>
      <c r="R54" s="37" t="str">
        <f>IF($P54&lt;4,"Kém",IF(AND($P54&gt;=4,$P54&lt;=5.4),"Trung bình yếu",IF(AND($P54&gt;=5.5,$P54&lt;=6.9),"Trung bình",IF(AND($P54&gt;=7,$P54&lt;=8.4),"Khá",IF(AND($P54&gt;=8.5,$P54&lt;=10),"Giỏi","")))))</f>
        <v>Trung bình</v>
      </c>
      <c r="S54" s="38" t="str">
        <f>+IF(OR($H54=0,$I54=0,$J54=0,$K54=0),"Không đủ ĐKDT","")</f>
        <v/>
      </c>
      <c r="T54" s="39" t="s">
        <v>614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>
      <c r="B55" s="27">
        <v>46</v>
      </c>
      <c r="C55" s="28" t="s">
        <v>576</v>
      </c>
      <c r="D55" s="29" t="s">
        <v>114</v>
      </c>
      <c r="E55" s="30" t="s">
        <v>398</v>
      </c>
      <c r="F55" s="31" t="s">
        <v>577</v>
      </c>
      <c r="G55" s="28" t="s">
        <v>83</v>
      </c>
      <c r="H55" s="32">
        <v>9</v>
      </c>
      <c r="I55" s="32">
        <v>6</v>
      </c>
      <c r="J55" s="32" t="s">
        <v>28</v>
      </c>
      <c r="K55" s="32">
        <v>9</v>
      </c>
      <c r="L55" s="40"/>
      <c r="M55" s="40"/>
      <c r="N55" s="40"/>
      <c r="O55" s="34">
        <v>3.5</v>
      </c>
      <c r="P55" s="35">
        <f>ROUND(SUMPRODUCT(H55:O55,$H$9:$O$9)/100,1)</f>
        <v>4.9000000000000004</v>
      </c>
      <c r="Q55" s="36" t="str">
        <f>IF(AND($P55&gt;=9,$P55&lt;=10),"A+","")&amp;IF(AND($P55&gt;=8.5,$P55&lt;=8.9),"A","")&amp;IF(AND($P55&gt;=8,$P55&lt;=8.4),"B+","")&amp;IF(AND($P55&gt;=7,$P55&lt;=7.9),"B","")&amp;IF(AND($P55&gt;=6.5,$P55&lt;=6.9),"C+","")&amp;IF(AND($P55&gt;=5.5,$P55&lt;=6.4),"C","")&amp;IF(AND($P55&gt;=5,$P55&lt;=5.4),"D+","")&amp;IF(AND($P55&gt;=4,$P55&lt;=4.9),"D","")&amp;IF(AND($P55&lt;4),"F","")</f>
        <v>D</v>
      </c>
      <c r="R55" s="37" t="str">
        <f>IF($P55&lt;4,"Kém",IF(AND($P55&gt;=4,$P55&lt;=5.4),"Trung bình yếu",IF(AND($P55&gt;=5.5,$P55&lt;=6.9),"Trung bình",IF(AND($P55&gt;=7,$P55&lt;=8.4),"Khá",IF(AND($P55&gt;=8.5,$P55&lt;=10),"Giỏi","")))))</f>
        <v>Trung bình yếu</v>
      </c>
      <c r="S55" s="38" t="str">
        <f>+IF(OR($H55=0,$I55=0,$J55=0,$K55=0),"Không đủ ĐKDT","")</f>
        <v/>
      </c>
      <c r="T55" s="39" t="s">
        <v>614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>
      <c r="B56" s="27">
        <v>47</v>
      </c>
      <c r="C56" s="28" t="s">
        <v>578</v>
      </c>
      <c r="D56" s="29" t="s">
        <v>579</v>
      </c>
      <c r="E56" s="30" t="s">
        <v>580</v>
      </c>
      <c r="F56" s="31" t="s">
        <v>581</v>
      </c>
      <c r="G56" s="28" t="s">
        <v>124</v>
      </c>
      <c r="H56" s="32">
        <v>9</v>
      </c>
      <c r="I56" s="32">
        <v>8.5</v>
      </c>
      <c r="J56" s="32" t="s">
        <v>28</v>
      </c>
      <c r="K56" s="32">
        <v>9</v>
      </c>
      <c r="L56" s="40"/>
      <c r="M56" s="40"/>
      <c r="N56" s="40"/>
      <c r="O56" s="34">
        <v>3.5</v>
      </c>
      <c r="P56" s="35">
        <f>ROUND(SUMPRODUCT(H56:O56,$H$9:$O$9)/100,1)</f>
        <v>5.0999999999999996</v>
      </c>
      <c r="Q56" s="36" t="str">
        <f>IF(AND($P56&gt;=9,$P56&lt;=10),"A+","")&amp;IF(AND($P56&gt;=8.5,$P56&lt;=8.9),"A","")&amp;IF(AND($P56&gt;=8,$P56&lt;=8.4),"B+","")&amp;IF(AND($P56&gt;=7,$P56&lt;=7.9),"B","")&amp;IF(AND($P56&gt;=6.5,$P56&lt;=6.9),"C+","")&amp;IF(AND($P56&gt;=5.5,$P56&lt;=6.4),"C","")&amp;IF(AND($P56&gt;=5,$P56&lt;=5.4),"D+","")&amp;IF(AND($P56&gt;=4,$P56&lt;=4.9),"D","")&amp;IF(AND($P56&lt;4),"F","")</f>
        <v>D+</v>
      </c>
      <c r="R56" s="37" t="str">
        <f>IF($P56&lt;4,"Kém",IF(AND($P56&gt;=4,$P56&lt;=5.4),"Trung bình yếu",IF(AND($P56&gt;=5.5,$P56&lt;=6.9),"Trung bình",IF(AND($P56&gt;=7,$P56&lt;=8.4),"Khá",IF(AND($P56&gt;=8.5,$P56&lt;=10),"Giỏi","")))))</f>
        <v>Trung bình yếu</v>
      </c>
      <c r="S56" s="38" t="str">
        <f>+IF(OR($H56=0,$I56=0,$J56=0,$K56=0),"Không đủ ĐKDT","")</f>
        <v/>
      </c>
      <c r="T56" s="39" t="s">
        <v>614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>
      <c r="B57" s="27">
        <v>48</v>
      </c>
      <c r="C57" s="28" t="s">
        <v>582</v>
      </c>
      <c r="D57" s="29" t="s">
        <v>114</v>
      </c>
      <c r="E57" s="30" t="s">
        <v>260</v>
      </c>
      <c r="F57" s="31" t="s">
        <v>583</v>
      </c>
      <c r="G57" s="28" t="s">
        <v>73</v>
      </c>
      <c r="H57" s="32">
        <v>10</v>
      </c>
      <c r="I57" s="32">
        <v>10</v>
      </c>
      <c r="J57" s="32" t="s">
        <v>28</v>
      </c>
      <c r="K57" s="32">
        <v>10</v>
      </c>
      <c r="L57" s="40"/>
      <c r="M57" s="40"/>
      <c r="N57" s="40"/>
      <c r="O57" s="34">
        <v>7</v>
      </c>
      <c r="P57" s="35">
        <f>ROUND(SUMPRODUCT(H57:O57,$H$9:$O$9)/100,1)</f>
        <v>7.9</v>
      </c>
      <c r="Q57" s="36" t="str">
        <f>IF(AND($P57&gt;=9,$P57&lt;=10),"A+","")&amp;IF(AND($P57&gt;=8.5,$P57&lt;=8.9),"A","")&amp;IF(AND($P57&gt;=8,$P57&lt;=8.4),"B+","")&amp;IF(AND($P57&gt;=7,$P57&lt;=7.9),"B","")&amp;IF(AND($P57&gt;=6.5,$P57&lt;=6.9),"C+","")&amp;IF(AND($P57&gt;=5.5,$P57&lt;=6.4),"C","")&amp;IF(AND($P57&gt;=5,$P57&lt;=5.4),"D+","")&amp;IF(AND($P57&gt;=4,$P57&lt;=4.9),"D","")&amp;IF(AND($P57&lt;4),"F","")</f>
        <v>B</v>
      </c>
      <c r="R57" s="37" t="str">
        <f>IF($P57&lt;4,"Kém",IF(AND($P57&gt;=4,$P57&lt;=5.4),"Trung bình yếu",IF(AND($P57&gt;=5.5,$P57&lt;=6.9),"Trung bình",IF(AND($P57&gt;=7,$P57&lt;=8.4),"Khá",IF(AND($P57&gt;=8.5,$P57&lt;=10),"Giỏi","")))))</f>
        <v>Khá</v>
      </c>
      <c r="S57" s="38" t="str">
        <f>+IF(OR($H57=0,$I57=0,$J57=0,$K57=0),"Không đủ ĐKDT","")</f>
        <v/>
      </c>
      <c r="T57" s="39" t="s">
        <v>614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>
      <c r="B58" s="27">
        <v>49</v>
      </c>
      <c r="C58" s="28" t="s">
        <v>584</v>
      </c>
      <c r="D58" s="29" t="s">
        <v>585</v>
      </c>
      <c r="E58" s="30" t="s">
        <v>260</v>
      </c>
      <c r="F58" s="31" t="s">
        <v>390</v>
      </c>
      <c r="G58" s="28" t="s">
        <v>83</v>
      </c>
      <c r="H58" s="32">
        <v>9</v>
      </c>
      <c r="I58" s="32">
        <v>7</v>
      </c>
      <c r="J58" s="32" t="s">
        <v>28</v>
      </c>
      <c r="K58" s="32">
        <v>9</v>
      </c>
      <c r="L58" s="40"/>
      <c r="M58" s="40"/>
      <c r="N58" s="40"/>
      <c r="O58" s="34">
        <v>7.5</v>
      </c>
      <c r="P58" s="35">
        <f>ROUND(SUMPRODUCT(H58:O58,$H$9:$O$9)/100,1)</f>
        <v>7.8</v>
      </c>
      <c r="Q58" s="36" t="str">
        <f>IF(AND($P58&gt;=9,$P58&lt;=10),"A+","")&amp;IF(AND($P58&gt;=8.5,$P58&lt;=8.9),"A","")&amp;IF(AND($P58&gt;=8,$P58&lt;=8.4),"B+","")&amp;IF(AND($P58&gt;=7,$P58&lt;=7.9),"B","")&amp;IF(AND($P58&gt;=6.5,$P58&lt;=6.9),"C+","")&amp;IF(AND($P58&gt;=5.5,$P58&lt;=6.4),"C","")&amp;IF(AND($P58&gt;=5,$P58&lt;=5.4),"D+","")&amp;IF(AND($P58&gt;=4,$P58&lt;=4.9),"D","")&amp;IF(AND($P58&lt;4),"F","")</f>
        <v>B</v>
      </c>
      <c r="R58" s="37" t="str">
        <f>IF($P58&lt;4,"Kém",IF(AND($P58&gt;=4,$P58&lt;=5.4),"Trung bình yếu",IF(AND($P58&gt;=5.5,$P58&lt;=6.9),"Trung bình",IF(AND($P58&gt;=7,$P58&lt;=8.4),"Khá",IF(AND($P58&gt;=8.5,$P58&lt;=10),"Giỏi","")))))</f>
        <v>Khá</v>
      </c>
      <c r="S58" s="38" t="str">
        <f>+IF(OR($H58=0,$I58=0,$J58=0,$K58=0),"Không đủ ĐKDT","")</f>
        <v/>
      </c>
      <c r="T58" s="39" t="s">
        <v>614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>
      <c r="B59" s="27">
        <v>50</v>
      </c>
      <c r="C59" s="28" t="s">
        <v>586</v>
      </c>
      <c r="D59" s="29" t="s">
        <v>122</v>
      </c>
      <c r="E59" s="30" t="s">
        <v>260</v>
      </c>
      <c r="F59" s="31" t="s">
        <v>587</v>
      </c>
      <c r="G59" s="28" t="s">
        <v>73</v>
      </c>
      <c r="H59" s="32">
        <v>10</v>
      </c>
      <c r="I59" s="32">
        <v>10</v>
      </c>
      <c r="J59" s="32" t="s">
        <v>28</v>
      </c>
      <c r="K59" s="32">
        <v>10</v>
      </c>
      <c r="L59" s="40"/>
      <c r="M59" s="40"/>
      <c r="N59" s="40"/>
      <c r="O59" s="34">
        <v>9.5</v>
      </c>
      <c r="P59" s="35">
        <f>ROUND(SUMPRODUCT(H59:O59,$H$9:$O$9)/100,1)</f>
        <v>9.6999999999999993</v>
      </c>
      <c r="Q59" s="36" t="str">
        <f>IF(AND($P59&gt;=9,$P59&lt;=10),"A+","")&amp;IF(AND($P59&gt;=8.5,$P59&lt;=8.9),"A","")&amp;IF(AND($P59&gt;=8,$P59&lt;=8.4),"B+","")&amp;IF(AND($P59&gt;=7,$P59&lt;=7.9),"B","")&amp;IF(AND($P59&gt;=6.5,$P59&lt;=6.9),"C+","")&amp;IF(AND($P59&gt;=5.5,$P59&lt;=6.4),"C","")&amp;IF(AND($P59&gt;=5,$P59&lt;=5.4),"D+","")&amp;IF(AND($P59&gt;=4,$P59&lt;=4.9),"D","")&amp;IF(AND($P59&lt;4),"F","")</f>
        <v>A+</v>
      </c>
      <c r="R59" s="37" t="str">
        <f>IF($P59&lt;4,"Kém",IF(AND($P59&gt;=4,$P59&lt;=5.4),"Trung bình yếu",IF(AND($P59&gt;=5.5,$P59&lt;=6.9),"Trung bình",IF(AND($P59&gt;=7,$P59&lt;=8.4),"Khá",IF(AND($P59&gt;=8.5,$P59&lt;=10),"Giỏi","")))))</f>
        <v>Giỏi</v>
      </c>
      <c r="S59" s="38" t="str">
        <f>+IF(OR($H59=0,$I59=0,$J59=0,$K59=0),"Không đủ ĐKDT","")</f>
        <v/>
      </c>
      <c r="T59" s="39" t="s">
        <v>614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>
      <c r="B60" s="27">
        <v>51</v>
      </c>
      <c r="C60" s="28" t="s">
        <v>588</v>
      </c>
      <c r="D60" s="29" t="s">
        <v>589</v>
      </c>
      <c r="E60" s="30" t="s">
        <v>260</v>
      </c>
      <c r="F60" s="31" t="s">
        <v>590</v>
      </c>
      <c r="G60" s="28" t="s">
        <v>124</v>
      </c>
      <c r="H60" s="32">
        <v>9</v>
      </c>
      <c r="I60" s="32">
        <v>4.5</v>
      </c>
      <c r="J60" s="32" t="s">
        <v>28</v>
      </c>
      <c r="K60" s="32">
        <v>9</v>
      </c>
      <c r="L60" s="40"/>
      <c r="M60" s="40"/>
      <c r="N60" s="40"/>
      <c r="O60" s="34">
        <v>6.5</v>
      </c>
      <c r="P60" s="35">
        <f>ROUND(SUMPRODUCT(H60:O60,$H$9:$O$9)/100,1)</f>
        <v>6.8</v>
      </c>
      <c r="Q60" s="36" t="str">
        <f>IF(AND($P60&gt;=9,$P60&lt;=10),"A+","")&amp;IF(AND($P60&gt;=8.5,$P60&lt;=8.9),"A","")&amp;IF(AND($P60&gt;=8,$P60&lt;=8.4),"B+","")&amp;IF(AND($P60&gt;=7,$P60&lt;=7.9),"B","")&amp;IF(AND($P60&gt;=6.5,$P60&lt;=6.9),"C+","")&amp;IF(AND($P60&gt;=5.5,$P60&lt;=6.4),"C","")&amp;IF(AND($P60&gt;=5,$P60&lt;=5.4),"D+","")&amp;IF(AND($P60&gt;=4,$P60&lt;=4.9),"D","")&amp;IF(AND($P60&lt;4),"F","")</f>
        <v>C+</v>
      </c>
      <c r="R60" s="37" t="str">
        <f>IF($P60&lt;4,"Kém",IF(AND($P60&gt;=4,$P60&lt;=5.4),"Trung bình yếu",IF(AND($P60&gt;=5.5,$P60&lt;=6.9),"Trung bình",IF(AND($P60&gt;=7,$P60&lt;=8.4),"Khá",IF(AND($P60&gt;=8.5,$P60&lt;=10),"Giỏi","")))))</f>
        <v>Trung bình</v>
      </c>
      <c r="S60" s="38" t="str">
        <f>+IF(OR($H60=0,$I60=0,$J60=0,$K60=0),"Không đủ ĐKDT","")</f>
        <v/>
      </c>
      <c r="T60" s="39" t="s">
        <v>614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>
      <c r="B61" s="27">
        <v>52</v>
      </c>
      <c r="C61" s="28" t="s">
        <v>591</v>
      </c>
      <c r="D61" s="29" t="s">
        <v>592</v>
      </c>
      <c r="E61" s="30" t="s">
        <v>593</v>
      </c>
      <c r="F61" s="31" t="s">
        <v>594</v>
      </c>
      <c r="G61" s="28" t="s">
        <v>69</v>
      </c>
      <c r="H61" s="32">
        <v>6</v>
      </c>
      <c r="I61" s="32">
        <v>4</v>
      </c>
      <c r="J61" s="32" t="s">
        <v>28</v>
      </c>
      <c r="K61" s="32">
        <v>6</v>
      </c>
      <c r="L61" s="40"/>
      <c r="M61" s="40"/>
      <c r="N61" s="40"/>
      <c r="O61" s="34">
        <v>6.5</v>
      </c>
      <c r="P61" s="35">
        <f>ROUND(SUMPRODUCT(H61:O61,$H$9:$O$9)/100,1)</f>
        <v>6.2</v>
      </c>
      <c r="Q61" s="36" t="str">
        <f>IF(AND($P61&gt;=9,$P61&lt;=10),"A+","")&amp;IF(AND($P61&gt;=8.5,$P61&lt;=8.9),"A","")&amp;IF(AND($P61&gt;=8,$P61&lt;=8.4),"B+","")&amp;IF(AND($P61&gt;=7,$P61&lt;=7.9),"B","")&amp;IF(AND($P61&gt;=6.5,$P61&lt;=6.9),"C+","")&amp;IF(AND($P61&gt;=5.5,$P61&lt;=6.4),"C","")&amp;IF(AND($P61&gt;=5,$P61&lt;=5.4),"D+","")&amp;IF(AND($P61&gt;=4,$P61&lt;=4.9),"D","")&amp;IF(AND($P61&lt;4),"F","")</f>
        <v>C</v>
      </c>
      <c r="R61" s="37" t="str">
        <f>IF($P61&lt;4,"Kém",IF(AND($P61&gt;=4,$P61&lt;=5.4),"Trung bình yếu",IF(AND($P61&gt;=5.5,$P61&lt;=6.9),"Trung bình",IF(AND($P61&gt;=7,$P61&lt;=8.4),"Khá",IF(AND($P61&gt;=8.5,$P61&lt;=10),"Giỏi","")))))</f>
        <v>Trung bình</v>
      </c>
      <c r="S61" s="38" t="str">
        <f>+IF(OR($H61=0,$I61=0,$J61=0,$K61=0),"Không đủ ĐKDT","")</f>
        <v/>
      </c>
      <c r="T61" s="39" t="s">
        <v>614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>
      <c r="B62" s="27">
        <v>53</v>
      </c>
      <c r="C62" s="28" t="s">
        <v>595</v>
      </c>
      <c r="D62" s="29" t="s">
        <v>596</v>
      </c>
      <c r="E62" s="30" t="s">
        <v>597</v>
      </c>
      <c r="F62" s="31" t="s">
        <v>365</v>
      </c>
      <c r="G62" s="28" t="s">
        <v>65</v>
      </c>
      <c r="H62" s="32">
        <v>7</v>
      </c>
      <c r="I62" s="32">
        <v>3</v>
      </c>
      <c r="J62" s="32" t="s">
        <v>28</v>
      </c>
      <c r="K62" s="32">
        <v>7</v>
      </c>
      <c r="L62" s="40"/>
      <c r="M62" s="40"/>
      <c r="N62" s="40"/>
      <c r="O62" s="34">
        <v>4</v>
      </c>
      <c r="P62" s="35">
        <f>ROUND(SUMPRODUCT(H62:O62,$H$9:$O$9)/100,1)</f>
        <v>4.5</v>
      </c>
      <c r="Q62" s="36" t="str">
        <f>IF(AND($P62&gt;=9,$P62&lt;=10),"A+","")&amp;IF(AND($P62&gt;=8.5,$P62&lt;=8.9),"A","")&amp;IF(AND($P62&gt;=8,$P62&lt;=8.4),"B+","")&amp;IF(AND($P62&gt;=7,$P62&lt;=7.9),"B","")&amp;IF(AND($P62&gt;=6.5,$P62&lt;=6.9),"C+","")&amp;IF(AND($P62&gt;=5.5,$P62&lt;=6.4),"C","")&amp;IF(AND($P62&gt;=5,$P62&lt;=5.4),"D+","")&amp;IF(AND($P62&gt;=4,$P62&lt;=4.9),"D","")&amp;IF(AND($P62&lt;4),"F","")</f>
        <v>D</v>
      </c>
      <c r="R62" s="37" t="str">
        <f>IF($P62&lt;4,"Kém",IF(AND($P62&gt;=4,$P62&lt;=5.4),"Trung bình yếu",IF(AND($P62&gt;=5.5,$P62&lt;=6.9),"Trung bình",IF(AND($P62&gt;=7,$P62&lt;=8.4),"Khá",IF(AND($P62&gt;=8.5,$P62&lt;=10),"Giỏi","")))))</f>
        <v>Trung bình yếu</v>
      </c>
      <c r="S62" s="38" t="str">
        <f>+IF(OR($H62=0,$I62=0,$J62=0,$K62=0),"Không đủ ĐKDT","")</f>
        <v/>
      </c>
      <c r="T62" s="39" t="s">
        <v>614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>
      <c r="B63" s="27">
        <v>54</v>
      </c>
      <c r="C63" s="28" t="s">
        <v>598</v>
      </c>
      <c r="D63" s="29" t="s">
        <v>599</v>
      </c>
      <c r="E63" s="30" t="s">
        <v>597</v>
      </c>
      <c r="F63" s="31" t="s">
        <v>600</v>
      </c>
      <c r="G63" s="28" t="s">
        <v>77</v>
      </c>
      <c r="H63" s="32">
        <v>9</v>
      </c>
      <c r="I63" s="32">
        <v>8</v>
      </c>
      <c r="J63" s="32" t="s">
        <v>28</v>
      </c>
      <c r="K63" s="32">
        <v>9</v>
      </c>
      <c r="L63" s="40"/>
      <c r="M63" s="40"/>
      <c r="N63" s="40"/>
      <c r="O63" s="34">
        <v>8</v>
      </c>
      <c r="P63" s="35">
        <f>ROUND(SUMPRODUCT(H63:O63,$H$9:$O$9)/100,1)</f>
        <v>8.1999999999999993</v>
      </c>
      <c r="Q63" s="36" t="str">
        <f>IF(AND($P63&gt;=9,$P63&lt;=10),"A+","")&amp;IF(AND($P63&gt;=8.5,$P63&lt;=8.9),"A","")&amp;IF(AND($P63&gt;=8,$P63&lt;=8.4),"B+","")&amp;IF(AND($P63&gt;=7,$P63&lt;=7.9),"B","")&amp;IF(AND($P63&gt;=6.5,$P63&lt;=6.9),"C+","")&amp;IF(AND($P63&gt;=5.5,$P63&lt;=6.4),"C","")&amp;IF(AND($P63&gt;=5,$P63&lt;=5.4),"D+","")&amp;IF(AND($P63&gt;=4,$P63&lt;=4.9),"D","")&amp;IF(AND($P63&lt;4),"F","")</f>
        <v>B+</v>
      </c>
      <c r="R63" s="37" t="str">
        <f>IF($P63&lt;4,"Kém",IF(AND($P63&gt;=4,$P63&lt;=5.4),"Trung bình yếu",IF(AND($P63&gt;=5.5,$P63&lt;=6.9),"Trung bình",IF(AND($P63&gt;=7,$P63&lt;=8.4),"Khá",IF(AND($P63&gt;=8.5,$P63&lt;=10),"Giỏi","")))))</f>
        <v>Khá</v>
      </c>
      <c r="S63" s="38" t="str">
        <f>+IF(OR($H63=0,$I63=0,$J63=0,$K63=0),"Không đủ ĐKDT","")</f>
        <v/>
      </c>
      <c r="T63" s="39" t="s">
        <v>614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>
      <c r="B64" s="27">
        <v>55</v>
      </c>
      <c r="C64" s="28" t="s">
        <v>601</v>
      </c>
      <c r="D64" s="29" t="s">
        <v>427</v>
      </c>
      <c r="E64" s="30" t="s">
        <v>424</v>
      </c>
      <c r="F64" s="31" t="s">
        <v>602</v>
      </c>
      <c r="G64" s="28" t="s">
        <v>77</v>
      </c>
      <c r="H64" s="32">
        <v>9</v>
      </c>
      <c r="I64" s="32">
        <v>6</v>
      </c>
      <c r="J64" s="32" t="s">
        <v>28</v>
      </c>
      <c r="K64" s="32">
        <v>9</v>
      </c>
      <c r="L64" s="40"/>
      <c r="M64" s="40"/>
      <c r="N64" s="40"/>
      <c r="O64" s="34">
        <v>6</v>
      </c>
      <c r="P64" s="35">
        <f>ROUND(SUMPRODUCT(H64:O64,$H$9:$O$9)/100,1)</f>
        <v>6.6</v>
      </c>
      <c r="Q64" s="36" t="str">
        <f>IF(AND($P64&gt;=9,$P64&lt;=10),"A+","")&amp;IF(AND($P64&gt;=8.5,$P64&lt;=8.9),"A","")&amp;IF(AND($P64&gt;=8,$P64&lt;=8.4),"B+","")&amp;IF(AND($P64&gt;=7,$P64&lt;=7.9),"B","")&amp;IF(AND($P64&gt;=6.5,$P64&lt;=6.9),"C+","")&amp;IF(AND($P64&gt;=5.5,$P64&lt;=6.4),"C","")&amp;IF(AND($P64&gt;=5,$P64&lt;=5.4),"D+","")&amp;IF(AND($P64&gt;=4,$P64&lt;=4.9),"D","")&amp;IF(AND($P64&lt;4),"F","")</f>
        <v>C+</v>
      </c>
      <c r="R64" s="37" t="str">
        <f>IF($P64&lt;4,"Kém",IF(AND($P64&gt;=4,$P64&lt;=5.4),"Trung bình yếu",IF(AND($P64&gt;=5.5,$P64&lt;=6.9),"Trung bình",IF(AND($P64&gt;=7,$P64&lt;=8.4),"Khá",IF(AND($P64&gt;=8.5,$P64&lt;=10),"Giỏi","")))))</f>
        <v>Trung bình</v>
      </c>
      <c r="S64" s="38" t="str">
        <f>+IF(OR($H64=0,$I64=0,$J64=0,$K64=0),"Không đủ ĐKDT","")</f>
        <v/>
      </c>
      <c r="T64" s="39" t="s">
        <v>614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>
      <c r="B65" s="27">
        <v>56</v>
      </c>
      <c r="C65" s="28" t="s">
        <v>603</v>
      </c>
      <c r="D65" s="29" t="s">
        <v>465</v>
      </c>
      <c r="E65" s="30" t="s">
        <v>271</v>
      </c>
      <c r="F65" s="31" t="s">
        <v>604</v>
      </c>
      <c r="G65" s="28" t="s">
        <v>69</v>
      </c>
      <c r="H65" s="32">
        <v>9</v>
      </c>
      <c r="I65" s="32">
        <v>7</v>
      </c>
      <c r="J65" s="32" t="s">
        <v>28</v>
      </c>
      <c r="K65" s="32">
        <v>9</v>
      </c>
      <c r="L65" s="40"/>
      <c r="M65" s="40"/>
      <c r="N65" s="40"/>
      <c r="O65" s="34">
        <v>7</v>
      </c>
      <c r="P65" s="35">
        <f>ROUND(SUMPRODUCT(H65:O65,$H$9:$O$9)/100,1)</f>
        <v>7.4</v>
      </c>
      <c r="Q65" s="36" t="str">
        <f>IF(AND($P65&gt;=9,$P65&lt;=10),"A+","")&amp;IF(AND($P65&gt;=8.5,$P65&lt;=8.9),"A","")&amp;IF(AND($P65&gt;=8,$P65&lt;=8.4),"B+","")&amp;IF(AND($P65&gt;=7,$P65&lt;=7.9),"B","")&amp;IF(AND($P65&gt;=6.5,$P65&lt;=6.9),"C+","")&amp;IF(AND($P65&gt;=5.5,$P65&lt;=6.4),"C","")&amp;IF(AND($P65&gt;=5,$P65&lt;=5.4),"D+","")&amp;IF(AND($P65&gt;=4,$P65&lt;=4.9),"D","")&amp;IF(AND($P65&lt;4),"F","")</f>
        <v>B</v>
      </c>
      <c r="R65" s="37" t="str">
        <f>IF($P65&lt;4,"Kém",IF(AND($P65&gt;=4,$P65&lt;=5.4),"Trung bình yếu",IF(AND($P65&gt;=5.5,$P65&lt;=6.9),"Trung bình",IF(AND($P65&gt;=7,$P65&lt;=8.4),"Khá",IF(AND($P65&gt;=8.5,$P65&lt;=10),"Giỏi","")))))</f>
        <v>Khá</v>
      </c>
      <c r="S65" s="38" t="str">
        <f>+IF(OR($H65=0,$I65=0,$J65=0,$K65=0),"Không đủ ĐKDT","")</f>
        <v/>
      </c>
      <c r="T65" s="39" t="s">
        <v>614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>
      <c r="B66" s="88">
        <v>57</v>
      </c>
      <c r="C66" s="89" t="s">
        <v>605</v>
      </c>
      <c r="D66" s="90" t="s">
        <v>606</v>
      </c>
      <c r="E66" s="91" t="s">
        <v>441</v>
      </c>
      <c r="F66" s="92" t="s">
        <v>607</v>
      </c>
      <c r="G66" s="89" t="s">
        <v>73</v>
      </c>
      <c r="H66" s="93">
        <v>10</v>
      </c>
      <c r="I66" s="93">
        <v>10</v>
      </c>
      <c r="J66" s="93" t="s">
        <v>28</v>
      </c>
      <c r="K66" s="93">
        <v>10</v>
      </c>
      <c r="L66" s="94"/>
      <c r="M66" s="94"/>
      <c r="N66" s="94"/>
      <c r="O66" s="95">
        <v>9</v>
      </c>
      <c r="P66" s="96">
        <f>ROUND(SUMPRODUCT(H66:O66,$H$9:$O$9)/100,1)</f>
        <v>9.3000000000000007</v>
      </c>
      <c r="Q66" s="97" t="str">
        <f>IF(AND($P66&gt;=9,$P66&lt;=10),"A+","")&amp;IF(AND($P66&gt;=8.5,$P66&lt;=8.9),"A","")&amp;IF(AND($P66&gt;=8,$P66&lt;=8.4),"B+","")&amp;IF(AND($P66&gt;=7,$P66&lt;=7.9),"B","")&amp;IF(AND($P66&gt;=6.5,$P66&lt;=6.9),"C+","")&amp;IF(AND($P66&gt;=5.5,$P66&lt;=6.4),"C","")&amp;IF(AND($P66&gt;=5,$P66&lt;=5.4),"D+","")&amp;IF(AND($P66&gt;=4,$P66&lt;=4.9),"D","")&amp;IF(AND($P66&lt;4),"F","")</f>
        <v>A+</v>
      </c>
      <c r="R66" s="98" t="str">
        <f>IF($P66&lt;4,"Kém",IF(AND($P66&gt;=4,$P66&lt;=5.4),"Trung bình yếu",IF(AND($P66&gt;=5.5,$P66&lt;=6.9),"Trung bình",IF(AND($P66&gt;=7,$P66&lt;=8.4),"Khá",IF(AND($P66&gt;=8.5,$P66&lt;=10),"Giỏi","")))))</f>
        <v>Giỏi</v>
      </c>
      <c r="S66" s="99" t="str">
        <f>+IF(OR($H66=0,$I66=0,$J66=0,$K66=0),"Không đủ ĐKDT","")</f>
        <v/>
      </c>
      <c r="T66" s="100" t="s">
        <v>614</v>
      </c>
      <c r="U66" s="3"/>
      <c r="V66" s="26"/>
      <c r="W66" s="7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9" customHeight="1">
      <c r="A67" s="2"/>
      <c r="B67" s="41"/>
      <c r="C67" s="42"/>
      <c r="D67" s="42"/>
      <c r="E67" s="43"/>
      <c r="F67" s="43"/>
      <c r="G67" s="43"/>
      <c r="H67" s="44"/>
      <c r="I67" s="45"/>
      <c r="J67" s="45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3"/>
    </row>
    <row r="68" spans="1:38" ht="16.8" hidden="1">
      <c r="A68" s="2"/>
      <c r="B68" s="131" t="s">
        <v>29</v>
      </c>
      <c r="C68" s="131"/>
      <c r="D68" s="42"/>
      <c r="E68" s="43"/>
      <c r="F68" s="43"/>
      <c r="G68" s="43"/>
      <c r="H68" s="44"/>
      <c r="I68" s="45"/>
      <c r="J68" s="45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3"/>
    </row>
    <row r="69" spans="1:38" ht="16.5" hidden="1" customHeight="1">
      <c r="A69" s="2"/>
      <c r="B69" s="47" t="s">
        <v>30</v>
      </c>
      <c r="C69" s="47"/>
      <c r="D69" s="48">
        <f>+$Z$8</f>
        <v>57</v>
      </c>
      <c r="E69" s="49" t="s">
        <v>31</v>
      </c>
      <c r="F69" s="121" t="s">
        <v>32</v>
      </c>
      <c r="G69" s="121"/>
      <c r="H69" s="121"/>
      <c r="I69" s="121"/>
      <c r="J69" s="121"/>
      <c r="K69" s="121"/>
      <c r="L69" s="121"/>
      <c r="M69" s="121"/>
      <c r="N69" s="121"/>
      <c r="O69" s="50">
        <f>$Z$8 -COUNTIF($S$9:$S$256,"Vắng") -COUNTIF($S$9:$S$256,"Vắng có phép") - COUNTIF($S$9:$S$256,"Đình chỉ thi") - COUNTIF($S$9:$S$256,"Không đủ ĐKDT")</f>
        <v>55</v>
      </c>
      <c r="P69" s="50"/>
      <c r="Q69" s="50"/>
      <c r="R69" s="51"/>
      <c r="S69" s="52" t="s">
        <v>31</v>
      </c>
      <c r="T69" s="51"/>
      <c r="U69" s="3"/>
    </row>
    <row r="70" spans="1:38" ht="16.5" hidden="1" customHeight="1">
      <c r="A70" s="2"/>
      <c r="B70" s="47" t="s">
        <v>33</v>
      </c>
      <c r="C70" s="47"/>
      <c r="D70" s="48">
        <f>+$AK$8</f>
        <v>55</v>
      </c>
      <c r="E70" s="49" t="s">
        <v>31</v>
      </c>
      <c r="F70" s="121" t="s">
        <v>34</v>
      </c>
      <c r="G70" s="121"/>
      <c r="H70" s="121"/>
      <c r="I70" s="121"/>
      <c r="J70" s="121"/>
      <c r="K70" s="121"/>
      <c r="L70" s="121"/>
      <c r="M70" s="121"/>
      <c r="N70" s="121"/>
      <c r="O70" s="53">
        <f>COUNTIF($S$9:$S$132,"Vắng")</f>
        <v>1</v>
      </c>
      <c r="P70" s="53"/>
      <c r="Q70" s="53"/>
      <c r="R70" s="54"/>
      <c r="S70" s="52" t="s">
        <v>31</v>
      </c>
      <c r="T70" s="54"/>
      <c r="U70" s="3"/>
    </row>
    <row r="71" spans="1:38" ht="16.5" hidden="1" customHeight="1">
      <c r="A71" s="2"/>
      <c r="B71" s="47" t="s">
        <v>49</v>
      </c>
      <c r="C71" s="47"/>
      <c r="D71" s="63">
        <f>COUNTIF(W10:W66,"Học lại")</f>
        <v>2</v>
      </c>
      <c r="E71" s="49" t="s">
        <v>31</v>
      </c>
      <c r="F71" s="121" t="s">
        <v>50</v>
      </c>
      <c r="G71" s="121"/>
      <c r="H71" s="121"/>
      <c r="I71" s="121"/>
      <c r="J71" s="121"/>
      <c r="K71" s="121"/>
      <c r="L71" s="121"/>
      <c r="M71" s="121"/>
      <c r="N71" s="121"/>
      <c r="O71" s="50">
        <f>COUNTIF($S$9:$S$132,"Vắng có phép")</f>
        <v>0</v>
      </c>
      <c r="P71" s="50"/>
      <c r="Q71" s="50"/>
      <c r="R71" s="51"/>
      <c r="S71" s="52" t="s">
        <v>31</v>
      </c>
      <c r="T71" s="51"/>
      <c r="U71" s="3"/>
    </row>
    <row r="72" spans="1:38" ht="3" hidden="1" customHeight="1">
      <c r="A72" s="2"/>
      <c r="B72" s="41"/>
      <c r="C72" s="42"/>
      <c r="D72" s="42"/>
      <c r="E72" s="43"/>
      <c r="F72" s="43"/>
      <c r="G72" s="43"/>
      <c r="H72" s="44"/>
      <c r="I72" s="45"/>
      <c r="J72" s="45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3"/>
    </row>
    <row r="73" spans="1:38" hidden="1">
      <c r="B73" s="83" t="s">
        <v>51</v>
      </c>
      <c r="C73" s="83"/>
      <c r="D73" s="84">
        <f>COUNTIF(W10:W66,"Thi lại")</f>
        <v>0</v>
      </c>
      <c r="E73" s="85" t="s">
        <v>31</v>
      </c>
      <c r="F73" s="3"/>
      <c r="G73" s="3"/>
      <c r="H73" s="3"/>
      <c r="I73" s="3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3"/>
    </row>
    <row r="74" spans="1:38" ht="24.75" customHeight="1">
      <c r="B74" s="83"/>
      <c r="C74" s="83"/>
      <c r="D74" s="84"/>
      <c r="E74" s="85"/>
      <c r="F74" s="3"/>
      <c r="G74" s="3"/>
      <c r="H74" s="3"/>
      <c r="I74" s="3"/>
      <c r="J74" s="137" t="s">
        <v>1044</v>
      </c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3"/>
    </row>
    <row r="75" spans="1:38">
      <c r="A75" s="55"/>
      <c r="B75" s="141" t="s">
        <v>35</v>
      </c>
      <c r="C75" s="141"/>
      <c r="D75" s="141"/>
      <c r="E75" s="141"/>
      <c r="F75" s="141"/>
      <c r="G75" s="141"/>
      <c r="H75" s="141"/>
      <c r="I75" s="142"/>
      <c r="J75" s="143" t="s">
        <v>36</v>
      </c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3"/>
    </row>
    <row r="76" spans="1:38" ht="4.5" customHeight="1">
      <c r="A76" s="2"/>
      <c r="B76" s="144"/>
      <c r="C76" s="145"/>
      <c r="D76" s="145"/>
      <c r="E76" s="146"/>
      <c r="F76" s="146"/>
      <c r="G76" s="146"/>
      <c r="H76" s="147"/>
      <c r="I76" s="148"/>
      <c r="J76" s="148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3"/>
    </row>
    <row r="77" spans="1:38" s="2" customFormat="1">
      <c r="B77" s="141" t="s">
        <v>37</v>
      </c>
      <c r="C77" s="141"/>
      <c r="D77" s="150" t="s">
        <v>38</v>
      </c>
      <c r="E77" s="150"/>
      <c r="F77" s="150"/>
      <c r="G77" s="150"/>
      <c r="H77" s="150"/>
      <c r="I77" s="148"/>
      <c r="J77" s="148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3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</row>
    <row r="78" spans="1:38" s="2" customFormat="1">
      <c r="A78" s="1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3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</row>
    <row r="79" spans="1:38" s="2" customFormat="1">
      <c r="A79" s="1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  <c r="O79" s="149"/>
      <c r="P79" s="149"/>
      <c r="Q79" s="149"/>
      <c r="R79" s="149"/>
      <c r="S79" s="149"/>
      <c r="T79" s="149"/>
      <c r="U79" s="3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</row>
    <row r="80" spans="1:38" s="2" customFormat="1">
      <c r="A80" s="1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3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</row>
    <row r="81" spans="1:38" s="2" customFormat="1" ht="9.75" customHeight="1">
      <c r="A81" s="1"/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</row>
    <row r="82" spans="1:38" s="2" customFormat="1" ht="3.75" customHeight="1">
      <c r="A82" s="1"/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3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</row>
    <row r="83" spans="1:38" s="2" customFormat="1" ht="18" customHeight="1">
      <c r="A83" s="1"/>
      <c r="B83" s="152" t="s">
        <v>39</v>
      </c>
      <c r="C83" s="152"/>
      <c r="D83" s="152" t="s">
        <v>52</v>
      </c>
      <c r="E83" s="152"/>
      <c r="F83" s="152"/>
      <c r="G83" s="152"/>
      <c r="H83" s="152"/>
      <c r="I83" s="152"/>
      <c r="J83" s="152" t="s">
        <v>40</v>
      </c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</row>
    <row r="84" spans="1:38" s="2" customFormat="1" ht="4.5" customHeight="1">
      <c r="A84" s="1"/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</row>
    <row r="85" spans="1:38" s="2" customFormat="1" ht="36.75" customHeight="1">
      <c r="A85" s="1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</row>
    <row r="86" spans="1:38" s="2" customFormat="1" ht="21.75" customHeight="1">
      <c r="A86" s="1"/>
      <c r="B86" s="141" t="s">
        <v>41</v>
      </c>
      <c r="C86" s="141"/>
      <c r="D86" s="141"/>
      <c r="E86" s="141"/>
      <c r="F86" s="141"/>
      <c r="G86" s="141"/>
      <c r="H86" s="141"/>
      <c r="I86" s="142"/>
      <c r="J86" s="143" t="s">
        <v>54</v>
      </c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3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</row>
    <row r="87" spans="1:38" s="2" customFormat="1">
      <c r="A87" s="1"/>
      <c r="B87" s="144"/>
      <c r="C87" s="145"/>
      <c r="D87" s="145"/>
      <c r="E87" s="146"/>
      <c r="F87" s="146"/>
      <c r="G87" s="146"/>
      <c r="H87" s="147"/>
      <c r="I87" s="148"/>
      <c r="J87" s="143" t="s">
        <v>55</v>
      </c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>
      <c r="A88" s="1"/>
      <c r="B88" s="141" t="s">
        <v>37</v>
      </c>
      <c r="C88" s="141"/>
      <c r="D88" s="150" t="s">
        <v>38</v>
      </c>
      <c r="E88" s="150"/>
      <c r="F88" s="150"/>
      <c r="G88" s="150"/>
      <c r="H88" s="150"/>
      <c r="I88" s="148"/>
      <c r="J88" s="148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>
      <c r="A89" s="1"/>
      <c r="B89" s="149"/>
      <c r="C89" s="149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  <c r="O89" s="149"/>
      <c r="P89" s="149"/>
      <c r="Q89" s="149"/>
      <c r="R89" s="149"/>
      <c r="S89" s="149"/>
      <c r="T89" s="149"/>
      <c r="U89" s="1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</row>
    <row r="91" spans="1:38"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</row>
    <row r="92" spans="1:38"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</row>
    <row r="93" spans="1:38">
      <c r="B93" s="153"/>
      <c r="C93" s="153"/>
      <c r="D93" s="153"/>
      <c r="E93" s="153"/>
      <c r="F93" s="153"/>
      <c r="G93" s="153"/>
      <c r="H93" s="153"/>
      <c r="I93" s="153"/>
      <c r="J93" s="153" t="s">
        <v>56</v>
      </c>
      <c r="K93" s="153"/>
      <c r="L93" s="153"/>
      <c r="M93" s="153"/>
      <c r="N93" s="153"/>
      <c r="O93" s="153"/>
      <c r="P93" s="153"/>
      <c r="Q93" s="153"/>
      <c r="R93" s="153"/>
      <c r="S93" s="153"/>
      <c r="T93" s="153"/>
    </row>
  </sheetData>
  <sheetProtection formatCells="0" formatColumns="0" formatRows="0" insertColumns="0" insertRows="0" insertHyperlinks="0" deleteColumns="0" deleteRows="0" sort="0" autoFilter="0" pivotTables="0"/>
  <autoFilter ref="A9:AL66">
    <filterColumn colId="1" showButton="0"/>
    <filterColumn colId="2" showButton="0"/>
    <filterColumn colId="3" showButton="0"/>
    <filterColumn colId="4" showButton="0"/>
    <filterColumn colId="5" showButton="0"/>
    <filterColumn colId="19"/>
  </autoFilter>
  <sortState ref="B10:T66">
    <sortCondition ref="B10:B66"/>
  </sortState>
  <mergeCells count="58">
    <mergeCell ref="D83:I83"/>
    <mergeCell ref="B86:H86"/>
    <mergeCell ref="J86:T86"/>
    <mergeCell ref="J83:T83"/>
    <mergeCell ref="L7:L8"/>
    <mergeCell ref="M7:M8"/>
    <mergeCell ref="B88:C88"/>
    <mergeCell ref="D88:H88"/>
    <mergeCell ref="B93:C93"/>
    <mergeCell ref="D93:I93"/>
    <mergeCell ref="J93:T93"/>
    <mergeCell ref="J87:T87"/>
    <mergeCell ref="F71:N71"/>
    <mergeCell ref="J73:T73"/>
    <mergeCell ref="J74:T74"/>
    <mergeCell ref="B75:H75"/>
    <mergeCell ref="J75:T75"/>
    <mergeCell ref="B77:C77"/>
    <mergeCell ref="D77:H77"/>
    <mergeCell ref="B83:C83"/>
    <mergeCell ref="F70:N70"/>
    <mergeCell ref="C7:C8"/>
    <mergeCell ref="D7:E8"/>
    <mergeCell ref="AI4:AJ6"/>
    <mergeCell ref="F7:F8"/>
    <mergeCell ref="G7:G8"/>
    <mergeCell ref="B9:G9"/>
    <mergeCell ref="B68:C68"/>
    <mergeCell ref="F69:N69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6">
    <cfRule type="cellIs" dxfId="11" priority="3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X2:AL8 W10:W66 D7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2"/>
  <sheetViews>
    <sheetView workbookViewId="0">
      <pane ySplit="3" topLeftCell="A54" activePane="bottomLeft" state="frozen"/>
      <selection activeCell="A6" sqref="A6:XFD6"/>
      <selection pane="bottomLeft" activeCell="G61" sqref="G61"/>
    </sheetView>
  </sheetViews>
  <sheetFormatPr defaultColWidth="9" defaultRowHeight="15.6"/>
  <cols>
    <col min="1" max="1" width="0.59765625" style="1" customWidth="1"/>
    <col min="2" max="2" width="4" style="1" customWidth="1"/>
    <col min="3" max="3" width="11.5" style="1" customWidth="1"/>
    <col min="4" max="4" width="13.796875" style="1" customWidth="1"/>
    <col min="5" max="5" width="7.19921875" style="1" customWidth="1"/>
    <col min="6" max="6" width="9.3984375" style="1" hidden="1" customWidth="1"/>
    <col min="7" max="7" width="12.3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7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4"/>
    <col min="24" max="24" width="9.09765625" style="64" bestFit="1" customWidth="1"/>
    <col min="25" max="25" width="9" style="64"/>
    <col min="26" max="26" width="10.3984375" style="64" bestFit="1" customWidth="1"/>
    <col min="27" max="27" width="9.09765625" style="64" bestFit="1" customWidth="1"/>
    <col min="28" max="38" width="9" style="64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1038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3"/>
    </row>
    <row r="2" spans="2:38" ht="25.5" customHeight="1">
      <c r="B2" s="109" t="s">
        <v>1</v>
      </c>
      <c r="C2" s="109"/>
      <c r="D2" s="109"/>
      <c r="E2" s="109"/>
      <c r="F2" s="109"/>
      <c r="G2" s="109"/>
      <c r="H2" s="110" t="s">
        <v>53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11" t="s">
        <v>2</v>
      </c>
      <c r="C4" s="111"/>
      <c r="D4" s="112" t="s">
        <v>57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 t="s">
        <v>609</v>
      </c>
      <c r="P4" s="113"/>
      <c r="Q4" s="113"/>
      <c r="R4" s="113"/>
      <c r="S4" s="113"/>
      <c r="T4" s="113"/>
      <c r="W4" s="65"/>
      <c r="X4" s="114" t="s">
        <v>48</v>
      </c>
      <c r="Y4" s="114" t="s">
        <v>8</v>
      </c>
      <c r="Z4" s="114" t="s">
        <v>47</v>
      </c>
      <c r="AA4" s="114" t="s">
        <v>46</v>
      </c>
      <c r="AB4" s="114"/>
      <c r="AC4" s="114"/>
      <c r="AD4" s="114"/>
      <c r="AE4" s="114" t="s">
        <v>45</v>
      </c>
      <c r="AF4" s="114"/>
      <c r="AG4" s="114" t="s">
        <v>43</v>
      </c>
      <c r="AH4" s="114"/>
      <c r="AI4" s="114" t="s">
        <v>44</v>
      </c>
      <c r="AJ4" s="114"/>
      <c r="AK4" s="114" t="s">
        <v>42</v>
      </c>
      <c r="AL4" s="114"/>
    </row>
    <row r="5" spans="2:38" ht="17.25" customHeight="1">
      <c r="B5" s="115" t="s">
        <v>3</v>
      </c>
      <c r="C5" s="115"/>
      <c r="D5" s="9">
        <v>3</v>
      </c>
      <c r="G5" s="116" t="s">
        <v>58</v>
      </c>
      <c r="H5" s="116"/>
      <c r="I5" s="116"/>
      <c r="J5" s="116"/>
      <c r="K5" s="116"/>
      <c r="L5" s="116"/>
      <c r="M5" s="116"/>
      <c r="N5" s="116"/>
      <c r="O5" s="116" t="s">
        <v>59</v>
      </c>
      <c r="P5" s="116"/>
      <c r="Q5" s="116"/>
      <c r="R5" s="116"/>
      <c r="S5" s="116"/>
      <c r="T5" s="116"/>
      <c r="W5" s="65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2:38" ht="44.25" customHeight="1">
      <c r="B7" s="117" t="s">
        <v>4</v>
      </c>
      <c r="C7" s="122" t="s">
        <v>5</v>
      </c>
      <c r="D7" s="124" t="s">
        <v>6</v>
      </c>
      <c r="E7" s="125"/>
      <c r="F7" s="117" t="s">
        <v>7</v>
      </c>
      <c r="G7" s="117" t="s">
        <v>8</v>
      </c>
      <c r="H7" s="132" t="s">
        <v>9</v>
      </c>
      <c r="I7" s="132" t="s">
        <v>10</v>
      </c>
      <c r="J7" s="132" t="s">
        <v>11</v>
      </c>
      <c r="K7" s="132" t="s">
        <v>12</v>
      </c>
      <c r="L7" s="120" t="s">
        <v>13</v>
      </c>
      <c r="M7" s="120" t="s">
        <v>14</v>
      </c>
      <c r="N7" s="120" t="s">
        <v>15</v>
      </c>
      <c r="O7" s="120" t="s">
        <v>16</v>
      </c>
      <c r="P7" s="117" t="s">
        <v>17</v>
      </c>
      <c r="Q7" s="120" t="s">
        <v>18</v>
      </c>
      <c r="R7" s="117" t="s">
        <v>19</v>
      </c>
      <c r="S7" s="117" t="s">
        <v>20</v>
      </c>
      <c r="T7" s="117" t="s">
        <v>21</v>
      </c>
      <c r="W7" s="65"/>
      <c r="X7" s="114"/>
      <c r="Y7" s="114"/>
      <c r="Z7" s="114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44.25" customHeight="1">
      <c r="B8" s="119"/>
      <c r="C8" s="123"/>
      <c r="D8" s="126"/>
      <c r="E8" s="127"/>
      <c r="F8" s="119"/>
      <c r="G8" s="119"/>
      <c r="H8" s="132"/>
      <c r="I8" s="132"/>
      <c r="J8" s="132"/>
      <c r="K8" s="132"/>
      <c r="L8" s="120"/>
      <c r="M8" s="120"/>
      <c r="N8" s="120"/>
      <c r="O8" s="120"/>
      <c r="P8" s="118"/>
      <c r="Q8" s="120"/>
      <c r="R8" s="119"/>
      <c r="S8" s="118"/>
      <c r="T8" s="118"/>
      <c r="V8" s="11"/>
      <c r="W8" s="65"/>
      <c r="X8" s="70" t="str">
        <f>+D4</f>
        <v xml:space="preserve">Nguyên lý kế toán </v>
      </c>
      <c r="Y8" s="71" t="str">
        <f>+O4</f>
        <v>Nhóm: FIA1321-05</v>
      </c>
      <c r="Z8" s="72">
        <f>+$AI$8+$AK$8+$AG$8</f>
        <v>56</v>
      </c>
      <c r="AA8" s="66">
        <f>COUNTIF($S$9:$S$125,"Khiển trách")</f>
        <v>0</v>
      </c>
      <c r="AB8" s="66">
        <f>COUNTIF($S$9:$S$125,"Cảnh cáo")</f>
        <v>0</v>
      </c>
      <c r="AC8" s="66">
        <f>COUNTIF($S$9:$S$125,"Đình chỉ thi")</f>
        <v>0</v>
      </c>
      <c r="AD8" s="73">
        <f>+($AA$8+$AB$8+$AC$8)/$Z$8*100%</f>
        <v>0</v>
      </c>
      <c r="AE8" s="66">
        <f>SUM(COUNTIF($S$9:$S$123,"Vắng"),COUNTIF($S$9:$S$123,"Vắng có phép"))</f>
        <v>0</v>
      </c>
      <c r="AF8" s="74">
        <f>+$AE$8/$Z$8</f>
        <v>0</v>
      </c>
      <c r="AG8" s="75">
        <f>COUNTIF($W$9:$W$123,"Thi lại")</f>
        <v>0</v>
      </c>
      <c r="AH8" s="74">
        <f>+$AG$8/$Z$8</f>
        <v>0</v>
      </c>
      <c r="AI8" s="75">
        <f>COUNTIF($W$9:$W$124,"Học lại")</f>
        <v>6</v>
      </c>
      <c r="AJ8" s="74">
        <f>+$AI$8/$Z$8</f>
        <v>0.10714285714285714</v>
      </c>
      <c r="AK8" s="66">
        <f>COUNTIF($W$10:$W$124,"Đạt")</f>
        <v>50</v>
      </c>
      <c r="AL8" s="73">
        <f>+$AK$8/$Z$8</f>
        <v>0.8928571428571429</v>
      </c>
    </row>
    <row r="9" spans="2:38" ht="14.25" customHeight="1">
      <c r="B9" s="128" t="s">
        <v>27</v>
      </c>
      <c r="C9" s="129"/>
      <c r="D9" s="129"/>
      <c r="E9" s="129"/>
      <c r="F9" s="129"/>
      <c r="G9" s="130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2">
        <f>100-(H9+I9+J9+K9)</f>
        <v>70</v>
      </c>
      <c r="P9" s="119"/>
      <c r="Q9" s="16"/>
      <c r="R9" s="16"/>
      <c r="S9" s="119"/>
      <c r="T9" s="119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8.75" customHeight="1">
      <c r="B10" s="17">
        <v>1</v>
      </c>
      <c r="C10" s="18" t="s">
        <v>278</v>
      </c>
      <c r="D10" s="19" t="s">
        <v>92</v>
      </c>
      <c r="E10" s="20" t="s">
        <v>279</v>
      </c>
      <c r="F10" s="21" t="s">
        <v>280</v>
      </c>
      <c r="G10" s="18" t="s">
        <v>73</v>
      </c>
      <c r="H10" s="22">
        <v>7</v>
      </c>
      <c r="I10" s="22">
        <v>0</v>
      </c>
      <c r="J10" s="22" t="s">
        <v>28</v>
      </c>
      <c r="K10" s="22">
        <v>7</v>
      </c>
      <c r="L10" s="139"/>
      <c r="M10" s="139"/>
      <c r="N10" s="139"/>
      <c r="O10" s="140">
        <v>0</v>
      </c>
      <c r="P10" s="23">
        <f>ROUND(SUMPRODUCT(H10:O10,$H$9:$O$9)/100,1)</f>
        <v>1.4</v>
      </c>
      <c r="Q10" s="24" t="str">
        <f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4" t="str">
        <f>IF($P10&lt;4,"Kém",IF(AND($P10&gt;=4,$P10&lt;=5.4),"Trung bình yếu",IF(AND($P10&gt;=5.5,$P10&lt;=6.9),"Trung bình",IF(AND($P10&gt;=7,$P10&lt;=8.4),"Khá",IF(AND($P10&gt;=8.5,$P10&lt;=10),"Giỏi","")))))</f>
        <v>Kém</v>
      </c>
      <c r="S10" s="86" t="str">
        <f>+IF(OR($H10=0,$I10=0,$J10=0,$K10=0),"Không đủ ĐKDT","")</f>
        <v>Không đủ ĐKDT</v>
      </c>
      <c r="T10" s="25" t="s">
        <v>447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>
      <c r="B11" s="27">
        <v>2</v>
      </c>
      <c r="C11" s="28" t="s">
        <v>281</v>
      </c>
      <c r="D11" s="29" t="s">
        <v>282</v>
      </c>
      <c r="E11" s="30" t="s">
        <v>63</v>
      </c>
      <c r="F11" s="31" t="s">
        <v>283</v>
      </c>
      <c r="G11" s="28" t="s">
        <v>284</v>
      </c>
      <c r="H11" s="32">
        <v>7</v>
      </c>
      <c r="I11" s="32">
        <v>0</v>
      </c>
      <c r="J11" s="32" t="s">
        <v>28</v>
      </c>
      <c r="K11" s="32">
        <v>7</v>
      </c>
      <c r="L11" s="33"/>
      <c r="M11" s="33"/>
      <c r="N11" s="33"/>
      <c r="O11" s="34">
        <v>0</v>
      </c>
      <c r="P11" s="35">
        <f>ROUND(SUMPRODUCT(H11:O11,$H$9:$O$9)/100,1)</f>
        <v>1.4</v>
      </c>
      <c r="Q11" s="36" t="str">
        <f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F</v>
      </c>
      <c r="R11" s="37" t="str">
        <f>IF($P11&lt;4,"Kém",IF(AND($P11&gt;=4,$P11&lt;=5.4),"Trung bình yếu",IF(AND($P11&gt;=5.5,$P11&lt;=6.9),"Trung bình",IF(AND($P11&gt;=7,$P11&lt;=8.4),"Khá",IF(AND($P11&gt;=8.5,$P11&lt;=10),"Giỏi","")))))</f>
        <v>Kém</v>
      </c>
      <c r="S11" s="38" t="str">
        <f>+IF(OR($H11=0,$I11=0,$J11=0,$K11=0),"Không đủ ĐKDT","")</f>
        <v>Không đủ ĐKDT</v>
      </c>
      <c r="T11" s="39" t="s">
        <v>447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6"/>
      <c r="Y11" s="76"/>
      <c r="Z11" s="76"/>
      <c r="AA11" s="68"/>
      <c r="AB11" s="68"/>
      <c r="AC11" s="68"/>
      <c r="AD11" s="68"/>
      <c r="AE11" s="67"/>
      <c r="AF11" s="68"/>
      <c r="AG11" s="68"/>
      <c r="AH11" s="68"/>
      <c r="AI11" s="68"/>
      <c r="AJ11" s="68"/>
      <c r="AK11" s="68"/>
      <c r="AL11" s="69"/>
    </row>
    <row r="12" spans="2:38" ht="18.75" customHeight="1">
      <c r="B12" s="27">
        <v>3</v>
      </c>
      <c r="C12" s="28" t="s">
        <v>285</v>
      </c>
      <c r="D12" s="29" t="s">
        <v>286</v>
      </c>
      <c r="E12" s="30" t="s">
        <v>63</v>
      </c>
      <c r="F12" s="31" t="s">
        <v>287</v>
      </c>
      <c r="G12" s="28" t="s">
        <v>73</v>
      </c>
      <c r="H12" s="32">
        <v>8</v>
      </c>
      <c r="I12" s="32">
        <v>8</v>
      </c>
      <c r="J12" s="32" t="s">
        <v>28</v>
      </c>
      <c r="K12" s="32">
        <v>8</v>
      </c>
      <c r="L12" s="40"/>
      <c r="M12" s="40"/>
      <c r="N12" s="40"/>
      <c r="O12" s="34">
        <v>2.5</v>
      </c>
      <c r="P12" s="35">
        <f>ROUND(SUMPRODUCT(H12:O12,$H$9:$O$9)/100,1)</f>
        <v>4.2</v>
      </c>
      <c r="Q12" s="36" t="str">
        <f>IF(AND($P12&gt;=9,$P12&lt;=10),"A+","")&amp;IF(AND($P12&gt;=8.5,$P12&lt;=8.9),"A","")&amp;IF(AND($P12&gt;=8,$P12&lt;=8.4),"B+","")&amp;IF(AND($P12&gt;=7,$P12&lt;=7.9),"B","")&amp;IF(AND($P12&gt;=6.5,$P12&lt;=6.9),"C+","")&amp;IF(AND($P12&gt;=5.5,$P12&lt;=6.4),"C","")&amp;IF(AND($P12&gt;=5,$P12&lt;=5.4),"D+","")&amp;IF(AND($P12&gt;=4,$P12&lt;=4.9),"D","")&amp;IF(AND($P12&lt;4),"F","")</f>
        <v>D</v>
      </c>
      <c r="R12" s="37" t="str">
        <f>IF($P12&lt;4,"Kém",IF(AND($P12&gt;=4,$P12&lt;=5.4),"Trung bình yếu",IF(AND($P12&gt;=5.5,$P12&lt;=6.9),"Trung bình",IF(AND($P12&gt;=7,$P12&lt;=8.4),"Khá",IF(AND($P12&gt;=8.5,$P12&lt;=10),"Giỏi","")))))</f>
        <v>Trung bình yếu</v>
      </c>
      <c r="S12" s="38" t="str">
        <f>+IF(OR($H12=0,$I12=0,$J12=0,$K12=0),"Không đủ ĐKDT","")</f>
        <v/>
      </c>
      <c r="T12" s="39" t="s">
        <v>447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87"/>
      <c r="AA12" s="67"/>
      <c r="AB12" s="67"/>
      <c r="AC12" s="67"/>
      <c r="AD12" s="80"/>
      <c r="AE12" s="67"/>
      <c r="AF12" s="81"/>
      <c r="AG12" s="82"/>
      <c r="AH12" s="81"/>
      <c r="AI12" s="82"/>
      <c r="AJ12" s="81"/>
      <c r="AK12" s="67"/>
      <c r="AL12" s="80"/>
    </row>
    <row r="13" spans="2:38" ht="18.75" customHeight="1">
      <c r="B13" s="27">
        <v>4</v>
      </c>
      <c r="C13" s="28" t="s">
        <v>288</v>
      </c>
      <c r="D13" s="29" t="s">
        <v>289</v>
      </c>
      <c r="E13" s="30" t="s">
        <v>63</v>
      </c>
      <c r="F13" s="31" t="s">
        <v>290</v>
      </c>
      <c r="G13" s="28" t="s">
        <v>77</v>
      </c>
      <c r="H13" s="32">
        <v>9.5</v>
      </c>
      <c r="I13" s="32">
        <v>10</v>
      </c>
      <c r="J13" s="32" t="s">
        <v>28</v>
      </c>
      <c r="K13" s="32">
        <v>10</v>
      </c>
      <c r="L13" s="40"/>
      <c r="M13" s="40"/>
      <c r="N13" s="40"/>
      <c r="O13" s="34">
        <v>8.5</v>
      </c>
      <c r="P13" s="35">
        <f>ROUND(SUMPRODUCT(H13:O13,$H$9:$O$9)/100,1)</f>
        <v>8.9</v>
      </c>
      <c r="Q13" s="36" t="str">
        <f>IF(AND($P13&gt;=9,$P13&lt;=10),"A+","")&amp;IF(AND($P13&gt;=8.5,$P13&lt;=8.9),"A","")&amp;IF(AND($P13&gt;=8,$P13&lt;=8.4),"B+","")&amp;IF(AND($P13&gt;=7,$P13&lt;=7.9),"B","")&amp;IF(AND($P13&gt;=6.5,$P13&lt;=6.9),"C+","")&amp;IF(AND($P13&gt;=5.5,$P13&lt;=6.4),"C","")&amp;IF(AND($P13&gt;=5,$P13&lt;=5.4),"D+","")&amp;IF(AND($P13&gt;=4,$P13&lt;=4.9),"D","")&amp;IF(AND($P13&lt;4),"F","")</f>
        <v>A</v>
      </c>
      <c r="R13" s="37" t="str">
        <f>IF($P13&lt;4,"Kém",IF(AND($P13&gt;=4,$P13&lt;=5.4),"Trung bình yếu",IF(AND($P13&gt;=5.5,$P13&lt;=6.9),"Trung bình",IF(AND($P13&gt;=7,$P13&lt;=8.4),"Khá",IF(AND($P13&gt;=8.5,$P13&lt;=10),"Giỏi","")))))</f>
        <v>Giỏi</v>
      </c>
      <c r="S13" s="38" t="str">
        <f>+IF(OR($H13=0,$I13=0,$J13=0,$K13=0),"Không đủ ĐKDT","")</f>
        <v/>
      </c>
      <c r="T13" s="39" t="s">
        <v>447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8.75" customHeight="1">
      <c r="B14" s="27">
        <v>5</v>
      </c>
      <c r="C14" s="28" t="s">
        <v>291</v>
      </c>
      <c r="D14" s="29" t="s">
        <v>292</v>
      </c>
      <c r="E14" s="30" t="s">
        <v>293</v>
      </c>
      <c r="F14" s="31" t="s">
        <v>294</v>
      </c>
      <c r="G14" s="28" t="s">
        <v>77</v>
      </c>
      <c r="H14" s="32">
        <v>8</v>
      </c>
      <c r="I14" s="32">
        <v>7.5</v>
      </c>
      <c r="J14" s="32" t="s">
        <v>28</v>
      </c>
      <c r="K14" s="32">
        <v>8</v>
      </c>
      <c r="L14" s="40"/>
      <c r="M14" s="40"/>
      <c r="N14" s="40"/>
      <c r="O14" s="34">
        <v>4</v>
      </c>
      <c r="P14" s="35">
        <f>ROUND(SUMPRODUCT(H14:O14,$H$9:$O$9)/100,1)</f>
        <v>5.2</v>
      </c>
      <c r="Q14" s="36" t="str">
        <f>IF(AND($P14&gt;=9,$P14&lt;=10),"A+","")&amp;IF(AND($P14&gt;=8.5,$P14&lt;=8.9),"A","")&amp;IF(AND($P14&gt;=8,$P14&lt;=8.4),"B+","")&amp;IF(AND($P14&gt;=7,$P14&lt;=7.9),"B","")&amp;IF(AND($P14&gt;=6.5,$P14&lt;=6.9),"C+","")&amp;IF(AND($P14&gt;=5.5,$P14&lt;=6.4),"C","")&amp;IF(AND($P14&gt;=5,$P14&lt;=5.4),"D+","")&amp;IF(AND($P14&gt;=4,$P14&lt;=4.9),"D","")&amp;IF(AND($P14&lt;4),"F","")</f>
        <v>D+</v>
      </c>
      <c r="R14" s="37" t="str">
        <f>IF($P14&lt;4,"Kém",IF(AND($P14&gt;=4,$P14&lt;=5.4),"Trung bình yếu",IF(AND($P14&gt;=5.5,$P14&lt;=6.9),"Trung bình",IF(AND($P14&gt;=7,$P14&lt;=8.4),"Khá",IF(AND($P14&gt;=8.5,$P14&lt;=10),"Giỏi","")))))</f>
        <v>Trung bình yếu</v>
      </c>
      <c r="S14" s="38" t="str">
        <f>+IF(OR($H14=0,$I14=0,$J14=0,$K14=0),"Không đủ ĐKDT","")</f>
        <v/>
      </c>
      <c r="T14" s="39" t="s">
        <v>447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>
      <c r="B15" s="27">
        <v>6</v>
      </c>
      <c r="C15" s="28" t="s">
        <v>295</v>
      </c>
      <c r="D15" s="29" t="s">
        <v>296</v>
      </c>
      <c r="E15" s="30" t="s">
        <v>297</v>
      </c>
      <c r="F15" s="31" t="s">
        <v>298</v>
      </c>
      <c r="G15" s="28" t="s">
        <v>95</v>
      </c>
      <c r="H15" s="32">
        <v>8</v>
      </c>
      <c r="I15" s="32">
        <v>4</v>
      </c>
      <c r="J15" s="32" t="s">
        <v>28</v>
      </c>
      <c r="K15" s="32">
        <v>8</v>
      </c>
      <c r="L15" s="40"/>
      <c r="M15" s="40"/>
      <c r="N15" s="40"/>
      <c r="O15" s="34">
        <v>8.5</v>
      </c>
      <c r="P15" s="35">
        <f>ROUND(SUMPRODUCT(H15:O15,$H$9:$O$9)/100,1)</f>
        <v>8</v>
      </c>
      <c r="Q15" s="36" t="str">
        <f>IF(AND($P15&gt;=9,$P15&lt;=10),"A+","")&amp;IF(AND($P15&gt;=8.5,$P15&lt;=8.9),"A","")&amp;IF(AND($P15&gt;=8,$P15&lt;=8.4),"B+","")&amp;IF(AND($P15&gt;=7,$P15&lt;=7.9),"B","")&amp;IF(AND($P15&gt;=6.5,$P15&lt;=6.9),"C+","")&amp;IF(AND($P15&gt;=5.5,$P15&lt;=6.4),"C","")&amp;IF(AND($P15&gt;=5,$P15&lt;=5.4),"D+","")&amp;IF(AND($P15&gt;=4,$P15&lt;=4.9),"D","")&amp;IF(AND($P15&lt;4),"F","")</f>
        <v>B+</v>
      </c>
      <c r="R15" s="37" t="str">
        <f>IF($P15&lt;4,"Kém",IF(AND($P15&gt;=4,$P15&lt;=5.4),"Trung bình yếu",IF(AND($P15&gt;=5.5,$P15&lt;=6.9),"Trung bình",IF(AND($P15&gt;=7,$P15&lt;=8.4),"Khá",IF(AND($P15&gt;=8.5,$P15&lt;=10),"Giỏi","")))))</f>
        <v>Khá</v>
      </c>
      <c r="S15" s="38" t="str">
        <f>+IF(OR($H15=0,$I15=0,$J15=0,$K15=0),"Không đủ ĐKDT","")</f>
        <v/>
      </c>
      <c r="T15" s="39" t="s">
        <v>447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>
      <c r="B16" s="27">
        <v>7</v>
      </c>
      <c r="C16" s="28" t="s">
        <v>299</v>
      </c>
      <c r="D16" s="29" t="s">
        <v>206</v>
      </c>
      <c r="E16" s="30" t="s">
        <v>102</v>
      </c>
      <c r="F16" s="31" t="s">
        <v>300</v>
      </c>
      <c r="G16" s="28" t="s">
        <v>73</v>
      </c>
      <c r="H16" s="32">
        <v>8.5</v>
      </c>
      <c r="I16" s="32">
        <v>10</v>
      </c>
      <c r="J16" s="32" t="s">
        <v>28</v>
      </c>
      <c r="K16" s="32">
        <v>10</v>
      </c>
      <c r="L16" s="40"/>
      <c r="M16" s="40"/>
      <c r="N16" s="40"/>
      <c r="O16" s="34">
        <v>6.5</v>
      </c>
      <c r="P16" s="35">
        <f>ROUND(SUMPRODUCT(H16:O16,$H$9:$O$9)/100,1)</f>
        <v>7.4</v>
      </c>
      <c r="Q16" s="36" t="str">
        <f>IF(AND($P16&gt;=9,$P16&lt;=10),"A+","")&amp;IF(AND($P16&gt;=8.5,$P16&lt;=8.9),"A","")&amp;IF(AND($P16&gt;=8,$P16&lt;=8.4),"B+","")&amp;IF(AND($P16&gt;=7,$P16&lt;=7.9),"B","")&amp;IF(AND($P16&gt;=6.5,$P16&lt;=6.9),"C+","")&amp;IF(AND($P16&gt;=5.5,$P16&lt;=6.4),"C","")&amp;IF(AND($P16&gt;=5,$P16&lt;=5.4),"D+","")&amp;IF(AND($P16&gt;=4,$P16&lt;=4.9),"D","")&amp;IF(AND($P16&lt;4),"F","")</f>
        <v>B</v>
      </c>
      <c r="R16" s="37" t="str">
        <f>IF($P16&lt;4,"Kém",IF(AND($P16&gt;=4,$P16&lt;=5.4),"Trung bình yếu",IF(AND($P16&gt;=5.5,$P16&lt;=6.9),"Trung bình",IF(AND($P16&gt;=7,$P16&lt;=8.4),"Khá",IF(AND($P16&gt;=8.5,$P16&lt;=10),"Giỏi","")))))</f>
        <v>Khá</v>
      </c>
      <c r="S16" s="38" t="str">
        <f>+IF(OR($H16=0,$I16=0,$J16=0,$K16=0),"Không đủ ĐKDT","")</f>
        <v/>
      </c>
      <c r="T16" s="39" t="s">
        <v>447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>
      <c r="B17" s="27">
        <v>8</v>
      </c>
      <c r="C17" s="28" t="s">
        <v>301</v>
      </c>
      <c r="D17" s="29" t="s">
        <v>302</v>
      </c>
      <c r="E17" s="30" t="s">
        <v>303</v>
      </c>
      <c r="F17" s="31" t="s">
        <v>304</v>
      </c>
      <c r="G17" s="28" t="s">
        <v>73</v>
      </c>
      <c r="H17" s="32">
        <v>7</v>
      </c>
      <c r="I17" s="32">
        <v>4</v>
      </c>
      <c r="J17" s="32" t="s">
        <v>28</v>
      </c>
      <c r="K17" s="32">
        <v>7</v>
      </c>
      <c r="L17" s="40"/>
      <c r="M17" s="40"/>
      <c r="N17" s="40"/>
      <c r="O17" s="34">
        <v>3.5</v>
      </c>
      <c r="P17" s="35">
        <f>ROUND(SUMPRODUCT(H17:O17,$H$9:$O$9)/100,1)</f>
        <v>4.3</v>
      </c>
      <c r="Q17" s="36" t="str">
        <f>IF(AND($P17&gt;=9,$P17&lt;=10),"A+","")&amp;IF(AND($P17&gt;=8.5,$P17&lt;=8.9),"A","")&amp;IF(AND($P17&gt;=8,$P17&lt;=8.4),"B+","")&amp;IF(AND($P17&gt;=7,$P17&lt;=7.9),"B","")&amp;IF(AND($P17&gt;=6.5,$P17&lt;=6.9),"C+","")&amp;IF(AND($P17&gt;=5.5,$P17&lt;=6.4),"C","")&amp;IF(AND($P17&gt;=5,$P17&lt;=5.4),"D+","")&amp;IF(AND($P17&gt;=4,$P17&lt;=4.9),"D","")&amp;IF(AND($P17&lt;4),"F","")</f>
        <v>D</v>
      </c>
      <c r="R17" s="37" t="str">
        <f>IF($P17&lt;4,"Kém",IF(AND($P17&gt;=4,$P17&lt;=5.4),"Trung bình yếu",IF(AND($P17&gt;=5.5,$P17&lt;=6.9),"Trung bình",IF(AND($P17&gt;=7,$P17&lt;=8.4),"Khá",IF(AND($P17&gt;=8.5,$P17&lt;=10),"Giỏi","")))))</f>
        <v>Trung bình yếu</v>
      </c>
      <c r="S17" s="38" t="str">
        <f>+IF(OR($H17=0,$I17=0,$J17=0,$K17=0),"Không đủ ĐKDT","")</f>
        <v/>
      </c>
      <c r="T17" s="39" t="s">
        <v>447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>
      <c r="B18" s="27">
        <v>9</v>
      </c>
      <c r="C18" s="28" t="s">
        <v>305</v>
      </c>
      <c r="D18" s="29" t="s">
        <v>114</v>
      </c>
      <c r="E18" s="30" t="s">
        <v>107</v>
      </c>
      <c r="F18" s="31" t="s">
        <v>306</v>
      </c>
      <c r="G18" s="28" t="s">
        <v>95</v>
      </c>
      <c r="H18" s="32">
        <v>8</v>
      </c>
      <c r="I18" s="32">
        <v>3</v>
      </c>
      <c r="J18" s="32" t="s">
        <v>28</v>
      </c>
      <c r="K18" s="32">
        <v>8</v>
      </c>
      <c r="L18" s="40"/>
      <c r="M18" s="40"/>
      <c r="N18" s="40"/>
      <c r="O18" s="34">
        <v>8</v>
      </c>
      <c r="P18" s="35">
        <f>ROUND(SUMPRODUCT(H18:O18,$H$9:$O$9)/100,1)</f>
        <v>7.5</v>
      </c>
      <c r="Q18" s="36" t="str">
        <f>IF(AND($P18&gt;=9,$P18&lt;=10),"A+","")&amp;IF(AND($P18&gt;=8.5,$P18&lt;=8.9),"A","")&amp;IF(AND($P18&gt;=8,$P18&lt;=8.4),"B+","")&amp;IF(AND($P18&gt;=7,$P18&lt;=7.9),"B","")&amp;IF(AND($P18&gt;=6.5,$P18&lt;=6.9),"C+","")&amp;IF(AND($P18&gt;=5.5,$P18&lt;=6.4),"C","")&amp;IF(AND($P18&gt;=5,$P18&lt;=5.4),"D+","")&amp;IF(AND($P18&gt;=4,$P18&lt;=4.9),"D","")&amp;IF(AND($P18&lt;4),"F","")</f>
        <v>B</v>
      </c>
      <c r="R18" s="37" t="str">
        <f>IF($P18&lt;4,"Kém",IF(AND($P18&gt;=4,$P18&lt;=5.4),"Trung bình yếu",IF(AND($P18&gt;=5.5,$P18&lt;=6.9),"Trung bình",IF(AND($P18&gt;=7,$P18&lt;=8.4),"Khá",IF(AND($P18&gt;=8.5,$P18&lt;=10),"Giỏi","")))))</f>
        <v>Khá</v>
      </c>
      <c r="S18" s="38" t="str">
        <f>+IF(OR($H18=0,$I18=0,$J18=0,$K18=0),"Không đủ ĐKDT","")</f>
        <v/>
      </c>
      <c r="T18" s="39" t="s">
        <v>447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>
      <c r="B19" s="27">
        <v>10</v>
      </c>
      <c r="C19" s="28" t="s">
        <v>307</v>
      </c>
      <c r="D19" s="29" t="s">
        <v>308</v>
      </c>
      <c r="E19" s="30" t="s">
        <v>309</v>
      </c>
      <c r="F19" s="31" t="s">
        <v>310</v>
      </c>
      <c r="G19" s="28" t="s">
        <v>77</v>
      </c>
      <c r="H19" s="32">
        <v>8</v>
      </c>
      <c r="I19" s="32">
        <v>8</v>
      </c>
      <c r="J19" s="32" t="s">
        <v>28</v>
      </c>
      <c r="K19" s="32">
        <v>8</v>
      </c>
      <c r="L19" s="40"/>
      <c r="M19" s="40"/>
      <c r="N19" s="40"/>
      <c r="O19" s="34">
        <v>4</v>
      </c>
      <c r="P19" s="35">
        <f>ROUND(SUMPRODUCT(H19:O19,$H$9:$O$9)/100,1)</f>
        <v>5.2</v>
      </c>
      <c r="Q19" s="36" t="str">
        <f>IF(AND($P19&gt;=9,$P19&lt;=10),"A+","")&amp;IF(AND($P19&gt;=8.5,$P19&lt;=8.9),"A","")&amp;IF(AND($P19&gt;=8,$P19&lt;=8.4),"B+","")&amp;IF(AND($P19&gt;=7,$P19&lt;=7.9),"B","")&amp;IF(AND($P19&gt;=6.5,$P19&lt;=6.9),"C+","")&amp;IF(AND($P19&gt;=5.5,$P19&lt;=6.4),"C","")&amp;IF(AND($P19&gt;=5,$P19&lt;=5.4),"D+","")&amp;IF(AND($P19&gt;=4,$P19&lt;=4.9),"D","")&amp;IF(AND($P19&lt;4),"F","")</f>
        <v>D+</v>
      </c>
      <c r="R19" s="37" t="str">
        <f>IF($P19&lt;4,"Kém",IF(AND($P19&gt;=4,$P19&lt;=5.4),"Trung bình yếu",IF(AND($P19&gt;=5.5,$P19&lt;=6.9),"Trung bình",IF(AND($P19&gt;=7,$P19&lt;=8.4),"Khá",IF(AND($P19&gt;=8.5,$P19&lt;=10),"Giỏi","")))))</f>
        <v>Trung bình yếu</v>
      </c>
      <c r="S19" s="38" t="str">
        <f>+IF(OR($H19=0,$I19=0,$J19=0,$K19=0),"Không đủ ĐKDT","")</f>
        <v/>
      </c>
      <c r="T19" s="39" t="s">
        <v>447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>
      <c r="B20" s="27">
        <v>11</v>
      </c>
      <c r="C20" s="28" t="s">
        <v>311</v>
      </c>
      <c r="D20" s="29" t="s">
        <v>126</v>
      </c>
      <c r="E20" s="30" t="s">
        <v>127</v>
      </c>
      <c r="F20" s="31" t="s">
        <v>312</v>
      </c>
      <c r="G20" s="28" t="s">
        <v>83</v>
      </c>
      <c r="H20" s="32">
        <v>8</v>
      </c>
      <c r="I20" s="32">
        <v>9.5</v>
      </c>
      <c r="J20" s="32" t="s">
        <v>28</v>
      </c>
      <c r="K20" s="32">
        <v>9.5</v>
      </c>
      <c r="L20" s="40"/>
      <c r="M20" s="40"/>
      <c r="N20" s="40"/>
      <c r="O20" s="34">
        <v>9</v>
      </c>
      <c r="P20" s="35">
        <f>ROUND(SUMPRODUCT(H20:O20,$H$9:$O$9)/100,1)</f>
        <v>9</v>
      </c>
      <c r="Q20" s="36" t="str">
        <f>IF(AND($P20&gt;=9,$P20&lt;=10),"A+","")&amp;IF(AND($P20&gt;=8.5,$P20&lt;=8.9),"A","")&amp;IF(AND($P20&gt;=8,$P20&lt;=8.4),"B+","")&amp;IF(AND($P20&gt;=7,$P20&lt;=7.9),"B","")&amp;IF(AND($P20&gt;=6.5,$P20&lt;=6.9),"C+","")&amp;IF(AND($P20&gt;=5.5,$P20&lt;=6.4),"C","")&amp;IF(AND($P20&gt;=5,$P20&lt;=5.4),"D+","")&amp;IF(AND($P20&gt;=4,$P20&lt;=4.9),"D","")&amp;IF(AND($P20&lt;4),"F","")</f>
        <v>A+</v>
      </c>
      <c r="R20" s="37" t="str">
        <f>IF($P20&lt;4,"Kém",IF(AND($P20&gt;=4,$P20&lt;=5.4),"Trung bình yếu",IF(AND($P20&gt;=5.5,$P20&lt;=6.9),"Trung bình",IF(AND($P20&gt;=7,$P20&lt;=8.4),"Khá",IF(AND($P20&gt;=8.5,$P20&lt;=10),"Giỏi","")))))</f>
        <v>Giỏi</v>
      </c>
      <c r="S20" s="38" t="str">
        <f>+IF(OR($H20=0,$I20=0,$J20=0,$K20=0),"Không đủ ĐKDT","")</f>
        <v/>
      </c>
      <c r="T20" s="39" t="s">
        <v>447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>
      <c r="B21" s="27">
        <v>12</v>
      </c>
      <c r="C21" s="28" t="s">
        <v>313</v>
      </c>
      <c r="D21" s="29" t="s">
        <v>314</v>
      </c>
      <c r="E21" s="30" t="s">
        <v>315</v>
      </c>
      <c r="F21" s="31" t="s">
        <v>200</v>
      </c>
      <c r="G21" s="28" t="s">
        <v>73</v>
      </c>
      <c r="H21" s="32">
        <v>7</v>
      </c>
      <c r="I21" s="32">
        <v>5</v>
      </c>
      <c r="J21" s="32" t="s">
        <v>28</v>
      </c>
      <c r="K21" s="32">
        <v>7</v>
      </c>
      <c r="L21" s="40"/>
      <c r="M21" s="40"/>
      <c r="N21" s="40"/>
      <c r="O21" s="34">
        <v>7</v>
      </c>
      <c r="P21" s="35">
        <f>ROUND(SUMPRODUCT(H21:O21,$H$9:$O$9)/100,1)</f>
        <v>6.8</v>
      </c>
      <c r="Q21" s="36" t="str">
        <f>IF(AND($P21&gt;=9,$P21&lt;=10),"A+","")&amp;IF(AND($P21&gt;=8.5,$P21&lt;=8.9),"A","")&amp;IF(AND($P21&gt;=8,$P21&lt;=8.4),"B+","")&amp;IF(AND($P21&gt;=7,$P21&lt;=7.9),"B","")&amp;IF(AND($P21&gt;=6.5,$P21&lt;=6.9),"C+","")&amp;IF(AND($P21&gt;=5.5,$P21&lt;=6.4),"C","")&amp;IF(AND($P21&gt;=5,$P21&lt;=5.4),"D+","")&amp;IF(AND($P21&gt;=4,$P21&lt;=4.9),"D","")&amp;IF(AND($P21&lt;4),"F","")</f>
        <v>C+</v>
      </c>
      <c r="R21" s="37" t="str">
        <f>IF($P21&lt;4,"Kém",IF(AND($P21&gt;=4,$P21&lt;=5.4),"Trung bình yếu",IF(AND($P21&gt;=5.5,$P21&lt;=6.9),"Trung bình",IF(AND($P21&gt;=7,$P21&lt;=8.4),"Khá",IF(AND($P21&gt;=8.5,$P21&lt;=10),"Giỏi","")))))</f>
        <v>Trung bình</v>
      </c>
      <c r="S21" s="38" t="str">
        <f>+IF(OR($H21=0,$I21=0,$J21=0,$K21=0),"Không đủ ĐKDT","")</f>
        <v/>
      </c>
      <c r="T21" s="39" t="s">
        <v>447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>
      <c r="B22" s="27">
        <v>13</v>
      </c>
      <c r="C22" s="28" t="s">
        <v>316</v>
      </c>
      <c r="D22" s="29" t="s">
        <v>317</v>
      </c>
      <c r="E22" s="30" t="s">
        <v>318</v>
      </c>
      <c r="F22" s="31" t="s">
        <v>319</v>
      </c>
      <c r="G22" s="28" t="s">
        <v>69</v>
      </c>
      <c r="H22" s="32">
        <v>8</v>
      </c>
      <c r="I22" s="32">
        <v>3</v>
      </c>
      <c r="J22" s="32" t="s">
        <v>28</v>
      </c>
      <c r="K22" s="32">
        <v>8</v>
      </c>
      <c r="L22" s="40"/>
      <c r="M22" s="40"/>
      <c r="N22" s="40"/>
      <c r="O22" s="34">
        <v>3.5</v>
      </c>
      <c r="P22" s="35">
        <f>ROUND(SUMPRODUCT(H22:O22,$H$9:$O$9)/100,1)</f>
        <v>4.4000000000000004</v>
      </c>
      <c r="Q22" s="36" t="str">
        <f>IF(AND($P22&gt;=9,$P22&lt;=10),"A+","")&amp;IF(AND($P22&gt;=8.5,$P22&lt;=8.9),"A","")&amp;IF(AND($P22&gt;=8,$P22&lt;=8.4),"B+","")&amp;IF(AND($P22&gt;=7,$P22&lt;=7.9),"B","")&amp;IF(AND($P22&gt;=6.5,$P22&lt;=6.9),"C+","")&amp;IF(AND($P22&gt;=5.5,$P22&lt;=6.4),"C","")&amp;IF(AND($P22&gt;=5,$P22&lt;=5.4),"D+","")&amp;IF(AND($P22&gt;=4,$P22&lt;=4.9),"D","")&amp;IF(AND($P22&lt;4),"F","")</f>
        <v>D</v>
      </c>
      <c r="R22" s="37" t="str">
        <f>IF($P22&lt;4,"Kém",IF(AND($P22&gt;=4,$P22&lt;=5.4),"Trung bình yếu",IF(AND($P22&gt;=5.5,$P22&lt;=6.9),"Trung bình",IF(AND($P22&gt;=7,$P22&lt;=8.4),"Khá",IF(AND($P22&gt;=8.5,$P22&lt;=10),"Giỏi","")))))</f>
        <v>Trung bình yếu</v>
      </c>
      <c r="S22" s="38" t="str">
        <f>+IF(OR($H22=0,$I22=0,$J22=0,$K22=0),"Không đủ ĐKDT","")</f>
        <v/>
      </c>
      <c r="T22" s="39" t="s">
        <v>447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>
      <c r="B23" s="27">
        <v>14</v>
      </c>
      <c r="C23" s="28" t="s">
        <v>320</v>
      </c>
      <c r="D23" s="29" t="s">
        <v>321</v>
      </c>
      <c r="E23" s="30" t="s">
        <v>158</v>
      </c>
      <c r="F23" s="31" t="s">
        <v>322</v>
      </c>
      <c r="G23" s="28" t="s">
        <v>73</v>
      </c>
      <c r="H23" s="32">
        <v>8</v>
      </c>
      <c r="I23" s="32">
        <v>10</v>
      </c>
      <c r="J23" s="32" t="s">
        <v>28</v>
      </c>
      <c r="K23" s="32">
        <v>10</v>
      </c>
      <c r="L23" s="40"/>
      <c r="M23" s="40"/>
      <c r="N23" s="40"/>
      <c r="O23" s="34">
        <v>9</v>
      </c>
      <c r="P23" s="35">
        <f>ROUND(SUMPRODUCT(H23:O23,$H$9:$O$9)/100,1)</f>
        <v>9.1</v>
      </c>
      <c r="Q23" s="36" t="str">
        <f>IF(AND($P23&gt;=9,$P23&lt;=10),"A+","")&amp;IF(AND($P23&gt;=8.5,$P23&lt;=8.9),"A","")&amp;IF(AND($P23&gt;=8,$P23&lt;=8.4),"B+","")&amp;IF(AND($P23&gt;=7,$P23&lt;=7.9),"B","")&amp;IF(AND($P23&gt;=6.5,$P23&lt;=6.9),"C+","")&amp;IF(AND($P23&gt;=5.5,$P23&lt;=6.4),"C","")&amp;IF(AND($P23&gt;=5,$P23&lt;=5.4),"D+","")&amp;IF(AND($P23&gt;=4,$P23&lt;=4.9),"D","")&amp;IF(AND($P23&lt;4),"F","")</f>
        <v>A+</v>
      </c>
      <c r="R23" s="37" t="str">
        <f>IF($P23&lt;4,"Kém",IF(AND($P23&gt;=4,$P23&lt;=5.4),"Trung bình yếu",IF(AND($P23&gt;=5.5,$P23&lt;=6.9),"Trung bình",IF(AND($P23&gt;=7,$P23&lt;=8.4),"Khá",IF(AND($P23&gt;=8.5,$P23&lt;=10),"Giỏi","")))))</f>
        <v>Giỏi</v>
      </c>
      <c r="S23" s="38" t="str">
        <f>+IF(OR($H23=0,$I23=0,$J23=0,$K23=0),"Không đủ ĐKDT","")</f>
        <v/>
      </c>
      <c r="T23" s="39" t="s">
        <v>447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>
      <c r="B24" s="27">
        <v>15</v>
      </c>
      <c r="C24" s="28" t="s">
        <v>323</v>
      </c>
      <c r="D24" s="29" t="s">
        <v>324</v>
      </c>
      <c r="E24" s="30" t="s">
        <v>158</v>
      </c>
      <c r="F24" s="31" t="s">
        <v>325</v>
      </c>
      <c r="G24" s="28" t="s">
        <v>77</v>
      </c>
      <c r="H24" s="32">
        <v>8</v>
      </c>
      <c r="I24" s="32">
        <v>10</v>
      </c>
      <c r="J24" s="32" t="s">
        <v>28</v>
      </c>
      <c r="K24" s="32">
        <v>10</v>
      </c>
      <c r="L24" s="40"/>
      <c r="M24" s="40"/>
      <c r="N24" s="40"/>
      <c r="O24" s="34">
        <v>8</v>
      </c>
      <c r="P24" s="35">
        <f>ROUND(SUMPRODUCT(H24:O24,$H$9:$O$9)/100,1)</f>
        <v>8.4</v>
      </c>
      <c r="Q24" s="36" t="str">
        <f>IF(AND($P24&gt;=9,$P24&lt;=10),"A+","")&amp;IF(AND($P24&gt;=8.5,$P24&lt;=8.9),"A","")&amp;IF(AND($P24&gt;=8,$P24&lt;=8.4),"B+","")&amp;IF(AND($P24&gt;=7,$P24&lt;=7.9),"B","")&amp;IF(AND($P24&gt;=6.5,$P24&lt;=6.9),"C+","")&amp;IF(AND($P24&gt;=5.5,$P24&lt;=6.4),"C","")&amp;IF(AND($P24&gt;=5,$P24&lt;=5.4),"D+","")&amp;IF(AND($P24&gt;=4,$P24&lt;=4.9),"D","")&amp;IF(AND($P24&lt;4),"F","")</f>
        <v>B+</v>
      </c>
      <c r="R24" s="37" t="str">
        <f>IF($P24&lt;4,"Kém",IF(AND($P24&gt;=4,$P24&lt;=5.4),"Trung bình yếu",IF(AND($P24&gt;=5.5,$P24&lt;=6.9),"Trung bình",IF(AND($P24&gt;=7,$P24&lt;=8.4),"Khá",IF(AND($P24&gt;=8.5,$P24&lt;=10),"Giỏi","")))))</f>
        <v>Khá</v>
      </c>
      <c r="S24" s="38" t="str">
        <f>+IF(OR($H24=0,$I24=0,$J24=0,$K24=0),"Không đủ ĐKDT","")</f>
        <v/>
      </c>
      <c r="T24" s="39" t="s">
        <v>447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>
      <c r="B25" s="27">
        <v>16</v>
      </c>
      <c r="C25" s="28" t="s">
        <v>326</v>
      </c>
      <c r="D25" s="29" t="s">
        <v>327</v>
      </c>
      <c r="E25" s="30" t="s">
        <v>328</v>
      </c>
      <c r="F25" s="31" t="s">
        <v>329</v>
      </c>
      <c r="G25" s="28" t="s">
        <v>65</v>
      </c>
      <c r="H25" s="32">
        <v>7</v>
      </c>
      <c r="I25" s="32">
        <v>4</v>
      </c>
      <c r="J25" s="32" t="s">
        <v>28</v>
      </c>
      <c r="K25" s="32">
        <v>7</v>
      </c>
      <c r="L25" s="40"/>
      <c r="M25" s="40"/>
      <c r="N25" s="40"/>
      <c r="O25" s="34">
        <v>5.5</v>
      </c>
      <c r="P25" s="35">
        <f>ROUND(SUMPRODUCT(H25:O25,$H$9:$O$9)/100,1)</f>
        <v>5.7</v>
      </c>
      <c r="Q25" s="36" t="str">
        <f>IF(AND($P25&gt;=9,$P25&lt;=10),"A+","")&amp;IF(AND($P25&gt;=8.5,$P25&lt;=8.9),"A","")&amp;IF(AND($P25&gt;=8,$P25&lt;=8.4),"B+","")&amp;IF(AND($P25&gt;=7,$P25&lt;=7.9),"B","")&amp;IF(AND($P25&gt;=6.5,$P25&lt;=6.9),"C+","")&amp;IF(AND($P25&gt;=5.5,$P25&lt;=6.4),"C","")&amp;IF(AND($P25&gt;=5,$P25&lt;=5.4),"D+","")&amp;IF(AND($P25&gt;=4,$P25&lt;=4.9),"D","")&amp;IF(AND($P25&lt;4),"F","")</f>
        <v>C</v>
      </c>
      <c r="R25" s="37" t="str">
        <f>IF($P25&lt;4,"Kém",IF(AND($P25&gt;=4,$P25&lt;=5.4),"Trung bình yếu",IF(AND($P25&gt;=5.5,$P25&lt;=6.9),"Trung bình",IF(AND($P25&gt;=7,$P25&lt;=8.4),"Khá",IF(AND($P25&gt;=8.5,$P25&lt;=10),"Giỏi","")))))</f>
        <v>Trung bình</v>
      </c>
      <c r="S25" s="38" t="str">
        <f>+IF(OR($H25=0,$I25=0,$J25=0,$K25=0),"Không đủ ĐKDT","")</f>
        <v/>
      </c>
      <c r="T25" s="39" t="s">
        <v>447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>
      <c r="B26" s="27">
        <v>17</v>
      </c>
      <c r="C26" s="28" t="s">
        <v>330</v>
      </c>
      <c r="D26" s="29" t="s">
        <v>331</v>
      </c>
      <c r="E26" s="30" t="s">
        <v>328</v>
      </c>
      <c r="F26" s="31" t="s">
        <v>332</v>
      </c>
      <c r="G26" s="28" t="s">
        <v>73</v>
      </c>
      <c r="H26" s="32">
        <v>8</v>
      </c>
      <c r="I26" s="32">
        <v>6</v>
      </c>
      <c r="J26" s="32" t="s">
        <v>28</v>
      </c>
      <c r="K26" s="32">
        <v>8</v>
      </c>
      <c r="L26" s="40"/>
      <c r="M26" s="40"/>
      <c r="N26" s="40"/>
      <c r="O26" s="34">
        <v>3.5</v>
      </c>
      <c r="P26" s="35">
        <f>ROUND(SUMPRODUCT(H26:O26,$H$9:$O$9)/100,1)</f>
        <v>4.7</v>
      </c>
      <c r="Q26" s="36" t="str">
        <f>IF(AND($P26&gt;=9,$P26&lt;=10),"A+","")&amp;IF(AND($P26&gt;=8.5,$P26&lt;=8.9),"A","")&amp;IF(AND($P26&gt;=8,$P26&lt;=8.4),"B+","")&amp;IF(AND($P26&gt;=7,$P26&lt;=7.9),"B","")&amp;IF(AND($P26&gt;=6.5,$P26&lt;=6.9),"C+","")&amp;IF(AND($P26&gt;=5.5,$P26&lt;=6.4),"C","")&amp;IF(AND($P26&gt;=5,$P26&lt;=5.4),"D+","")&amp;IF(AND($P26&gt;=4,$P26&lt;=4.9),"D","")&amp;IF(AND($P26&lt;4),"F","")</f>
        <v>D</v>
      </c>
      <c r="R26" s="37" t="str">
        <f>IF($P26&lt;4,"Kém",IF(AND($P26&gt;=4,$P26&lt;=5.4),"Trung bình yếu",IF(AND($P26&gt;=5.5,$P26&lt;=6.9),"Trung bình",IF(AND($P26&gt;=7,$P26&lt;=8.4),"Khá",IF(AND($P26&gt;=8.5,$P26&lt;=10),"Giỏi","")))))</f>
        <v>Trung bình yếu</v>
      </c>
      <c r="S26" s="38" t="str">
        <f>+IF(OR($H26=0,$I26=0,$J26=0,$K26=0),"Không đủ ĐKDT","")</f>
        <v/>
      </c>
      <c r="T26" s="39" t="s">
        <v>447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>
      <c r="B27" s="27">
        <v>18</v>
      </c>
      <c r="C27" s="28" t="s">
        <v>333</v>
      </c>
      <c r="D27" s="29" t="s">
        <v>334</v>
      </c>
      <c r="E27" s="30" t="s">
        <v>164</v>
      </c>
      <c r="F27" s="31" t="s">
        <v>335</v>
      </c>
      <c r="G27" s="28" t="s">
        <v>77</v>
      </c>
      <c r="H27" s="32">
        <v>8</v>
      </c>
      <c r="I27" s="32">
        <v>9</v>
      </c>
      <c r="J27" s="32" t="s">
        <v>28</v>
      </c>
      <c r="K27" s="32">
        <v>9</v>
      </c>
      <c r="L27" s="40"/>
      <c r="M27" s="40"/>
      <c r="N27" s="40"/>
      <c r="O27" s="34">
        <v>9.5</v>
      </c>
      <c r="P27" s="35">
        <f>ROUND(SUMPRODUCT(H27:O27,$H$9:$O$9)/100,1)</f>
        <v>9.3000000000000007</v>
      </c>
      <c r="Q27" s="36" t="str">
        <f>IF(AND($P27&gt;=9,$P27&lt;=10),"A+","")&amp;IF(AND($P27&gt;=8.5,$P27&lt;=8.9),"A","")&amp;IF(AND($P27&gt;=8,$P27&lt;=8.4),"B+","")&amp;IF(AND($P27&gt;=7,$P27&lt;=7.9),"B","")&amp;IF(AND($P27&gt;=6.5,$P27&lt;=6.9),"C+","")&amp;IF(AND($P27&gt;=5.5,$P27&lt;=6.4),"C","")&amp;IF(AND($P27&gt;=5,$P27&lt;=5.4),"D+","")&amp;IF(AND($P27&gt;=4,$P27&lt;=4.9),"D","")&amp;IF(AND($P27&lt;4),"F","")</f>
        <v>A+</v>
      </c>
      <c r="R27" s="37" t="str">
        <f>IF($P27&lt;4,"Kém",IF(AND($P27&gt;=4,$P27&lt;=5.4),"Trung bình yếu",IF(AND($P27&gt;=5.5,$P27&lt;=6.9),"Trung bình",IF(AND($P27&gt;=7,$P27&lt;=8.4),"Khá",IF(AND($P27&gt;=8.5,$P27&lt;=10),"Giỏi","")))))</f>
        <v>Giỏi</v>
      </c>
      <c r="S27" s="38" t="str">
        <f>+IF(OR($H27=0,$I27=0,$J27=0,$K27=0),"Không đủ ĐKDT","")</f>
        <v/>
      </c>
      <c r="T27" s="39" t="s">
        <v>447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>
      <c r="B28" s="27">
        <v>19</v>
      </c>
      <c r="C28" s="28" t="s">
        <v>336</v>
      </c>
      <c r="D28" s="29" t="s">
        <v>337</v>
      </c>
      <c r="E28" s="30" t="s">
        <v>168</v>
      </c>
      <c r="F28" s="31" t="s">
        <v>338</v>
      </c>
      <c r="G28" s="28" t="s">
        <v>124</v>
      </c>
      <c r="H28" s="32">
        <v>8</v>
      </c>
      <c r="I28" s="32">
        <v>7</v>
      </c>
      <c r="J28" s="32" t="s">
        <v>28</v>
      </c>
      <c r="K28" s="32">
        <v>8</v>
      </c>
      <c r="L28" s="40"/>
      <c r="M28" s="40"/>
      <c r="N28" s="40"/>
      <c r="O28" s="34">
        <v>6</v>
      </c>
      <c r="P28" s="35">
        <f>ROUND(SUMPRODUCT(H28:O28,$H$9:$O$9)/100,1)</f>
        <v>6.5</v>
      </c>
      <c r="Q28" s="36" t="str">
        <f>IF(AND($P28&gt;=9,$P28&lt;=10),"A+","")&amp;IF(AND($P28&gt;=8.5,$P28&lt;=8.9),"A","")&amp;IF(AND($P28&gt;=8,$P28&lt;=8.4),"B+","")&amp;IF(AND($P28&gt;=7,$P28&lt;=7.9),"B","")&amp;IF(AND($P28&gt;=6.5,$P28&lt;=6.9),"C+","")&amp;IF(AND($P28&gt;=5.5,$P28&lt;=6.4),"C","")&amp;IF(AND($P28&gt;=5,$P28&lt;=5.4),"D+","")&amp;IF(AND($P28&gt;=4,$P28&lt;=4.9),"D","")&amp;IF(AND($P28&lt;4),"F","")</f>
        <v>C+</v>
      </c>
      <c r="R28" s="37" t="str">
        <f>IF($P28&lt;4,"Kém",IF(AND($P28&gt;=4,$P28&lt;=5.4),"Trung bình yếu",IF(AND($P28&gt;=5.5,$P28&lt;=6.9),"Trung bình",IF(AND($P28&gt;=7,$P28&lt;=8.4),"Khá",IF(AND($P28&gt;=8.5,$P28&lt;=10),"Giỏi","")))))</f>
        <v>Trung bình</v>
      </c>
      <c r="S28" s="38" t="str">
        <f>+IF(OR($H28=0,$I28=0,$J28=0,$K28=0),"Không đủ ĐKDT","")</f>
        <v/>
      </c>
      <c r="T28" s="39" t="s">
        <v>447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>
      <c r="B29" s="27">
        <v>20</v>
      </c>
      <c r="C29" s="28" t="s">
        <v>339</v>
      </c>
      <c r="D29" s="29" t="s">
        <v>340</v>
      </c>
      <c r="E29" s="30" t="s">
        <v>172</v>
      </c>
      <c r="F29" s="31" t="s">
        <v>341</v>
      </c>
      <c r="G29" s="28" t="s">
        <v>73</v>
      </c>
      <c r="H29" s="32">
        <v>8</v>
      </c>
      <c r="I29" s="32">
        <v>6</v>
      </c>
      <c r="J29" s="32" t="s">
        <v>28</v>
      </c>
      <c r="K29" s="32">
        <v>8</v>
      </c>
      <c r="L29" s="40"/>
      <c r="M29" s="40"/>
      <c r="N29" s="40"/>
      <c r="O29" s="34">
        <v>7</v>
      </c>
      <c r="P29" s="35">
        <f>ROUND(SUMPRODUCT(H29:O29,$H$9:$O$9)/100,1)</f>
        <v>7.1</v>
      </c>
      <c r="Q29" s="36" t="str">
        <f>IF(AND($P29&gt;=9,$P29&lt;=10),"A+","")&amp;IF(AND($P29&gt;=8.5,$P29&lt;=8.9),"A","")&amp;IF(AND($P29&gt;=8,$P29&lt;=8.4),"B+","")&amp;IF(AND($P29&gt;=7,$P29&lt;=7.9),"B","")&amp;IF(AND($P29&gt;=6.5,$P29&lt;=6.9),"C+","")&amp;IF(AND($P29&gt;=5.5,$P29&lt;=6.4),"C","")&amp;IF(AND($P29&gt;=5,$P29&lt;=5.4),"D+","")&amp;IF(AND($P29&gt;=4,$P29&lt;=4.9),"D","")&amp;IF(AND($P29&lt;4),"F","")</f>
        <v>B</v>
      </c>
      <c r="R29" s="37" t="str">
        <f>IF($P29&lt;4,"Kém",IF(AND($P29&gt;=4,$P29&lt;=5.4),"Trung bình yếu",IF(AND($P29&gt;=5.5,$P29&lt;=6.9),"Trung bình",IF(AND($P29&gt;=7,$P29&lt;=8.4),"Khá",IF(AND($P29&gt;=8.5,$P29&lt;=10),"Giỏi","")))))</f>
        <v>Khá</v>
      </c>
      <c r="S29" s="38" t="str">
        <f>+IF(OR($H29=0,$I29=0,$J29=0,$K29=0),"Không đủ ĐKDT","")</f>
        <v/>
      </c>
      <c r="T29" s="39" t="s">
        <v>447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>
      <c r="B30" s="27">
        <v>21</v>
      </c>
      <c r="C30" s="28" t="s">
        <v>342</v>
      </c>
      <c r="D30" s="29" t="s">
        <v>126</v>
      </c>
      <c r="E30" s="30" t="s">
        <v>172</v>
      </c>
      <c r="F30" s="31" t="s">
        <v>343</v>
      </c>
      <c r="G30" s="28" t="s">
        <v>73</v>
      </c>
      <c r="H30" s="32">
        <v>8</v>
      </c>
      <c r="I30" s="32">
        <v>9.5</v>
      </c>
      <c r="J30" s="32" t="s">
        <v>28</v>
      </c>
      <c r="K30" s="32">
        <v>9.5</v>
      </c>
      <c r="L30" s="40"/>
      <c r="M30" s="40"/>
      <c r="N30" s="40"/>
      <c r="O30" s="34">
        <v>7.5</v>
      </c>
      <c r="P30" s="35">
        <f>ROUND(SUMPRODUCT(H30:O30,$H$9:$O$9)/100,1)</f>
        <v>8</v>
      </c>
      <c r="Q30" s="36" t="str">
        <f>IF(AND($P30&gt;=9,$P30&lt;=10),"A+","")&amp;IF(AND($P30&gt;=8.5,$P30&lt;=8.9),"A","")&amp;IF(AND($P30&gt;=8,$P30&lt;=8.4),"B+","")&amp;IF(AND($P30&gt;=7,$P30&lt;=7.9),"B","")&amp;IF(AND($P30&gt;=6.5,$P30&lt;=6.9),"C+","")&amp;IF(AND($P30&gt;=5.5,$P30&lt;=6.4),"C","")&amp;IF(AND($P30&gt;=5,$P30&lt;=5.4),"D+","")&amp;IF(AND($P30&gt;=4,$P30&lt;=4.9),"D","")&amp;IF(AND($P30&lt;4),"F","")</f>
        <v>B+</v>
      </c>
      <c r="R30" s="37" t="str">
        <f>IF($P30&lt;4,"Kém",IF(AND($P30&gt;=4,$P30&lt;=5.4),"Trung bình yếu",IF(AND($P30&gt;=5.5,$P30&lt;=6.9),"Trung bình",IF(AND($P30&gt;=7,$P30&lt;=8.4),"Khá",IF(AND($P30&gt;=8.5,$P30&lt;=10),"Giỏi","")))))</f>
        <v>Khá</v>
      </c>
      <c r="S30" s="38" t="str">
        <f>+IF(OR($H30=0,$I30=0,$J30=0,$K30=0),"Không đủ ĐKDT","")</f>
        <v/>
      </c>
      <c r="T30" s="39" t="s">
        <v>447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>
      <c r="B31" s="27">
        <v>22</v>
      </c>
      <c r="C31" s="28" t="s">
        <v>344</v>
      </c>
      <c r="D31" s="29" t="s">
        <v>178</v>
      </c>
      <c r="E31" s="30" t="s">
        <v>172</v>
      </c>
      <c r="F31" s="31" t="s">
        <v>345</v>
      </c>
      <c r="G31" s="28" t="s">
        <v>65</v>
      </c>
      <c r="H31" s="32">
        <v>7</v>
      </c>
      <c r="I31" s="32">
        <v>4</v>
      </c>
      <c r="J31" s="32" t="s">
        <v>28</v>
      </c>
      <c r="K31" s="32">
        <v>7</v>
      </c>
      <c r="L31" s="40"/>
      <c r="M31" s="40"/>
      <c r="N31" s="40"/>
      <c r="O31" s="34">
        <v>7.5</v>
      </c>
      <c r="P31" s="35">
        <f>ROUND(SUMPRODUCT(H31:O31,$H$9:$O$9)/100,1)</f>
        <v>7.1</v>
      </c>
      <c r="Q31" s="36" t="str">
        <f>IF(AND($P31&gt;=9,$P31&lt;=10),"A+","")&amp;IF(AND($P31&gt;=8.5,$P31&lt;=8.9),"A","")&amp;IF(AND($P31&gt;=8,$P31&lt;=8.4),"B+","")&amp;IF(AND($P31&gt;=7,$P31&lt;=7.9),"B","")&amp;IF(AND($P31&gt;=6.5,$P31&lt;=6.9),"C+","")&amp;IF(AND($P31&gt;=5.5,$P31&lt;=6.4),"C","")&amp;IF(AND($P31&gt;=5,$P31&lt;=5.4),"D+","")&amp;IF(AND($P31&gt;=4,$P31&lt;=4.9),"D","")&amp;IF(AND($P31&lt;4),"F","")</f>
        <v>B</v>
      </c>
      <c r="R31" s="37" t="str">
        <f>IF($P31&lt;4,"Kém",IF(AND($P31&gt;=4,$P31&lt;=5.4),"Trung bình yếu",IF(AND($P31&gt;=5.5,$P31&lt;=6.9),"Trung bình",IF(AND($P31&gt;=7,$P31&lt;=8.4),"Khá",IF(AND($P31&gt;=8.5,$P31&lt;=10),"Giỏi","")))))</f>
        <v>Khá</v>
      </c>
      <c r="S31" s="38" t="str">
        <f>+IF(OR($H31=0,$I31=0,$J31=0,$K31=0),"Không đủ ĐKDT","")</f>
        <v/>
      </c>
      <c r="T31" s="39" t="s">
        <v>447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>
      <c r="B32" s="27">
        <v>23</v>
      </c>
      <c r="C32" s="28" t="s">
        <v>346</v>
      </c>
      <c r="D32" s="29" t="s">
        <v>347</v>
      </c>
      <c r="E32" s="30" t="s">
        <v>348</v>
      </c>
      <c r="F32" s="31" t="s">
        <v>349</v>
      </c>
      <c r="G32" s="28" t="s">
        <v>73</v>
      </c>
      <c r="H32" s="32">
        <v>8</v>
      </c>
      <c r="I32" s="32">
        <v>10</v>
      </c>
      <c r="J32" s="32" t="s">
        <v>28</v>
      </c>
      <c r="K32" s="32">
        <v>10</v>
      </c>
      <c r="L32" s="40"/>
      <c r="M32" s="40"/>
      <c r="N32" s="40"/>
      <c r="O32" s="34">
        <v>8.5</v>
      </c>
      <c r="P32" s="35">
        <f>ROUND(SUMPRODUCT(H32:O32,$H$9:$O$9)/100,1)</f>
        <v>8.8000000000000007</v>
      </c>
      <c r="Q32" s="36" t="str">
        <f>IF(AND($P32&gt;=9,$P32&lt;=10),"A+","")&amp;IF(AND($P32&gt;=8.5,$P32&lt;=8.9),"A","")&amp;IF(AND($P32&gt;=8,$P32&lt;=8.4),"B+","")&amp;IF(AND($P32&gt;=7,$P32&lt;=7.9),"B","")&amp;IF(AND($P32&gt;=6.5,$P32&lt;=6.9),"C+","")&amp;IF(AND($P32&gt;=5.5,$P32&lt;=6.4),"C","")&amp;IF(AND($P32&gt;=5,$P32&lt;=5.4),"D+","")&amp;IF(AND($P32&gt;=4,$P32&lt;=4.9),"D","")&amp;IF(AND($P32&lt;4),"F","")</f>
        <v>A</v>
      </c>
      <c r="R32" s="37" t="str">
        <f>IF($P32&lt;4,"Kém",IF(AND($P32&gt;=4,$P32&lt;=5.4),"Trung bình yếu",IF(AND($P32&gt;=5.5,$P32&lt;=6.9),"Trung bình",IF(AND($P32&gt;=7,$P32&lt;=8.4),"Khá",IF(AND($P32&gt;=8.5,$P32&lt;=10),"Giỏi","")))))</f>
        <v>Giỏi</v>
      </c>
      <c r="S32" s="38" t="str">
        <f>+IF(OR($H32=0,$I32=0,$J32=0,$K32=0),"Không đủ ĐKDT","")</f>
        <v/>
      </c>
      <c r="T32" s="39" t="s">
        <v>447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>
      <c r="B33" s="27">
        <v>24</v>
      </c>
      <c r="C33" s="28" t="s">
        <v>350</v>
      </c>
      <c r="D33" s="29" t="s">
        <v>351</v>
      </c>
      <c r="E33" s="30" t="s">
        <v>352</v>
      </c>
      <c r="F33" s="31" t="s">
        <v>353</v>
      </c>
      <c r="G33" s="28" t="s">
        <v>95</v>
      </c>
      <c r="H33" s="32">
        <v>7</v>
      </c>
      <c r="I33" s="32">
        <v>6.5</v>
      </c>
      <c r="J33" s="32" t="s">
        <v>28</v>
      </c>
      <c r="K33" s="32">
        <v>7</v>
      </c>
      <c r="L33" s="40"/>
      <c r="M33" s="40"/>
      <c r="N33" s="40"/>
      <c r="O33" s="34">
        <v>8.5</v>
      </c>
      <c r="P33" s="35">
        <f>ROUND(SUMPRODUCT(H33:O33,$H$9:$O$9)/100,1)</f>
        <v>8</v>
      </c>
      <c r="Q33" s="36" t="str">
        <f>IF(AND($P33&gt;=9,$P33&lt;=10),"A+","")&amp;IF(AND($P33&gt;=8.5,$P33&lt;=8.9),"A","")&amp;IF(AND($P33&gt;=8,$P33&lt;=8.4),"B+","")&amp;IF(AND($P33&gt;=7,$P33&lt;=7.9),"B","")&amp;IF(AND($P33&gt;=6.5,$P33&lt;=6.9),"C+","")&amp;IF(AND($P33&gt;=5.5,$P33&lt;=6.4),"C","")&amp;IF(AND($P33&gt;=5,$P33&lt;=5.4),"D+","")&amp;IF(AND($P33&gt;=4,$P33&lt;=4.9),"D","")&amp;IF(AND($P33&lt;4),"F","")</f>
        <v>B+</v>
      </c>
      <c r="R33" s="37" t="str">
        <f>IF($P33&lt;4,"Kém",IF(AND($P33&gt;=4,$P33&lt;=5.4),"Trung bình yếu",IF(AND($P33&gt;=5.5,$P33&lt;=6.9),"Trung bình",IF(AND($P33&gt;=7,$P33&lt;=8.4),"Khá",IF(AND($P33&gt;=8.5,$P33&lt;=10),"Giỏi","")))))</f>
        <v>Khá</v>
      </c>
      <c r="S33" s="38" t="str">
        <f>+IF(OR($H33=0,$I33=0,$J33=0,$K33=0),"Không đủ ĐKDT","")</f>
        <v/>
      </c>
      <c r="T33" s="39" t="s">
        <v>447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>
      <c r="B34" s="27">
        <v>25</v>
      </c>
      <c r="C34" s="28" t="s">
        <v>354</v>
      </c>
      <c r="D34" s="29" t="s">
        <v>75</v>
      </c>
      <c r="E34" s="30" t="s">
        <v>355</v>
      </c>
      <c r="F34" s="31" t="s">
        <v>82</v>
      </c>
      <c r="G34" s="28" t="s">
        <v>73</v>
      </c>
      <c r="H34" s="32">
        <v>8</v>
      </c>
      <c r="I34" s="32">
        <v>9.5</v>
      </c>
      <c r="J34" s="32" t="s">
        <v>28</v>
      </c>
      <c r="K34" s="32">
        <v>9.5</v>
      </c>
      <c r="L34" s="40"/>
      <c r="M34" s="40"/>
      <c r="N34" s="40"/>
      <c r="O34" s="34">
        <v>4</v>
      </c>
      <c r="P34" s="35">
        <f>ROUND(SUMPRODUCT(H34:O34,$H$9:$O$9)/100,1)</f>
        <v>5.5</v>
      </c>
      <c r="Q34" s="36" t="str">
        <f>IF(AND($P34&gt;=9,$P34&lt;=10),"A+","")&amp;IF(AND($P34&gt;=8.5,$P34&lt;=8.9),"A","")&amp;IF(AND($P34&gt;=8,$P34&lt;=8.4),"B+","")&amp;IF(AND($P34&gt;=7,$P34&lt;=7.9),"B","")&amp;IF(AND($P34&gt;=6.5,$P34&lt;=6.9),"C+","")&amp;IF(AND($P34&gt;=5.5,$P34&lt;=6.4),"C","")&amp;IF(AND($P34&gt;=5,$P34&lt;=5.4),"D+","")&amp;IF(AND($P34&gt;=4,$P34&lt;=4.9),"D","")&amp;IF(AND($P34&lt;4),"F","")</f>
        <v>C</v>
      </c>
      <c r="R34" s="37" t="str">
        <f>IF($P34&lt;4,"Kém",IF(AND($P34&gt;=4,$P34&lt;=5.4),"Trung bình yếu",IF(AND($P34&gt;=5.5,$P34&lt;=6.9),"Trung bình",IF(AND($P34&gt;=7,$P34&lt;=8.4),"Khá",IF(AND($P34&gt;=8.5,$P34&lt;=10),"Giỏi","")))))</f>
        <v>Trung bình</v>
      </c>
      <c r="S34" s="38" t="str">
        <f>+IF(OR($H34=0,$I34=0,$J34=0,$K34=0),"Không đủ ĐKDT","")</f>
        <v/>
      </c>
      <c r="T34" s="39" t="s">
        <v>447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>
      <c r="B35" s="27">
        <v>26</v>
      </c>
      <c r="C35" s="28" t="s">
        <v>356</v>
      </c>
      <c r="D35" s="29" t="s">
        <v>357</v>
      </c>
      <c r="E35" s="30" t="s">
        <v>355</v>
      </c>
      <c r="F35" s="31" t="s">
        <v>358</v>
      </c>
      <c r="G35" s="28" t="s">
        <v>95</v>
      </c>
      <c r="H35" s="32">
        <v>7</v>
      </c>
      <c r="I35" s="32">
        <v>3</v>
      </c>
      <c r="J35" s="32" t="s">
        <v>28</v>
      </c>
      <c r="K35" s="32">
        <v>7</v>
      </c>
      <c r="L35" s="40"/>
      <c r="M35" s="40"/>
      <c r="N35" s="40"/>
      <c r="O35" s="34">
        <v>2</v>
      </c>
      <c r="P35" s="35">
        <f>ROUND(SUMPRODUCT(H35:O35,$H$9:$O$9)/100,1)</f>
        <v>3.1</v>
      </c>
      <c r="Q35" s="36" t="str">
        <f>IF(AND($P35&gt;=9,$P35&lt;=10),"A+","")&amp;IF(AND($P35&gt;=8.5,$P35&lt;=8.9),"A","")&amp;IF(AND($P35&gt;=8,$P35&lt;=8.4),"B+","")&amp;IF(AND($P35&gt;=7,$P35&lt;=7.9),"B","")&amp;IF(AND($P35&gt;=6.5,$P35&lt;=6.9),"C+","")&amp;IF(AND($P35&gt;=5.5,$P35&lt;=6.4),"C","")&amp;IF(AND($P35&gt;=5,$P35&lt;=5.4),"D+","")&amp;IF(AND($P35&gt;=4,$P35&lt;=4.9),"D","")&amp;IF(AND($P35&lt;4),"F","")</f>
        <v>F</v>
      </c>
      <c r="R35" s="37" t="str">
        <f>IF($P35&lt;4,"Kém",IF(AND($P35&gt;=4,$P35&lt;=5.4),"Trung bình yếu",IF(AND($P35&gt;=5.5,$P35&lt;=6.9),"Trung bình",IF(AND($P35&gt;=7,$P35&lt;=8.4),"Khá",IF(AND($P35&gt;=8.5,$P35&lt;=10),"Giỏi","")))))</f>
        <v>Kém</v>
      </c>
      <c r="S35" s="38" t="str">
        <f>+IF(OR($H35=0,$I35=0,$J35=0,$K35=0),"Không đủ ĐKDT","")</f>
        <v/>
      </c>
      <c r="T35" s="39" t="s">
        <v>447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>
      <c r="B36" s="27">
        <v>27</v>
      </c>
      <c r="C36" s="28" t="s">
        <v>359</v>
      </c>
      <c r="D36" s="29" t="s">
        <v>360</v>
      </c>
      <c r="E36" s="30" t="s">
        <v>361</v>
      </c>
      <c r="F36" s="31" t="s">
        <v>362</v>
      </c>
      <c r="G36" s="28" t="s">
        <v>77</v>
      </c>
      <c r="H36" s="32">
        <v>8</v>
      </c>
      <c r="I36" s="32">
        <v>3.5</v>
      </c>
      <c r="J36" s="32" t="s">
        <v>28</v>
      </c>
      <c r="K36" s="32">
        <v>8</v>
      </c>
      <c r="L36" s="40"/>
      <c r="M36" s="40"/>
      <c r="N36" s="40"/>
      <c r="O36" s="34">
        <v>3</v>
      </c>
      <c r="P36" s="35">
        <f>ROUND(SUMPRODUCT(H36:O36,$H$9:$O$9)/100,1)</f>
        <v>4.0999999999999996</v>
      </c>
      <c r="Q36" s="36" t="str">
        <f>IF(AND($P36&gt;=9,$P36&lt;=10),"A+","")&amp;IF(AND($P36&gt;=8.5,$P36&lt;=8.9),"A","")&amp;IF(AND($P36&gt;=8,$P36&lt;=8.4),"B+","")&amp;IF(AND($P36&gt;=7,$P36&lt;=7.9),"B","")&amp;IF(AND($P36&gt;=6.5,$P36&lt;=6.9),"C+","")&amp;IF(AND($P36&gt;=5.5,$P36&lt;=6.4),"C","")&amp;IF(AND($P36&gt;=5,$P36&lt;=5.4),"D+","")&amp;IF(AND($P36&gt;=4,$P36&lt;=4.9),"D","")&amp;IF(AND($P36&lt;4),"F","")</f>
        <v>D</v>
      </c>
      <c r="R36" s="37" t="str">
        <f>IF($P36&lt;4,"Kém",IF(AND($P36&gt;=4,$P36&lt;=5.4),"Trung bình yếu",IF(AND($P36&gt;=5.5,$P36&lt;=6.9),"Trung bình",IF(AND($P36&gt;=7,$P36&lt;=8.4),"Khá",IF(AND($P36&gt;=8.5,$P36&lt;=10),"Giỏi","")))))</f>
        <v>Trung bình yếu</v>
      </c>
      <c r="S36" s="38" t="str">
        <f>+IF(OR($H36=0,$I36=0,$J36=0,$K36=0),"Không đủ ĐKDT","")</f>
        <v/>
      </c>
      <c r="T36" s="39" t="s">
        <v>447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>
      <c r="B37" s="27">
        <v>28</v>
      </c>
      <c r="C37" s="28" t="s">
        <v>363</v>
      </c>
      <c r="D37" s="29" t="s">
        <v>364</v>
      </c>
      <c r="E37" s="30" t="s">
        <v>192</v>
      </c>
      <c r="F37" s="31" t="s">
        <v>365</v>
      </c>
      <c r="G37" s="28" t="s">
        <v>65</v>
      </c>
      <c r="H37" s="32">
        <v>7</v>
      </c>
      <c r="I37" s="32">
        <v>8</v>
      </c>
      <c r="J37" s="32" t="s">
        <v>28</v>
      </c>
      <c r="K37" s="32">
        <v>8</v>
      </c>
      <c r="L37" s="40"/>
      <c r="M37" s="40"/>
      <c r="N37" s="40"/>
      <c r="O37" s="34">
        <v>1.5</v>
      </c>
      <c r="P37" s="35">
        <f>ROUND(SUMPRODUCT(H37:O37,$H$9:$O$9)/100,1)</f>
        <v>3.4</v>
      </c>
      <c r="Q37" s="36" t="str">
        <f>IF(AND($P37&gt;=9,$P37&lt;=10),"A+","")&amp;IF(AND($P37&gt;=8.5,$P37&lt;=8.9),"A","")&amp;IF(AND($P37&gt;=8,$P37&lt;=8.4),"B+","")&amp;IF(AND($P37&gt;=7,$P37&lt;=7.9),"B","")&amp;IF(AND($P37&gt;=6.5,$P37&lt;=6.9),"C+","")&amp;IF(AND($P37&gt;=5.5,$P37&lt;=6.4),"C","")&amp;IF(AND($P37&gt;=5,$P37&lt;=5.4),"D+","")&amp;IF(AND($P37&gt;=4,$P37&lt;=4.9),"D","")&amp;IF(AND($P37&lt;4),"F","")</f>
        <v>F</v>
      </c>
      <c r="R37" s="37" t="str">
        <f>IF($P37&lt;4,"Kém",IF(AND($P37&gt;=4,$P37&lt;=5.4),"Trung bình yếu",IF(AND($P37&gt;=5.5,$P37&lt;=6.9),"Trung bình",IF(AND($P37&gt;=7,$P37&lt;=8.4),"Khá",IF(AND($P37&gt;=8.5,$P37&lt;=10),"Giỏi","")))))</f>
        <v>Kém</v>
      </c>
      <c r="S37" s="38" t="str">
        <f>+IF(OR($H37=0,$I37=0,$J37=0,$K37=0),"Không đủ ĐKDT","")</f>
        <v/>
      </c>
      <c r="T37" s="39" t="s">
        <v>447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>
      <c r="B38" s="27">
        <v>29</v>
      </c>
      <c r="C38" s="28" t="s">
        <v>366</v>
      </c>
      <c r="D38" s="29" t="s">
        <v>126</v>
      </c>
      <c r="E38" s="30" t="s">
        <v>203</v>
      </c>
      <c r="F38" s="31" t="s">
        <v>367</v>
      </c>
      <c r="G38" s="28" t="s">
        <v>77</v>
      </c>
      <c r="H38" s="32">
        <v>8</v>
      </c>
      <c r="I38" s="32">
        <v>2.5</v>
      </c>
      <c r="J38" s="32" t="s">
        <v>28</v>
      </c>
      <c r="K38" s="32">
        <v>8</v>
      </c>
      <c r="L38" s="40"/>
      <c r="M38" s="40"/>
      <c r="N38" s="40"/>
      <c r="O38" s="34">
        <v>9</v>
      </c>
      <c r="P38" s="35">
        <f>ROUND(SUMPRODUCT(H38:O38,$H$9:$O$9)/100,1)</f>
        <v>8.1999999999999993</v>
      </c>
      <c r="Q38" s="36" t="str">
        <f>IF(AND($P38&gt;=9,$P38&lt;=10),"A+","")&amp;IF(AND($P38&gt;=8.5,$P38&lt;=8.9),"A","")&amp;IF(AND($P38&gt;=8,$P38&lt;=8.4),"B+","")&amp;IF(AND($P38&gt;=7,$P38&lt;=7.9),"B","")&amp;IF(AND($P38&gt;=6.5,$P38&lt;=6.9),"C+","")&amp;IF(AND($P38&gt;=5.5,$P38&lt;=6.4),"C","")&amp;IF(AND($P38&gt;=5,$P38&lt;=5.4),"D+","")&amp;IF(AND($P38&gt;=4,$P38&lt;=4.9),"D","")&amp;IF(AND($P38&lt;4),"F","")</f>
        <v>B+</v>
      </c>
      <c r="R38" s="37" t="str">
        <f>IF($P38&lt;4,"Kém",IF(AND($P38&gt;=4,$P38&lt;=5.4),"Trung bình yếu",IF(AND($P38&gt;=5.5,$P38&lt;=6.9),"Trung bình",IF(AND($P38&gt;=7,$P38&lt;=8.4),"Khá",IF(AND($P38&gt;=8.5,$P38&lt;=10),"Giỏi","")))))</f>
        <v>Khá</v>
      </c>
      <c r="S38" s="38" t="str">
        <f>+IF(OR($H38=0,$I38=0,$J38=0,$K38=0),"Không đủ ĐKDT","")</f>
        <v/>
      </c>
      <c r="T38" s="39" t="s">
        <v>446</v>
      </c>
      <c r="U38" s="3" t="s">
        <v>1040</v>
      </c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>
      <c r="B39" s="27">
        <v>30</v>
      </c>
      <c r="C39" s="28" t="s">
        <v>368</v>
      </c>
      <c r="D39" s="29" t="s">
        <v>369</v>
      </c>
      <c r="E39" s="30" t="s">
        <v>218</v>
      </c>
      <c r="F39" s="31" t="s">
        <v>370</v>
      </c>
      <c r="G39" s="28" t="s">
        <v>65</v>
      </c>
      <c r="H39" s="32">
        <v>8</v>
      </c>
      <c r="I39" s="32">
        <v>4</v>
      </c>
      <c r="J39" s="32" t="s">
        <v>28</v>
      </c>
      <c r="K39" s="32">
        <v>8</v>
      </c>
      <c r="L39" s="40"/>
      <c r="M39" s="40"/>
      <c r="N39" s="40"/>
      <c r="O39" s="34">
        <v>6</v>
      </c>
      <c r="P39" s="35">
        <f>ROUND(SUMPRODUCT(H39:O39,$H$9:$O$9)/100,1)</f>
        <v>6.2</v>
      </c>
      <c r="Q39" s="36" t="str">
        <f>IF(AND($P39&gt;=9,$P39&lt;=10),"A+","")&amp;IF(AND($P39&gt;=8.5,$P39&lt;=8.9),"A","")&amp;IF(AND($P39&gt;=8,$P39&lt;=8.4),"B+","")&amp;IF(AND($P39&gt;=7,$P39&lt;=7.9),"B","")&amp;IF(AND($P39&gt;=6.5,$P39&lt;=6.9),"C+","")&amp;IF(AND($P39&gt;=5.5,$P39&lt;=6.4),"C","")&amp;IF(AND($P39&gt;=5,$P39&lt;=5.4),"D+","")&amp;IF(AND($P39&gt;=4,$P39&lt;=4.9),"D","")&amp;IF(AND($P39&lt;4),"F","")</f>
        <v>C</v>
      </c>
      <c r="R39" s="37" t="str">
        <f>IF($P39&lt;4,"Kém",IF(AND($P39&gt;=4,$P39&lt;=5.4),"Trung bình yếu",IF(AND($P39&gt;=5.5,$P39&lt;=6.9),"Trung bình",IF(AND($P39&gt;=7,$P39&lt;=8.4),"Khá",IF(AND($P39&gt;=8.5,$P39&lt;=10),"Giỏi","")))))</f>
        <v>Trung bình</v>
      </c>
      <c r="S39" s="38" t="str">
        <f>+IF(OR($H39=0,$I39=0,$J39=0,$K39=0),"Không đủ ĐKDT","")</f>
        <v/>
      </c>
      <c r="T39" s="39" t="s">
        <v>446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>
      <c r="B40" s="27">
        <v>31</v>
      </c>
      <c r="C40" s="28" t="s">
        <v>371</v>
      </c>
      <c r="D40" s="29" t="s">
        <v>372</v>
      </c>
      <c r="E40" s="30" t="s">
        <v>218</v>
      </c>
      <c r="F40" s="31" t="s">
        <v>373</v>
      </c>
      <c r="G40" s="28" t="s">
        <v>124</v>
      </c>
      <c r="H40" s="32">
        <v>8</v>
      </c>
      <c r="I40" s="32">
        <v>5</v>
      </c>
      <c r="J40" s="32" t="s">
        <v>28</v>
      </c>
      <c r="K40" s="32">
        <v>8</v>
      </c>
      <c r="L40" s="40"/>
      <c r="M40" s="40"/>
      <c r="N40" s="40"/>
      <c r="O40" s="34">
        <v>3.5</v>
      </c>
      <c r="P40" s="35">
        <f>ROUND(SUMPRODUCT(H40:O40,$H$9:$O$9)/100,1)</f>
        <v>4.5999999999999996</v>
      </c>
      <c r="Q40" s="36" t="str">
        <f>IF(AND($P40&gt;=9,$P40&lt;=10),"A+","")&amp;IF(AND($P40&gt;=8.5,$P40&lt;=8.9),"A","")&amp;IF(AND($P40&gt;=8,$P40&lt;=8.4),"B+","")&amp;IF(AND($P40&gt;=7,$P40&lt;=7.9),"B","")&amp;IF(AND($P40&gt;=6.5,$P40&lt;=6.9),"C+","")&amp;IF(AND($P40&gt;=5.5,$P40&lt;=6.4),"C","")&amp;IF(AND($P40&gt;=5,$P40&lt;=5.4),"D+","")&amp;IF(AND($P40&gt;=4,$P40&lt;=4.9),"D","")&amp;IF(AND($P40&lt;4),"F","")</f>
        <v>D</v>
      </c>
      <c r="R40" s="37" t="str">
        <f>IF($P40&lt;4,"Kém",IF(AND($P40&gt;=4,$P40&lt;=5.4),"Trung bình yếu",IF(AND($P40&gt;=5.5,$P40&lt;=6.9),"Trung bình",IF(AND($P40&gt;=7,$P40&lt;=8.4),"Khá",IF(AND($P40&gt;=8.5,$P40&lt;=10),"Giỏi","")))))</f>
        <v>Trung bình yếu</v>
      </c>
      <c r="S40" s="38" t="str">
        <f>+IF(OR($H40=0,$I40=0,$J40=0,$K40=0),"Không đủ ĐKDT","")</f>
        <v/>
      </c>
      <c r="T40" s="39" t="s">
        <v>446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>
      <c r="B41" s="27">
        <v>32</v>
      </c>
      <c r="C41" s="28" t="s">
        <v>374</v>
      </c>
      <c r="D41" s="29" t="s">
        <v>375</v>
      </c>
      <c r="E41" s="30" t="s">
        <v>218</v>
      </c>
      <c r="F41" s="31" t="s">
        <v>376</v>
      </c>
      <c r="G41" s="28" t="s">
        <v>73</v>
      </c>
      <c r="H41" s="32">
        <v>8.5</v>
      </c>
      <c r="I41" s="32">
        <v>10</v>
      </c>
      <c r="J41" s="32" t="s">
        <v>28</v>
      </c>
      <c r="K41" s="32">
        <v>10</v>
      </c>
      <c r="L41" s="40"/>
      <c r="M41" s="40"/>
      <c r="N41" s="40"/>
      <c r="O41" s="34">
        <v>9</v>
      </c>
      <c r="P41" s="35">
        <f>ROUND(SUMPRODUCT(H41:O41,$H$9:$O$9)/100,1)</f>
        <v>9.1999999999999993</v>
      </c>
      <c r="Q41" s="36" t="str">
        <f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A+</v>
      </c>
      <c r="R41" s="37" t="str">
        <f>IF($P41&lt;4,"Kém",IF(AND($P41&gt;=4,$P41&lt;=5.4),"Trung bình yếu",IF(AND($P41&gt;=5.5,$P41&lt;=6.9),"Trung bình",IF(AND($P41&gt;=7,$P41&lt;=8.4),"Khá",IF(AND($P41&gt;=8.5,$P41&lt;=10),"Giỏi","")))))</f>
        <v>Giỏi</v>
      </c>
      <c r="S41" s="38" t="str">
        <f>+IF(OR($H41=0,$I41=0,$J41=0,$K41=0),"Không đủ ĐKDT","")</f>
        <v/>
      </c>
      <c r="T41" s="39" t="s">
        <v>446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>
      <c r="B42" s="27">
        <v>33</v>
      </c>
      <c r="C42" s="28" t="s">
        <v>377</v>
      </c>
      <c r="D42" s="29" t="s">
        <v>270</v>
      </c>
      <c r="E42" s="30" t="s">
        <v>222</v>
      </c>
      <c r="F42" s="31" t="s">
        <v>378</v>
      </c>
      <c r="G42" s="28" t="s">
        <v>77</v>
      </c>
      <c r="H42" s="32">
        <v>8</v>
      </c>
      <c r="I42" s="32">
        <v>8.5</v>
      </c>
      <c r="J42" s="32" t="s">
        <v>28</v>
      </c>
      <c r="K42" s="32">
        <v>8.5</v>
      </c>
      <c r="L42" s="40"/>
      <c r="M42" s="40"/>
      <c r="N42" s="40"/>
      <c r="O42" s="34">
        <v>8</v>
      </c>
      <c r="P42" s="35">
        <f>ROUND(SUMPRODUCT(H42:O42,$H$9:$O$9)/100,1)</f>
        <v>8.1</v>
      </c>
      <c r="Q42" s="36" t="str">
        <f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7" t="str">
        <f>IF($P42&lt;4,"Kém",IF(AND($P42&gt;=4,$P42&lt;=5.4),"Trung bình yếu",IF(AND($P42&gt;=5.5,$P42&lt;=6.9),"Trung bình",IF(AND($P42&gt;=7,$P42&lt;=8.4),"Khá",IF(AND($P42&gt;=8.5,$P42&lt;=10),"Giỏi","")))))</f>
        <v>Khá</v>
      </c>
      <c r="S42" s="38" t="str">
        <f>+IF(OR($H42=0,$I42=0,$J42=0,$K42=0),"Không đủ ĐKDT","")</f>
        <v/>
      </c>
      <c r="T42" s="39" t="s">
        <v>446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>
      <c r="B43" s="27">
        <v>34</v>
      </c>
      <c r="C43" s="28" t="s">
        <v>379</v>
      </c>
      <c r="D43" s="29" t="s">
        <v>380</v>
      </c>
      <c r="E43" s="30" t="s">
        <v>381</v>
      </c>
      <c r="F43" s="31" t="s">
        <v>382</v>
      </c>
      <c r="G43" s="28" t="s">
        <v>83</v>
      </c>
      <c r="H43" s="32">
        <v>8</v>
      </c>
      <c r="I43" s="32">
        <v>5</v>
      </c>
      <c r="J43" s="32" t="s">
        <v>28</v>
      </c>
      <c r="K43" s="32">
        <v>8</v>
      </c>
      <c r="L43" s="40"/>
      <c r="M43" s="40"/>
      <c r="N43" s="40"/>
      <c r="O43" s="34">
        <v>2</v>
      </c>
      <c r="P43" s="35">
        <f>ROUND(SUMPRODUCT(H43:O43,$H$9:$O$9)/100,1)</f>
        <v>3.5</v>
      </c>
      <c r="Q43" s="36" t="str">
        <f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F</v>
      </c>
      <c r="R43" s="37" t="str">
        <f>IF($P43&lt;4,"Kém",IF(AND($P43&gt;=4,$P43&lt;=5.4),"Trung bình yếu",IF(AND($P43&gt;=5.5,$P43&lt;=6.9),"Trung bình",IF(AND($P43&gt;=7,$P43&lt;=8.4),"Khá",IF(AND($P43&gt;=8.5,$P43&lt;=10),"Giỏi","")))))</f>
        <v>Kém</v>
      </c>
      <c r="S43" s="38" t="str">
        <f>+IF(OR($H43=0,$I43=0,$J43=0,$K43=0),"Không đủ ĐKDT","")</f>
        <v/>
      </c>
      <c r="T43" s="39" t="s">
        <v>446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>
      <c r="B44" s="27">
        <v>35</v>
      </c>
      <c r="C44" s="28" t="s">
        <v>383</v>
      </c>
      <c r="D44" s="29" t="s">
        <v>240</v>
      </c>
      <c r="E44" s="30" t="s">
        <v>384</v>
      </c>
      <c r="F44" s="31" t="s">
        <v>385</v>
      </c>
      <c r="G44" s="28" t="s">
        <v>95</v>
      </c>
      <c r="H44" s="32">
        <v>8</v>
      </c>
      <c r="I44" s="32">
        <v>7</v>
      </c>
      <c r="J44" s="32" t="s">
        <v>28</v>
      </c>
      <c r="K44" s="32">
        <v>8</v>
      </c>
      <c r="L44" s="40"/>
      <c r="M44" s="40"/>
      <c r="N44" s="40"/>
      <c r="O44" s="34">
        <v>6.5</v>
      </c>
      <c r="P44" s="35">
        <f>ROUND(SUMPRODUCT(H44:O44,$H$9:$O$9)/100,1)</f>
        <v>6.9</v>
      </c>
      <c r="Q44" s="36" t="str">
        <f>IF(AND($P44&gt;=9,$P44&lt;=10),"A+","")&amp;IF(AND($P44&gt;=8.5,$P44&lt;=8.9),"A","")&amp;IF(AND($P44&gt;=8,$P44&lt;=8.4),"B+","")&amp;IF(AND($P44&gt;=7,$P44&lt;=7.9),"B","")&amp;IF(AND($P44&gt;=6.5,$P44&lt;=6.9),"C+","")&amp;IF(AND($P44&gt;=5.5,$P44&lt;=6.4),"C","")&amp;IF(AND($P44&gt;=5,$P44&lt;=5.4),"D+","")&amp;IF(AND($P44&gt;=4,$P44&lt;=4.9),"D","")&amp;IF(AND($P44&lt;4),"F","")</f>
        <v>C+</v>
      </c>
      <c r="R44" s="37" t="str">
        <f>IF($P44&lt;4,"Kém",IF(AND($P44&gt;=4,$P44&lt;=5.4),"Trung bình yếu",IF(AND($P44&gt;=5.5,$P44&lt;=6.9),"Trung bình",IF(AND($P44&gt;=7,$P44&lt;=8.4),"Khá",IF(AND($P44&gt;=8.5,$P44&lt;=10),"Giỏi","")))))</f>
        <v>Trung bình</v>
      </c>
      <c r="S44" s="38" t="str">
        <f>+IF(OR($H44=0,$I44=0,$J44=0,$K44=0),"Không đủ ĐKDT","")</f>
        <v/>
      </c>
      <c r="T44" s="39" t="s">
        <v>446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>
      <c r="B45" s="27">
        <v>36</v>
      </c>
      <c r="C45" s="28" t="s">
        <v>386</v>
      </c>
      <c r="D45" s="29" t="s">
        <v>387</v>
      </c>
      <c r="E45" s="30" t="s">
        <v>384</v>
      </c>
      <c r="F45" s="31" t="s">
        <v>280</v>
      </c>
      <c r="G45" s="28" t="s">
        <v>69</v>
      </c>
      <c r="H45" s="32">
        <v>8</v>
      </c>
      <c r="I45" s="32">
        <v>4</v>
      </c>
      <c r="J45" s="32" t="s">
        <v>28</v>
      </c>
      <c r="K45" s="32">
        <v>8</v>
      </c>
      <c r="L45" s="40"/>
      <c r="M45" s="40"/>
      <c r="N45" s="40"/>
      <c r="O45" s="34">
        <v>5</v>
      </c>
      <c r="P45" s="35">
        <f>ROUND(SUMPRODUCT(H45:O45,$H$9:$O$9)/100,1)</f>
        <v>5.5</v>
      </c>
      <c r="Q45" s="36" t="str">
        <f>IF(AND($P45&gt;=9,$P45&lt;=10),"A+","")&amp;IF(AND($P45&gt;=8.5,$P45&lt;=8.9),"A","")&amp;IF(AND($P45&gt;=8,$P45&lt;=8.4),"B+","")&amp;IF(AND($P45&gt;=7,$P45&lt;=7.9),"B","")&amp;IF(AND($P45&gt;=6.5,$P45&lt;=6.9),"C+","")&amp;IF(AND($P45&gt;=5.5,$P45&lt;=6.4),"C","")&amp;IF(AND($P45&gt;=5,$P45&lt;=5.4),"D+","")&amp;IF(AND($P45&gt;=4,$P45&lt;=4.9),"D","")&amp;IF(AND($P45&lt;4),"F","")</f>
        <v>C</v>
      </c>
      <c r="R45" s="37" t="str">
        <f>IF($P45&lt;4,"Kém",IF(AND($P45&gt;=4,$P45&lt;=5.4),"Trung bình yếu",IF(AND($P45&gt;=5.5,$P45&lt;=6.9),"Trung bình",IF(AND($P45&gt;=7,$P45&lt;=8.4),"Khá",IF(AND($P45&gt;=8.5,$P45&lt;=10),"Giỏi","")))))</f>
        <v>Trung bình</v>
      </c>
      <c r="S45" s="38" t="str">
        <f>+IF(OR($H45=0,$I45=0,$J45=0,$K45=0),"Không đủ ĐKDT","")</f>
        <v/>
      </c>
      <c r="T45" s="39" t="s">
        <v>446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>
      <c r="B46" s="27">
        <v>37</v>
      </c>
      <c r="C46" s="28" t="s">
        <v>388</v>
      </c>
      <c r="D46" s="29" t="s">
        <v>126</v>
      </c>
      <c r="E46" s="30" t="s">
        <v>389</v>
      </c>
      <c r="F46" s="31" t="s">
        <v>390</v>
      </c>
      <c r="G46" s="28" t="s">
        <v>73</v>
      </c>
      <c r="H46" s="32">
        <v>8</v>
      </c>
      <c r="I46" s="32">
        <v>8</v>
      </c>
      <c r="J46" s="32" t="s">
        <v>28</v>
      </c>
      <c r="K46" s="32">
        <v>8</v>
      </c>
      <c r="L46" s="40"/>
      <c r="M46" s="40"/>
      <c r="N46" s="40"/>
      <c r="O46" s="34">
        <v>5</v>
      </c>
      <c r="P46" s="35">
        <f>ROUND(SUMPRODUCT(H46:O46,$H$9:$O$9)/100,1)</f>
        <v>5.9</v>
      </c>
      <c r="Q46" s="36" t="str">
        <f>IF(AND($P46&gt;=9,$P46&lt;=10),"A+","")&amp;IF(AND($P46&gt;=8.5,$P46&lt;=8.9),"A","")&amp;IF(AND($P46&gt;=8,$P46&lt;=8.4),"B+","")&amp;IF(AND($P46&gt;=7,$P46&lt;=7.9),"B","")&amp;IF(AND($P46&gt;=6.5,$P46&lt;=6.9),"C+","")&amp;IF(AND($P46&gt;=5.5,$P46&lt;=6.4),"C","")&amp;IF(AND($P46&gt;=5,$P46&lt;=5.4),"D+","")&amp;IF(AND($P46&gt;=4,$P46&lt;=4.9),"D","")&amp;IF(AND($P46&lt;4),"F","")</f>
        <v>C</v>
      </c>
      <c r="R46" s="37" t="str">
        <f>IF($P46&lt;4,"Kém",IF(AND($P46&gt;=4,$P46&lt;=5.4),"Trung bình yếu",IF(AND($P46&gt;=5.5,$P46&lt;=6.9),"Trung bình",IF(AND($P46&gt;=7,$P46&lt;=8.4),"Khá",IF(AND($P46&gt;=8.5,$P46&lt;=10),"Giỏi","")))))</f>
        <v>Trung bình</v>
      </c>
      <c r="S46" s="38" t="str">
        <f>+IF(OR($H46=0,$I46=0,$J46=0,$K46=0),"Không đủ ĐKDT","")</f>
        <v/>
      </c>
      <c r="T46" s="39" t="s">
        <v>446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>
      <c r="B47" s="27">
        <v>38</v>
      </c>
      <c r="C47" s="28" t="s">
        <v>391</v>
      </c>
      <c r="D47" s="29" t="s">
        <v>392</v>
      </c>
      <c r="E47" s="30" t="s">
        <v>237</v>
      </c>
      <c r="F47" s="31" t="s">
        <v>393</v>
      </c>
      <c r="G47" s="28" t="s">
        <v>83</v>
      </c>
      <c r="H47" s="32">
        <v>8</v>
      </c>
      <c r="I47" s="32">
        <v>6.5</v>
      </c>
      <c r="J47" s="32" t="s">
        <v>28</v>
      </c>
      <c r="K47" s="32">
        <v>8</v>
      </c>
      <c r="L47" s="40"/>
      <c r="M47" s="40"/>
      <c r="N47" s="40"/>
      <c r="O47" s="34">
        <v>3.5</v>
      </c>
      <c r="P47" s="35">
        <f>ROUND(SUMPRODUCT(H47:O47,$H$9:$O$9)/100,1)</f>
        <v>4.7</v>
      </c>
      <c r="Q47" s="36" t="str">
        <f>IF(AND($P47&gt;=9,$P47&lt;=10),"A+","")&amp;IF(AND($P47&gt;=8.5,$P47&lt;=8.9),"A","")&amp;IF(AND($P47&gt;=8,$P47&lt;=8.4),"B+","")&amp;IF(AND($P47&gt;=7,$P47&lt;=7.9),"B","")&amp;IF(AND($P47&gt;=6.5,$P47&lt;=6.9),"C+","")&amp;IF(AND($P47&gt;=5.5,$P47&lt;=6.4),"C","")&amp;IF(AND($P47&gt;=5,$P47&lt;=5.4),"D+","")&amp;IF(AND($P47&gt;=4,$P47&lt;=4.9),"D","")&amp;IF(AND($P47&lt;4),"F","")</f>
        <v>D</v>
      </c>
      <c r="R47" s="37" t="str">
        <f>IF($P47&lt;4,"Kém",IF(AND($P47&gt;=4,$P47&lt;=5.4),"Trung bình yếu",IF(AND($P47&gt;=5.5,$P47&lt;=6.9),"Trung bình",IF(AND($P47&gt;=7,$P47&lt;=8.4),"Khá",IF(AND($P47&gt;=8.5,$P47&lt;=10),"Giỏi","")))))</f>
        <v>Trung bình yếu</v>
      </c>
      <c r="S47" s="38" t="str">
        <f>+IF(OR($H47=0,$I47=0,$J47=0,$K47=0),"Không đủ ĐKDT","")</f>
        <v/>
      </c>
      <c r="T47" s="39" t="s">
        <v>446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>
      <c r="B48" s="27">
        <v>39</v>
      </c>
      <c r="C48" s="28" t="s">
        <v>394</v>
      </c>
      <c r="D48" s="29" t="s">
        <v>395</v>
      </c>
      <c r="E48" s="30" t="s">
        <v>237</v>
      </c>
      <c r="F48" s="31" t="s">
        <v>396</v>
      </c>
      <c r="G48" s="28" t="s">
        <v>95</v>
      </c>
      <c r="H48" s="32">
        <v>7</v>
      </c>
      <c r="I48" s="32">
        <v>4</v>
      </c>
      <c r="J48" s="32" t="s">
        <v>28</v>
      </c>
      <c r="K48" s="32">
        <v>7</v>
      </c>
      <c r="L48" s="40"/>
      <c r="M48" s="40"/>
      <c r="N48" s="40"/>
      <c r="O48" s="34">
        <v>8.5</v>
      </c>
      <c r="P48" s="35">
        <f>ROUND(SUMPRODUCT(H48:O48,$H$9:$O$9)/100,1)</f>
        <v>7.8</v>
      </c>
      <c r="Q48" s="36" t="str">
        <f>IF(AND($P48&gt;=9,$P48&lt;=10),"A+","")&amp;IF(AND($P48&gt;=8.5,$P48&lt;=8.9),"A","")&amp;IF(AND($P48&gt;=8,$P48&lt;=8.4),"B+","")&amp;IF(AND($P48&gt;=7,$P48&lt;=7.9),"B","")&amp;IF(AND($P48&gt;=6.5,$P48&lt;=6.9),"C+","")&amp;IF(AND($P48&gt;=5.5,$P48&lt;=6.4),"C","")&amp;IF(AND($P48&gt;=5,$P48&lt;=5.4),"D+","")&amp;IF(AND($P48&gt;=4,$P48&lt;=4.9),"D","")&amp;IF(AND($P48&lt;4),"F","")</f>
        <v>B</v>
      </c>
      <c r="R48" s="37" t="str">
        <f>IF($P48&lt;4,"Kém",IF(AND($P48&gt;=4,$P48&lt;=5.4),"Trung bình yếu",IF(AND($P48&gt;=5.5,$P48&lt;=6.9),"Trung bình",IF(AND($P48&gt;=7,$P48&lt;=8.4),"Khá",IF(AND($P48&gt;=8.5,$P48&lt;=10),"Giỏi","")))))</f>
        <v>Khá</v>
      </c>
      <c r="S48" s="38" t="str">
        <f>+IF(OR($H48=0,$I48=0,$J48=0,$K48=0),"Không đủ ĐKDT","")</f>
        <v/>
      </c>
      <c r="T48" s="39" t="s">
        <v>446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>
      <c r="B49" s="27">
        <v>40</v>
      </c>
      <c r="C49" s="28" t="s">
        <v>397</v>
      </c>
      <c r="D49" s="29" t="s">
        <v>126</v>
      </c>
      <c r="E49" s="30" t="s">
        <v>398</v>
      </c>
      <c r="F49" s="31" t="s">
        <v>399</v>
      </c>
      <c r="G49" s="28" t="s">
        <v>73</v>
      </c>
      <c r="H49" s="32">
        <v>8</v>
      </c>
      <c r="I49" s="32">
        <v>10</v>
      </c>
      <c r="J49" s="32" t="s">
        <v>28</v>
      </c>
      <c r="K49" s="32">
        <v>10</v>
      </c>
      <c r="L49" s="40"/>
      <c r="M49" s="40"/>
      <c r="N49" s="40"/>
      <c r="O49" s="34">
        <v>7.5</v>
      </c>
      <c r="P49" s="35">
        <f>ROUND(SUMPRODUCT(H49:O49,$H$9:$O$9)/100,1)</f>
        <v>8.1</v>
      </c>
      <c r="Q49" s="36" t="str">
        <f>IF(AND($P49&gt;=9,$P49&lt;=10),"A+","")&amp;IF(AND($P49&gt;=8.5,$P49&lt;=8.9),"A","")&amp;IF(AND($P49&gt;=8,$P49&lt;=8.4),"B+","")&amp;IF(AND($P49&gt;=7,$P49&lt;=7.9),"B","")&amp;IF(AND($P49&gt;=6.5,$P49&lt;=6.9),"C+","")&amp;IF(AND($P49&gt;=5.5,$P49&lt;=6.4),"C","")&amp;IF(AND($P49&gt;=5,$P49&lt;=5.4),"D+","")&amp;IF(AND($P49&gt;=4,$P49&lt;=4.9),"D","")&amp;IF(AND($P49&lt;4),"F","")</f>
        <v>B+</v>
      </c>
      <c r="R49" s="37" t="str">
        <f>IF($P49&lt;4,"Kém",IF(AND($P49&gt;=4,$P49&lt;=5.4),"Trung bình yếu",IF(AND($P49&gt;=5.5,$P49&lt;=6.9),"Trung bình",IF(AND($P49&gt;=7,$P49&lt;=8.4),"Khá",IF(AND($P49&gt;=8.5,$P49&lt;=10),"Giỏi","")))))</f>
        <v>Khá</v>
      </c>
      <c r="S49" s="38" t="str">
        <f>+IF(OR($H49=0,$I49=0,$J49=0,$K49=0),"Không đủ ĐKDT","")</f>
        <v/>
      </c>
      <c r="T49" s="39" t="s">
        <v>446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>
      <c r="B50" s="27">
        <v>41</v>
      </c>
      <c r="C50" s="28" t="s">
        <v>400</v>
      </c>
      <c r="D50" s="29" t="s">
        <v>122</v>
      </c>
      <c r="E50" s="30" t="s">
        <v>398</v>
      </c>
      <c r="F50" s="31" t="s">
        <v>401</v>
      </c>
      <c r="G50" s="28" t="s">
        <v>65</v>
      </c>
      <c r="H50" s="32">
        <v>8</v>
      </c>
      <c r="I50" s="32">
        <v>3</v>
      </c>
      <c r="J50" s="32" t="s">
        <v>28</v>
      </c>
      <c r="K50" s="32">
        <v>8</v>
      </c>
      <c r="L50" s="40"/>
      <c r="M50" s="40"/>
      <c r="N50" s="40"/>
      <c r="O50" s="34">
        <v>6.5</v>
      </c>
      <c r="P50" s="35">
        <f>ROUND(SUMPRODUCT(H50:O50,$H$9:$O$9)/100,1)</f>
        <v>6.5</v>
      </c>
      <c r="Q50" s="36" t="str">
        <f>IF(AND($P50&gt;=9,$P50&lt;=10),"A+","")&amp;IF(AND($P50&gt;=8.5,$P50&lt;=8.9),"A","")&amp;IF(AND($P50&gt;=8,$P50&lt;=8.4),"B+","")&amp;IF(AND($P50&gt;=7,$P50&lt;=7.9),"B","")&amp;IF(AND($P50&gt;=6.5,$P50&lt;=6.9),"C+","")&amp;IF(AND($P50&gt;=5.5,$P50&lt;=6.4),"C","")&amp;IF(AND($P50&gt;=5,$P50&lt;=5.4),"D+","")&amp;IF(AND($P50&gt;=4,$P50&lt;=4.9),"D","")&amp;IF(AND($P50&lt;4),"F","")</f>
        <v>C+</v>
      </c>
      <c r="R50" s="37" t="str">
        <f>IF($P50&lt;4,"Kém",IF(AND($P50&gt;=4,$P50&lt;=5.4),"Trung bình yếu",IF(AND($P50&gt;=5.5,$P50&lt;=6.9),"Trung bình",IF(AND($P50&gt;=7,$P50&lt;=8.4),"Khá",IF(AND($P50&gt;=8.5,$P50&lt;=10),"Giỏi","")))))</f>
        <v>Trung bình</v>
      </c>
      <c r="S50" s="38" t="str">
        <f>+IF(OR($H50=0,$I50=0,$J50=0,$K50=0),"Không đủ ĐKDT","")</f>
        <v/>
      </c>
      <c r="T50" s="39" t="s">
        <v>446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>
      <c r="B51" s="27">
        <v>42</v>
      </c>
      <c r="C51" s="28" t="s">
        <v>402</v>
      </c>
      <c r="D51" s="29" t="s">
        <v>403</v>
      </c>
      <c r="E51" s="30" t="s">
        <v>398</v>
      </c>
      <c r="F51" s="31" t="s">
        <v>404</v>
      </c>
      <c r="G51" s="28" t="s">
        <v>77</v>
      </c>
      <c r="H51" s="32">
        <v>8</v>
      </c>
      <c r="I51" s="32">
        <v>5</v>
      </c>
      <c r="J51" s="32" t="s">
        <v>28</v>
      </c>
      <c r="K51" s="32">
        <v>8</v>
      </c>
      <c r="L51" s="40"/>
      <c r="M51" s="40"/>
      <c r="N51" s="40"/>
      <c r="O51" s="34">
        <v>7</v>
      </c>
      <c r="P51" s="35">
        <f>ROUND(SUMPRODUCT(H51:O51,$H$9:$O$9)/100,1)</f>
        <v>7</v>
      </c>
      <c r="Q51" s="36" t="str">
        <f>IF(AND($P51&gt;=9,$P51&lt;=10),"A+","")&amp;IF(AND($P51&gt;=8.5,$P51&lt;=8.9),"A","")&amp;IF(AND($P51&gt;=8,$P51&lt;=8.4),"B+","")&amp;IF(AND($P51&gt;=7,$P51&lt;=7.9),"B","")&amp;IF(AND($P51&gt;=6.5,$P51&lt;=6.9),"C+","")&amp;IF(AND($P51&gt;=5.5,$P51&lt;=6.4),"C","")&amp;IF(AND($P51&gt;=5,$P51&lt;=5.4),"D+","")&amp;IF(AND($P51&gt;=4,$P51&lt;=4.9),"D","")&amp;IF(AND($P51&lt;4),"F","")</f>
        <v>B</v>
      </c>
      <c r="R51" s="37" t="str">
        <f>IF($P51&lt;4,"Kém",IF(AND($P51&gt;=4,$P51&lt;=5.4),"Trung bình yếu",IF(AND($P51&gt;=5.5,$P51&lt;=6.9),"Trung bình",IF(AND($P51&gt;=7,$P51&lt;=8.4),"Khá",IF(AND($P51&gt;=8.5,$P51&lt;=10),"Giỏi","")))))</f>
        <v>Khá</v>
      </c>
      <c r="S51" s="38" t="str">
        <f>+IF(OR($H51=0,$I51=0,$J51=0,$K51=0),"Không đủ ĐKDT","")</f>
        <v/>
      </c>
      <c r="T51" s="39" t="s">
        <v>446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>
      <c r="B52" s="27">
        <v>43</v>
      </c>
      <c r="C52" s="28" t="s">
        <v>405</v>
      </c>
      <c r="D52" s="29" t="s">
        <v>406</v>
      </c>
      <c r="E52" s="30" t="s">
        <v>251</v>
      </c>
      <c r="F52" s="31" t="s">
        <v>407</v>
      </c>
      <c r="G52" s="28" t="s">
        <v>95</v>
      </c>
      <c r="H52" s="32">
        <v>8</v>
      </c>
      <c r="I52" s="32">
        <v>7</v>
      </c>
      <c r="J52" s="32" t="s">
        <v>28</v>
      </c>
      <c r="K52" s="32">
        <v>8</v>
      </c>
      <c r="L52" s="40"/>
      <c r="M52" s="40"/>
      <c r="N52" s="40"/>
      <c r="O52" s="34">
        <v>6</v>
      </c>
      <c r="P52" s="35">
        <f>ROUND(SUMPRODUCT(H52:O52,$H$9:$O$9)/100,1)</f>
        <v>6.5</v>
      </c>
      <c r="Q52" s="36" t="str">
        <f>IF(AND($P52&gt;=9,$P52&lt;=10),"A+","")&amp;IF(AND($P52&gt;=8.5,$P52&lt;=8.9),"A","")&amp;IF(AND($P52&gt;=8,$P52&lt;=8.4),"B+","")&amp;IF(AND($P52&gt;=7,$P52&lt;=7.9),"B","")&amp;IF(AND($P52&gt;=6.5,$P52&lt;=6.9),"C+","")&amp;IF(AND($P52&gt;=5.5,$P52&lt;=6.4),"C","")&amp;IF(AND($P52&gt;=5,$P52&lt;=5.4),"D+","")&amp;IF(AND($P52&gt;=4,$P52&lt;=4.9),"D","")&amp;IF(AND($P52&lt;4),"F","")</f>
        <v>C+</v>
      </c>
      <c r="R52" s="37" t="str">
        <f>IF($P52&lt;4,"Kém",IF(AND($P52&gt;=4,$P52&lt;=5.4),"Trung bình yếu",IF(AND($P52&gt;=5.5,$P52&lt;=6.9),"Trung bình",IF(AND($P52&gt;=7,$P52&lt;=8.4),"Khá",IF(AND($P52&gt;=8.5,$P52&lt;=10),"Giỏi","")))))</f>
        <v>Trung bình</v>
      </c>
      <c r="S52" s="38" t="str">
        <f>+IF(OR($H52=0,$I52=0,$J52=0,$K52=0),"Không đủ ĐKDT","")</f>
        <v/>
      </c>
      <c r="T52" s="39" t="s">
        <v>446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>
      <c r="B53" s="27">
        <v>44</v>
      </c>
      <c r="C53" s="28" t="s">
        <v>408</v>
      </c>
      <c r="D53" s="29" t="s">
        <v>302</v>
      </c>
      <c r="E53" s="30" t="s">
        <v>409</v>
      </c>
      <c r="F53" s="31" t="s">
        <v>410</v>
      </c>
      <c r="G53" s="28" t="s">
        <v>95</v>
      </c>
      <c r="H53" s="32">
        <v>8</v>
      </c>
      <c r="I53" s="32">
        <v>4</v>
      </c>
      <c r="J53" s="32" t="s">
        <v>28</v>
      </c>
      <c r="K53" s="32">
        <v>8</v>
      </c>
      <c r="L53" s="40"/>
      <c r="M53" s="40"/>
      <c r="N53" s="40"/>
      <c r="O53" s="34">
        <v>7.5</v>
      </c>
      <c r="P53" s="35">
        <f>ROUND(SUMPRODUCT(H53:O53,$H$9:$O$9)/100,1)</f>
        <v>7.3</v>
      </c>
      <c r="Q53" s="36" t="str">
        <f>IF(AND($P53&gt;=9,$P53&lt;=10),"A+","")&amp;IF(AND($P53&gt;=8.5,$P53&lt;=8.9),"A","")&amp;IF(AND($P53&gt;=8,$P53&lt;=8.4),"B+","")&amp;IF(AND($P53&gt;=7,$P53&lt;=7.9),"B","")&amp;IF(AND($P53&gt;=6.5,$P53&lt;=6.9),"C+","")&amp;IF(AND($P53&gt;=5.5,$P53&lt;=6.4),"C","")&amp;IF(AND($P53&gt;=5,$P53&lt;=5.4),"D+","")&amp;IF(AND($P53&gt;=4,$P53&lt;=4.9),"D","")&amp;IF(AND($P53&lt;4),"F","")</f>
        <v>B</v>
      </c>
      <c r="R53" s="37" t="str">
        <f>IF($P53&lt;4,"Kém",IF(AND($P53&gt;=4,$P53&lt;=5.4),"Trung bình yếu",IF(AND($P53&gt;=5.5,$P53&lt;=6.9),"Trung bình",IF(AND($P53&gt;=7,$P53&lt;=8.4),"Khá",IF(AND($P53&gt;=8.5,$P53&lt;=10),"Giỏi","")))))</f>
        <v>Khá</v>
      </c>
      <c r="S53" s="38" t="str">
        <f>+IF(OR($H53=0,$I53=0,$J53=0,$K53=0),"Không đủ ĐKDT","")</f>
        <v/>
      </c>
      <c r="T53" s="39" t="s">
        <v>446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>
      <c r="B54" s="27">
        <v>45</v>
      </c>
      <c r="C54" s="28" t="s">
        <v>411</v>
      </c>
      <c r="D54" s="29" t="s">
        <v>126</v>
      </c>
      <c r="E54" s="30" t="s">
        <v>260</v>
      </c>
      <c r="F54" s="31" t="s">
        <v>179</v>
      </c>
      <c r="G54" s="28" t="s">
        <v>73</v>
      </c>
      <c r="H54" s="32">
        <v>10</v>
      </c>
      <c r="I54" s="32">
        <v>10</v>
      </c>
      <c r="J54" s="32" t="s">
        <v>28</v>
      </c>
      <c r="K54" s="32">
        <v>10</v>
      </c>
      <c r="L54" s="40"/>
      <c r="M54" s="40"/>
      <c r="N54" s="40"/>
      <c r="O54" s="34">
        <v>6</v>
      </c>
      <c r="P54" s="35">
        <f>ROUND(SUMPRODUCT(H54:O54,$H$9:$O$9)/100,1)</f>
        <v>7.2</v>
      </c>
      <c r="Q54" s="36" t="str">
        <f>IF(AND($P54&gt;=9,$P54&lt;=10),"A+","")&amp;IF(AND($P54&gt;=8.5,$P54&lt;=8.9),"A","")&amp;IF(AND($P54&gt;=8,$P54&lt;=8.4),"B+","")&amp;IF(AND($P54&gt;=7,$P54&lt;=7.9),"B","")&amp;IF(AND($P54&gt;=6.5,$P54&lt;=6.9),"C+","")&amp;IF(AND($P54&gt;=5.5,$P54&lt;=6.4),"C","")&amp;IF(AND($P54&gt;=5,$P54&lt;=5.4),"D+","")&amp;IF(AND($P54&gt;=4,$P54&lt;=4.9),"D","")&amp;IF(AND($P54&lt;4),"F","")</f>
        <v>B</v>
      </c>
      <c r="R54" s="37" t="str">
        <f>IF($P54&lt;4,"Kém",IF(AND($P54&gt;=4,$P54&lt;=5.4),"Trung bình yếu",IF(AND($P54&gt;=5.5,$P54&lt;=6.9),"Trung bình",IF(AND($P54&gt;=7,$P54&lt;=8.4),"Khá",IF(AND($P54&gt;=8.5,$P54&lt;=10),"Giỏi","")))))</f>
        <v>Khá</v>
      </c>
      <c r="S54" s="38" t="str">
        <f>+IF(OR($H54=0,$I54=0,$J54=0,$K54=0),"Không đủ ĐKDT","")</f>
        <v/>
      </c>
      <c r="T54" s="39" t="s">
        <v>446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>
      <c r="B55" s="27">
        <v>46</v>
      </c>
      <c r="C55" s="28" t="s">
        <v>412</v>
      </c>
      <c r="D55" s="29" t="s">
        <v>126</v>
      </c>
      <c r="E55" s="30" t="s">
        <v>260</v>
      </c>
      <c r="F55" s="31" t="s">
        <v>413</v>
      </c>
      <c r="G55" s="28" t="s">
        <v>77</v>
      </c>
      <c r="H55" s="32">
        <v>8</v>
      </c>
      <c r="I55" s="32">
        <v>4</v>
      </c>
      <c r="J55" s="32" t="s">
        <v>28</v>
      </c>
      <c r="K55" s="32">
        <v>8</v>
      </c>
      <c r="L55" s="40"/>
      <c r="M55" s="40"/>
      <c r="N55" s="40"/>
      <c r="O55" s="34">
        <v>8</v>
      </c>
      <c r="P55" s="35">
        <f>ROUND(SUMPRODUCT(H55:O55,$H$9:$O$9)/100,1)</f>
        <v>7.6</v>
      </c>
      <c r="Q55" s="36" t="str">
        <f>IF(AND($P55&gt;=9,$P55&lt;=10),"A+","")&amp;IF(AND($P55&gt;=8.5,$P55&lt;=8.9),"A","")&amp;IF(AND($P55&gt;=8,$P55&lt;=8.4),"B+","")&amp;IF(AND($P55&gt;=7,$P55&lt;=7.9),"B","")&amp;IF(AND($P55&gt;=6.5,$P55&lt;=6.9),"C+","")&amp;IF(AND($P55&gt;=5.5,$P55&lt;=6.4),"C","")&amp;IF(AND($P55&gt;=5,$P55&lt;=5.4),"D+","")&amp;IF(AND($P55&gt;=4,$P55&lt;=4.9),"D","")&amp;IF(AND($P55&lt;4),"F","")</f>
        <v>B</v>
      </c>
      <c r="R55" s="37" t="str">
        <f>IF($P55&lt;4,"Kém",IF(AND($P55&gt;=4,$P55&lt;=5.4),"Trung bình yếu",IF(AND($P55&gt;=5.5,$P55&lt;=6.9),"Trung bình",IF(AND($P55&gt;=7,$P55&lt;=8.4),"Khá",IF(AND($P55&gt;=8.5,$P55&lt;=10),"Giỏi","")))))</f>
        <v>Khá</v>
      </c>
      <c r="S55" s="38" t="str">
        <f>+IF(OR($H55=0,$I55=0,$J55=0,$K55=0),"Không đủ ĐKDT","")</f>
        <v/>
      </c>
      <c r="T55" s="39" t="s">
        <v>446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>
      <c r="B56" s="27">
        <v>47</v>
      </c>
      <c r="C56" s="28" t="s">
        <v>414</v>
      </c>
      <c r="D56" s="29" t="s">
        <v>415</v>
      </c>
      <c r="E56" s="30" t="s">
        <v>260</v>
      </c>
      <c r="F56" s="31" t="s">
        <v>416</v>
      </c>
      <c r="G56" s="28" t="s">
        <v>83</v>
      </c>
      <c r="H56" s="32">
        <v>8</v>
      </c>
      <c r="I56" s="32">
        <v>6.5</v>
      </c>
      <c r="J56" s="32" t="s">
        <v>28</v>
      </c>
      <c r="K56" s="32">
        <v>8</v>
      </c>
      <c r="L56" s="40"/>
      <c r="M56" s="40"/>
      <c r="N56" s="40"/>
      <c r="O56" s="34">
        <v>6.5</v>
      </c>
      <c r="P56" s="35">
        <f>ROUND(SUMPRODUCT(H56:O56,$H$9:$O$9)/100,1)</f>
        <v>6.8</v>
      </c>
      <c r="Q56" s="36" t="str">
        <f>IF(AND($P56&gt;=9,$P56&lt;=10),"A+","")&amp;IF(AND($P56&gt;=8.5,$P56&lt;=8.9),"A","")&amp;IF(AND($P56&gt;=8,$P56&lt;=8.4),"B+","")&amp;IF(AND($P56&gt;=7,$P56&lt;=7.9),"B","")&amp;IF(AND($P56&gt;=6.5,$P56&lt;=6.9),"C+","")&amp;IF(AND($P56&gt;=5.5,$P56&lt;=6.4),"C","")&amp;IF(AND($P56&gt;=5,$P56&lt;=5.4),"D+","")&amp;IF(AND($P56&gt;=4,$P56&lt;=4.9),"D","")&amp;IF(AND($P56&lt;4),"F","")</f>
        <v>C+</v>
      </c>
      <c r="R56" s="37" t="str">
        <f>IF($P56&lt;4,"Kém",IF(AND($P56&gt;=4,$P56&lt;=5.4),"Trung bình yếu",IF(AND($P56&gt;=5.5,$P56&lt;=6.9),"Trung bình",IF(AND($P56&gt;=7,$P56&lt;=8.4),"Khá",IF(AND($P56&gt;=8.5,$P56&lt;=10),"Giỏi","")))))</f>
        <v>Trung bình</v>
      </c>
      <c r="S56" s="38" t="str">
        <f>+IF(OR($H56=0,$I56=0,$J56=0,$K56=0),"Không đủ ĐKDT","")</f>
        <v/>
      </c>
      <c r="T56" s="39" t="s">
        <v>446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>
      <c r="B57" s="27">
        <v>48</v>
      </c>
      <c r="C57" s="28" t="s">
        <v>417</v>
      </c>
      <c r="D57" s="29" t="s">
        <v>418</v>
      </c>
      <c r="E57" s="30" t="s">
        <v>260</v>
      </c>
      <c r="F57" s="31" t="s">
        <v>419</v>
      </c>
      <c r="G57" s="28" t="s">
        <v>77</v>
      </c>
      <c r="H57" s="32">
        <v>8</v>
      </c>
      <c r="I57" s="32">
        <v>8</v>
      </c>
      <c r="J57" s="32" t="s">
        <v>28</v>
      </c>
      <c r="K57" s="32">
        <v>8</v>
      </c>
      <c r="L57" s="40"/>
      <c r="M57" s="40"/>
      <c r="N57" s="40"/>
      <c r="O57" s="34">
        <v>9.5</v>
      </c>
      <c r="P57" s="35">
        <f>ROUND(SUMPRODUCT(H57:O57,$H$9:$O$9)/100,1)</f>
        <v>9.1</v>
      </c>
      <c r="Q57" s="36" t="str">
        <f>IF(AND($P57&gt;=9,$P57&lt;=10),"A+","")&amp;IF(AND($P57&gt;=8.5,$P57&lt;=8.9),"A","")&amp;IF(AND($P57&gt;=8,$P57&lt;=8.4),"B+","")&amp;IF(AND($P57&gt;=7,$P57&lt;=7.9),"B","")&amp;IF(AND($P57&gt;=6.5,$P57&lt;=6.9),"C+","")&amp;IF(AND($P57&gt;=5.5,$P57&lt;=6.4),"C","")&amp;IF(AND($P57&gt;=5,$P57&lt;=5.4),"D+","")&amp;IF(AND($P57&gt;=4,$P57&lt;=4.9),"D","")&amp;IF(AND($P57&lt;4),"F","")</f>
        <v>A+</v>
      </c>
      <c r="R57" s="37" t="str">
        <f>IF($P57&lt;4,"Kém",IF(AND($P57&gt;=4,$P57&lt;=5.4),"Trung bình yếu",IF(AND($P57&gt;=5.5,$P57&lt;=6.9),"Trung bình",IF(AND($P57&gt;=7,$P57&lt;=8.4),"Khá",IF(AND($P57&gt;=8.5,$P57&lt;=10),"Giỏi","")))))</f>
        <v>Giỏi</v>
      </c>
      <c r="S57" s="38" t="str">
        <f>+IF(OR($H57=0,$I57=0,$J57=0,$K57=0),"Không đủ ĐKDT","")</f>
        <v/>
      </c>
      <c r="T57" s="39" t="s">
        <v>446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>
      <c r="B58" s="27">
        <v>49</v>
      </c>
      <c r="C58" s="28" t="s">
        <v>420</v>
      </c>
      <c r="D58" s="29" t="s">
        <v>421</v>
      </c>
      <c r="E58" s="30" t="s">
        <v>422</v>
      </c>
      <c r="F58" s="31" t="s">
        <v>272</v>
      </c>
      <c r="G58" s="28" t="s">
        <v>73</v>
      </c>
      <c r="H58" s="32">
        <v>8</v>
      </c>
      <c r="I58" s="32">
        <v>5</v>
      </c>
      <c r="J58" s="32" t="s">
        <v>28</v>
      </c>
      <c r="K58" s="32">
        <v>8</v>
      </c>
      <c r="L58" s="40"/>
      <c r="M58" s="40"/>
      <c r="N58" s="40"/>
      <c r="O58" s="34">
        <v>5</v>
      </c>
      <c r="P58" s="35">
        <f>ROUND(SUMPRODUCT(H58:O58,$H$9:$O$9)/100,1)</f>
        <v>5.6</v>
      </c>
      <c r="Q58" s="36" t="str">
        <f>IF(AND($P58&gt;=9,$P58&lt;=10),"A+","")&amp;IF(AND($P58&gt;=8.5,$P58&lt;=8.9),"A","")&amp;IF(AND($P58&gt;=8,$P58&lt;=8.4),"B+","")&amp;IF(AND($P58&gt;=7,$P58&lt;=7.9),"B","")&amp;IF(AND($P58&gt;=6.5,$P58&lt;=6.9),"C+","")&amp;IF(AND($P58&gt;=5.5,$P58&lt;=6.4),"C","")&amp;IF(AND($P58&gt;=5,$P58&lt;=5.4),"D+","")&amp;IF(AND($P58&gt;=4,$P58&lt;=4.9),"D","")&amp;IF(AND($P58&lt;4),"F","")</f>
        <v>C</v>
      </c>
      <c r="R58" s="37" t="str">
        <f>IF($P58&lt;4,"Kém",IF(AND($P58&gt;=4,$P58&lt;=5.4),"Trung bình yếu",IF(AND($P58&gt;=5.5,$P58&lt;=6.9),"Trung bình",IF(AND($P58&gt;=7,$P58&lt;=8.4),"Khá",IF(AND($P58&gt;=8.5,$P58&lt;=10),"Giỏi","")))))</f>
        <v>Trung bình</v>
      </c>
      <c r="S58" s="38" t="str">
        <f>+IF(OR($H58=0,$I58=0,$J58=0,$K58=0),"Không đủ ĐKDT","")</f>
        <v/>
      </c>
      <c r="T58" s="39" t="s">
        <v>446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>
      <c r="B59" s="27">
        <v>50</v>
      </c>
      <c r="C59" s="28" t="s">
        <v>423</v>
      </c>
      <c r="D59" s="29" t="s">
        <v>126</v>
      </c>
      <c r="E59" s="30" t="s">
        <v>424</v>
      </c>
      <c r="F59" s="31" t="s">
        <v>425</v>
      </c>
      <c r="G59" s="28" t="s">
        <v>124</v>
      </c>
      <c r="H59" s="32">
        <v>10</v>
      </c>
      <c r="I59" s="32">
        <v>8</v>
      </c>
      <c r="J59" s="32" t="s">
        <v>28</v>
      </c>
      <c r="K59" s="32">
        <v>10</v>
      </c>
      <c r="L59" s="40"/>
      <c r="M59" s="40"/>
      <c r="N59" s="40"/>
      <c r="O59" s="34">
        <v>9</v>
      </c>
      <c r="P59" s="35">
        <f>ROUND(SUMPRODUCT(H59:O59,$H$9:$O$9)/100,1)</f>
        <v>9.1</v>
      </c>
      <c r="Q59" s="36" t="str">
        <f>IF(AND($P59&gt;=9,$P59&lt;=10),"A+","")&amp;IF(AND($P59&gt;=8.5,$P59&lt;=8.9),"A","")&amp;IF(AND($P59&gt;=8,$P59&lt;=8.4),"B+","")&amp;IF(AND($P59&gt;=7,$P59&lt;=7.9),"B","")&amp;IF(AND($P59&gt;=6.5,$P59&lt;=6.9),"C+","")&amp;IF(AND($P59&gt;=5.5,$P59&lt;=6.4),"C","")&amp;IF(AND($P59&gt;=5,$P59&lt;=5.4),"D+","")&amp;IF(AND($P59&gt;=4,$P59&lt;=4.9),"D","")&amp;IF(AND($P59&lt;4),"F","")</f>
        <v>A+</v>
      </c>
      <c r="R59" s="37" t="str">
        <f>IF($P59&lt;4,"Kém",IF(AND($P59&gt;=4,$P59&lt;=5.4),"Trung bình yếu",IF(AND($P59&gt;=5.5,$P59&lt;=6.9),"Trung bình",IF(AND($P59&gt;=7,$P59&lt;=8.4),"Khá",IF(AND($P59&gt;=8.5,$P59&lt;=10),"Giỏi","")))))</f>
        <v>Giỏi</v>
      </c>
      <c r="S59" s="38" t="str">
        <f>+IF(OR($H59=0,$I59=0,$J59=0,$K59=0),"Không đủ ĐKDT","")</f>
        <v/>
      </c>
      <c r="T59" s="39" t="s">
        <v>446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>
      <c r="B60" s="27">
        <v>51</v>
      </c>
      <c r="C60" s="28" t="s">
        <v>426</v>
      </c>
      <c r="D60" s="29" t="s">
        <v>427</v>
      </c>
      <c r="E60" s="30" t="s">
        <v>424</v>
      </c>
      <c r="F60" s="31" t="s">
        <v>428</v>
      </c>
      <c r="G60" s="28" t="s">
        <v>73</v>
      </c>
      <c r="H60" s="32">
        <v>8</v>
      </c>
      <c r="I60" s="32">
        <v>9.5</v>
      </c>
      <c r="J60" s="32" t="s">
        <v>28</v>
      </c>
      <c r="K60" s="32">
        <v>9.5</v>
      </c>
      <c r="L60" s="40"/>
      <c r="M60" s="40"/>
      <c r="N60" s="40"/>
      <c r="O60" s="34">
        <v>6.5</v>
      </c>
      <c r="P60" s="35">
        <f>ROUND(SUMPRODUCT(H60:O60,$H$9:$O$9)/100,1)</f>
        <v>7.3</v>
      </c>
      <c r="Q60" s="36" t="str">
        <f>IF(AND($P60&gt;=9,$P60&lt;=10),"A+","")&amp;IF(AND($P60&gt;=8.5,$P60&lt;=8.9),"A","")&amp;IF(AND($P60&gt;=8,$P60&lt;=8.4),"B+","")&amp;IF(AND($P60&gt;=7,$P60&lt;=7.9),"B","")&amp;IF(AND($P60&gt;=6.5,$P60&lt;=6.9),"C+","")&amp;IF(AND($P60&gt;=5.5,$P60&lt;=6.4),"C","")&amp;IF(AND($P60&gt;=5,$P60&lt;=5.4),"D+","")&amp;IF(AND($P60&gt;=4,$P60&lt;=4.9),"D","")&amp;IF(AND($P60&lt;4),"F","")</f>
        <v>B</v>
      </c>
      <c r="R60" s="37" t="str">
        <f>IF($P60&lt;4,"Kém",IF(AND($P60&gt;=4,$P60&lt;=5.4),"Trung bình yếu",IF(AND($P60&gt;=5.5,$P60&lt;=6.9),"Trung bình",IF(AND($P60&gt;=7,$P60&lt;=8.4),"Khá",IF(AND($P60&gt;=8.5,$P60&lt;=10),"Giỏi","")))))</f>
        <v>Khá</v>
      </c>
      <c r="S60" s="38" t="str">
        <f>+IF(OR($H60=0,$I60=0,$J60=0,$K60=0),"Không đủ ĐKDT","")</f>
        <v/>
      </c>
      <c r="T60" s="39" t="s">
        <v>446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>
      <c r="B61" s="27">
        <v>52</v>
      </c>
      <c r="C61" s="28" t="s">
        <v>429</v>
      </c>
      <c r="D61" s="29" t="s">
        <v>430</v>
      </c>
      <c r="E61" s="30" t="s">
        <v>431</v>
      </c>
      <c r="F61" s="31" t="s">
        <v>155</v>
      </c>
      <c r="G61" s="28" t="s">
        <v>77</v>
      </c>
      <c r="H61" s="32">
        <v>7</v>
      </c>
      <c r="I61" s="32">
        <v>2.5</v>
      </c>
      <c r="J61" s="32" t="s">
        <v>28</v>
      </c>
      <c r="K61" s="32">
        <v>7</v>
      </c>
      <c r="L61" s="40"/>
      <c r="M61" s="40"/>
      <c r="N61" s="40"/>
      <c r="O61" s="34">
        <v>2.5</v>
      </c>
      <c r="P61" s="35">
        <f>ROUND(SUMPRODUCT(H61:O61,$H$9:$O$9)/100,1)</f>
        <v>3.4</v>
      </c>
      <c r="Q61" s="36" t="str">
        <f>IF(AND($P61&gt;=9,$P61&lt;=10),"A+","")&amp;IF(AND($P61&gt;=8.5,$P61&lt;=8.9),"A","")&amp;IF(AND($P61&gt;=8,$P61&lt;=8.4),"B+","")&amp;IF(AND($P61&gt;=7,$P61&lt;=7.9),"B","")&amp;IF(AND($P61&gt;=6.5,$P61&lt;=6.9),"C+","")&amp;IF(AND($P61&gt;=5.5,$P61&lt;=6.4),"C","")&amp;IF(AND($P61&gt;=5,$P61&lt;=5.4),"D+","")&amp;IF(AND($P61&gt;=4,$P61&lt;=4.9),"D","")&amp;IF(AND($P61&lt;4),"F","")</f>
        <v>F</v>
      </c>
      <c r="R61" s="37" t="str">
        <f>IF($P61&lt;4,"Kém",IF(AND($P61&gt;=4,$P61&lt;=5.4),"Trung bình yếu",IF(AND($P61&gt;=5.5,$P61&lt;=6.9),"Trung bình",IF(AND($P61&gt;=7,$P61&lt;=8.4),"Khá",IF(AND($P61&gt;=8.5,$P61&lt;=10),"Giỏi","")))))</f>
        <v>Kém</v>
      </c>
      <c r="S61" s="38" t="str">
        <f>+IF(OR($H61=0,$I61=0,$J61=0,$K61=0),"Không đủ ĐKDT","")</f>
        <v/>
      </c>
      <c r="T61" s="39" t="s">
        <v>446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>
      <c r="B62" s="27">
        <v>53</v>
      </c>
      <c r="C62" s="28" t="s">
        <v>432</v>
      </c>
      <c r="D62" s="29" t="s">
        <v>184</v>
      </c>
      <c r="E62" s="30" t="s">
        <v>433</v>
      </c>
      <c r="F62" s="31" t="s">
        <v>434</v>
      </c>
      <c r="G62" s="28" t="s">
        <v>73</v>
      </c>
      <c r="H62" s="32">
        <v>8</v>
      </c>
      <c r="I62" s="32">
        <v>9.5</v>
      </c>
      <c r="J62" s="32" t="s">
        <v>28</v>
      </c>
      <c r="K62" s="32">
        <v>9.5</v>
      </c>
      <c r="L62" s="40"/>
      <c r="M62" s="40"/>
      <c r="N62" s="40"/>
      <c r="O62" s="34">
        <v>6</v>
      </c>
      <c r="P62" s="35">
        <f>ROUND(SUMPRODUCT(H62:O62,$H$9:$O$9)/100,1)</f>
        <v>6.9</v>
      </c>
      <c r="Q62" s="36" t="str">
        <f>IF(AND($P62&gt;=9,$P62&lt;=10),"A+","")&amp;IF(AND($P62&gt;=8.5,$P62&lt;=8.9),"A","")&amp;IF(AND($P62&gt;=8,$P62&lt;=8.4),"B+","")&amp;IF(AND($P62&gt;=7,$P62&lt;=7.9),"B","")&amp;IF(AND($P62&gt;=6.5,$P62&lt;=6.9),"C+","")&amp;IF(AND($P62&gt;=5.5,$P62&lt;=6.4),"C","")&amp;IF(AND($P62&gt;=5,$P62&lt;=5.4),"D+","")&amp;IF(AND($P62&gt;=4,$P62&lt;=4.9),"D","")&amp;IF(AND($P62&lt;4),"F","")</f>
        <v>C+</v>
      </c>
      <c r="R62" s="37" t="str">
        <f>IF($P62&lt;4,"Kém",IF(AND($P62&gt;=4,$P62&lt;=5.4),"Trung bình yếu",IF(AND($P62&gt;=5.5,$P62&lt;=6.9),"Trung bình",IF(AND($P62&gt;=7,$P62&lt;=8.4),"Khá",IF(AND($P62&gt;=8.5,$P62&lt;=10),"Giỏi","")))))</f>
        <v>Trung bình</v>
      </c>
      <c r="S62" s="38" t="str">
        <f>+IF(OR($H62=0,$I62=0,$J62=0,$K62=0),"Không đủ ĐKDT","")</f>
        <v/>
      </c>
      <c r="T62" s="39" t="s">
        <v>446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>
      <c r="B63" s="27">
        <v>54</v>
      </c>
      <c r="C63" s="28" t="s">
        <v>435</v>
      </c>
      <c r="D63" s="29" t="s">
        <v>436</v>
      </c>
      <c r="E63" s="30" t="s">
        <v>437</v>
      </c>
      <c r="F63" s="31" t="s">
        <v>438</v>
      </c>
      <c r="G63" s="28" t="s">
        <v>95</v>
      </c>
      <c r="H63" s="32">
        <v>8</v>
      </c>
      <c r="I63" s="32">
        <v>3.5</v>
      </c>
      <c r="J63" s="32" t="s">
        <v>28</v>
      </c>
      <c r="K63" s="32">
        <v>8</v>
      </c>
      <c r="L63" s="40"/>
      <c r="M63" s="40"/>
      <c r="N63" s="40"/>
      <c r="O63" s="34">
        <v>4.5</v>
      </c>
      <c r="P63" s="35">
        <f>ROUND(SUMPRODUCT(H63:O63,$H$9:$O$9)/100,1)</f>
        <v>5.0999999999999996</v>
      </c>
      <c r="Q63" s="36" t="str">
        <f>IF(AND($P63&gt;=9,$P63&lt;=10),"A+","")&amp;IF(AND($P63&gt;=8.5,$P63&lt;=8.9),"A","")&amp;IF(AND($P63&gt;=8,$P63&lt;=8.4),"B+","")&amp;IF(AND($P63&gt;=7,$P63&lt;=7.9),"B","")&amp;IF(AND($P63&gt;=6.5,$P63&lt;=6.9),"C+","")&amp;IF(AND($P63&gt;=5.5,$P63&lt;=6.4),"C","")&amp;IF(AND($P63&gt;=5,$P63&lt;=5.4),"D+","")&amp;IF(AND($P63&gt;=4,$P63&lt;=4.9),"D","")&amp;IF(AND($P63&lt;4),"F","")</f>
        <v>D+</v>
      </c>
      <c r="R63" s="37" t="str">
        <f>IF($P63&lt;4,"Kém",IF(AND($P63&gt;=4,$P63&lt;=5.4),"Trung bình yếu",IF(AND($P63&gt;=5.5,$P63&lt;=6.9),"Trung bình",IF(AND($P63&gt;=7,$P63&lt;=8.4),"Khá",IF(AND($P63&gt;=8.5,$P63&lt;=10),"Giỏi","")))))</f>
        <v>Trung bình yếu</v>
      </c>
      <c r="S63" s="38" t="str">
        <f>+IF(OR($H63=0,$I63=0,$J63=0,$K63=0),"Không đủ ĐKDT","")</f>
        <v/>
      </c>
      <c r="T63" s="39" t="s">
        <v>446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>
      <c r="B64" s="27">
        <v>55</v>
      </c>
      <c r="C64" s="28" t="s">
        <v>439</v>
      </c>
      <c r="D64" s="29" t="s">
        <v>440</v>
      </c>
      <c r="E64" s="30" t="s">
        <v>441</v>
      </c>
      <c r="F64" s="31" t="s">
        <v>442</v>
      </c>
      <c r="G64" s="28" t="s">
        <v>77</v>
      </c>
      <c r="H64" s="32">
        <v>8</v>
      </c>
      <c r="I64" s="32">
        <v>7.5</v>
      </c>
      <c r="J64" s="32" t="s">
        <v>28</v>
      </c>
      <c r="K64" s="32">
        <v>8</v>
      </c>
      <c r="L64" s="40"/>
      <c r="M64" s="40"/>
      <c r="N64" s="40"/>
      <c r="O64" s="34">
        <v>9</v>
      </c>
      <c r="P64" s="35">
        <f>ROUND(SUMPRODUCT(H64:O64,$H$9:$O$9)/100,1)</f>
        <v>8.6999999999999993</v>
      </c>
      <c r="Q64" s="36" t="str">
        <f>IF(AND($P64&gt;=9,$P64&lt;=10),"A+","")&amp;IF(AND($P64&gt;=8.5,$P64&lt;=8.9),"A","")&amp;IF(AND($P64&gt;=8,$P64&lt;=8.4),"B+","")&amp;IF(AND($P64&gt;=7,$P64&lt;=7.9),"B","")&amp;IF(AND($P64&gt;=6.5,$P64&lt;=6.9),"C+","")&amp;IF(AND($P64&gt;=5.5,$P64&lt;=6.4),"C","")&amp;IF(AND($P64&gt;=5,$P64&lt;=5.4),"D+","")&amp;IF(AND($P64&gt;=4,$P64&lt;=4.9),"D","")&amp;IF(AND($P64&lt;4),"F","")</f>
        <v>A</v>
      </c>
      <c r="R64" s="37" t="str">
        <f>IF($P64&lt;4,"Kém",IF(AND($P64&gt;=4,$P64&lt;=5.4),"Trung bình yếu",IF(AND($P64&gt;=5.5,$P64&lt;=6.9),"Trung bình",IF(AND($P64&gt;=7,$P64&lt;=8.4),"Khá",IF(AND($P64&gt;=8.5,$P64&lt;=10),"Giỏi","")))))</f>
        <v>Giỏi</v>
      </c>
      <c r="S64" s="38" t="str">
        <f>+IF(OR($H64=0,$I64=0,$J64=0,$K64=0),"Không đủ ĐKDT","")</f>
        <v/>
      </c>
      <c r="T64" s="39" t="s">
        <v>446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>
      <c r="B65" s="88">
        <v>56</v>
      </c>
      <c r="C65" s="89" t="s">
        <v>443</v>
      </c>
      <c r="D65" s="90" t="s">
        <v>444</v>
      </c>
      <c r="E65" s="91" t="s">
        <v>441</v>
      </c>
      <c r="F65" s="92" t="s">
        <v>445</v>
      </c>
      <c r="G65" s="89" t="s">
        <v>65</v>
      </c>
      <c r="H65" s="93">
        <v>7</v>
      </c>
      <c r="I65" s="93">
        <v>4</v>
      </c>
      <c r="J65" s="93" t="s">
        <v>28</v>
      </c>
      <c r="K65" s="93">
        <v>7</v>
      </c>
      <c r="L65" s="94"/>
      <c r="M65" s="94"/>
      <c r="N65" s="94"/>
      <c r="O65" s="95">
        <v>4.5</v>
      </c>
      <c r="P65" s="96">
        <f>ROUND(SUMPRODUCT(H65:O65,$H$9:$O$9)/100,1)</f>
        <v>5</v>
      </c>
      <c r="Q65" s="97" t="str">
        <f>IF(AND($P65&gt;=9,$P65&lt;=10),"A+","")&amp;IF(AND($P65&gt;=8.5,$P65&lt;=8.9),"A","")&amp;IF(AND($P65&gt;=8,$P65&lt;=8.4),"B+","")&amp;IF(AND($P65&gt;=7,$P65&lt;=7.9),"B","")&amp;IF(AND($P65&gt;=6.5,$P65&lt;=6.9),"C+","")&amp;IF(AND($P65&gt;=5.5,$P65&lt;=6.4),"C","")&amp;IF(AND($P65&gt;=5,$P65&lt;=5.4),"D+","")&amp;IF(AND($P65&gt;=4,$P65&lt;=4.9),"D","")&amp;IF(AND($P65&lt;4),"F","")</f>
        <v>D+</v>
      </c>
      <c r="R65" s="98" t="str">
        <f>IF($P65&lt;4,"Kém",IF(AND($P65&gt;=4,$P65&lt;=5.4),"Trung bình yếu",IF(AND($P65&gt;=5.5,$P65&lt;=6.9),"Trung bình",IF(AND($P65&gt;=7,$P65&lt;=8.4),"Khá",IF(AND($P65&gt;=8.5,$P65&lt;=10),"Giỏi","")))))</f>
        <v>Trung bình yếu</v>
      </c>
      <c r="S65" s="99" t="str">
        <f>+IF(OR($H65=0,$I65=0,$J65=0,$K65=0),"Không đủ ĐKDT","")</f>
        <v/>
      </c>
      <c r="T65" s="39" t="s">
        <v>446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9" customHeight="1">
      <c r="A66" s="2"/>
      <c r="B66" s="41"/>
      <c r="C66" s="42"/>
      <c r="D66" s="42"/>
      <c r="E66" s="43"/>
      <c r="F66" s="43"/>
      <c r="G66" s="43"/>
      <c r="H66" s="44"/>
      <c r="I66" s="45"/>
      <c r="J66" s="45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3"/>
    </row>
    <row r="67" spans="1:38" ht="16.8" hidden="1">
      <c r="A67" s="2"/>
      <c r="B67" s="131" t="s">
        <v>29</v>
      </c>
      <c r="C67" s="131"/>
      <c r="D67" s="42"/>
      <c r="E67" s="43"/>
      <c r="F67" s="43"/>
      <c r="G67" s="43"/>
      <c r="H67" s="44"/>
      <c r="I67" s="45"/>
      <c r="J67" s="45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3"/>
    </row>
    <row r="68" spans="1:38" ht="16.5" hidden="1" customHeight="1">
      <c r="A68" s="2"/>
      <c r="B68" s="47" t="s">
        <v>30</v>
      </c>
      <c r="C68" s="47"/>
      <c r="D68" s="48">
        <f>+$Z$8</f>
        <v>56</v>
      </c>
      <c r="E68" s="49" t="s">
        <v>31</v>
      </c>
      <c r="F68" s="121" t="s">
        <v>32</v>
      </c>
      <c r="G68" s="121"/>
      <c r="H68" s="121"/>
      <c r="I68" s="121"/>
      <c r="J68" s="121"/>
      <c r="K68" s="121"/>
      <c r="L68" s="121"/>
      <c r="M68" s="121"/>
      <c r="N68" s="121"/>
      <c r="O68" s="50">
        <f>$Z$8 -COUNTIF($S$9:$S$255,"Vắng") -COUNTIF($S$9:$S$255,"Vắng có phép") - COUNTIF($S$9:$S$255,"Đình chỉ thi") - COUNTIF($S$9:$S$255,"Không đủ ĐKDT")</f>
        <v>54</v>
      </c>
      <c r="P68" s="50"/>
      <c r="Q68" s="50"/>
      <c r="R68" s="51"/>
      <c r="S68" s="52" t="s">
        <v>31</v>
      </c>
      <c r="T68" s="51"/>
      <c r="U68" s="3"/>
    </row>
    <row r="69" spans="1:38" ht="16.5" hidden="1" customHeight="1">
      <c r="A69" s="2"/>
      <c r="B69" s="47" t="s">
        <v>33</v>
      </c>
      <c r="C69" s="47"/>
      <c r="D69" s="48">
        <f>+$AK$8</f>
        <v>50</v>
      </c>
      <c r="E69" s="49" t="s">
        <v>31</v>
      </c>
      <c r="F69" s="121" t="s">
        <v>34</v>
      </c>
      <c r="G69" s="121"/>
      <c r="H69" s="121"/>
      <c r="I69" s="121"/>
      <c r="J69" s="121"/>
      <c r="K69" s="121"/>
      <c r="L69" s="121"/>
      <c r="M69" s="121"/>
      <c r="N69" s="121"/>
      <c r="O69" s="53">
        <f>COUNTIF($S$9:$S$131,"Vắng")</f>
        <v>0</v>
      </c>
      <c r="P69" s="53"/>
      <c r="Q69" s="53"/>
      <c r="R69" s="54"/>
      <c r="S69" s="52" t="s">
        <v>31</v>
      </c>
      <c r="T69" s="54"/>
      <c r="U69" s="3"/>
    </row>
    <row r="70" spans="1:38" ht="16.5" hidden="1" customHeight="1">
      <c r="A70" s="2"/>
      <c r="B70" s="47" t="s">
        <v>49</v>
      </c>
      <c r="C70" s="47"/>
      <c r="D70" s="63">
        <f>COUNTIF(W10:W65,"Học lại")</f>
        <v>6</v>
      </c>
      <c r="E70" s="49" t="s">
        <v>31</v>
      </c>
      <c r="F70" s="121" t="s">
        <v>50</v>
      </c>
      <c r="G70" s="121"/>
      <c r="H70" s="121"/>
      <c r="I70" s="121"/>
      <c r="J70" s="121"/>
      <c r="K70" s="121"/>
      <c r="L70" s="121"/>
      <c r="M70" s="121"/>
      <c r="N70" s="121"/>
      <c r="O70" s="50">
        <f>COUNTIF($S$9:$S$131,"Vắng có phép")</f>
        <v>0</v>
      </c>
      <c r="P70" s="50"/>
      <c r="Q70" s="50"/>
      <c r="R70" s="51"/>
      <c r="S70" s="52" t="s">
        <v>31</v>
      </c>
      <c r="T70" s="51"/>
      <c r="U70" s="3"/>
    </row>
    <row r="71" spans="1:38" ht="3" hidden="1" customHeight="1">
      <c r="A71" s="2"/>
      <c r="B71" s="41"/>
      <c r="C71" s="42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3"/>
    </row>
    <row r="72" spans="1:38" hidden="1">
      <c r="B72" s="83" t="s">
        <v>51</v>
      </c>
      <c r="C72" s="83"/>
      <c r="D72" s="84">
        <f>COUNTIF(W10:W65,"Thi lại")</f>
        <v>0</v>
      </c>
      <c r="E72" s="85" t="s">
        <v>31</v>
      </c>
      <c r="F72" s="3"/>
      <c r="G72" s="3"/>
      <c r="H72" s="3"/>
      <c r="I72" s="3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3"/>
    </row>
    <row r="73" spans="1:38" ht="24.75" customHeight="1">
      <c r="B73" s="83"/>
      <c r="C73" s="83"/>
      <c r="D73" s="84"/>
      <c r="E73" s="85"/>
      <c r="F73" s="3"/>
      <c r="G73" s="3"/>
      <c r="H73" s="3"/>
      <c r="I73" s="3"/>
      <c r="J73" s="137" t="s">
        <v>1043</v>
      </c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3"/>
    </row>
    <row r="74" spans="1:38">
      <c r="A74" s="55"/>
      <c r="B74" s="141" t="s">
        <v>35</v>
      </c>
      <c r="C74" s="141"/>
      <c r="D74" s="141"/>
      <c r="E74" s="141"/>
      <c r="F74" s="141"/>
      <c r="G74" s="141"/>
      <c r="H74" s="141"/>
      <c r="I74" s="142"/>
      <c r="J74" s="143" t="s">
        <v>36</v>
      </c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3"/>
    </row>
    <row r="75" spans="1:38" ht="4.5" customHeight="1">
      <c r="A75" s="2"/>
      <c r="B75" s="144"/>
      <c r="C75" s="145"/>
      <c r="D75" s="145"/>
      <c r="E75" s="146"/>
      <c r="F75" s="146"/>
      <c r="G75" s="146"/>
      <c r="H75" s="147"/>
      <c r="I75" s="148"/>
      <c r="J75" s="148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3"/>
    </row>
    <row r="76" spans="1:38" s="2" customFormat="1">
      <c r="B76" s="141" t="s">
        <v>37</v>
      </c>
      <c r="C76" s="141"/>
      <c r="D76" s="150" t="s">
        <v>38</v>
      </c>
      <c r="E76" s="150"/>
      <c r="F76" s="150"/>
      <c r="G76" s="150"/>
      <c r="H76" s="150"/>
      <c r="I76" s="148"/>
      <c r="J76" s="148"/>
      <c r="K76" s="151"/>
      <c r="L76" s="151"/>
      <c r="M76" s="151"/>
      <c r="N76" s="151"/>
      <c r="O76" s="151"/>
      <c r="P76" s="151"/>
      <c r="Q76" s="151"/>
      <c r="R76" s="151"/>
      <c r="S76" s="151"/>
      <c r="T76" s="151"/>
      <c r="U76" s="3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</row>
    <row r="77" spans="1:38" s="2" customFormat="1">
      <c r="A77" s="1"/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3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</row>
    <row r="78" spans="1:38" s="2" customFormat="1">
      <c r="A78" s="1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3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</row>
    <row r="79" spans="1:38" s="2" customFormat="1">
      <c r="A79" s="1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  <c r="O79" s="149"/>
      <c r="P79" s="149"/>
      <c r="Q79" s="149"/>
      <c r="R79" s="149"/>
      <c r="S79" s="149"/>
      <c r="T79" s="149"/>
      <c r="U79" s="3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</row>
    <row r="80" spans="1:38" s="2" customFormat="1" ht="9.75" customHeight="1">
      <c r="A80" s="1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3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</row>
    <row r="81" spans="1:38" s="2" customFormat="1" ht="3.75" customHeight="1">
      <c r="A81" s="1"/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</row>
    <row r="82" spans="1:38" s="2" customFormat="1" ht="18" customHeight="1">
      <c r="A82" s="1"/>
      <c r="B82" s="152" t="s">
        <v>39</v>
      </c>
      <c r="C82" s="152"/>
      <c r="D82" s="152" t="s">
        <v>52</v>
      </c>
      <c r="E82" s="152"/>
      <c r="F82" s="152"/>
      <c r="G82" s="152"/>
      <c r="H82" s="152"/>
      <c r="I82" s="152"/>
      <c r="J82" s="152" t="s">
        <v>40</v>
      </c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3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</row>
    <row r="83" spans="1:38" s="2" customFormat="1" ht="4.5" customHeight="1">
      <c r="A83" s="1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</row>
    <row r="84" spans="1:38" s="2" customFormat="1" ht="36.75" customHeight="1">
      <c r="A84" s="1"/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</row>
    <row r="85" spans="1:38" s="2" customFormat="1" ht="21.75" customHeight="1">
      <c r="A85" s="1"/>
      <c r="B85" s="141" t="s">
        <v>41</v>
      </c>
      <c r="C85" s="141"/>
      <c r="D85" s="141"/>
      <c r="E85" s="141"/>
      <c r="F85" s="141"/>
      <c r="G85" s="141"/>
      <c r="H85" s="141"/>
      <c r="I85" s="142"/>
      <c r="J85" s="143" t="s">
        <v>54</v>
      </c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</row>
    <row r="86" spans="1:38" s="2" customFormat="1">
      <c r="A86" s="1"/>
      <c r="B86" s="144"/>
      <c r="C86" s="145"/>
      <c r="D86" s="145"/>
      <c r="E86" s="146"/>
      <c r="F86" s="146"/>
      <c r="G86" s="146"/>
      <c r="H86" s="147"/>
      <c r="I86" s="148"/>
      <c r="J86" s="143" t="s">
        <v>55</v>
      </c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</row>
    <row r="87" spans="1:38" s="2" customFormat="1">
      <c r="A87" s="1"/>
      <c r="B87" s="141" t="s">
        <v>37</v>
      </c>
      <c r="C87" s="141"/>
      <c r="D87" s="150" t="s">
        <v>38</v>
      </c>
      <c r="E87" s="150"/>
      <c r="F87" s="150"/>
      <c r="G87" s="150"/>
      <c r="H87" s="150"/>
      <c r="I87" s="148"/>
      <c r="J87" s="148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>
      <c r="A88" s="1"/>
      <c r="B88" s="149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  <c r="U88" s="1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</row>
    <row r="90" spans="1:38"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</row>
    <row r="91" spans="1:38"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</row>
    <row r="92" spans="1:38">
      <c r="B92" s="153"/>
      <c r="C92" s="153"/>
      <c r="D92" s="153"/>
      <c r="E92" s="153"/>
      <c r="F92" s="153"/>
      <c r="G92" s="153"/>
      <c r="H92" s="153"/>
      <c r="I92" s="153"/>
      <c r="J92" s="153" t="s">
        <v>56</v>
      </c>
      <c r="K92" s="153"/>
      <c r="L92" s="153"/>
      <c r="M92" s="153"/>
      <c r="N92" s="153"/>
      <c r="O92" s="153"/>
      <c r="P92" s="153"/>
      <c r="Q92" s="153"/>
      <c r="R92" s="153"/>
      <c r="S92" s="153"/>
      <c r="T92" s="153"/>
    </row>
  </sheetData>
  <sheetProtection formatCells="0" formatColumns="0" formatRows="0" insertColumns="0" insertRows="0" insertHyperlinks="0" deleteColumns="0" deleteRows="0" sort="0" autoFilter="0" pivotTables="0"/>
  <autoFilter ref="A9:AL65">
    <filterColumn colId="1" showButton="0"/>
    <filterColumn colId="2" showButton="0"/>
    <filterColumn colId="3" showButton="0"/>
    <filterColumn colId="4" showButton="0"/>
    <filterColumn colId="5" showButton="0"/>
    <filterColumn colId="19"/>
  </autoFilter>
  <sortState ref="B10:T65">
    <sortCondition ref="B10:B65"/>
  </sortState>
  <mergeCells count="58">
    <mergeCell ref="D82:I82"/>
    <mergeCell ref="B85:H85"/>
    <mergeCell ref="J85:T85"/>
    <mergeCell ref="J82:T82"/>
    <mergeCell ref="L7:L8"/>
    <mergeCell ref="M7:M8"/>
    <mergeCell ref="B87:C87"/>
    <mergeCell ref="D87:H87"/>
    <mergeCell ref="B92:C92"/>
    <mergeCell ref="D92:I92"/>
    <mergeCell ref="J92:T92"/>
    <mergeCell ref="J86:T86"/>
    <mergeCell ref="F70:N70"/>
    <mergeCell ref="J72:T72"/>
    <mergeCell ref="J73:T73"/>
    <mergeCell ref="B74:H74"/>
    <mergeCell ref="J74:T74"/>
    <mergeCell ref="B76:C76"/>
    <mergeCell ref="D76:H76"/>
    <mergeCell ref="B82:C82"/>
    <mergeCell ref="F69:N69"/>
    <mergeCell ref="C7:C8"/>
    <mergeCell ref="D7:E8"/>
    <mergeCell ref="AI4:AJ6"/>
    <mergeCell ref="F7:F8"/>
    <mergeCell ref="G7:G8"/>
    <mergeCell ref="B9:G9"/>
    <mergeCell ref="B67:C67"/>
    <mergeCell ref="F68:N68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5">
    <cfRule type="cellIs" dxfId="9" priority="3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X2:AL8 W10:W65 D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6"/>
  <sheetViews>
    <sheetView tabSelected="1" workbookViewId="0">
      <pane ySplit="3" topLeftCell="A65" activePane="bottomLeft" state="frozen"/>
      <selection activeCell="A6" sqref="A6:XFD6"/>
      <selection pane="bottomLeft" activeCell="S12" sqref="S12"/>
    </sheetView>
  </sheetViews>
  <sheetFormatPr defaultColWidth="9" defaultRowHeight="15.6"/>
  <cols>
    <col min="1" max="1" width="0.59765625" style="1" customWidth="1"/>
    <col min="2" max="2" width="4" style="1" customWidth="1"/>
    <col min="3" max="3" width="11.29687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2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7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4"/>
    <col min="24" max="24" width="9.09765625" style="64" bestFit="1" customWidth="1"/>
    <col min="25" max="25" width="9" style="64"/>
    <col min="26" max="26" width="10.3984375" style="64" bestFit="1" customWidth="1"/>
    <col min="27" max="27" width="9.09765625" style="64" bestFit="1" customWidth="1"/>
    <col min="28" max="38" width="9" style="64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1038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3"/>
    </row>
    <row r="2" spans="2:38" ht="25.5" customHeight="1">
      <c r="B2" s="109" t="s">
        <v>1</v>
      </c>
      <c r="C2" s="109"/>
      <c r="D2" s="109"/>
      <c r="E2" s="109"/>
      <c r="F2" s="109"/>
      <c r="G2" s="109"/>
      <c r="H2" s="110" t="s">
        <v>53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11" t="s">
        <v>2</v>
      </c>
      <c r="C4" s="111"/>
      <c r="D4" s="112" t="s">
        <v>57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 t="s">
        <v>610</v>
      </c>
      <c r="P4" s="113"/>
      <c r="Q4" s="113"/>
      <c r="R4" s="113"/>
      <c r="S4" s="113"/>
      <c r="T4" s="113"/>
      <c r="W4" s="65"/>
      <c r="X4" s="114" t="s">
        <v>48</v>
      </c>
      <c r="Y4" s="114" t="s">
        <v>8</v>
      </c>
      <c r="Z4" s="114" t="s">
        <v>47</v>
      </c>
      <c r="AA4" s="114" t="s">
        <v>46</v>
      </c>
      <c r="AB4" s="114"/>
      <c r="AC4" s="114"/>
      <c r="AD4" s="114"/>
      <c r="AE4" s="114" t="s">
        <v>45</v>
      </c>
      <c r="AF4" s="114"/>
      <c r="AG4" s="114" t="s">
        <v>43</v>
      </c>
      <c r="AH4" s="114"/>
      <c r="AI4" s="114" t="s">
        <v>44</v>
      </c>
      <c r="AJ4" s="114"/>
      <c r="AK4" s="114" t="s">
        <v>42</v>
      </c>
      <c r="AL4" s="114"/>
    </row>
    <row r="5" spans="2:38" ht="17.25" customHeight="1">
      <c r="B5" s="115" t="s">
        <v>3</v>
      </c>
      <c r="C5" s="115"/>
      <c r="D5" s="9">
        <v>3</v>
      </c>
      <c r="G5" s="116" t="s">
        <v>58</v>
      </c>
      <c r="H5" s="116"/>
      <c r="I5" s="116"/>
      <c r="J5" s="116"/>
      <c r="K5" s="116"/>
      <c r="L5" s="116"/>
      <c r="M5" s="116"/>
      <c r="N5" s="116"/>
      <c r="O5" s="116" t="s">
        <v>59</v>
      </c>
      <c r="P5" s="116"/>
      <c r="Q5" s="116"/>
      <c r="R5" s="116"/>
      <c r="S5" s="116"/>
      <c r="T5" s="116"/>
      <c r="W5" s="65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2:38" ht="44.25" customHeight="1">
      <c r="B7" s="117" t="s">
        <v>4</v>
      </c>
      <c r="C7" s="122" t="s">
        <v>5</v>
      </c>
      <c r="D7" s="124" t="s">
        <v>6</v>
      </c>
      <c r="E7" s="125"/>
      <c r="F7" s="117" t="s">
        <v>7</v>
      </c>
      <c r="G7" s="117" t="s">
        <v>8</v>
      </c>
      <c r="H7" s="132" t="s">
        <v>9</v>
      </c>
      <c r="I7" s="132" t="s">
        <v>10</v>
      </c>
      <c r="J7" s="132" t="s">
        <v>11</v>
      </c>
      <c r="K7" s="132" t="s">
        <v>12</v>
      </c>
      <c r="L7" s="120" t="s">
        <v>13</v>
      </c>
      <c r="M7" s="120" t="s">
        <v>14</v>
      </c>
      <c r="N7" s="120" t="s">
        <v>15</v>
      </c>
      <c r="O7" s="120" t="s">
        <v>16</v>
      </c>
      <c r="P7" s="117" t="s">
        <v>17</v>
      </c>
      <c r="Q7" s="120" t="s">
        <v>18</v>
      </c>
      <c r="R7" s="117" t="s">
        <v>19</v>
      </c>
      <c r="S7" s="117" t="s">
        <v>20</v>
      </c>
      <c r="T7" s="117" t="s">
        <v>21</v>
      </c>
      <c r="W7" s="65"/>
      <c r="X7" s="114"/>
      <c r="Y7" s="114"/>
      <c r="Z7" s="114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44.25" customHeight="1">
      <c r="B8" s="119"/>
      <c r="C8" s="123"/>
      <c r="D8" s="126"/>
      <c r="E8" s="127"/>
      <c r="F8" s="119"/>
      <c r="G8" s="119"/>
      <c r="H8" s="132"/>
      <c r="I8" s="132"/>
      <c r="J8" s="132"/>
      <c r="K8" s="132"/>
      <c r="L8" s="120"/>
      <c r="M8" s="120"/>
      <c r="N8" s="120"/>
      <c r="O8" s="120"/>
      <c r="P8" s="118"/>
      <c r="Q8" s="120"/>
      <c r="R8" s="119"/>
      <c r="S8" s="118"/>
      <c r="T8" s="118"/>
      <c r="V8" s="11"/>
      <c r="W8" s="65"/>
      <c r="X8" s="70" t="str">
        <f>+D4</f>
        <v xml:space="preserve">Nguyên lý kế toán </v>
      </c>
      <c r="Y8" s="71" t="str">
        <f>+O4</f>
        <v>Nhóm: FIA1321-04</v>
      </c>
      <c r="Z8" s="72">
        <f>+$AI$8+$AK$8+$AG$8</f>
        <v>60</v>
      </c>
      <c r="AA8" s="66">
        <f>COUNTIF($S$9:$S$129,"Khiển trách")</f>
        <v>0</v>
      </c>
      <c r="AB8" s="66">
        <f>COUNTIF($S$9:$S$129,"Cảnh cáo")</f>
        <v>0</v>
      </c>
      <c r="AC8" s="66">
        <f>COUNTIF($S$9:$S$129,"Đình chỉ thi")</f>
        <v>0</v>
      </c>
      <c r="AD8" s="73">
        <f>+($AA$8+$AB$8+$AC$8)/$Z$8*100%</f>
        <v>0</v>
      </c>
      <c r="AE8" s="66">
        <f>SUM(COUNTIF($S$9:$S$127,"Vắng"),COUNTIF($S$9:$S$127,"Vắng có phép"))</f>
        <v>3</v>
      </c>
      <c r="AF8" s="74">
        <f>+$AE$8/$Z$8</f>
        <v>0.05</v>
      </c>
      <c r="AG8" s="75">
        <f>COUNTIF($W$9:$W$127,"Thi lại")</f>
        <v>0</v>
      </c>
      <c r="AH8" s="74">
        <f>+$AG$8/$Z$8</f>
        <v>0</v>
      </c>
      <c r="AI8" s="75">
        <f>COUNTIF($W$9:$W$128,"Học lại")</f>
        <v>6</v>
      </c>
      <c r="AJ8" s="74">
        <f>+$AI$8/$Z$8</f>
        <v>0.1</v>
      </c>
      <c r="AK8" s="66">
        <f>COUNTIF($W$10:$W$128,"Đạt")</f>
        <v>54</v>
      </c>
      <c r="AL8" s="73">
        <f>+$AK$8/$Z$8</f>
        <v>0.9</v>
      </c>
    </row>
    <row r="9" spans="2:38" ht="14.25" customHeight="1">
      <c r="B9" s="128" t="s">
        <v>27</v>
      </c>
      <c r="C9" s="129"/>
      <c r="D9" s="129"/>
      <c r="E9" s="129"/>
      <c r="F9" s="129"/>
      <c r="G9" s="130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2">
        <f>100-(H9+I9+J9+K9)</f>
        <v>70</v>
      </c>
      <c r="P9" s="119"/>
      <c r="Q9" s="16"/>
      <c r="R9" s="16"/>
      <c r="S9" s="119"/>
      <c r="T9" s="119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8.75" customHeight="1">
      <c r="B10" s="17">
        <v>1</v>
      </c>
      <c r="C10" s="18" t="s">
        <v>615</v>
      </c>
      <c r="D10" s="19" t="s">
        <v>616</v>
      </c>
      <c r="E10" s="20" t="s">
        <v>63</v>
      </c>
      <c r="F10" s="21" t="s">
        <v>617</v>
      </c>
      <c r="G10" s="18" t="s">
        <v>77</v>
      </c>
      <c r="H10" s="22">
        <v>7</v>
      </c>
      <c r="I10" s="22">
        <v>6</v>
      </c>
      <c r="J10" s="22" t="s">
        <v>28</v>
      </c>
      <c r="K10" s="101">
        <v>7</v>
      </c>
      <c r="L10" s="139"/>
      <c r="M10" s="139"/>
      <c r="N10" s="139"/>
      <c r="O10" s="140">
        <v>4.5</v>
      </c>
      <c r="P10" s="23">
        <f>ROUND(SUMPRODUCT(H10:O10,$H$9:$O$9)/100,1)</f>
        <v>5.2</v>
      </c>
      <c r="Q10" s="24" t="str">
        <f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4" t="str">
        <f>IF($P10&lt;4,"Kém",IF(AND($P10&gt;=4,$P10&lt;=5.4),"Trung bình yếu",IF(AND($P10&gt;=5.5,$P10&lt;=6.9),"Trung bình",IF(AND($P10&gt;=7,$P10&lt;=8.4),"Khá",IF(AND($P10&gt;=8.5,$P10&lt;=10),"Giỏi","")))))</f>
        <v>Trung bình yếu</v>
      </c>
      <c r="S10" s="86" t="str">
        <f>+IF(OR($H10=0,$I10=0,$J10=0,$K10=0),"Không đủ ĐKDT","")</f>
        <v/>
      </c>
      <c r="T10" s="25" t="s">
        <v>774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>
      <c r="B11" s="27">
        <v>2</v>
      </c>
      <c r="C11" s="28" t="s">
        <v>618</v>
      </c>
      <c r="D11" s="29" t="s">
        <v>619</v>
      </c>
      <c r="E11" s="30" t="s">
        <v>63</v>
      </c>
      <c r="F11" s="31" t="s">
        <v>581</v>
      </c>
      <c r="G11" s="28" t="s">
        <v>95</v>
      </c>
      <c r="H11" s="32">
        <v>9</v>
      </c>
      <c r="I11" s="32">
        <v>9</v>
      </c>
      <c r="J11" s="32" t="s">
        <v>28</v>
      </c>
      <c r="K11" s="102">
        <v>9</v>
      </c>
      <c r="L11" s="33"/>
      <c r="M11" s="33"/>
      <c r="N11" s="33"/>
      <c r="O11" s="34">
        <v>6.5</v>
      </c>
      <c r="P11" s="35">
        <f>ROUND(SUMPRODUCT(H11:O11,$H$9:$O$9)/100,1)</f>
        <v>7.3</v>
      </c>
      <c r="Q11" s="36" t="str">
        <f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37" t="str">
        <f>IF($P11&lt;4,"Kém",IF(AND($P11&gt;=4,$P11&lt;=5.4),"Trung bình yếu",IF(AND($P11&gt;=5.5,$P11&lt;=6.9),"Trung bình",IF(AND($P11&gt;=7,$P11&lt;=8.4),"Khá",IF(AND($P11&gt;=8.5,$P11&lt;=10),"Giỏi","")))))</f>
        <v>Khá</v>
      </c>
      <c r="S11" s="38" t="str">
        <f>+IF(OR($H11=0,$I11=0,$J11=0,$K11=0),"Không đủ ĐKDT","")</f>
        <v/>
      </c>
      <c r="T11" s="39" t="s">
        <v>774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68"/>
      <c r="AB11" s="68"/>
      <c r="AC11" s="68"/>
      <c r="AD11" s="68"/>
      <c r="AE11" s="67"/>
      <c r="AF11" s="68"/>
      <c r="AG11" s="68"/>
      <c r="AH11" s="68"/>
      <c r="AI11" s="68"/>
      <c r="AJ11" s="68"/>
      <c r="AK11" s="68"/>
      <c r="AL11" s="69"/>
    </row>
    <row r="12" spans="2:38" ht="18.75" customHeight="1">
      <c r="B12" s="27">
        <v>3</v>
      </c>
      <c r="C12" s="28" t="s">
        <v>620</v>
      </c>
      <c r="D12" s="29" t="s">
        <v>621</v>
      </c>
      <c r="E12" s="30" t="s">
        <v>63</v>
      </c>
      <c r="F12" s="31" t="s">
        <v>622</v>
      </c>
      <c r="G12" s="28" t="s">
        <v>65</v>
      </c>
      <c r="H12" s="32">
        <v>6</v>
      </c>
      <c r="I12" s="32">
        <v>8</v>
      </c>
      <c r="J12" s="32" t="s">
        <v>28</v>
      </c>
      <c r="K12" s="102">
        <v>7</v>
      </c>
      <c r="L12" s="40"/>
      <c r="M12" s="40"/>
      <c r="N12" s="40"/>
      <c r="O12" s="34">
        <v>2.5</v>
      </c>
      <c r="P12" s="35">
        <f>ROUND(SUMPRODUCT(H12:O12,$H$9:$O$9)/100,1)</f>
        <v>3.9</v>
      </c>
      <c r="Q12" s="36" t="str">
        <f>IF(AND($P12&gt;=9,$P12&lt;=10),"A+","")&amp;IF(AND($P12&gt;=8.5,$P12&lt;=8.9),"A","")&amp;IF(AND($P12&gt;=8,$P12&lt;=8.4),"B+","")&amp;IF(AND($P12&gt;=7,$P12&lt;=7.9),"B","")&amp;IF(AND($P12&gt;=6.5,$P12&lt;=6.9),"C+","")&amp;IF(AND($P12&gt;=5.5,$P12&lt;=6.4),"C","")&amp;IF(AND($P12&gt;=5,$P12&lt;=5.4),"D+","")&amp;IF(AND($P12&gt;=4,$P12&lt;=4.9),"D","")&amp;IF(AND($P12&lt;4),"F","")</f>
        <v>F</v>
      </c>
      <c r="R12" s="37" t="str">
        <f>IF($P12&lt;4,"Kém",IF(AND($P12&gt;=4,$P12&lt;=5.4),"Trung bình yếu",IF(AND($P12&gt;=5.5,$P12&lt;=6.9),"Trung bình",IF(AND($P12&gt;=7,$P12&lt;=8.4),"Khá",IF(AND($P12&gt;=8.5,$P12&lt;=10),"Giỏi","")))))</f>
        <v>Kém</v>
      </c>
      <c r="S12" s="38" t="str">
        <f>+IF(OR($H12=0,$I12=0,$J12=0,$K12=0),"Không đủ ĐKDT","")</f>
        <v/>
      </c>
      <c r="T12" s="39" t="s">
        <v>774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8"/>
      <c r="Y12" s="78"/>
      <c r="Z12" s="87"/>
      <c r="AA12" s="67"/>
      <c r="AB12" s="67"/>
      <c r="AC12" s="67"/>
      <c r="AD12" s="80"/>
      <c r="AE12" s="67"/>
      <c r="AF12" s="81"/>
      <c r="AG12" s="82"/>
      <c r="AH12" s="81"/>
      <c r="AI12" s="82"/>
      <c r="AJ12" s="81"/>
      <c r="AK12" s="67"/>
      <c r="AL12" s="80"/>
    </row>
    <row r="13" spans="2:38" ht="18.75" customHeight="1">
      <c r="B13" s="27">
        <v>4</v>
      </c>
      <c r="C13" s="28" t="s">
        <v>623</v>
      </c>
      <c r="D13" s="29" t="s">
        <v>624</v>
      </c>
      <c r="E13" s="30" t="s">
        <v>625</v>
      </c>
      <c r="F13" s="31" t="s">
        <v>626</v>
      </c>
      <c r="G13" s="28" t="s">
        <v>65</v>
      </c>
      <c r="H13" s="32">
        <v>10</v>
      </c>
      <c r="I13" s="32">
        <v>7</v>
      </c>
      <c r="J13" s="32" t="s">
        <v>28</v>
      </c>
      <c r="K13" s="102">
        <v>9</v>
      </c>
      <c r="L13" s="40"/>
      <c r="M13" s="40"/>
      <c r="N13" s="40"/>
      <c r="O13" s="34">
        <v>7</v>
      </c>
      <c r="P13" s="35">
        <f>ROUND(SUMPRODUCT(H13:O13,$H$9:$O$9)/100,1)</f>
        <v>7.5</v>
      </c>
      <c r="Q13" s="36" t="str">
        <f>IF(AND($P13&gt;=9,$P13&lt;=10),"A+","")&amp;IF(AND($P13&gt;=8.5,$P13&lt;=8.9),"A","")&amp;IF(AND($P13&gt;=8,$P13&lt;=8.4),"B+","")&amp;IF(AND($P13&gt;=7,$P13&lt;=7.9),"B","")&amp;IF(AND($P13&gt;=6.5,$P13&lt;=6.9),"C+","")&amp;IF(AND($P13&gt;=5.5,$P13&lt;=6.4),"C","")&amp;IF(AND($P13&gt;=5,$P13&lt;=5.4),"D+","")&amp;IF(AND($P13&gt;=4,$P13&lt;=4.9),"D","")&amp;IF(AND($P13&lt;4),"F","")</f>
        <v>B</v>
      </c>
      <c r="R13" s="37" t="str">
        <f>IF($P13&lt;4,"Kém",IF(AND($P13&gt;=4,$P13&lt;=5.4),"Trung bình yếu",IF(AND($P13&gt;=5.5,$P13&lt;=6.9),"Trung bình",IF(AND($P13&gt;=7,$P13&lt;=8.4),"Khá",IF(AND($P13&gt;=8.5,$P13&lt;=10),"Giỏi","")))))</f>
        <v>Khá</v>
      </c>
      <c r="S13" s="38" t="str">
        <f>+IF(OR($H13=0,$I13=0,$J13=0,$K13=0),"Không đủ ĐKDT","")</f>
        <v/>
      </c>
      <c r="T13" s="39" t="s">
        <v>774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8.75" customHeight="1">
      <c r="B14" s="27">
        <v>5</v>
      </c>
      <c r="C14" s="28" t="s">
        <v>627</v>
      </c>
      <c r="D14" s="29" t="s">
        <v>628</v>
      </c>
      <c r="E14" s="30" t="s">
        <v>629</v>
      </c>
      <c r="F14" s="31" t="s">
        <v>630</v>
      </c>
      <c r="G14" s="28" t="s">
        <v>83</v>
      </c>
      <c r="H14" s="32">
        <v>7</v>
      </c>
      <c r="I14" s="32">
        <v>8</v>
      </c>
      <c r="J14" s="32" t="s">
        <v>28</v>
      </c>
      <c r="K14" s="102">
        <v>8</v>
      </c>
      <c r="L14" s="40"/>
      <c r="M14" s="40"/>
      <c r="N14" s="40"/>
      <c r="O14" s="34">
        <v>2</v>
      </c>
      <c r="P14" s="35">
        <f>ROUND(SUMPRODUCT(H14:O14,$H$9:$O$9)/100,1)</f>
        <v>3.7</v>
      </c>
      <c r="Q14" s="36" t="str">
        <f>IF(AND($P14&gt;=9,$P14&lt;=10),"A+","")&amp;IF(AND($P14&gt;=8.5,$P14&lt;=8.9),"A","")&amp;IF(AND($P14&gt;=8,$P14&lt;=8.4),"B+","")&amp;IF(AND($P14&gt;=7,$P14&lt;=7.9),"B","")&amp;IF(AND($P14&gt;=6.5,$P14&lt;=6.9),"C+","")&amp;IF(AND($P14&gt;=5.5,$P14&lt;=6.4),"C","")&amp;IF(AND($P14&gt;=5,$P14&lt;=5.4),"D+","")&amp;IF(AND($P14&gt;=4,$P14&lt;=4.9),"D","")&amp;IF(AND($P14&lt;4),"F","")</f>
        <v>F</v>
      </c>
      <c r="R14" s="37" t="str">
        <f>IF($P14&lt;4,"Kém",IF(AND($P14&gt;=4,$P14&lt;=5.4),"Trung bình yếu",IF(AND($P14&gt;=5.5,$P14&lt;=6.9),"Trung bình",IF(AND($P14&gt;=7,$P14&lt;=8.4),"Khá",IF(AND($P14&gt;=8.5,$P14&lt;=10),"Giỏi","")))))</f>
        <v>Kém</v>
      </c>
      <c r="S14" s="38" t="str">
        <f>+IF(OR($H14=0,$I14=0,$J14=0,$K14=0),"Không đủ ĐKDT","")</f>
        <v/>
      </c>
      <c r="T14" s="39" t="s">
        <v>774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Học lại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>
      <c r="B15" s="27">
        <v>6</v>
      </c>
      <c r="C15" s="28" t="s">
        <v>631</v>
      </c>
      <c r="D15" s="29" t="s">
        <v>266</v>
      </c>
      <c r="E15" s="30" t="s">
        <v>632</v>
      </c>
      <c r="F15" s="31" t="s">
        <v>633</v>
      </c>
      <c r="G15" s="28" t="s">
        <v>65</v>
      </c>
      <c r="H15" s="32">
        <v>6</v>
      </c>
      <c r="I15" s="32">
        <v>9</v>
      </c>
      <c r="J15" s="32" t="s">
        <v>28</v>
      </c>
      <c r="K15" s="102">
        <v>8</v>
      </c>
      <c r="L15" s="40"/>
      <c r="M15" s="40"/>
      <c r="N15" s="40"/>
      <c r="O15" s="34">
        <v>8</v>
      </c>
      <c r="P15" s="35">
        <f>ROUND(SUMPRODUCT(H15:O15,$H$9:$O$9)/100,1)</f>
        <v>7.9</v>
      </c>
      <c r="Q15" s="36" t="str">
        <f>IF(AND($P15&gt;=9,$P15&lt;=10),"A+","")&amp;IF(AND($P15&gt;=8.5,$P15&lt;=8.9),"A","")&amp;IF(AND($P15&gt;=8,$P15&lt;=8.4),"B+","")&amp;IF(AND($P15&gt;=7,$P15&lt;=7.9),"B","")&amp;IF(AND($P15&gt;=6.5,$P15&lt;=6.9),"C+","")&amp;IF(AND($P15&gt;=5.5,$P15&lt;=6.4),"C","")&amp;IF(AND($P15&gt;=5,$P15&lt;=5.4),"D+","")&amp;IF(AND($P15&gt;=4,$P15&lt;=4.9),"D","")&amp;IF(AND($P15&lt;4),"F","")</f>
        <v>B</v>
      </c>
      <c r="R15" s="37" t="str">
        <f>IF($P15&lt;4,"Kém",IF(AND($P15&gt;=4,$P15&lt;=5.4),"Trung bình yếu",IF(AND($P15&gt;=5.5,$P15&lt;=6.9),"Trung bình",IF(AND($P15&gt;=7,$P15&lt;=8.4),"Khá",IF(AND($P15&gt;=8.5,$P15&lt;=10),"Giỏi","")))))</f>
        <v>Khá</v>
      </c>
      <c r="S15" s="38" t="str">
        <f>+IF(OR($H15=0,$I15=0,$J15=0,$K15=0),"Không đủ ĐKDT","")</f>
        <v/>
      </c>
      <c r="T15" s="39" t="s">
        <v>774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>
      <c r="B16" s="27">
        <v>7</v>
      </c>
      <c r="C16" s="28" t="s">
        <v>634</v>
      </c>
      <c r="D16" s="29" t="s">
        <v>635</v>
      </c>
      <c r="E16" s="30" t="s">
        <v>309</v>
      </c>
      <c r="F16" s="31" t="s">
        <v>636</v>
      </c>
      <c r="G16" s="28" t="s">
        <v>69</v>
      </c>
      <c r="H16" s="32">
        <v>7</v>
      </c>
      <c r="I16" s="32">
        <v>8</v>
      </c>
      <c r="J16" s="32" t="s">
        <v>28</v>
      </c>
      <c r="K16" s="102">
        <v>8</v>
      </c>
      <c r="L16" s="40"/>
      <c r="M16" s="40"/>
      <c r="N16" s="40"/>
      <c r="O16" s="34">
        <v>4.5</v>
      </c>
      <c r="P16" s="35">
        <f>ROUND(SUMPRODUCT(H16:O16,$H$9:$O$9)/100,1)</f>
        <v>5.5</v>
      </c>
      <c r="Q16" s="36" t="str">
        <f>IF(AND($P16&gt;=9,$P16&lt;=10),"A+","")&amp;IF(AND($P16&gt;=8.5,$P16&lt;=8.9),"A","")&amp;IF(AND($P16&gt;=8,$P16&lt;=8.4),"B+","")&amp;IF(AND($P16&gt;=7,$P16&lt;=7.9),"B","")&amp;IF(AND($P16&gt;=6.5,$P16&lt;=6.9),"C+","")&amp;IF(AND($P16&gt;=5.5,$P16&lt;=6.4),"C","")&amp;IF(AND($P16&gt;=5,$P16&lt;=5.4),"D+","")&amp;IF(AND($P16&gt;=4,$P16&lt;=4.9),"D","")&amp;IF(AND($P16&lt;4),"F","")</f>
        <v>C</v>
      </c>
      <c r="R16" s="37" t="str">
        <f>IF($P16&lt;4,"Kém",IF(AND($P16&gt;=4,$P16&lt;=5.4),"Trung bình yếu",IF(AND($P16&gt;=5.5,$P16&lt;=6.9),"Trung bình",IF(AND($P16&gt;=7,$P16&lt;=8.4),"Khá",IF(AND($P16&gt;=8.5,$P16&lt;=10),"Giỏi","")))))</f>
        <v>Trung bình</v>
      </c>
      <c r="S16" s="38" t="str">
        <f>+IF(OR($H16=0,$I16=0,$J16=0,$K16=0),"Không đủ ĐKDT","")</f>
        <v/>
      </c>
      <c r="T16" s="39" t="s">
        <v>774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>
      <c r="B17" s="27">
        <v>8</v>
      </c>
      <c r="C17" s="28" t="s">
        <v>637</v>
      </c>
      <c r="D17" s="29" t="s">
        <v>638</v>
      </c>
      <c r="E17" s="30" t="s">
        <v>119</v>
      </c>
      <c r="F17" s="31" t="s">
        <v>639</v>
      </c>
      <c r="G17" s="28" t="s">
        <v>95</v>
      </c>
      <c r="H17" s="32">
        <v>8</v>
      </c>
      <c r="I17" s="32">
        <v>7</v>
      </c>
      <c r="J17" s="32" t="s">
        <v>28</v>
      </c>
      <c r="K17" s="102">
        <v>8</v>
      </c>
      <c r="L17" s="40"/>
      <c r="M17" s="40"/>
      <c r="N17" s="40"/>
      <c r="O17" s="34">
        <v>9</v>
      </c>
      <c r="P17" s="35">
        <f>ROUND(SUMPRODUCT(H17:O17,$H$9:$O$9)/100,1)</f>
        <v>8.6</v>
      </c>
      <c r="Q17" s="36" t="str">
        <f>IF(AND($P17&gt;=9,$P17&lt;=10),"A+","")&amp;IF(AND($P17&gt;=8.5,$P17&lt;=8.9),"A","")&amp;IF(AND($P17&gt;=8,$P17&lt;=8.4),"B+","")&amp;IF(AND($P17&gt;=7,$P17&lt;=7.9),"B","")&amp;IF(AND($P17&gt;=6.5,$P17&lt;=6.9),"C+","")&amp;IF(AND($P17&gt;=5.5,$P17&lt;=6.4),"C","")&amp;IF(AND($P17&gt;=5,$P17&lt;=5.4),"D+","")&amp;IF(AND($P17&gt;=4,$P17&lt;=4.9),"D","")&amp;IF(AND($P17&lt;4),"F","")</f>
        <v>A</v>
      </c>
      <c r="R17" s="37" t="str">
        <f>IF($P17&lt;4,"Kém",IF(AND($P17&gt;=4,$P17&lt;=5.4),"Trung bình yếu",IF(AND($P17&gt;=5.5,$P17&lt;=6.9),"Trung bình",IF(AND($P17&gt;=7,$P17&lt;=8.4),"Khá",IF(AND($P17&gt;=8.5,$P17&lt;=10),"Giỏi","")))))</f>
        <v>Giỏi</v>
      </c>
      <c r="S17" s="38" t="str">
        <f>+IF(OR($H17=0,$I17=0,$J17=0,$K17=0),"Không đủ ĐKDT","")</f>
        <v/>
      </c>
      <c r="T17" s="39" t="s">
        <v>774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>
      <c r="B18" s="27">
        <v>9</v>
      </c>
      <c r="C18" s="28" t="s">
        <v>640</v>
      </c>
      <c r="D18" s="29" t="s">
        <v>161</v>
      </c>
      <c r="E18" s="30" t="s">
        <v>119</v>
      </c>
      <c r="F18" s="31" t="s">
        <v>641</v>
      </c>
      <c r="G18" s="28" t="s">
        <v>83</v>
      </c>
      <c r="H18" s="32">
        <v>9</v>
      </c>
      <c r="I18" s="32">
        <v>8</v>
      </c>
      <c r="J18" s="32" t="s">
        <v>28</v>
      </c>
      <c r="K18" s="102">
        <v>9</v>
      </c>
      <c r="L18" s="40"/>
      <c r="M18" s="40"/>
      <c r="N18" s="40"/>
      <c r="O18" s="34">
        <v>7</v>
      </c>
      <c r="P18" s="35">
        <f>ROUND(SUMPRODUCT(H18:O18,$H$9:$O$9)/100,1)</f>
        <v>7.5</v>
      </c>
      <c r="Q18" s="36" t="str">
        <f>IF(AND($P18&gt;=9,$P18&lt;=10),"A+","")&amp;IF(AND($P18&gt;=8.5,$P18&lt;=8.9),"A","")&amp;IF(AND($P18&gt;=8,$P18&lt;=8.4),"B+","")&amp;IF(AND($P18&gt;=7,$P18&lt;=7.9),"B","")&amp;IF(AND($P18&gt;=6.5,$P18&lt;=6.9),"C+","")&amp;IF(AND($P18&gt;=5.5,$P18&lt;=6.4),"C","")&amp;IF(AND($P18&gt;=5,$P18&lt;=5.4),"D+","")&amp;IF(AND($P18&gt;=4,$P18&lt;=4.9),"D","")&amp;IF(AND($P18&lt;4),"F","")</f>
        <v>B</v>
      </c>
      <c r="R18" s="37" t="str">
        <f>IF($P18&lt;4,"Kém",IF(AND($P18&gt;=4,$P18&lt;=5.4),"Trung bình yếu",IF(AND($P18&gt;=5.5,$P18&lt;=6.9),"Trung bình",IF(AND($P18&gt;=7,$P18&lt;=8.4),"Khá",IF(AND($P18&gt;=8.5,$P18&lt;=10),"Giỏi","")))))</f>
        <v>Khá</v>
      </c>
      <c r="S18" s="38" t="str">
        <f>+IF(OR($H18=0,$I18=0,$J18=0,$K18=0),"Không đủ ĐKDT","")</f>
        <v/>
      </c>
      <c r="T18" s="39" t="s">
        <v>774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>
      <c r="B19" s="27">
        <v>10</v>
      </c>
      <c r="C19" s="28" t="s">
        <v>642</v>
      </c>
      <c r="D19" s="29" t="s">
        <v>643</v>
      </c>
      <c r="E19" s="30" t="s">
        <v>119</v>
      </c>
      <c r="F19" s="31" t="s">
        <v>120</v>
      </c>
      <c r="G19" s="28" t="s">
        <v>69</v>
      </c>
      <c r="H19" s="32">
        <v>10</v>
      </c>
      <c r="I19" s="32">
        <v>9</v>
      </c>
      <c r="J19" s="32" t="s">
        <v>28</v>
      </c>
      <c r="K19" s="102">
        <v>10</v>
      </c>
      <c r="L19" s="40"/>
      <c r="M19" s="40"/>
      <c r="N19" s="40"/>
      <c r="O19" s="34">
        <v>7</v>
      </c>
      <c r="P19" s="35">
        <f>ROUND(SUMPRODUCT(H19:O19,$H$9:$O$9)/100,1)</f>
        <v>7.8</v>
      </c>
      <c r="Q19" s="36" t="str">
        <f>IF(AND($P19&gt;=9,$P19&lt;=10),"A+","")&amp;IF(AND($P19&gt;=8.5,$P19&lt;=8.9),"A","")&amp;IF(AND($P19&gt;=8,$P19&lt;=8.4),"B+","")&amp;IF(AND($P19&gt;=7,$P19&lt;=7.9),"B","")&amp;IF(AND($P19&gt;=6.5,$P19&lt;=6.9),"C+","")&amp;IF(AND($P19&gt;=5.5,$P19&lt;=6.4),"C","")&amp;IF(AND($P19&gt;=5,$P19&lt;=5.4),"D+","")&amp;IF(AND($P19&gt;=4,$P19&lt;=4.9),"D","")&amp;IF(AND($P19&lt;4),"F","")</f>
        <v>B</v>
      </c>
      <c r="R19" s="37" t="str">
        <f>IF($P19&lt;4,"Kém",IF(AND($P19&gt;=4,$P19&lt;=5.4),"Trung bình yếu",IF(AND($P19&gt;=5.5,$P19&lt;=6.9),"Trung bình",IF(AND($P19&gt;=7,$P19&lt;=8.4),"Khá",IF(AND($P19&gt;=8.5,$P19&lt;=10),"Giỏi","")))))</f>
        <v>Khá</v>
      </c>
      <c r="S19" s="38" t="str">
        <f>+IF(OR($H19=0,$I19=0,$J19=0,$K19=0),"Không đủ ĐKDT","")</f>
        <v/>
      </c>
      <c r="T19" s="39" t="s">
        <v>774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>
      <c r="B20" s="27">
        <v>11</v>
      </c>
      <c r="C20" s="28" t="s">
        <v>644</v>
      </c>
      <c r="D20" s="29" t="s">
        <v>126</v>
      </c>
      <c r="E20" s="30" t="s">
        <v>645</v>
      </c>
      <c r="F20" s="31" t="s">
        <v>68</v>
      </c>
      <c r="G20" s="28" t="s">
        <v>83</v>
      </c>
      <c r="H20" s="32">
        <v>8</v>
      </c>
      <c r="I20" s="32">
        <v>7</v>
      </c>
      <c r="J20" s="32" t="s">
        <v>28</v>
      </c>
      <c r="K20" s="102">
        <v>8</v>
      </c>
      <c r="L20" s="40"/>
      <c r="M20" s="40"/>
      <c r="N20" s="40"/>
      <c r="O20" s="34">
        <v>8.5</v>
      </c>
      <c r="P20" s="35">
        <f>ROUND(SUMPRODUCT(H20:O20,$H$9:$O$9)/100,1)</f>
        <v>8.3000000000000007</v>
      </c>
      <c r="Q20" s="36" t="str">
        <f>IF(AND($P20&gt;=9,$P20&lt;=10),"A+","")&amp;IF(AND($P20&gt;=8.5,$P20&lt;=8.9),"A","")&amp;IF(AND($P20&gt;=8,$P20&lt;=8.4),"B+","")&amp;IF(AND($P20&gt;=7,$P20&lt;=7.9),"B","")&amp;IF(AND($P20&gt;=6.5,$P20&lt;=6.9),"C+","")&amp;IF(AND($P20&gt;=5.5,$P20&lt;=6.4),"C","")&amp;IF(AND($P20&gt;=5,$P20&lt;=5.4),"D+","")&amp;IF(AND($P20&gt;=4,$P20&lt;=4.9),"D","")&amp;IF(AND($P20&lt;4),"F","")</f>
        <v>B+</v>
      </c>
      <c r="R20" s="37" t="str">
        <f>IF($P20&lt;4,"Kém",IF(AND($P20&gt;=4,$P20&lt;=5.4),"Trung bình yếu",IF(AND($P20&gt;=5.5,$P20&lt;=6.9),"Trung bình",IF(AND($P20&gt;=7,$P20&lt;=8.4),"Khá",IF(AND($P20&gt;=8.5,$P20&lt;=10),"Giỏi","")))))</f>
        <v>Khá</v>
      </c>
      <c r="S20" s="38" t="str">
        <f>+IF(OR($H20=0,$I20=0,$J20=0,$K20=0),"Không đủ ĐKDT","")</f>
        <v/>
      </c>
      <c r="T20" s="39" t="s">
        <v>774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>
      <c r="B21" s="27">
        <v>12</v>
      </c>
      <c r="C21" s="28" t="s">
        <v>646</v>
      </c>
      <c r="D21" s="29" t="s">
        <v>184</v>
      </c>
      <c r="E21" s="30" t="s">
        <v>482</v>
      </c>
      <c r="F21" s="31" t="s">
        <v>458</v>
      </c>
      <c r="G21" s="28" t="s">
        <v>65</v>
      </c>
      <c r="H21" s="32">
        <v>10</v>
      </c>
      <c r="I21" s="32">
        <v>7</v>
      </c>
      <c r="J21" s="32" t="s">
        <v>28</v>
      </c>
      <c r="K21" s="102">
        <v>9</v>
      </c>
      <c r="L21" s="40"/>
      <c r="M21" s="40"/>
      <c r="N21" s="40"/>
      <c r="O21" s="34">
        <v>5</v>
      </c>
      <c r="P21" s="35">
        <f>ROUND(SUMPRODUCT(H21:O21,$H$9:$O$9)/100,1)</f>
        <v>6.1</v>
      </c>
      <c r="Q21" s="36" t="str">
        <f>IF(AND($P21&gt;=9,$P21&lt;=10),"A+","")&amp;IF(AND($P21&gt;=8.5,$P21&lt;=8.9),"A","")&amp;IF(AND($P21&gt;=8,$P21&lt;=8.4),"B+","")&amp;IF(AND($P21&gt;=7,$P21&lt;=7.9),"B","")&amp;IF(AND($P21&gt;=6.5,$P21&lt;=6.9),"C+","")&amp;IF(AND($P21&gt;=5.5,$P21&lt;=6.4),"C","")&amp;IF(AND($P21&gt;=5,$P21&lt;=5.4),"D+","")&amp;IF(AND($P21&gt;=4,$P21&lt;=4.9),"D","")&amp;IF(AND($P21&lt;4),"F","")</f>
        <v>C</v>
      </c>
      <c r="R21" s="37" t="str">
        <f>IF($P21&lt;4,"Kém",IF(AND($P21&gt;=4,$P21&lt;=5.4),"Trung bình yếu",IF(AND($P21&gt;=5.5,$P21&lt;=6.9),"Trung bình",IF(AND($P21&gt;=7,$P21&lt;=8.4),"Khá",IF(AND($P21&gt;=8.5,$P21&lt;=10),"Giỏi","")))))</f>
        <v>Trung bình</v>
      </c>
      <c r="S21" s="38" t="str">
        <f>+IF(OR($H21=0,$I21=0,$J21=0,$K21=0),"Không đủ ĐKDT","")</f>
        <v/>
      </c>
      <c r="T21" s="39" t="s">
        <v>774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>
      <c r="B22" s="27">
        <v>13</v>
      </c>
      <c r="C22" s="28" t="s">
        <v>647</v>
      </c>
      <c r="D22" s="29" t="s">
        <v>122</v>
      </c>
      <c r="E22" s="30" t="s">
        <v>143</v>
      </c>
      <c r="F22" s="31" t="s">
        <v>648</v>
      </c>
      <c r="G22" s="28" t="s">
        <v>69</v>
      </c>
      <c r="H22" s="32">
        <v>7</v>
      </c>
      <c r="I22" s="32">
        <v>9</v>
      </c>
      <c r="J22" s="32" t="s">
        <v>28</v>
      </c>
      <c r="K22" s="102">
        <v>8</v>
      </c>
      <c r="L22" s="40"/>
      <c r="M22" s="40"/>
      <c r="N22" s="40"/>
      <c r="O22" s="34">
        <v>8</v>
      </c>
      <c r="P22" s="35">
        <f>ROUND(SUMPRODUCT(H22:O22,$H$9:$O$9)/100,1)</f>
        <v>8</v>
      </c>
      <c r="Q22" s="36" t="str">
        <f>IF(AND($P22&gt;=9,$P22&lt;=10),"A+","")&amp;IF(AND($P22&gt;=8.5,$P22&lt;=8.9),"A","")&amp;IF(AND($P22&gt;=8,$P22&lt;=8.4),"B+","")&amp;IF(AND($P22&gt;=7,$P22&lt;=7.9),"B","")&amp;IF(AND($P22&gt;=6.5,$P22&lt;=6.9),"C+","")&amp;IF(AND($P22&gt;=5.5,$P22&lt;=6.4),"C","")&amp;IF(AND($P22&gt;=5,$P22&lt;=5.4),"D+","")&amp;IF(AND($P22&gt;=4,$P22&lt;=4.9),"D","")&amp;IF(AND($P22&lt;4),"F","")</f>
        <v>B+</v>
      </c>
      <c r="R22" s="37" t="str">
        <f>IF($P22&lt;4,"Kém",IF(AND($P22&gt;=4,$P22&lt;=5.4),"Trung bình yếu",IF(AND($P22&gt;=5.5,$P22&lt;=6.9),"Trung bình",IF(AND($P22&gt;=7,$P22&lt;=8.4),"Khá",IF(AND($P22&gt;=8.5,$P22&lt;=10),"Giỏi","")))))</f>
        <v>Khá</v>
      </c>
      <c r="S22" s="38" t="str">
        <f>+IF(OR($H22=0,$I22=0,$J22=0,$K22=0),"Không đủ ĐKDT","")</f>
        <v/>
      </c>
      <c r="T22" s="39" t="s">
        <v>774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>
      <c r="B23" s="27">
        <v>14</v>
      </c>
      <c r="C23" s="28" t="s">
        <v>649</v>
      </c>
      <c r="D23" s="29" t="s">
        <v>248</v>
      </c>
      <c r="E23" s="30" t="s">
        <v>650</v>
      </c>
      <c r="F23" s="31" t="s">
        <v>651</v>
      </c>
      <c r="G23" s="28" t="s">
        <v>77</v>
      </c>
      <c r="H23" s="32">
        <v>9</v>
      </c>
      <c r="I23" s="32">
        <v>7</v>
      </c>
      <c r="J23" s="32" t="s">
        <v>28</v>
      </c>
      <c r="K23" s="102">
        <v>8</v>
      </c>
      <c r="L23" s="40"/>
      <c r="M23" s="40"/>
      <c r="N23" s="40"/>
      <c r="O23" s="34">
        <v>7</v>
      </c>
      <c r="P23" s="35">
        <f>ROUND(SUMPRODUCT(H23:O23,$H$9:$O$9)/100,1)</f>
        <v>7.3</v>
      </c>
      <c r="Q23" s="36" t="str">
        <f>IF(AND($P23&gt;=9,$P23&lt;=10),"A+","")&amp;IF(AND($P23&gt;=8.5,$P23&lt;=8.9),"A","")&amp;IF(AND($P23&gt;=8,$P23&lt;=8.4),"B+","")&amp;IF(AND($P23&gt;=7,$P23&lt;=7.9),"B","")&amp;IF(AND($P23&gt;=6.5,$P23&lt;=6.9),"C+","")&amp;IF(AND($P23&gt;=5.5,$P23&lt;=6.4),"C","")&amp;IF(AND($P23&gt;=5,$P23&lt;=5.4),"D+","")&amp;IF(AND($P23&gt;=4,$P23&lt;=4.9),"D","")&amp;IF(AND($P23&lt;4),"F","")</f>
        <v>B</v>
      </c>
      <c r="R23" s="37" t="str">
        <f>IF($P23&lt;4,"Kém",IF(AND($P23&gt;=4,$P23&lt;=5.4),"Trung bình yếu",IF(AND($P23&gt;=5.5,$P23&lt;=6.9),"Trung bình",IF(AND($P23&gt;=7,$P23&lt;=8.4),"Khá",IF(AND($P23&gt;=8.5,$P23&lt;=10),"Giỏi","")))))</f>
        <v>Khá</v>
      </c>
      <c r="S23" s="38" t="str">
        <f>+IF(OR($H23=0,$I23=0,$J23=0,$K23=0),"Không đủ ĐKDT","")</f>
        <v/>
      </c>
      <c r="T23" s="39" t="s">
        <v>774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>
      <c r="B24" s="27">
        <v>15</v>
      </c>
      <c r="C24" s="28" t="s">
        <v>652</v>
      </c>
      <c r="D24" s="29" t="s">
        <v>347</v>
      </c>
      <c r="E24" s="30" t="s">
        <v>653</v>
      </c>
      <c r="F24" s="31" t="s">
        <v>654</v>
      </c>
      <c r="G24" s="28" t="s">
        <v>73</v>
      </c>
      <c r="H24" s="32">
        <v>7</v>
      </c>
      <c r="I24" s="32">
        <v>8</v>
      </c>
      <c r="J24" s="32" t="s">
        <v>28</v>
      </c>
      <c r="K24" s="102">
        <v>8</v>
      </c>
      <c r="L24" s="40"/>
      <c r="M24" s="40"/>
      <c r="N24" s="40"/>
      <c r="O24" s="34">
        <v>7.5</v>
      </c>
      <c r="P24" s="35">
        <f>ROUND(SUMPRODUCT(H24:O24,$H$9:$O$9)/100,1)</f>
        <v>7.6</v>
      </c>
      <c r="Q24" s="36" t="str">
        <f>IF(AND($P24&gt;=9,$P24&lt;=10),"A+","")&amp;IF(AND($P24&gt;=8.5,$P24&lt;=8.9),"A","")&amp;IF(AND($P24&gt;=8,$P24&lt;=8.4),"B+","")&amp;IF(AND($P24&gt;=7,$P24&lt;=7.9),"B","")&amp;IF(AND($P24&gt;=6.5,$P24&lt;=6.9),"C+","")&amp;IF(AND($P24&gt;=5.5,$P24&lt;=6.4),"C","")&amp;IF(AND($P24&gt;=5,$P24&lt;=5.4),"D+","")&amp;IF(AND($P24&gt;=4,$P24&lt;=4.9),"D","")&amp;IF(AND($P24&lt;4),"F","")</f>
        <v>B</v>
      </c>
      <c r="R24" s="37" t="str">
        <f>IF($P24&lt;4,"Kém",IF(AND($P24&gt;=4,$P24&lt;=5.4),"Trung bình yếu",IF(AND($P24&gt;=5.5,$P24&lt;=6.9),"Trung bình",IF(AND($P24&gt;=7,$P24&lt;=8.4),"Khá",IF(AND($P24&gt;=8.5,$P24&lt;=10),"Giỏi","")))))</f>
        <v>Khá</v>
      </c>
      <c r="S24" s="38" t="str">
        <f>+IF(OR($H24=0,$I24=0,$J24=0,$K24=0),"Không đủ ĐKDT","")</f>
        <v/>
      </c>
      <c r="T24" s="39" t="s">
        <v>774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>
      <c r="B25" s="27">
        <v>16</v>
      </c>
      <c r="C25" s="28" t="s">
        <v>655</v>
      </c>
      <c r="D25" s="29" t="s">
        <v>656</v>
      </c>
      <c r="E25" s="30" t="s">
        <v>657</v>
      </c>
      <c r="F25" s="31" t="s">
        <v>230</v>
      </c>
      <c r="G25" s="28" t="s">
        <v>95</v>
      </c>
      <c r="H25" s="32">
        <v>10</v>
      </c>
      <c r="I25" s="32">
        <v>9</v>
      </c>
      <c r="J25" s="32" t="s">
        <v>28</v>
      </c>
      <c r="K25" s="102">
        <v>10</v>
      </c>
      <c r="L25" s="40"/>
      <c r="M25" s="40"/>
      <c r="N25" s="40"/>
      <c r="O25" s="34">
        <v>8.5</v>
      </c>
      <c r="P25" s="35">
        <f>ROUND(SUMPRODUCT(H25:O25,$H$9:$O$9)/100,1)</f>
        <v>8.9</v>
      </c>
      <c r="Q25" s="36" t="str">
        <f>IF(AND($P25&gt;=9,$P25&lt;=10),"A+","")&amp;IF(AND($P25&gt;=8.5,$P25&lt;=8.9),"A","")&amp;IF(AND($P25&gt;=8,$P25&lt;=8.4),"B+","")&amp;IF(AND($P25&gt;=7,$P25&lt;=7.9),"B","")&amp;IF(AND($P25&gt;=6.5,$P25&lt;=6.9),"C+","")&amp;IF(AND($P25&gt;=5.5,$P25&lt;=6.4),"C","")&amp;IF(AND($P25&gt;=5,$P25&lt;=5.4),"D+","")&amp;IF(AND($P25&gt;=4,$P25&lt;=4.9),"D","")&amp;IF(AND($P25&lt;4),"F","")</f>
        <v>A</v>
      </c>
      <c r="R25" s="37" t="str">
        <f>IF($P25&lt;4,"Kém",IF(AND($P25&gt;=4,$P25&lt;=5.4),"Trung bình yếu",IF(AND($P25&gt;=5.5,$P25&lt;=6.9),"Trung bình",IF(AND($P25&gt;=7,$P25&lt;=8.4),"Khá",IF(AND($P25&gt;=8.5,$P25&lt;=10),"Giỏi","")))))</f>
        <v>Giỏi</v>
      </c>
      <c r="S25" s="38" t="str">
        <f>+IF(OR($H25=0,$I25=0,$J25=0,$K25=0),"Không đủ ĐKDT","")</f>
        <v/>
      </c>
      <c r="T25" s="39" t="s">
        <v>774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>
      <c r="B26" s="27">
        <v>17</v>
      </c>
      <c r="C26" s="28" t="s">
        <v>658</v>
      </c>
      <c r="D26" s="29" t="s">
        <v>122</v>
      </c>
      <c r="E26" s="30" t="s">
        <v>489</v>
      </c>
      <c r="F26" s="31" t="s">
        <v>600</v>
      </c>
      <c r="G26" s="28" t="s">
        <v>73</v>
      </c>
      <c r="H26" s="32">
        <v>6</v>
      </c>
      <c r="I26" s="32">
        <v>9</v>
      </c>
      <c r="J26" s="32" t="s">
        <v>28</v>
      </c>
      <c r="K26" s="102">
        <v>8</v>
      </c>
      <c r="L26" s="40"/>
      <c r="M26" s="40"/>
      <c r="N26" s="40"/>
      <c r="O26" s="34">
        <v>7.5</v>
      </c>
      <c r="P26" s="35">
        <f>ROUND(SUMPRODUCT(H26:O26,$H$9:$O$9)/100,1)</f>
        <v>7.6</v>
      </c>
      <c r="Q26" s="36" t="str">
        <f>IF(AND($P26&gt;=9,$P26&lt;=10),"A+","")&amp;IF(AND($P26&gt;=8.5,$P26&lt;=8.9),"A","")&amp;IF(AND($P26&gt;=8,$P26&lt;=8.4),"B+","")&amp;IF(AND($P26&gt;=7,$P26&lt;=7.9),"B","")&amp;IF(AND($P26&gt;=6.5,$P26&lt;=6.9),"C+","")&amp;IF(AND($P26&gt;=5.5,$P26&lt;=6.4),"C","")&amp;IF(AND($P26&gt;=5,$P26&lt;=5.4),"D+","")&amp;IF(AND($P26&gt;=4,$P26&lt;=4.9),"D","")&amp;IF(AND($P26&lt;4),"F","")</f>
        <v>B</v>
      </c>
      <c r="R26" s="37" t="str">
        <f>IF($P26&lt;4,"Kém",IF(AND($P26&gt;=4,$P26&lt;=5.4),"Trung bình yếu",IF(AND($P26&gt;=5.5,$P26&lt;=6.9),"Trung bình",IF(AND($P26&gt;=7,$P26&lt;=8.4),"Khá",IF(AND($P26&gt;=8.5,$P26&lt;=10),"Giỏi","")))))</f>
        <v>Khá</v>
      </c>
      <c r="S26" s="38" t="str">
        <f>+IF(OR($H26=0,$I26=0,$J26=0,$K26=0),"Không đủ ĐKDT","")</f>
        <v/>
      </c>
      <c r="T26" s="39" t="s">
        <v>774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>
      <c r="B27" s="27">
        <v>18</v>
      </c>
      <c r="C27" s="28" t="s">
        <v>659</v>
      </c>
      <c r="D27" s="29" t="s">
        <v>229</v>
      </c>
      <c r="E27" s="30" t="s">
        <v>158</v>
      </c>
      <c r="F27" s="31" t="s">
        <v>660</v>
      </c>
      <c r="G27" s="28" t="s">
        <v>65</v>
      </c>
      <c r="H27" s="32">
        <v>9</v>
      </c>
      <c r="I27" s="32">
        <v>7</v>
      </c>
      <c r="J27" s="32" t="s">
        <v>28</v>
      </c>
      <c r="K27" s="102">
        <v>8</v>
      </c>
      <c r="L27" s="40"/>
      <c r="M27" s="40"/>
      <c r="N27" s="40"/>
      <c r="O27" s="34">
        <v>0</v>
      </c>
      <c r="P27" s="35">
        <f>ROUND(SUMPRODUCT(H27:O27,$H$9:$O$9)/100,1)</f>
        <v>2.4</v>
      </c>
      <c r="Q27" s="36" t="str">
        <f>IF(AND($P27&gt;=9,$P27&lt;=10),"A+","")&amp;IF(AND($P27&gt;=8.5,$P27&lt;=8.9),"A","")&amp;IF(AND($P27&gt;=8,$P27&lt;=8.4),"B+","")&amp;IF(AND($P27&gt;=7,$P27&lt;=7.9),"B","")&amp;IF(AND($P27&gt;=6.5,$P27&lt;=6.9),"C+","")&amp;IF(AND($P27&gt;=5.5,$P27&lt;=6.4),"C","")&amp;IF(AND($P27&gt;=5,$P27&lt;=5.4),"D+","")&amp;IF(AND($P27&gt;=4,$P27&lt;=4.9),"D","")&amp;IF(AND($P27&lt;4),"F","")</f>
        <v>F</v>
      </c>
      <c r="R27" s="37" t="str">
        <f>IF($P27&lt;4,"Kém",IF(AND($P27&gt;=4,$P27&lt;=5.4),"Trung bình yếu",IF(AND($P27&gt;=5.5,$P27&lt;=6.9),"Trung bình",IF(AND($P27&gt;=7,$P27&lt;=8.4),"Khá",IF(AND($P27&gt;=8.5,$P27&lt;=10),"Giỏi","")))))</f>
        <v>Kém</v>
      </c>
      <c r="S27" s="38" t="s">
        <v>1039</v>
      </c>
      <c r="T27" s="39" t="s">
        <v>774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>
      <c r="B28" s="27">
        <v>19</v>
      </c>
      <c r="C28" s="28" t="s">
        <v>661</v>
      </c>
      <c r="D28" s="29" t="s">
        <v>122</v>
      </c>
      <c r="E28" s="30" t="s">
        <v>158</v>
      </c>
      <c r="F28" s="31" t="s">
        <v>662</v>
      </c>
      <c r="G28" s="28" t="s">
        <v>124</v>
      </c>
      <c r="H28" s="32">
        <v>7</v>
      </c>
      <c r="I28" s="32">
        <v>8</v>
      </c>
      <c r="J28" s="32" t="s">
        <v>28</v>
      </c>
      <c r="K28" s="102">
        <v>8</v>
      </c>
      <c r="L28" s="40"/>
      <c r="M28" s="40"/>
      <c r="N28" s="40"/>
      <c r="O28" s="34">
        <v>8</v>
      </c>
      <c r="P28" s="35">
        <f>ROUND(SUMPRODUCT(H28:O28,$H$9:$O$9)/100,1)</f>
        <v>7.9</v>
      </c>
      <c r="Q28" s="36" t="str">
        <f>IF(AND($P28&gt;=9,$P28&lt;=10),"A+","")&amp;IF(AND($P28&gt;=8.5,$P28&lt;=8.9),"A","")&amp;IF(AND($P28&gt;=8,$P28&lt;=8.4),"B+","")&amp;IF(AND($P28&gt;=7,$P28&lt;=7.9),"B","")&amp;IF(AND($P28&gt;=6.5,$P28&lt;=6.9),"C+","")&amp;IF(AND($P28&gt;=5.5,$P28&lt;=6.4),"C","")&amp;IF(AND($P28&gt;=5,$P28&lt;=5.4),"D+","")&amp;IF(AND($P28&gt;=4,$P28&lt;=4.9),"D","")&amp;IF(AND($P28&lt;4),"F","")</f>
        <v>B</v>
      </c>
      <c r="R28" s="37" t="str">
        <f>IF($P28&lt;4,"Kém",IF(AND($P28&gt;=4,$P28&lt;=5.4),"Trung bình yếu",IF(AND($P28&gt;=5.5,$P28&lt;=6.9),"Trung bình",IF(AND($P28&gt;=7,$P28&lt;=8.4),"Khá",IF(AND($P28&gt;=8.5,$P28&lt;=10),"Giỏi","")))))</f>
        <v>Khá</v>
      </c>
      <c r="S28" s="38" t="str">
        <f>+IF(OR($H28=0,$I28=0,$J28=0,$K28=0),"Không đủ ĐKDT","")</f>
        <v/>
      </c>
      <c r="T28" s="39" t="s">
        <v>774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>
      <c r="B29" s="27">
        <v>20</v>
      </c>
      <c r="C29" s="28" t="s">
        <v>663</v>
      </c>
      <c r="D29" s="29" t="s">
        <v>664</v>
      </c>
      <c r="E29" s="30" t="s">
        <v>158</v>
      </c>
      <c r="F29" s="31" t="s">
        <v>665</v>
      </c>
      <c r="G29" s="28" t="s">
        <v>69</v>
      </c>
      <c r="H29" s="32">
        <v>7</v>
      </c>
      <c r="I29" s="32">
        <v>8</v>
      </c>
      <c r="J29" s="32" t="s">
        <v>28</v>
      </c>
      <c r="K29" s="102">
        <v>8</v>
      </c>
      <c r="L29" s="40"/>
      <c r="M29" s="40"/>
      <c r="N29" s="40"/>
      <c r="O29" s="34">
        <v>4</v>
      </c>
      <c r="P29" s="35">
        <f>ROUND(SUMPRODUCT(H29:O29,$H$9:$O$9)/100,1)</f>
        <v>5.0999999999999996</v>
      </c>
      <c r="Q29" s="36" t="str">
        <f>IF(AND($P29&gt;=9,$P29&lt;=10),"A+","")&amp;IF(AND($P29&gt;=8.5,$P29&lt;=8.9),"A","")&amp;IF(AND($P29&gt;=8,$P29&lt;=8.4),"B+","")&amp;IF(AND($P29&gt;=7,$P29&lt;=7.9),"B","")&amp;IF(AND($P29&gt;=6.5,$P29&lt;=6.9),"C+","")&amp;IF(AND($P29&gt;=5.5,$P29&lt;=6.4),"C","")&amp;IF(AND($P29&gt;=5,$P29&lt;=5.4),"D+","")&amp;IF(AND($P29&gt;=4,$P29&lt;=4.9),"D","")&amp;IF(AND($P29&lt;4),"F","")</f>
        <v>D+</v>
      </c>
      <c r="R29" s="37" t="str">
        <f>IF($P29&lt;4,"Kém",IF(AND($P29&gt;=4,$P29&lt;=5.4),"Trung bình yếu",IF(AND($P29&gt;=5.5,$P29&lt;=6.9),"Trung bình",IF(AND($P29&gt;=7,$P29&lt;=8.4),"Khá",IF(AND($P29&gt;=8.5,$P29&lt;=10),"Giỏi","")))))</f>
        <v>Trung bình yếu</v>
      </c>
      <c r="S29" s="38" t="str">
        <f>+IF(OR($H29=0,$I29=0,$J29=0,$K29=0),"Không đủ ĐKDT","")</f>
        <v/>
      </c>
      <c r="T29" s="39" t="s">
        <v>774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>
      <c r="B30" s="27">
        <v>21</v>
      </c>
      <c r="C30" s="28" t="s">
        <v>666</v>
      </c>
      <c r="D30" s="29" t="s">
        <v>667</v>
      </c>
      <c r="E30" s="30" t="s">
        <v>164</v>
      </c>
      <c r="F30" s="31" t="s">
        <v>668</v>
      </c>
      <c r="G30" s="28" t="s">
        <v>95</v>
      </c>
      <c r="H30" s="32">
        <v>6</v>
      </c>
      <c r="I30" s="32">
        <v>9</v>
      </c>
      <c r="J30" s="32" t="s">
        <v>28</v>
      </c>
      <c r="K30" s="102">
        <v>8</v>
      </c>
      <c r="L30" s="40"/>
      <c r="M30" s="40"/>
      <c r="N30" s="40"/>
      <c r="O30" s="34">
        <v>6.5</v>
      </c>
      <c r="P30" s="35">
        <f>ROUND(SUMPRODUCT(H30:O30,$H$9:$O$9)/100,1)</f>
        <v>6.9</v>
      </c>
      <c r="Q30" s="36" t="str">
        <f>IF(AND($P30&gt;=9,$P30&lt;=10),"A+","")&amp;IF(AND($P30&gt;=8.5,$P30&lt;=8.9),"A","")&amp;IF(AND($P30&gt;=8,$P30&lt;=8.4),"B+","")&amp;IF(AND($P30&gt;=7,$P30&lt;=7.9),"B","")&amp;IF(AND($P30&gt;=6.5,$P30&lt;=6.9),"C+","")&amp;IF(AND($P30&gt;=5.5,$P30&lt;=6.4),"C","")&amp;IF(AND($P30&gt;=5,$P30&lt;=5.4),"D+","")&amp;IF(AND($P30&gt;=4,$P30&lt;=4.9),"D","")&amp;IF(AND($P30&lt;4),"F","")</f>
        <v>C+</v>
      </c>
      <c r="R30" s="37" t="str">
        <f>IF($P30&lt;4,"Kém",IF(AND($P30&gt;=4,$P30&lt;=5.4),"Trung bình yếu",IF(AND($P30&gt;=5.5,$P30&lt;=6.9),"Trung bình",IF(AND($P30&gt;=7,$P30&lt;=8.4),"Khá",IF(AND($P30&gt;=8.5,$P30&lt;=10),"Giỏi","")))))</f>
        <v>Trung bình</v>
      </c>
      <c r="S30" s="38" t="str">
        <f>+IF(OR($H30=0,$I30=0,$J30=0,$K30=0),"Không đủ ĐKDT","")</f>
        <v/>
      </c>
      <c r="T30" s="39" t="s">
        <v>774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>
      <c r="B31" s="27">
        <v>22</v>
      </c>
      <c r="C31" s="28" t="s">
        <v>669</v>
      </c>
      <c r="D31" s="29" t="s">
        <v>347</v>
      </c>
      <c r="E31" s="30" t="s">
        <v>168</v>
      </c>
      <c r="F31" s="31" t="s">
        <v>670</v>
      </c>
      <c r="G31" s="28" t="s">
        <v>83</v>
      </c>
      <c r="H31" s="32">
        <v>8</v>
      </c>
      <c r="I31" s="32">
        <v>8</v>
      </c>
      <c r="J31" s="32" t="s">
        <v>28</v>
      </c>
      <c r="K31" s="102">
        <v>8</v>
      </c>
      <c r="L31" s="40"/>
      <c r="M31" s="40"/>
      <c r="N31" s="40"/>
      <c r="O31" s="34">
        <v>8.5</v>
      </c>
      <c r="P31" s="35">
        <f>ROUND(SUMPRODUCT(H31:O31,$H$9:$O$9)/100,1)</f>
        <v>8.4</v>
      </c>
      <c r="Q31" s="36" t="str">
        <f>IF(AND($P31&gt;=9,$P31&lt;=10),"A+","")&amp;IF(AND($P31&gt;=8.5,$P31&lt;=8.9),"A","")&amp;IF(AND($P31&gt;=8,$P31&lt;=8.4),"B+","")&amp;IF(AND($P31&gt;=7,$P31&lt;=7.9),"B","")&amp;IF(AND($P31&gt;=6.5,$P31&lt;=6.9),"C+","")&amp;IF(AND($P31&gt;=5.5,$P31&lt;=6.4),"C","")&amp;IF(AND($P31&gt;=5,$P31&lt;=5.4),"D+","")&amp;IF(AND($P31&gt;=4,$P31&lt;=4.9),"D","")&amp;IF(AND($P31&lt;4),"F","")</f>
        <v>B+</v>
      </c>
      <c r="R31" s="37" t="str">
        <f>IF($P31&lt;4,"Kém",IF(AND($P31&gt;=4,$P31&lt;=5.4),"Trung bình yếu",IF(AND($P31&gt;=5.5,$P31&lt;=6.9),"Trung bình",IF(AND($P31&gt;=7,$P31&lt;=8.4),"Khá",IF(AND($P31&gt;=8.5,$P31&lt;=10),"Giỏi","")))))</f>
        <v>Khá</v>
      </c>
      <c r="S31" s="38" t="str">
        <f>+IF(OR($H31=0,$I31=0,$J31=0,$K31=0),"Không đủ ĐKDT","")</f>
        <v/>
      </c>
      <c r="T31" s="39" t="s">
        <v>774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>
      <c r="B32" s="27">
        <v>23</v>
      </c>
      <c r="C32" s="28" t="s">
        <v>671</v>
      </c>
      <c r="D32" s="29" t="s">
        <v>270</v>
      </c>
      <c r="E32" s="30" t="s">
        <v>172</v>
      </c>
      <c r="F32" s="31" t="s">
        <v>249</v>
      </c>
      <c r="G32" s="28" t="s">
        <v>65</v>
      </c>
      <c r="H32" s="32">
        <v>9</v>
      </c>
      <c r="I32" s="32">
        <v>9</v>
      </c>
      <c r="J32" s="32" t="s">
        <v>28</v>
      </c>
      <c r="K32" s="102">
        <v>9</v>
      </c>
      <c r="L32" s="40"/>
      <c r="M32" s="40"/>
      <c r="N32" s="40"/>
      <c r="O32" s="34">
        <v>7</v>
      </c>
      <c r="P32" s="35">
        <f>ROUND(SUMPRODUCT(H32:O32,$H$9:$O$9)/100,1)</f>
        <v>7.6</v>
      </c>
      <c r="Q32" s="36" t="str">
        <f>IF(AND($P32&gt;=9,$P32&lt;=10),"A+","")&amp;IF(AND($P32&gt;=8.5,$P32&lt;=8.9),"A","")&amp;IF(AND($P32&gt;=8,$P32&lt;=8.4),"B+","")&amp;IF(AND($P32&gt;=7,$P32&lt;=7.9),"B","")&amp;IF(AND($P32&gt;=6.5,$P32&lt;=6.9),"C+","")&amp;IF(AND($P32&gt;=5.5,$P32&lt;=6.4),"C","")&amp;IF(AND($P32&gt;=5,$P32&lt;=5.4),"D+","")&amp;IF(AND($P32&gt;=4,$P32&lt;=4.9),"D","")&amp;IF(AND($P32&lt;4),"F","")</f>
        <v>B</v>
      </c>
      <c r="R32" s="37" t="str">
        <f>IF($P32&lt;4,"Kém",IF(AND($P32&gt;=4,$P32&lt;=5.4),"Trung bình yếu",IF(AND($P32&gt;=5.5,$P32&lt;=6.9),"Trung bình",IF(AND($P32&gt;=7,$P32&lt;=8.4),"Khá",IF(AND($P32&gt;=8.5,$P32&lt;=10),"Giỏi","")))))</f>
        <v>Khá</v>
      </c>
      <c r="S32" s="38" t="str">
        <f>+IF(OR($H32=0,$I32=0,$J32=0,$K32=0),"Không đủ ĐKDT","")</f>
        <v/>
      </c>
      <c r="T32" s="39" t="s">
        <v>774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>
      <c r="B33" s="27">
        <v>24</v>
      </c>
      <c r="C33" s="28" t="s">
        <v>672</v>
      </c>
      <c r="D33" s="29" t="s">
        <v>673</v>
      </c>
      <c r="E33" s="30" t="s">
        <v>172</v>
      </c>
      <c r="F33" s="31" t="s">
        <v>674</v>
      </c>
      <c r="G33" s="28" t="s">
        <v>95</v>
      </c>
      <c r="H33" s="32">
        <v>6</v>
      </c>
      <c r="I33" s="32">
        <v>9</v>
      </c>
      <c r="J33" s="32" t="s">
        <v>28</v>
      </c>
      <c r="K33" s="102">
        <v>8</v>
      </c>
      <c r="L33" s="40"/>
      <c r="M33" s="40"/>
      <c r="N33" s="40"/>
      <c r="O33" s="34">
        <v>2</v>
      </c>
      <c r="P33" s="35">
        <f>ROUND(SUMPRODUCT(H33:O33,$H$9:$O$9)/100,1)</f>
        <v>3.7</v>
      </c>
      <c r="Q33" s="36" t="str">
        <f>IF(AND($P33&gt;=9,$P33&lt;=10),"A+","")&amp;IF(AND($P33&gt;=8.5,$P33&lt;=8.9),"A","")&amp;IF(AND($P33&gt;=8,$P33&lt;=8.4),"B+","")&amp;IF(AND($P33&gt;=7,$P33&lt;=7.9),"B","")&amp;IF(AND($P33&gt;=6.5,$P33&lt;=6.9),"C+","")&amp;IF(AND($P33&gt;=5.5,$P33&lt;=6.4),"C","")&amp;IF(AND($P33&gt;=5,$P33&lt;=5.4),"D+","")&amp;IF(AND($P33&gt;=4,$P33&lt;=4.9),"D","")&amp;IF(AND($P33&lt;4),"F","")</f>
        <v>F</v>
      </c>
      <c r="R33" s="37" t="str">
        <f>IF($P33&lt;4,"Kém",IF(AND($P33&gt;=4,$P33&lt;=5.4),"Trung bình yếu",IF(AND($P33&gt;=5.5,$P33&lt;=6.9),"Trung bình",IF(AND($P33&gt;=7,$P33&lt;=8.4),"Khá",IF(AND($P33&gt;=8.5,$P33&lt;=10),"Giỏi","")))))</f>
        <v>Kém</v>
      </c>
      <c r="S33" s="38" t="str">
        <f>+IF(OR($H33=0,$I33=0,$J33=0,$K33=0),"Không đủ ĐKDT","")</f>
        <v/>
      </c>
      <c r="T33" s="39" t="s">
        <v>774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Học lại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>
      <c r="B34" s="27">
        <v>25</v>
      </c>
      <c r="C34" s="28" t="s">
        <v>675</v>
      </c>
      <c r="D34" s="29" t="s">
        <v>676</v>
      </c>
      <c r="E34" s="30" t="s">
        <v>172</v>
      </c>
      <c r="F34" s="31" t="s">
        <v>677</v>
      </c>
      <c r="G34" s="28" t="s">
        <v>95</v>
      </c>
      <c r="H34" s="32">
        <v>10</v>
      </c>
      <c r="I34" s="32">
        <v>9</v>
      </c>
      <c r="J34" s="32" t="s">
        <v>28</v>
      </c>
      <c r="K34" s="102">
        <v>10</v>
      </c>
      <c r="L34" s="40"/>
      <c r="M34" s="40"/>
      <c r="N34" s="40"/>
      <c r="O34" s="34">
        <v>8</v>
      </c>
      <c r="P34" s="35">
        <f>ROUND(SUMPRODUCT(H34:O34,$H$9:$O$9)/100,1)</f>
        <v>8.5</v>
      </c>
      <c r="Q34" s="36" t="str">
        <f>IF(AND($P34&gt;=9,$P34&lt;=10),"A+","")&amp;IF(AND($P34&gt;=8.5,$P34&lt;=8.9),"A","")&amp;IF(AND($P34&gt;=8,$P34&lt;=8.4),"B+","")&amp;IF(AND($P34&gt;=7,$P34&lt;=7.9),"B","")&amp;IF(AND($P34&gt;=6.5,$P34&lt;=6.9),"C+","")&amp;IF(AND($P34&gt;=5.5,$P34&lt;=6.4),"C","")&amp;IF(AND($P34&gt;=5,$P34&lt;=5.4),"D+","")&amp;IF(AND($P34&gt;=4,$P34&lt;=4.9),"D","")&amp;IF(AND($P34&lt;4),"F","")</f>
        <v>A</v>
      </c>
      <c r="R34" s="37" t="str">
        <f>IF($P34&lt;4,"Kém",IF(AND($P34&gt;=4,$P34&lt;=5.4),"Trung bình yếu",IF(AND($P34&gt;=5.5,$P34&lt;=6.9),"Trung bình",IF(AND($P34&gt;=7,$P34&lt;=8.4),"Khá",IF(AND($P34&gt;=8.5,$P34&lt;=10),"Giỏi","")))))</f>
        <v>Giỏi</v>
      </c>
      <c r="S34" s="38" t="str">
        <f>+IF(OR($H34=0,$I34=0,$J34=0,$K34=0),"Không đủ ĐKDT","")</f>
        <v/>
      </c>
      <c r="T34" s="39" t="s">
        <v>774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>
      <c r="B35" s="27">
        <v>26</v>
      </c>
      <c r="C35" s="28" t="s">
        <v>678</v>
      </c>
      <c r="D35" s="29" t="s">
        <v>679</v>
      </c>
      <c r="E35" s="30" t="s">
        <v>541</v>
      </c>
      <c r="F35" s="31" t="s">
        <v>287</v>
      </c>
      <c r="G35" s="28" t="s">
        <v>65</v>
      </c>
      <c r="H35" s="32">
        <v>7</v>
      </c>
      <c r="I35" s="32">
        <v>8</v>
      </c>
      <c r="J35" s="32" t="s">
        <v>28</v>
      </c>
      <c r="K35" s="102">
        <v>8</v>
      </c>
      <c r="L35" s="40"/>
      <c r="M35" s="40"/>
      <c r="N35" s="40"/>
      <c r="O35" s="34">
        <v>5.5</v>
      </c>
      <c r="P35" s="35">
        <f>ROUND(SUMPRODUCT(H35:O35,$H$9:$O$9)/100,1)</f>
        <v>6.2</v>
      </c>
      <c r="Q35" s="36" t="str">
        <f>IF(AND($P35&gt;=9,$P35&lt;=10),"A+","")&amp;IF(AND($P35&gt;=8.5,$P35&lt;=8.9),"A","")&amp;IF(AND($P35&gt;=8,$P35&lt;=8.4),"B+","")&amp;IF(AND($P35&gt;=7,$P35&lt;=7.9),"B","")&amp;IF(AND($P35&gt;=6.5,$P35&lt;=6.9),"C+","")&amp;IF(AND($P35&gt;=5.5,$P35&lt;=6.4),"C","")&amp;IF(AND($P35&gt;=5,$P35&lt;=5.4),"D+","")&amp;IF(AND($P35&gt;=4,$P35&lt;=4.9),"D","")&amp;IF(AND($P35&lt;4),"F","")</f>
        <v>C</v>
      </c>
      <c r="R35" s="37" t="str">
        <f>IF($P35&lt;4,"Kém",IF(AND($P35&gt;=4,$P35&lt;=5.4),"Trung bình yếu",IF(AND($P35&gt;=5.5,$P35&lt;=6.9),"Trung bình",IF(AND($P35&gt;=7,$P35&lt;=8.4),"Khá",IF(AND($P35&gt;=8.5,$P35&lt;=10),"Giỏi","")))))</f>
        <v>Trung bình</v>
      </c>
      <c r="S35" s="38" t="str">
        <f>+IF(OR($H35=0,$I35=0,$J35=0,$K35=0),"Không đủ ĐKDT","")</f>
        <v/>
      </c>
      <c r="T35" s="39" t="s">
        <v>774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>
      <c r="B36" s="27">
        <v>27</v>
      </c>
      <c r="C36" s="28" t="s">
        <v>680</v>
      </c>
      <c r="D36" s="29" t="s">
        <v>681</v>
      </c>
      <c r="E36" s="30" t="s">
        <v>352</v>
      </c>
      <c r="F36" s="31" t="s">
        <v>434</v>
      </c>
      <c r="G36" s="28" t="s">
        <v>77</v>
      </c>
      <c r="H36" s="32">
        <v>7</v>
      </c>
      <c r="I36" s="32">
        <v>7</v>
      </c>
      <c r="J36" s="32" t="s">
        <v>28</v>
      </c>
      <c r="K36" s="102">
        <v>7</v>
      </c>
      <c r="L36" s="40"/>
      <c r="M36" s="40"/>
      <c r="N36" s="40"/>
      <c r="O36" s="34">
        <v>7.5</v>
      </c>
      <c r="P36" s="35">
        <f>ROUND(SUMPRODUCT(H36:O36,$H$9:$O$9)/100,1)</f>
        <v>7.4</v>
      </c>
      <c r="Q36" s="36" t="str">
        <f>IF(AND($P36&gt;=9,$P36&lt;=10),"A+","")&amp;IF(AND($P36&gt;=8.5,$P36&lt;=8.9),"A","")&amp;IF(AND($P36&gt;=8,$P36&lt;=8.4),"B+","")&amp;IF(AND($P36&gt;=7,$P36&lt;=7.9),"B","")&amp;IF(AND($P36&gt;=6.5,$P36&lt;=6.9),"C+","")&amp;IF(AND($P36&gt;=5.5,$P36&lt;=6.4),"C","")&amp;IF(AND($P36&gt;=5,$P36&lt;=5.4),"D+","")&amp;IF(AND($P36&gt;=4,$P36&lt;=4.9),"D","")&amp;IF(AND($P36&lt;4),"F","")</f>
        <v>B</v>
      </c>
      <c r="R36" s="37" t="str">
        <f>IF($P36&lt;4,"Kém",IF(AND($P36&gt;=4,$P36&lt;=5.4),"Trung bình yếu",IF(AND($P36&gt;=5.5,$P36&lt;=6.9),"Trung bình",IF(AND($P36&gt;=7,$P36&lt;=8.4),"Khá",IF(AND($P36&gt;=8.5,$P36&lt;=10),"Giỏi","")))))</f>
        <v>Khá</v>
      </c>
      <c r="S36" s="38" t="str">
        <f>+IF(OR($H36=0,$I36=0,$J36=0,$K36=0),"Không đủ ĐKDT","")</f>
        <v/>
      </c>
      <c r="T36" s="39" t="s">
        <v>774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>
      <c r="B37" s="27">
        <v>28</v>
      </c>
      <c r="C37" s="28" t="s">
        <v>682</v>
      </c>
      <c r="D37" s="29" t="s">
        <v>683</v>
      </c>
      <c r="E37" s="30" t="s">
        <v>192</v>
      </c>
      <c r="F37" s="31" t="s">
        <v>684</v>
      </c>
      <c r="G37" s="28" t="s">
        <v>685</v>
      </c>
      <c r="H37" s="32">
        <v>6</v>
      </c>
      <c r="I37" s="32">
        <v>6</v>
      </c>
      <c r="J37" s="32" t="s">
        <v>28</v>
      </c>
      <c r="K37" s="102">
        <v>6</v>
      </c>
      <c r="L37" s="40"/>
      <c r="M37" s="40"/>
      <c r="N37" s="40"/>
      <c r="O37" s="34">
        <v>6.5</v>
      </c>
      <c r="P37" s="35">
        <f>ROUND(SUMPRODUCT(H37:O37,$H$9:$O$9)/100,1)</f>
        <v>6.4</v>
      </c>
      <c r="Q37" s="36" t="str">
        <f>IF(AND($P37&gt;=9,$P37&lt;=10),"A+","")&amp;IF(AND($P37&gt;=8.5,$P37&lt;=8.9),"A","")&amp;IF(AND($P37&gt;=8,$P37&lt;=8.4),"B+","")&amp;IF(AND($P37&gt;=7,$P37&lt;=7.9),"B","")&amp;IF(AND($P37&gt;=6.5,$P37&lt;=6.9),"C+","")&amp;IF(AND($P37&gt;=5.5,$P37&lt;=6.4),"C","")&amp;IF(AND($P37&gt;=5,$P37&lt;=5.4),"D+","")&amp;IF(AND($P37&gt;=4,$P37&lt;=4.9),"D","")&amp;IF(AND($P37&lt;4),"F","")</f>
        <v>C</v>
      </c>
      <c r="R37" s="37" t="str">
        <f>IF($P37&lt;4,"Kém",IF(AND($P37&gt;=4,$P37&lt;=5.4),"Trung bình yếu",IF(AND($P37&gt;=5.5,$P37&lt;=6.9),"Trung bình",IF(AND($P37&gt;=7,$P37&lt;=8.4),"Khá",IF(AND($P37&gt;=8.5,$P37&lt;=10),"Giỏi","")))))</f>
        <v>Trung bình</v>
      </c>
      <c r="S37" s="38" t="str">
        <f>+IF(OR($H37=0,$I37=0,$J37=0,$K37=0),"Không đủ ĐKDT","")</f>
        <v/>
      </c>
      <c r="T37" s="39" t="s">
        <v>774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>
      <c r="B38" s="27">
        <v>29</v>
      </c>
      <c r="C38" s="28" t="s">
        <v>686</v>
      </c>
      <c r="D38" s="29" t="s">
        <v>687</v>
      </c>
      <c r="E38" s="30" t="s">
        <v>688</v>
      </c>
      <c r="F38" s="31" t="s">
        <v>689</v>
      </c>
      <c r="G38" s="28" t="s">
        <v>69</v>
      </c>
      <c r="H38" s="32">
        <v>6</v>
      </c>
      <c r="I38" s="32">
        <v>8</v>
      </c>
      <c r="J38" s="32" t="s">
        <v>28</v>
      </c>
      <c r="K38" s="102">
        <v>7</v>
      </c>
      <c r="L38" s="40"/>
      <c r="M38" s="40"/>
      <c r="N38" s="40"/>
      <c r="O38" s="34">
        <v>4</v>
      </c>
      <c r="P38" s="35">
        <f>ROUND(SUMPRODUCT(H38:O38,$H$9:$O$9)/100,1)</f>
        <v>4.9000000000000004</v>
      </c>
      <c r="Q38" s="36" t="str">
        <f>IF(AND($P38&gt;=9,$P38&lt;=10),"A+","")&amp;IF(AND($P38&gt;=8.5,$P38&lt;=8.9),"A","")&amp;IF(AND($P38&gt;=8,$P38&lt;=8.4),"B+","")&amp;IF(AND($P38&gt;=7,$P38&lt;=7.9),"B","")&amp;IF(AND($P38&gt;=6.5,$P38&lt;=6.9),"C+","")&amp;IF(AND($P38&gt;=5.5,$P38&lt;=6.4),"C","")&amp;IF(AND($P38&gt;=5,$P38&lt;=5.4),"D+","")&amp;IF(AND($P38&gt;=4,$P38&lt;=4.9),"D","")&amp;IF(AND($P38&lt;4),"F","")</f>
        <v>D</v>
      </c>
      <c r="R38" s="37" t="str">
        <f>IF($P38&lt;4,"Kém",IF(AND($P38&gt;=4,$P38&lt;=5.4),"Trung bình yếu",IF(AND($P38&gt;=5.5,$P38&lt;=6.9),"Trung bình",IF(AND($P38&gt;=7,$P38&lt;=8.4),"Khá",IF(AND($P38&gt;=8.5,$P38&lt;=10),"Giỏi","")))))</f>
        <v>Trung bình yếu</v>
      </c>
      <c r="S38" s="38" t="str">
        <f>+IF(OR($H38=0,$I38=0,$J38=0,$K38=0),"Không đủ ĐKDT","")</f>
        <v/>
      </c>
      <c r="T38" s="39" t="s">
        <v>774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>
      <c r="B39" s="27">
        <v>30</v>
      </c>
      <c r="C39" s="28" t="s">
        <v>690</v>
      </c>
      <c r="D39" s="29" t="s">
        <v>436</v>
      </c>
      <c r="E39" s="30" t="s">
        <v>688</v>
      </c>
      <c r="F39" s="31" t="s">
        <v>691</v>
      </c>
      <c r="G39" s="28" t="s">
        <v>95</v>
      </c>
      <c r="H39" s="32">
        <v>8</v>
      </c>
      <c r="I39" s="32">
        <v>8</v>
      </c>
      <c r="J39" s="32" t="s">
        <v>28</v>
      </c>
      <c r="K39" s="102">
        <v>8</v>
      </c>
      <c r="L39" s="40"/>
      <c r="M39" s="40"/>
      <c r="N39" s="40"/>
      <c r="O39" s="34">
        <v>7.5</v>
      </c>
      <c r="P39" s="35">
        <f>ROUND(SUMPRODUCT(H39:O39,$H$9:$O$9)/100,1)</f>
        <v>7.7</v>
      </c>
      <c r="Q39" s="36" t="str">
        <f>IF(AND($P39&gt;=9,$P39&lt;=10),"A+","")&amp;IF(AND($P39&gt;=8.5,$P39&lt;=8.9),"A","")&amp;IF(AND($P39&gt;=8,$P39&lt;=8.4),"B+","")&amp;IF(AND($P39&gt;=7,$P39&lt;=7.9),"B","")&amp;IF(AND($P39&gt;=6.5,$P39&lt;=6.9),"C+","")&amp;IF(AND($P39&gt;=5.5,$P39&lt;=6.4),"C","")&amp;IF(AND($P39&gt;=5,$P39&lt;=5.4),"D+","")&amp;IF(AND($P39&gt;=4,$P39&lt;=4.9),"D","")&amp;IF(AND($P39&lt;4),"F","")</f>
        <v>B</v>
      </c>
      <c r="R39" s="37" t="str">
        <f>IF($P39&lt;4,"Kém",IF(AND($P39&gt;=4,$P39&lt;=5.4),"Trung bình yếu",IF(AND($P39&gt;=5.5,$P39&lt;=6.9),"Trung bình",IF(AND($P39&gt;=7,$P39&lt;=8.4),"Khá",IF(AND($P39&gt;=8.5,$P39&lt;=10),"Giỏi","")))))</f>
        <v>Khá</v>
      </c>
      <c r="S39" s="38" t="str">
        <f>+IF(OR($H39=0,$I39=0,$J39=0,$K39=0),"Không đủ ĐKDT","")</f>
        <v/>
      </c>
      <c r="T39" s="39" t="s">
        <v>774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>
      <c r="B40" s="27">
        <v>31</v>
      </c>
      <c r="C40" s="28" t="s">
        <v>692</v>
      </c>
      <c r="D40" s="29" t="s">
        <v>693</v>
      </c>
      <c r="E40" s="30" t="s">
        <v>688</v>
      </c>
      <c r="F40" s="31" t="s">
        <v>694</v>
      </c>
      <c r="G40" s="28" t="s">
        <v>65</v>
      </c>
      <c r="H40" s="32">
        <v>7</v>
      </c>
      <c r="I40" s="32">
        <v>8</v>
      </c>
      <c r="J40" s="32" t="s">
        <v>28</v>
      </c>
      <c r="K40" s="102">
        <v>8</v>
      </c>
      <c r="L40" s="40"/>
      <c r="M40" s="40"/>
      <c r="N40" s="40"/>
      <c r="O40" s="34">
        <v>6.5</v>
      </c>
      <c r="P40" s="35">
        <f>ROUND(SUMPRODUCT(H40:O40,$H$9:$O$9)/100,1)</f>
        <v>6.9</v>
      </c>
      <c r="Q40" s="36" t="str">
        <f>IF(AND($P40&gt;=9,$P40&lt;=10),"A+","")&amp;IF(AND($P40&gt;=8.5,$P40&lt;=8.9),"A","")&amp;IF(AND($P40&gt;=8,$P40&lt;=8.4),"B+","")&amp;IF(AND($P40&gt;=7,$P40&lt;=7.9),"B","")&amp;IF(AND($P40&gt;=6.5,$P40&lt;=6.9),"C+","")&amp;IF(AND($P40&gt;=5.5,$P40&lt;=6.4),"C","")&amp;IF(AND($P40&gt;=5,$P40&lt;=5.4),"D+","")&amp;IF(AND($P40&gt;=4,$P40&lt;=4.9),"D","")&amp;IF(AND($P40&lt;4),"F","")</f>
        <v>C+</v>
      </c>
      <c r="R40" s="37" t="str">
        <f>IF($P40&lt;4,"Kém",IF(AND($P40&gt;=4,$P40&lt;=5.4),"Trung bình yếu",IF(AND($P40&gt;=5.5,$P40&lt;=6.9),"Trung bình",IF(AND($P40&gt;=7,$P40&lt;=8.4),"Khá",IF(AND($P40&gt;=8.5,$P40&lt;=10),"Giỏi","")))))</f>
        <v>Trung bình</v>
      </c>
      <c r="S40" s="38" t="str">
        <f>+IF(OR($H40=0,$I40=0,$J40=0,$K40=0),"Không đủ ĐKDT","")</f>
        <v/>
      </c>
      <c r="T40" s="39" t="s">
        <v>775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>
      <c r="B41" s="27">
        <v>32</v>
      </c>
      <c r="C41" s="28" t="s">
        <v>695</v>
      </c>
      <c r="D41" s="29" t="s">
        <v>161</v>
      </c>
      <c r="E41" s="30" t="s">
        <v>688</v>
      </c>
      <c r="F41" s="31" t="s">
        <v>602</v>
      </c>
      <c r="G41" s="28" t="s">
        <v>124</v>
      </c>
      <c r="H41" s="32">
        <v>6</v>
      </c>
      <c r="I41" s="32">
        <v>9</v>
      </c>
      <c r="J41" s="32" t="s">
        <v>28</v>
      </c>
      <c r="K41" s="102">
        <v>8</v>
      </c>
      <c r="L41" s="40"/>
      <c r="M41" s="40"/>
      <c r="N41" s="40"/>
      <c r="O41" s="34">
        <v>6.5</v>
      </c>
      <c r="P41" s="35">
        <f>ROUND(SUMPRODUCT(H41:O41,$H$9:$O$9)/100,1)</f>
        <v>6.9</v>
      </c>
      <c r="Q41" s="36" t="str">
        <f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C+</v>
      </c>
      <c r="R41" s="37" t="str">
        <f>IF($P41&lt;4,"Kém",IF(AND($P41&gt;=4,$P41&lt;=5.4),"Trung bình yếu",IF(AND($P41&gt;=5.5,$P41&lt;=6.9),"Trung bình",IF(AND($P41&gt;=7,$P41&lt;=8.4),"Khá",IF(AND($P41&gt;=8.5,$P41&lt;=10),"Giỏi","")))))</f>
        <v>Trung bình</v>
      </c>
      <c r="S41" s="38" t="str">
        <f>+IF(OR($H41=0,$I41=0,$J41=0,$K41=0),"Không đủ ĐKDT","")</f>
        <v/>
      </c>
      <c r="T41" s="39" t="s">
        <v>775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>
      <c r="B42" s="27">
        <v>33</v>
      </c>
      <c r="C42" s="28" t="s">
        <v>696</v>
      </c>
      <c r="D42" s="29" t="s">
        <v>392</v>
      </c>
      <c r="E42" s="30" t="s">
        <v>207</v>
      </c>
      <c r="F42" s="31" t="s">
        <v>697</v>
      </c>
      <c r="G42" s="28" t="s">
        <v>69</v>
      </c>
      <c r="H42" s="32">
        <v>7</v>
      </c>
      <c r="I42" s="32">
        <v>8</v>
      </c>
      <c r="J42" s="32" t="s">
        <v>28</v>
      </c>
      <c r="K42" s="102">
        <v>8</v>
      </c>
      <c r="L42" s="40"/>
      <c r="M42" s="40"/>
      <c r="N42" s="40"/>
      <c r="O42" s="34">
        <v>8.5</v>
      </c>
      <c r="P42" s="35">
        <f>ROUND(SUMPRODUCT(H42:O42,$H$9:$O$9)/100,1)</f>
        <v>8.3000000000000007</v>
      </c>
      <c r="Q42" s="36" t="str">
        <f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7" t="str">
        <f>IF($P42&lt;4,"Kém",IF(AND($P42&gt;=4,$P42&lt;=5.4),"Trung bình yếu",IF(AND($P42&gt;=5.5,$P42&lt;=6.9),"Trung bình",IF(AND($P42&gt;=7,$P42&lt;=8.4),"Khá",IF(AND($P42&gt;=8.5,$P42&lt;=10),"Giỏi","")))))</f>
        <v>Khá</v>
      </c>
      <c r="S42" s="38" t="str">
        <f>+IF(OR($H42=0,$I42=0,$J42=0,$K42=0),"Không đủ ĐKDT","")</f>
        <v/>
      </c>
      <c r="T42" s="39" t="s">
        <v>775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>
      <c r="B43" s="27">
        <v>34</v>
      </c>
      <c r="C43" s="28" t="s">
        <v>698</v>
      </c>
      <c r="D43" s="29" t="s">
        <v>699</v>
      </c>
      <c r="E43" s="30" t="s">
        <v>214</v>
      </c>
      <c r="F43" s="31" t="s">
        <v>700</v>
      </c>
      <c r="G43" s="28" t="s">
        <v>124</v>
      </c>
      <c r="H43" s="32">
        <v>6</v>
      </c>
      <c r="I43" s="32">
        <v>9</v>
      </c>
      <c r="J43" s="32" t="s">
        <v>28</v>
      </c>
      <c r="K43" s="102">
        <v>8</v>
      </c>
      <c r="L43" s="40"/>
      <c r="M43" s="40"/>
      <c r="N43" s="40"/>
      <c r="O43" s="34">
        <v>5.5</v>
      </c>
      <c r="P43" s="35">
        <f>ROUND(SUMPRODUCT(H43:O43,$H$9:$O$9)/100,1)</f>
        <v>6.2</v>
      </c>
      <c r="Q43" s="36" t="str">
        <f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C</v>
      </c>
      <c r="R43" s="37" t="str">
        <f>IF($P43&lt;4,"Kém",IF(AND($P43&gt;=4,$P43&lt;=5.4),"Trung bình yếu",IF(AND($P43&gt;=5.5,$P43&lt;=6.9),"Trung bình",IF(AND($P43&gt;=7,$P43&lt;=8.4),"Khá",IF(AND($P43&gt;=8.5,$P43&lt;=10),"Giỏi","")))))</f>
        <v>Trung bình</v>
      </c>
      <c r="S43" s="38" t="str">
        <f>+IF(OR($H43=0,$I43=0,$J43=0,$K43=0),"Không đủ ĐKDT","")</f>
        <v/>
      </c>
      <c r="T43" s="39" t="s">
        <v>775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>
      <c r="B44" s="27">
        <v>35</v>
      </c>
      <c r="C44" s="28" t="s">
        <v>701</v>
      </c>
      <c r="D44" s="29" t="s">
        <v>702</v>
      </c>
      <c r="E44" s="30" t="s">
        <v>703</v>
      </c>
      <c r="F44" s="31" t="s">
        <v>704</v>
      </c>
      <c r="G44" s="28" t="s">
        <v>83</v>
      </c>
      <c r="H44" s="32">
        <v>7</v>
      </c>
      <c r="I44" s="32">
        <v>9</v>
      </c>
      <c r="J44" s="32" t="s">
        <v>28</v>
      </c>
      <c r="K44" s="102">
        <v>8</v>
      </c>
      <c r="L44" s="40"/>
      <c r="M44" s="40"/>
      <c r="N44" s="40"/>
      <c r="O44" s="34">
        <v>3.5</v>
      </c>
      <c r="P44" s="35">
        <f>ROUND(SUMPRODUCT(H44:O44,$H$9:$O$9)/100,1)</f>
        <v>4.9000000000000004</v>
      </c>
      <c r="Q44" s="36" t="str">
        <f>IF(AND($P44&gt;=9,$P44&lt;=10),"A+","")&amp;IF(AND($P44&gt;=8.5,$P44&lt;=8.9),"A","")&amp;IF(AND($P44&gt;=8,$P44&lt;=8.4),"B+","")&amp;IF(AND($P44&gt;=7,$P44&lt;=7.9),"B","")&amp;IF(AND($P44&gt;=6.5,$P44&lt;=6.9),"C+","")&amp;IF(AND($P44&gt;=5.5,$P44&lt;=6.4),"C","")&amp;IF(AND($P44&gt;=5,$P44&lt;=5.4),"D+","")&amp;IF(AND($P44&gt;=4,$P44&lt;=4.9),"D","")&amp;IF(AND($P44&lt;4),"F","")</f>
        <v>D</v>
      </c>
      <c r="R44" s="37" t="str">
        <f>IF($P44&lt;4,"Kém",IF(AND($P44&gt;=4,$P44&lt;=5.4),"Trung bình yếu",IF(AND($P44&gt;=5.5,$P44&lt;=6.9),"Trung bình",IF(AND($P44&gt;=7,$P44&lt;=8.4),"Khá",IF(AND($P44&gt;=8.5,$P44&lt;=10),"Giỏi","")))))</f>
        <v>Trung bình yếu</v>
      </c>
      <c r="S44" s="38" t="str">
        <f>+IF(OR($H44=0,$I44=0,$J44=0,$K44=0),"Không đủ ĐKDT","")</f>
        <v/>
      </c>
      <c r="T44" s="39" t="s">
        <v>775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>
      <c r="B45" s="27">
        <v>36</v>
      </c>
      <c r="C45" s="28" t="s">
        <v>705</v>
      </c>
      <c r="D45" s="29" t="s">
        <v>706</v>
      </c>
      <c r="E45" s="30" t="s">
        <v>218</v>
      </c>
      <c r="F45" s="31" t="s">
        <v>120</v>
      </c>
      <c r="G45" s="28" t="s">
        <v>73</v>
      </c>
      <c r="H45" s="32">
        <v>6</v>
      </c>
      <c r="I45" s="32">
        <v>6</v>
      </c>
      <c r="J45" s="32" t="s">
        <v>28</v>
      </c>
      <c r="K45" s="102">
        <v>6</v>
      </c>
      <c r="L45" s="40"/>
      <c r="M45" s="40"/>
      <c r="N45" s="40"/>
      <c r="O45" s="34">
        <v>5</v>
      </c>
      <c r="P45" s="35">
        <f>ROUND(SUMPRODUCT(H45:O45,$H$9:$O$9)/100,1)</f>
        <v>5.3</v>
      </c>
      <c r="Q45" s="36" t="str">
        <f>IF(AND($P45&gt;=9,$P45&lt;=10),"A+","")&amp;IF(AND($P45&gt;=8.5,$P45&lt;=8.9),"A","")&amp;IF(AND($P45&gt;=8,$P45&lt;=8.4),"B+","")&amp;IF(AND($P45&gt;=7,$P45&lt;=7.9),"B","")&amp;IF(AND($P45&gt;=6.5,$P45&lt;=6.9),"C+","")&amp;IF(AND($P45&gt;=5.5,$P45&lt;=6.4),"C","")&amp;IF(AND($P45&gt;=5,$P45&lt;=5.4),"D+","")&amp;IF(AND($P45&gt;=4,$P45&lt;=4.9),"D","")&amp;IF(AND($P45&lt;4),"F","")</f>
        <v>D+</v>
      </c>
      <c r="R45" s="37" t="str">
        <f>IF($P45&lt;4,"Kém",IF(AND($P45&gt;=4,$P45&lt;=5.4),"Trung bình yếu",IF(AND($P45&gt;=5.5,$P45&lt;=6.9),"Trung bình",IF(AND($P45&gt;=7,$P45&lt;=8.4),"Khá",IF(AND($P45&gt;=8.5,$P45&lt;=10),"Giỏi","")))))</f>
        <v>Trung bình yếu</v>
      </c>
      <c r="S45" s="38" t="str">
        <f>+IF(OR($H45=0,$I45=0,$J45=0,$K45=0),"Không đủ ĐKDT","")</f>
        <v/>
      </c>
      <c r="T45" s="39" t="s">
        <v>775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>
      <c r="B46" s="27">
        <v>37</v>
      </c>
      <c r="C46" s="28" t="s">
        <v>707</v>
      </c>
      <c r="D46" s="29" t="s">
        <v>708</v>
      </c>
      <c r="E46" s="30" t="s">
        <v>218</v>
      </c>
      <c r="F46" s="31" t="s">
        <v>709</v>
      </c>
      <c r="G46" s="28" t="s">
        <v>69</v>
      </c>
      <c r="H46" s="32">
        <v>10</v>
      </c>
      <c r="I46" s="32">
        <v>8</v>
      </c>
      <c r="J46" s="32" t="s">
        <v>28</v>
      </c>
      <c r="K46" s="102">
        <v>9</v>
      </c>
      <c r="L46" s="40"/>
      <c r="M46" s="40"/>
      <c r="N46" s="40"/>
      <c r="O46" s="34">
        <v>4</v>
      </c>
      <c r="P46" s="35">
        <f>ROUND(SUMPRODUCT(H46:O46,$H$9:$O$9)/100,1)</f>
        <v>5.5</v>
      </c>
      <c r="Q46" s="36" t="str">
        <f>IF(AND($P46&gt;=9,$P46&lt;=10),"A+","")&amp;IF(AND($P46&gt;=8.5,$P46&lt;=8.9),"A","")&amp;IF(AND($P46&gt;=8,$P46&lt;=8.4),"B+","")&amp;IF(AND($P46&gt;=7,$P46&lt;=7.9),"B","")&amp;IF(AND($P46&gt;=6.5,$P46&lt;=6.9),"C+","")&amp;IF(AND($P46&gt;=5.5,$P46&lt;=6.4),"C","")&amp;IF(AND($P46&gt;=5,$P46&lt;=5.4),"D+","")&amp;IF(AND($P46&gt;=4,$P46&lt;=4.9),"D","")&amp;IF(AND($P46&lt;4),"F","")</f>
        <v>C</v>
      </c>
      <c r="R46" s="37" t="str">
        <f>IF($P46&lt;4,"Kém",IF(AND($P46&gt;=4,$P46&lt;=5.4),"Trung bình yếu",IF(AND($P46&gt;=5.5,$P46&lt;=6.9),"Trung bình",IF(AND($P46&gt;=7,$P46&lt;=8.4),"Khá",IF(AND($P46&gt;=8.5,$P46&lt;=10),"Giỏi","")))))</f>
        <v>Trung bình</v>
      </c>
      <c r="S46" s="38" t="str">
        <f>+IF(OR($H46=0,$I46=0,$J46=0,$K46=0),"Không đủ ĐKDT","")</f>
        <v/>
      </c>
      <c r="T46" s="39" t="s">
        <v>775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>
      <c r="B47" s="27">
        <v>38</v>
      </c>
      <c r="C47" s="28" t="s">
        <v>710</v>
      </c>
      <c r="D47" s="29" t="s">
        <v>711</v>
      </c>
      <c r="E47" s="30" t="s">
        <v>218</v>
      </c>
      <c r="F47" s="31" t="s">
        <v>607</v>
      </c>
      <c r="G47" s="28" t="s">
        <v>77</v>
      </c>
      <c r="H47" s="32">
        <v>6</v>
      </c>
      <c r="I47" s="32">
        <v>9</v>
      </c>
      <c r="J47" s="32" t="s">
        <v>28</v>
      </c>
      <c r="K47" s="102">
        <v>8</v>
      </c>
      <c r="L47" s="40"/>
      <c r="M47" s="40"/>
      <c r="N47" s="40"/>
      <c r="O47" s="34">
        <v>6.5</v>
      </c>
      <c r="P47" s="35">
        <f>ROUND(SUMPRODUCT(H47:O47,$H$9:$O$9)/100,1)</f>
        <v>6.9</v>
      </c>
      <c r="Q47" s="36" t="str">
        <f>IF(AND($P47&gt;=9,$P47&lt;=10),"A+","")&amp;IF(AND($P47&gt;=8.5,$P47&lt;=8.9),"A","")&amp;IF(AND($P47&gt;=8,$P47&lt;=8.4),"B+","")&amp;IF(AND($P47&gt;=7,$P47&lt;=7.9),"B","")&amp;IF(AND($P47&gt;=6.5,$P47&lt;=6.9),"C+","")&amp;IF(AND($P47&gt;=5.5,$P47&lt;=6.4),"C","")&amp;IF(AND($P47&gt;=5,$P47&lt;=5.4),"D+","")&amp;IF(AND($P47&gt;=4,$P47&lt;=4.9),"D","")&amp;IF(AND($P47&lt;4),"F","")</f>
        <v>C+</v>
      </c>
      <c r="R47" s="37" t="str">
        <f>IF($P47&lt;4,"Kém",IF(AND($P47&gt;=4,$P47&lt;=5.4),"Trung bình yếu",IF(AND($P47&gt;=5.5,$P47&lt;=6.9),"Trung bình",IF(AND($P47&gt;=7,$P47&lt;=8.4),"Khá",IF(AND($P47&gt;=8.5,$P47&lt;=10),"Giỏi","")))))</f>
        <v>Trung bình</v>
      </c>
      <c r="S47" s="38" t="str">
        <f>+IF(OR($H47=0,$I47=0,$J47=0,$K47=0),"Không đủ ĐKDT","")</f>
        <v/>
      </c>
      <c r="T47" s="39" t="s">
        <v>775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>
      <c r="B48" s="27">
        <v>39</v>
      </c>
      <c r="C48" s="28" t="s">
        <v>712</v>
      </c>
      <c r="D48" s="29" t="s">
        <v>713</v>
      </c>
      <c r="E48" s="30" t="s">
        <v>714</v>
      </c>
      <c r="F48" s="31" t="s">
        <v>715</v>
      </c>
      <c r="G48" s="28" t="s">
        <v>69</v>
      </c>
      <c r="H48" s="32">
        <v>6</v>
      </c>
      <c r="I48" s="32">
        <v>8</v>
      </c>
      <c r="J48" s="32" t="s">
        <v>28</v>
      </c>
      <c r="K48" s="102">
        <v>7</v>
      </c>
      <c r="L48" s="40"/>
      <c r="M48" s="40"/>
      <c r="N48" s="40"/>
      <c r="O48" s="34">
        <v>3</v>
      </c>
      <c r="P48" s="35">
        <f>ROUND(SUMPRODUCT(H48:O48,$H$9:$O$9)/100,1)</f>
        <v>4.2</v>
      </c>
      <c r="Q48" s="36" t="str">
        <f>IF(AND($P48&gt;=9,$P48&lt;=10),"A+","")&amp;IF(AND($P48&gt;=8.5,$P48&lt;=8.9),"A","")&amp;IF(AND($P48&gt;=8,$P48&lt;=8.4),"B+","")&amp;IF(AND($P48&gt;=7,$P48&lt;=7.9),"B","")&amp;IF(AND($P48&gt;=6.5,$P48&lt;=6.9),"C+","")&amp;IF(AND($P48&gt;=5.5,$P48&lt;=6.4),"C","")&amp;IF(AND($P48&gt;=5,$P48&lt;=5.4),"D+","")&amp;IF(AND($P48&gt;=4,$P48&lt;=4.9),"D","")&amp;IF(AND($P48&lt;4),"F","")</f>
        <v>D</v>
      </c>
      <c r="R48" s="37" t="str">
        <f>IF($P48&lt;4,"Kém",IF(AND($P48&gt;=4,$P48&lt;=5.4),"Trung bình yếu",IF(AND($P48&gt;=5.5,$P48&lt;=6.9),"Trung bình",IF(AND($P48&gt;=7,$P48&lt;=8.4),"Khá",IF(AND($P48&gt;=8.5,$P48&lt;=10),"Giỏi","")))))</f>
        <v>Trung bình yếu</v>
      </c>
      <c r="S48" s="38" t="str">
        <f>+IF(OR($H48=0,$I48=0,$J48=0,$K48=0),"Không đủ ĐKDT","")</f>
        <v/>
      </c>
      <c r="T48" s="39" t="s">
        <v>775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>
      <c r="B49" s="27">
        <v>40</v>
      </c>
      <c r="C49" s="28" t="s">
        <v>716</v>
      </c>
      <c r="D49" s="29" t="s">
        <v>717</v>
      </c>
      <c r="E49" s="30" t="s">
        <v>718</v>
      </c>
      <c r="F49" s="31" t="s">
        <v>719</v>
      </c>
      <c r="G49" s="28" t="s">
        <v>685</v>
      </c>
      <c r="H49" s="32">
        <v>6</v>
      </c>
      <c r="I49" s="32">
        <v>6</v>
      </c>
      <c r="J49" s="32" t="s">
        <v>28</v>
      </c>
      <c r="K49" s="102">
        <v>6</v>
      </c>
      <c r="L49" s="40"/>
      <c r="M49" s="40"/>
      <c r="N49" s="40"/>
      <c r="O49" s="34">
        <v>6.5</v>
      </c>
      <c r="P49" s="35">
        <f>ROUND(SUMPRODUCT(H49:O49,$H$9:$O$9)/100,1)</f>
        <v>6.4</v>
      </c>
      <c r="Q49" s="36" t="str">
        <f>IF(AND($P49&gt;=9,$P49&lt;=10),"A+","")&amp;IF(AND($P49&gt;=8.5,$P49&lt;=8.9),"A","")&amp;IF(AND($P49&gt;=8,$P49&lt;=8.4),"B+","")&amp;IF(AND($P49&gt;=7,$P49&lt;=7.9),"B","")&amp;IF(AND($P49&gt;=6.5,$P49&lt;=6.9),"C+","")&amp;IF(AND($P49&gt;=5.5,$P49&lt;=6.4),"C","")&amp;IF(AND($P49&gt;=5,$P49&lt;=5.4),"D+","")&amp;IF(AND($P49&gt;=4,$P49&lt;=4.9),"D","")&amp;IF(AND($P49&lt;4),"F","")</f>
        <v>C</v>
      </c>
      <c r="R49" s="37" t="str">
        <f>IF($P49&lt;4,"Kém",IF(AND($P49&gt;=4,$P49&lt;=5.4),"Trung bình yếu",IF(AND($P49&gt;=5.5,$P49&lt;=6.9),"Trung bình",IF(AND($P49&gt;=7,$P49&lt;=8.4),"Khá",IF(AND($P49&gt;=8.5,$P49&lt;=10),"Giỏi","")))))</f>
        <v>Trung bình</v>
      </c>
      <c r="S49" s="38" t="str">
        <f>+IF(OR($H49=0,$I49=0,$J49=0,$K49=0),"Không đủ ĐKDT","")</f>
        <v/>
      </c>
      <c r="T49" s="39" t="s">
        <v>775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>
      <c r="B50" s="27">
        <v>41</v>
      </c>
      <c r="C50" s="28" t="s">
        <v>720</v>
      </c>
      <c r="D50" s="29" t="s">
        <v>504</v>
      </c>
      <c r="E50" s="30" t="s">
        <v>226</v>
      </c>
      <c r="F50" s="31" t="s">
        <v>490</v>
      </c>
      <c r="G50" s="28" t="s">
        <v>69</v>
      </c>
      <c r="H50" s="32">
        <v>9</v>
      </c>
      <c r="I50" s="32">
        <v>9</v>
      </c>
      <c r="J50" s="32" t="s">
        <v>28</v>
      </c>
      <c r="K50" s="102">
        <v>9</v>
      </c>
      <c r="L50" s="40"/>
      <c r="M50" s="40"/>
      <c r="N50" s="40"/>
      <c r="O50" s="34">
        <v>7.5</v>
      </c>
      <c r="P50" s="35">
        <f>ROUND(SUMPRODUCT(H50:O50,$H$9:$O$9)/100,1)</f>
        <v>8</v>
      </c>
      <c r="Q50" s="36" t="str">
        <f>IF(AND($P50&gt;=9,$P50&lt;=10),"A+","")&amp;IF(AND($P50&gt;=8.5,$P50&lt;=8.9),"A","")&amp;IF(AND($P50&gt;=8,$P50&lt;=8.4),"B+","")&amp;IF(AND($P50&gt;=7,$P50&lt;=7.9),"B","")&amp;IF(AND($P50&gt;=6.5,$P50&lt;=6.9),"C+","")&amp;IF(AND($P50&gt;=5.5,$P50&lt;=6.4),"C","")&amp;IF(AND($P50&gt;=5,$P50&lt;=5.4),"D+","")&amp;IF(AND($P50&gt;=4,$P50&lt;=4.9),"D","")&amp;IF(AND($P50&lt;4),"F","")</f>
        <v>B+</v>
      </c>
      <c r="R50" s="37" t="str">
        <f>IF($P50&lt;4,"Kém",IF(AND($P50&gt;=4,$P50&lt;=5.4),"Trung bình yếu",IF(AND($P50&gt;=5.5,$P50&lt;=6.9),"Trung bình",IF(AND($P50&gt;=7,$P50&lt;=8.4),"Khá",IF(AND($P50&gt;=8.5,$P50&lt;=10),"Giỏi","")))))</f>
        <v>Khá</v>
      </c>
      <c r="S50" s="38" t="str">
        <f>+IF(OR($H50=0,$I50=0,$J50=0,$K50=0),"Không đủ ĐKDT","")</f>
        <v/>
      </c>
      <c r="T50" s="39" t="s">
        <v>775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>
      <c r="B51" s="27">
        <v>42</v>
      </c>
      <c r="C51" s="28" t="s">
        <v>721</v>
      </c>
      <c r="D51" s="29" t="s">
        <v>427</v>
      </c>
      <c r="E51" s="30" t="s">
        <v>564</v>
      </c>
      <c r="F51" s="31" t="s">
        <v>715</v>
      </c>
      <c r="G51" s="28" t="s">
        <v>65</v>
      </c>
      <c r="H51" s="32">
        <v>7</v>
      </c>
      <c r="I51" s="32">
        <v>8</v>
      </c>
      <c r="J51" s="32" t="s">
        <v>28</v>
      </c>
      <c r="K51" s="102">
        <v>8</v>
      </c>
      <c r="L51" s="40"/>
      <c r="M51" s="40"/>
      <c r="N51" s="40"/>
      <c r="O51" s="34">
        <v>4.5</v>
      </c>
      <c r="P51" s="35">
        <f>ROUND(SUMPRODUCT(H51:O51,$H$9:$O$9)/100,1)</f>
        <v>5.5</v>
      </c>
      <c r="Q51" s="36" t="str">
        <f>IF(AND($P51&gt;=9,$P51&lt;=10),"A+","")&amp;IF(AND($P51&gt;=8.5,$P51&lt;=8.9),"A","")&amp;IF(AND($P51&gt;=8,$P51&lt;=8.4),"B+","")&amp;IF(AND($P51&gt;=7,$P51&lt;=7.9),"B","")&amp;IF(AND($P51&gt;=6.5,$P51&lt;=6.9),"C+","")&amp;IF(AND($P51&gt;=5.5,$P51&lt;=6.4),"C","")&amp;IF(AND($P51&gt;=5,$P51&lt;=5.4),"D+","")&amp;IF(AND($P51&gt;=4,$P51&lt;=4.9),"D","")&amp;IF(AND($P51&lt;4),"F","")</f>
        <v>C</v>
      </c>
      <c r="R51" s="37" t="str">
        <f>IF($P51&lt;4,"Kém",IF(AND($P51&gt;=4,$P51&lt;=5.4),"Trung bình yếu",IF(AND($P51&gt;=5.5,$P51&lt;=6.9),"Trung bình",IF(AND($P51&gt;=7,$P51&lt;=8.4),"Khá",IF(AND($P51&gt;=8.5,$P51&lt;=10),"Giỏi","")))))</f>
        <v>Trung bình</v>
      </c>
      <c r="S51" s="38" t="str">
        <f>+IF(OR($H51=0,$I51=0,$J51=0,$K51=0),"Không đủ ĐKDT","")</f>
        <v/>
      </c>
      <c r="T51" s="39" t="s">
        <v>775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>
      <c r="B52" s="27">
        <v>43</v>
      </c>
      <c r="C52" s="28" t="s">
        <v>722</v>
      </c>
      <c r="D52" s="29" t="s">
        <v>723</v>
      </c>
      <c r="E52" s="30" t="s">
        <v>237</v>
      </c>
      <c r="F52" s="31" t="s">
        <v>724</v>
      </c>
      <c r="G52" s="28" t="s">
        <v>77</v>
      </c>
      <c r="H52" s="32">
        <v>8</v>
      </c>
      <c r="I52" s="32">
        <v>8</v>
      </c>
      <c r="J52" s="32" t="s">
        <v>28</v>
      </c>
      <c r="K52" s="102">
        <v>8</v>
      </c>
      <c r="L52" s="40"/>
      <c r="M52" s="40"/>
      <c r="N52" s="40"/>
      <c r="O52" s="34">
        <v>8.5</v>
      </c>
      <c r="P52" s="35">
        <f>ROUND(SUMPRODUCT(H52:O52,$H$9:$O$9)/100,1)</f>
        <v>8.4</v>
      </c>
      <c r="Q52" s="36" t="str">
        <f>IF(AND($P52&gt;=9,$P52&lt;=10),"A+","")&amp;IF(AND($P52&gt;=8.5,$P52&lt;=8.9),"A","")&amp;IF(AND($P52&gt;=8,$P52&lt;=8.4),"B+","")&amp;IF(AND($P52&gt;=7,$P52&lt;=7.9),"B","")&amp;IF(AND($P52&gt;=6.5,$P52&lt;=6.9),"C+","")&amp;IF(AND($P52&gt;=5.5,$P52&lt;=6.4),"C","")&amp;IF(AND($P52&gt;=5,$P52&lt;=5.4),"D+","")&amp;IF(AND($P52&gt;=4,$P52&lt;=4.9),"D","")&amp;IF(AND($P52&lt;4),"F","")</f>
        <v>B+</v>
      </c>
      <c r="R52" s="37" t="str">
        <f>IF($P52&lt;4,"Kém",IF(AND($P52&gt;=4,$P52&lt;=5.4),"Trung bình yếu",IF(AND($P52&gt;=5.5,$P52&lt;=6.9),"Trung bình",IF(AND($P52&gt;=7,$P52&lt;=8.4),"Khá",IF(AND($P52&gt;=8.5,$P52&lt;=10),"Giỏi","")))))</f>
        <v>Khá</v>
      </c>
      <c r="S52" s="38" t="str">
        <f>+IF(OR($H52=0,$I52=0,$J52=0,$K52=0),"Không đủ ĐKDT","")</f>
        <v/>
      </c>
      <c r="T52" s="39" t="s">
        <v>775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>
      <c r="B53" s="27">
        <v>44</v>
      </c>
      <c r="C53" s="28" t="s">
        <v>725</v>
      </c>
      <c r="D53" s="29" t="s">
        <v>126</v>
      </c>
      <c r="E53" s="30" t="s">
        <v>237</v>
      </c>
      <c r="F53" s="31" t="s">
        <v>726</v>
      </c>
      <c r="G53" s="28" t="s">
        <v>124</v>
      </c>
      <c r="H53" s="32">
        <v>6</v>
      </c>
      <c r="I53" s="32">
        <v>9</v>
      </c>
      <c r="J53" s="32" t="s">
        <v>28</v>
      </c>
      <c r="K53" s="102">
        <v>8</v>
      </c>
      <c r="L53" s="40"/>
      <c r="M53" s="40"/>
      <c r="N53" s="40"/>
      <c r="O53" s="34">
        <v>4.5</v>
      </c>
      <c r="P53" s="35">
        <f>ROUND(SUMPRODUCT(H53:O53,$H$9:$O$9)/100,1)</f>
        <v>5.5</v>
      </c>
      <c r="Q53" s="36" t="str">
        <f>IF(AND($P53&gt;=9,$P53&lt;=10),"A+","")&amp;IF(AND($P53&gt;=8.5,$P53&lt;=8.9),"A","")&amp;IF(AND($P53&gt;=8,$P53&lt;=8.4),"B+","")&amp;IF(AND($P53&gt;=7,$P53&lt;=7.9),"B","")&amp;IF(AND($P53&gt;=6.5,$P53&lt;=6.9),"C+","")&amp;IF(AND($P53&gt;=5.5,$P53&lt;=6.4),"C","")&amp;IF(AND($P53&gt;=5,$P53&lt;=5.4),"D+","")&amp;IF(AND($P53&gt;=4,$P53&lt;=4.9),"D","")&amp;IF(AND($P53&lt;4),"F","")</f>
        <v>C</v>
      </c>
      <c r="R53" s="37" t="str">
        <f>IF($P53&lt;4,"Kém",IF(AND($P53&gt;=4,$P53&lt;=5.4),"Trung bình yếu",IF(AND($P53&gt;=5.5,$P53&lt;=6.9),"Trung bình",IF(AND($P53&gt;=7,$P53&lt;=8.4),"Khá",IF(AND($P53&gt;=8.5,$P53&lt;=10),"Giỏi","")))))</f>
        <v>Trung bình</v>
      </c>
      <c r="S53" s="38" t="str">
        <f>+IF(OR($H53=0,$I53=0,$J53=0,$K53=0),"Không đủ ĐKDT","")</f>
        <v/>
      </c>
      <c r="T53" s="39" t="s">
        <v>775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>
      <c r="B54" s="27">
        <v>45</v>
      </c>
      <c r="C54" s="28" t="s">
        <v>727</v>
      </c>
      <c r="D54" s="29" t="s">
        <v>728</v>
      </c>
      <c r="E54" s="30" t="s">
        <v>241</v>
      </c>
      <c r="F54" s="31" t="s">
        <v>729</v>
      </c>
      <c r="G54" s="28" t="s">
        <v>730</v>
      </c>
      <c r="H54" s="32">
        <v>7</v>
      </c>
      <c r="I54" s="32">
        <v>9</v>
      </c>
      <c r="J54" s="32" t="s">
        <v>28</v>
      </c>
      <c r="K54" s="102">
        <v>8</v>
      </c>
      <c r="L54" s="40"/>
      <c r="M54" s="40"/>
      <c r="N54" s="40"/>
      <c r="O54" s="34">
        <v>6.5</v>
      </c>
      <c r="P54" s="35">
        <f>ROUND(SUMPRODUCT(H54:O54,$H$9:$O$9)/100,1)</f>
        <v>7</v>
      </c>
      <c r="Q54" s="36" t="str">
        <f>IF(AND($P54&gt;=9,$P54&lt;=10),"A+","")&amp;IF(AND($P54&gt;=8.5,$P54&lt;=8.9),"A","")&amp;IF(AND($P54&gt;=8,$P54&lt;=8.4),"B+","")&amp;IF(AND($P54&gt;=7,$P54&lt;=7.9),"B","")&amp;IF(AND($P54&gt;=6.5,$P54&lt;=6.9),"C+","")&amp;IF(AND($P54&gt;=5.5,$P54&lt;=6.4),"C","")&amp;IF(AND($P54&gt;=5,$P54&lt;=5.4),"D+","")&amp;IF(AND($P54&gt;=4,$P54&lt;=4.9),"D","")&amp;IF(AND($P54&lt;4),"F","")</f>
        <v>B</v>
      </c>
      <c r="R54" s="37" t="str">
        <f>IF($P54&lt;4,"Kém",IF(AND($P54&gt;=4,$P54&lt;=5.4),"Trung bình yếu",IF(AND($P54&gt;=5.5,$P54&lt;=6.9),"Trung bình",IF(AND($P54&gt;=7,$P54&lt;=8.4),"Khá",IF(AND($P54&gt;=8.5,$P54&lt;=10),"Giỏi","")))))</f>
        <v>Khá</v>
      </c>
      <c r="S54" s="38" t="str">
        <f>+IF(OR($H54=0,$I54=0,$J54=0,$K54=0),"Không đủ ĐKDT","")</f>
        <v/>
      </c>
      <c r="T54" s="39" t="s">
        <v>775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>
      <c r="B55" s="27">
        <v>46</v>
      </c>
      <c r="C55" s="28" t="s">
        <v>731</v>
      </c>
      <c r="D55" s="29" t="s">
        <v>732</v>
      </c>
      <c r="E55" s="30" t="s">
        <v>733</v>
      </c>
      <c r="F55" s="31" t="s">
        <v>442</v>
      </c>
      <c r="G55" s="28" t="s">
        <v>65</v>
      </c>
      <c r="H55" s="32">
        <v>6</v>
      </c>
      <c r="I55" s="32">
        <v>7</v>
      </c>
      <c r="J55" s="32" t="s">
        <v>28</v>
      </c>
      <c r="K55" s="102">
        <v>7</v>
      </c>
      <c r="L55" s="40"/>
      <c r="M55" s="40"/>
      <c r="N55" s="40"/>
      <c r="O55" s="34">
        <v>6.5</v>
      </c>
      <c r="P55" s="35">
        <f>ROUND(SUMPRODUCT(H55:O55,$H$9:$O$9)/100,1)</f>
        <v>6.6</v>
      </c>
      <c r="Q55" s="36" t="str">
        <f>IF(AND($P55&gt;=9,$P55&lt;=10),"A+","")&amp;IF(AND($P55&gt;=8.5,$P55&lt;=8.9),"A","")&amp;IF(AND($P55&gt;=8,$P55&lt;=8.4),"B+","")&amp;IF(AND($P55&gt;=7,$P55&lt;=7.9),"B","")&amp;IF(AND($P55&gt;=6.5,$P55&lt;=6.9),"C+","")&amp;IF(AND($P55&gt;=5.5,$P55&lt;=6.4),"C","")&amp;IF(AND($P55&gt;=5,$P55&lt;=5.4),"D+","")&amp;IF(AND($P55&gt;=4,$P55&lt;=4.9),"D","")&amp;IF(AND($P55&lt;4),"F","")</f>
        <v>C+</v>
      </c>
      <c r="R55" s="37" t="str">
        <f>IF($P55&lt;4,"Kém",IF(AND($P55&gt;=4,$P55&lt;=5.4),"Trung bình yếu",IF(AND($P55&gt;=5.5,$P55&lt;=6.9),"Trung bình",IF(AND($P55&gt;=7,$P55&lt;=8.4),"Khá",IF(AND($P55&gt;=8.5,$P55&lt;=10),"Giỏi","")))))</f>
        <v>Trung bình</v>
      </c>
      <c r="S55" s="38" t="str">
        <f>+IF(OR($H55=0,$I55=0,$J55=0,$K55=0),"Không đủ ĐKDT","")</f>
        <v/>
      </c>
      <c r="T55" s="39" t="s">
        <v>775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>
      <c r="B56" s="27">
        <v>47</v>
      </c>
      <c r="C56" s="28" t="s">
        <v>734</v>
      </c>
      <c r="D56" s="29" t="s">
        <v>735</v>
      </c>
      <c r="E56" s="30" t="s">
        <v>736</v>
      </c>
      <c r="F56" s="31" t="s">
        <v>737</v>
      </c>
      <c r="G56" s="28" t="s">
        <v>95</v>
      </c>
      <c r="H56" s="32">
        <v>6</v>
      </c>
      <c r="I56" s="32">
        <v>6</v>
      </c>
      <c r="J56" s="32" t="s">
        <v>28</v>
      </c>
      <c r="K56" s="102">
        <v>6</v>
      </c>
      <c r="L56" s="40"/>
      <c r="M56" s="40"/>
      <c r="N56" s="40"/>
      <c r="O56" s="34">
        <v>0</v>
      </c>
      <c r="P56" s="35">
        <f>ROUND(SUMPRODUCT(H56:O56,$H$9:$O$9)/100,1)</f>
        <v>1.8</v>
      </c>
      <c r="Q56" s="36" t="str">
        <f>IF(AND($P56&gt;=9,$P56&lt;=10),"A+","")&amp;IF(AND($P56&gt;=8.5,$P56&lt;=8.9),"A","")&amp;IF(AND($P56&gt;=8,$P56&lt;=8.4),"B+","")&amp;IF(AND($P56&gt;=7,$P56&lt;=7.9),"B","")&amp;IF(AND($P56&gt;=6.5,$P56&lt;=6.9),"C+","")&amp;IF(AND($P56&gt;=5.5,$P56&lt;=6.4),"C","")&amp;IF(AND($P56&gt;=5,$P56&lt;=5.4),"D+","")&amp;IF(AND($P56&gt;=4,$P56&lt;=4.9),"D","")&amp;IF(AND($P56&lt;4),"F","")</f>
        <v>F</v>
      </c>
      <c r="R56" s="37" t="str">
        <f>IF($P56&lt;4,"Kém",IF(AND($P56&gt;=4,$P56&lt;=5.4),"Trung bình yếu",IF(AND($P56&gt;=5.5,$P56&lt;=6.9),"Trung bình",IF(AND($P56&gt;=7,$P56&lt;=8.4),"Khá",IF(AND($P56&gt;=8.5,$P56&lt;=10),"Giỏi","")))))</f>
        <v>Kém</v>
      </c>
      <c r="S56" s="38" t="s">
        <v>1039</v>
      </c>
      <c r="T56" s="39" t="s">
        <v>775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Học lại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>
      <c r="B57" s="27">
        <v>48</v>
      </c>
      <c r="C57" s="28" t="s">
        <v>738</v>
      </c>
      <c r="D57" s="29" t="s">
        <v>340</v>
      </c>
      <c r="E57" s="30" t="s">
        <v>739</v>
      </c>
      <c r="F57" s="31" t="s">
        <v>740</v>
      </c>
      <c r="G57" s="28" t="s">
        <v>166</v>
      </c>
      <c r="H57" s="32">
        <v>9</v>
      </c>
      <c r="I57" s="32">
        <v>9</v>
      </c>
      <c r="J57" s="32" t="s">
        <v>28</v>
      </c>
      <c r="K57" s="102">
        <v>9</v>
      </c>
      <c r="L57" s="40"/>
      <c r="M57" s="40"/>
      <c r="N57" s="40"/>
      <c r="O57" s="34">
        <v>8</v>
      </c>
      <c r="P57" s="35">
        <f>ROUND(SUMPRODUCT(H57:O57,$H$9:$O$9)/100,1)</f>
        <v>8.3000000000000007</v>
      </c>
      <c r="Q57" s="36" t="str">
        <f>IF(AND($P57&gt;=9,$P57&lt;=10),"A+","")&amp;IF(AND($P57&gt;=8.5,$P57&lt;=8.9),"A","")&amp;IF(AND($P57&gt;=8,$P57&lt;=8.4),"B+","")&amp;IF(AND($P57&gt;=7,$P57&lt;=7.9),"B","")&amp;IF(AND($P57&gt;=6.5,$P57&lt;=6.9),"C+","")&amp;IF(AND($P57&gt;=5.5,$P57&lt;=6.4),"C","")&amp;IF(AND($P57&gt;=5,$P57&lt;=5.4),"D+","")&amp;IF(AND($P57&gt;=4,$P57&lt;=4.9),"D","")&amp;IF(AND($P57&lt;4),"F","")</f>
        <v>B+</v>
      </c>
      <c r="R57" s="37" t="str">
        <f>IF($P57&lt;4,"Kém",IF(AND($P57&gt;=4,$P57&lt;=5.4),"Trung bình yếu",IF(AND($P57&gt;=5.5,$P57&lt;=6.9),"Trung bình",IF(AND($P57&gt;=7,$P57&lt;=8.4),"Khá",IF(AND($P57&gt;=8.5,$P57&lt;=10),"Giỏi","")))))</f>
        <v>Khá</v>
      </c>
      <c r="S57" s="38" t="str">
        <f>+IF(OR($H57=0,$I57=0,$J57=0,$K57=0),"Không đủ ĐKDT","")</f>
        <v/>
      </c>
      <c r="T57" s="39" t="s">
        <v>775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>
      <c r="B58" s="27">
        <v>49</v>
      </c>
      <c r="C58" s="28" t="s">
        <v>741</v>
      </c>
      <c r="D58" s="29" t="s">
        <v>742</v>
      </c>
      <c r="E58" s="30" t="s">
        <v>743</v>
      </c>
      <c r="F58" s="31" t="s">
        <v>744</v>
      </c>
      <c r="G58" s="28" t="s">
        <v>124</v>
      </c>
      <c r="H58" s="32">
        <v>6</v>
      </c>
      <c r="I58" s="32">
        <v>9</v>
      </c>
      <c r="J58" s="32" t="s">
        <v>28</v>
      </c>
      <c r="K58" s="102">
        <v>8</v>
      </c>
      <c r="L58" s="40"/>
      <c r="M58" s="40"/>
      <c r="N58" s="40"/>
      <c r="O58" s="34">
        <v>0</v>
      </c>
      <c r="P58" s="35">
        <f>ROUND(SUMPRODUCT(H58:O58,$H$9:$O$9)/100,1)</f>
        <v>2.2999999999999998</v>
      </c>
      <c r="Q58" s="36" t="str">
        <f>IF(AND($P58&gt;=9,$P58&lt;=10),"A+","")&amp;IF(AND($P58&gt;=8.5,$P58&lt;=8.9),"A","")&amp;IF(AND($P58&gt;=8,$P58&lt;=8.4),"B+","")&amp;IF(AND($P58&gt;=7,$P58&lt;=7.9),"B","")&amp;IF(AND($P58&gt;=6.5,$P58&lt;=6.9),"C+","")&amp;IF(AND($P58&gt;=5.5,$P58&lt;=6.4),"C","")&amp;IF(AND($P58&gt;=5,$P58&lt;=5.4),"D+","")&amp;IF(AND($P58&gt;=4,$P58&lt;=4.9),"D","")&amp;IF(AND($P58&lt;4),"F","")</f>
        <v>F</v>
      </c>
      <c r="R58" s="37" t="str">
        <f>IF($P58&lt;4,"Kém",IF(AND($P58&gt;=4,$P58&lt;=5.4),"Trung bình yếu",IF(AND($P58&gt;=5.5,$P58&lt;=6.9),"Trung bình",IF(AND($P58&gt;=7,$P58&lt;=8.4),"Khá",IF(AND($P58&gt;=8.5,$P58&lt;=10),"Giỏi","")))))</f>
        <v>Kém</v>
      </c>
      <c r="S58" s="38" t="s">
        <v>1039</v>
      </c>
      <c r="T58" s="39" t="s">
        <v>775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Học lại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>
      <c r="B59" s="27">
        <v>50</v>
      </c>
      <c r="C59" s="28" t="s">
        <v>745</v>
      </c>
      <c r="D59" s="29" t="s">
        <v>746</v>
      </c>
      <c r="E59" s="30" t="s">
        <v>747</v>
      </c>
      <c r="F59" s="31" t="s">
        <v>230</v>
      </c>
      <c r="G59" s="28" t="s">
        <v>95</v>
      </c>
      <c r="H59" s="32">
        <v>10</v>
      </c>
      <c r="I59" s="32">
        <v>9</v>
      </c>
      <c r="J59" s="32" t="s">
        <v>28</v>
      </c>
      <c r="K59" s="102">
        <v>10</v>
      </c>
      <c r="L59" s="40"/>
      <c r="M59" s="40"/>
      <c r="N59" s="40"/>
      <c r="O59" s="34">
        <v>8.5</v>
      </c>
      <c r="P59" s="35">
        <f>ROUND(SUMPRODUCT(H59:O59,$H$9:$O$9)/100,1)</f>
        <v>8.9</v>
      </c>
      <c r="Q59" s="36" t="str">
        <f>IF(AND($P59&gt;=9,$P59&lt;=10),"A+","")&amp;IF(AND($P59&gt;=8.5,$P59&lt;=8.9),"A","")&amp;IF(AND($P59&gt;=8,$P59&lt;=8.4),"B+","")&amp;IF(AND($P59&gt;=7,$P59&lt;=7.9),"B","")&amp;IF(AND($P59&gt;=6.5,$P59&lt;=6.9),"C+","")&amp;IF(AND($P59&gt;=5.5,$P59&lt;=6.4),"C","")&amp;IF(AND($P59&gt;=5,$P59&lt;=5.4),"D+","")&amp;IF(AND($P59&gt;=4,$P59&lt;=4.9),"D","")&amp;IF(AND($P59&lt;4),"F","")</f>
        <v>A</v>
      </c>
      <c r="R59" s="37" t="str">
        <f>IF($P59&lt;4,"Kém",IF(AND($P59&gt;=4,$P59&lt;=5.4),"Trung bình yếu",IF(AND($P59&gt;=5.5,$P59&lt;=6.9),"Trung bình",IF(AND($P59&gt;=7,$P59&lt;=8.4),"Khá",IF(AND($P59&gt;=8.5,$P59&lt;=10),"Giỏi","")))))</f>
        <v>Giỏi</v>
      </c>
      <c r="S59" s="38" t="str">
        <f>+IF(OR($H59=0,$I59=0,$J59=0,$K59=0),"Không đủ ĐKDT","")</f>
        <v/>
      </c>
      <c r="T59" s="39" t="s">
        <v>775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>
      <c r="B60" s="27">
        <v>51</v>
      </c>
      <c r="C60" s="28" t="s">
        <v>748</v>
      </c>
      <c r="D60" s="29" t="s">
        <v>749</v>
      </c>
      <c r="E60" s="30" t="s">
        <v>260</v>
      </c>
      <c r="F60" s="31" t="s">
        <v>750</v>
      </c>
      <c r="G60" s="28" t="s">
        <v>166</v>
      </c>
      <c r="H60" s="32">
        <v>7</v>
      </c>
      <c r="I60" s="32">
        <v>8</v>
      </c>
      <c r="J60" s="32" t="s">
        <v>28</v>
      </c>
      <c r="K60" s="102">
        <v>8</v>
      </c>
      <c r="L60" s="40"/>
      <c r="M60" s="40"/>
      <c r="N60" s="40"/>
      <c r="O60" s="34">
        <v>6.5</v>
      </c>
      <c r="P60" s="35">
        <f>ROUND(SUMPRODUCT(H60:O60,$H$9:$O$9)/100,1)</f>
        <v>6.9</v>
      </c>
      <c r="Q60" s="36" t="str">
        <f>IF(AND($P60&gt;=9,$P60&lt;=10),"A+","")&amp;IF(AND($P60&gt;=8.5,$P60&lt;=8.9),"A","")&amp;IF(AND($P60&gt;=8,$P60&lt;=8.4),"B+","")&amp;IF(AND($P60&gt;=7,$P60&lt;=7.9),"B","")&amp;IF(AND($P60&gt;=6.5,$P60&lt;=6.9),"C+","")&amp;IF(AND($P60&gt;=5.5,$P60&lt;=6.4),"C","")&amp;IF(AND($P60&gt;=5,$P60&lt;=5.4),"D+","")&amp;IF(AND($P60&gt;=4,$P60&lt;=4.9),"D","")&amp;IF(AND($P60&lt;4),"F","")</f>
        <v>C+</v>
      </c>
      <c r="R60" s="37" t="str">
        <f>IF($P60&lt;4,"Kém",IF(AND($P60&gt;=4,$P60&lt;=5.4),"Trung bình yếu",IF(AND($P60&gt;=5.5,$P60&lt;=6.9),"Trung bình",IF(AND($P60&gt;=7,$P60&lt;=8.4),"Khá",IF(AND($P60&gt;=8.5,$P60&lt;=10),"Giỏi","")))))</f>
        <v>Trung bình</v>
      </c>
      <c r="S60" s="38" t="str">
        <f>+IF(OR($H60=0,$I60=0,$J60=0,$K60=0),"Không đủ ĐKDT","")</f>
        <v/>
      </c>
      <c r="T60" s="39" t="s">
        <v>775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>
      <c r="B61" s="27">
        <v>52</v>
      </c>
      <c r="C61" s="28" t="s">
        <v>751</v>
      </c>
      <c r="D61" s="29" t="s">
        <v>122</v>
      </c>
      <c r="E61" s="30" t="s">
        <v>260</v>
      </c>
      <c r="F61" s="31" t="s">
        <v>428</v>
      </c>
      <c r="G61" s="28" t="s">
        <v>95</v>
      </c>
      <c r="H61" s="32">
        <v>10</v>
      </c>
      <c r="I61" s="32">
        <v>9</v>
      </c>
      <c r="J61" s="32" t="s">
        <v>28</v>
      </c>
      <c r="K61" s="102">
        <v>10</v>
      </c>
      <c r="L61" s="40"/>
      <c r="M61" s="40"/>
      <c r="N61" s="40"/>
      <c r="O61" s="34">
        <v>7</v>
      </c>
      <c r="P61" s="35">
        <f>ROUND(SUMPRODUCT(H61:O61,$H$9:$O$9)/100,1)</f>
        <v>7.8</v>
      </c>
      <c r="Q61" s="36" t="str">
        <f>IF(AND($P61&gt;=9,$P61&lt;=10),"A+","")&amp;IF(AND($P61&gt;=8.5,$P61&lt;=8.9),"A","")&amp;IF(AND($P61&gt;=8,$P61&lt;=8.4),"B+","")&amp;IF(AND($P61&gt;=7,$P61&lt;=7.9),"B","")&amp;IF(AND($P61&gt;=6.5,$P61&lt;=6.9),"C+","")&amp;IF(AND($P61&gt;=5.5,$P61&lt;=6.4),"C","")&amp;IF(AND($P61&gt;=5,$P61&lt;=5.4),"D+","")&amp;IF(AND($P61&gt;=4,$P61&lt;=4.9),"D","")&amp;IF(AND($P61&lt;4),"F","")</f>
        <v>B</v>
      </c>
      <c r="R61" s="37" t="str">
        <f>IF($P61&lt;4,"Kém",IF(AND($P61&gt;=4,$P61&lt;=5.4),"Trung bình yếu",IF(AND($P61&gt;=5.5,$P61&lt;=6.9),"Trung bình",IF(AND($P61&gt;=7,$P61&lt;=8.4),"Khá",IF(AND($P61&gt;=8.5,$P61&lt;=10),"Giỏi","")))))</f>
        <v>Khá</v>
      </c>
      <c r="S61" s="38" t="str">
        <f>+IF(OR($H61=0,$I61=0,$J61=0,$K61=0),"Không đủ ĐKDT","")</f>
        <v/>
      </c>
      <c r="T61" s="39" t="s">
        <v>775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>
      <c r="B62" s="27">
        <v>53</v>
      </c>
      <c r="C62" s="28" t="s">
        <v>752</v>
      </c>
      <c r="D62" s="29" t="s">
        <v>753</v>
      </c>
      <c r="E62" s="30" t="s">
        <v>260</v>
      </c>
      <c r="F62" s="31" t="s">
        <v>754</v>
      </c>
      <c r="G62" s="28" t="s">
        <v>755</v>
      </c>
      <c r="H62" s="32">
        <v>7</v>
      </c>
      <c r="I62" s="32">
        <v>7</v>
      </c>
      <c r="J62" s="32" t="s">
        <v>28</v>
      </c>
      <c r="K62" s="102">
        <v>7</v>
      </c>
      <c r="L62" s="40"/>
      <c r="M62" s="40"/>
      <c r="N62" s="40"/>
      <c r="O62" s="34">
        <v>5.5</v>
      </c>
      <c r="P62" s="35">
        <f>ROUND(SUMPRODUCT(H62:O62,$H$9:$O$9)/100,1)</f>
        <v>6</v>
      </c>
      <c r="Q62" s="36" t="str">
        <f>IF(AND($P62&gt;=9,$P62&lt;=10),"A+","")&amp;IF(AND($P62&gt;=8.5,$P62&lt;=8.9),"A","")&amp;IF(AND($P62&gt;=8,$P62&lt;=8.4),"B+","")&amp;IF(AND($P62&gt;=7,$P62&lt;=7.9),"B","")&amp;IF(AND($P62&gt;=6.5,$P62&lt;=6.9),"C+","")&amp;IF(AND($P62&gt;=5.5,$P62&lt;=6.4),"C","")&amp;IF(AND($P62&gt;=5,$P62&lt;=5.4),"D+","")&amp;IF(AND($P62&gt;=4,$P62&lt;=4.9),"D","")&amp;IF(AND($P62&lt;4),"F","")</f>
        <v>C</v>
      </c>
      <c r="R62" s="37" t="str">
        <f>IF($P62&lt;4,"Kém",IF(AND($P62&gt;=4,$P62&lt;=5.4),"Trung bình yếu",IF(AND($P62&gt;=5.5,$P62&lt;=6.9),"Trung bình",IF(AND($P62&gt;=7,$P62&lt;=8.4),"Khá",IF(AND($P62&gt;=8.5,$P62&lt;=10),"Giỏi","")))))</f>
        <v>Trung bình</v>
      </c>
      <c r="S62" s="38" t="str">
        <f>+IF(OR($H62=0,$I62=0,$J62=0,$K62=0),"Không đủ ĐKDT","")</f>
        <v/>
      </c>
      <c r="T62" s="39" t="s">
        <v>775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>
      <c r="B63" s="27">
        <v>54</v>
      </c>
      <c r="C63" s="28" t="s">
        <v>756</v>
      </c>
      <c r="D63" s="29" t="s">
        <v>753</v>
      </c>
      <c r="E63" s="30" t="s">
        <v>260</v>
      </c>
      <c r="F63" s="31" t="s">
        <v>654</v>
      </c>
      <c r="G63" s="28" t="s">
        <v>69</v>
      </c>
      <c r="H63" s="32">
        <v>9</v>
      </c>
      <c r="I63" s="32">
        <v>9</v>
      </c>
      <c r="J63" s="32" t="s">
        <v>28</v>
      </c>
      <c r="K63" s="102">
        <v>9</v>
      </c>
      <c r="L63" s="40"/>
      <c r="M63" s="40"/>
      <c r="N63" s="40"/>
      <c r="O63" s="34">
        <v>7</v>
      </c>
      <c r="P63" s="35">
        <f>ROUND(SUMPRODUCT(H63:O63,$H$9:$O$9)/100,1)</f>
        <v>7.6</v>
      </c>
      <c r="Q63" s="36" t="str">
        <f>IF(AND($P63&gt;=9,$P63&lt;=10),"A+","")&amp;IF(AND($P63&gt;=8.5,$P63&lt;=8.9),"A","")&amp;IF(AND($P63&gt;=8,$P63&lt;=8.4),"B+","")&amp;IF(AND($P63&gt;=7,$P63&lt;=7.9),"B","")&amp;IF(AND($P63&gt;=6.5,$P63&lt;=6.9),"C+","")&amp;IF(AND($P63&gt;=5.5,$P63&lt;=6.4),"C","")&amp;IF(AND($P63&gt;=5,$P63&lt;=5.4),"D+","")&amp;IF(AND($P63&gt;=4,$P63&lt;=4.9),"D","")&amp;IF(AND($P63&lt;4),"F","")</f>
        <v>B</v>
      </c>
      <c r="R63" s="37" t="str">
        <f>IF($P63&lt;4,"Kém",IF(AND($P63&gt;=4,$P63&lt;=5.4),"Trung bình yếu",IF(AND($P63&gt;=5.5,$P63&lt;=6.9),"Trung bình",IF(AND($P63&gt;=7,$P63&lt;=8.4),"Khá",IF(AND($P63&gt;=8.5,$P63&lt;=10),"Giỏi","")))))</f>
        <v>Khá</v>
      </c>
      <c r="S63" s="38" t="str">
        <f>+IF(OR($H63=0,$I63=0,$J63=0,$K63=0),"Không đủ ĐKDT","")</f>
        <v/>
      </c>
      <c r="T63" s="39" t="s">
        <v>775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>
      <c r="B64" s="27">
        <v>55</v>
      </c>
      <c r="C64" s="28" t="s">
        <v>757</v>
      </c>
      <c r="D64" s="29" t="s">
        <v>599</v>
      </c>
      <c r="E64" s="30" t="s">
        <v>758</v>
      </c>
      <c r="F64" s="31" t="s">
        <v>759</v>
      </c>
      <c r="G64" s="28" t="s">
        <v>760</v>
      </c>
      <c r="H64" s="32">
        <v>10</v>
      </c>
      <c r="I64" s="32">
        <v>7</v>
      </c>
      <c r="J64" s="32" t="s">
        <v>28</v>
      </c>
      <c r="K64" s="102">
        <v>9</v>
      </c>
      <c r="L64" s="40"/>
      <c r="M64" s="40"/>
      <c r="N64" s="40"/>
      <c r="O64" s="34">
        <v>4.5</v>
      </c>
      <c r="P64" s="35">
        <f>ROUND(SUMPRODUCT(H64:O64,$H$9:$O$9)/100,1)</f>
        <v>5.8</v>
      </c>
      <c r="Q64" s="36" t="str">
        <f>IF(AND($P64&gt;=9,$P64&lt;=10),"A+","")&amp;IF(AND($P64&gt;=8.5,$P64&lt;=8.9),"A","")&amp;IF(AND($P64&gt;=8,$P64&lt;=8.4),"B+","")&amp;IF(AND($P64&gt;=7,$P64&lt;=7.9),"B","")&amp;IF(AND($P64&gt;=6.5,$P64&lt;=6.9),"C+","")&amp;IF(AND($P64&gt;=5.5,$P64&lt;=6.4),"C","")&amp;IF(AND($P64&gt;=5,$P64&lt;=5.4),"D+","")&amp;IF(AND($P64&gt;=4,$P64&lt;=4.9),"D","")&amp;IF(AND($P64&lt;4),"F","")</f>
        <v>C</v>
      </c>
      <c r="R64" s="37" t="str">
        <f>IF($P64&lt;4,"Kém",IF(AND($P64&gt;=4,$P64&lt;=5.4),"Trung bình yếu",IF(AND($P64&gt;=5.5,$P64&lt;=6.9),"Trung bình",IF(AND($P64&gt;=7,$P64&lt;=8.4),"Khá",IF(AND($P64&gt;=8.5,$P64&lt;=10),"Giỏi","")))))</f>
        <v>Trung bình</v>
      </c>
      <c r="S64" s="38" t="str">
        <f>+IF(OR($H64=0,$I64=0,$J64=0,$K64=0),"Không đủ ĐKDT","")</f>
        <v/>
      </c>
      <c r="T64" s="39" t="s">
        <v>775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>
      <c r="B65" s="27">
        <v>56</v>
      </c>
      <c r="C65" s="28" t="s">
        <v>761</v>
      </c>
      <c r="D65" s="29" t="s">
        <v>762</v>
      </c>
      <c r="E65" s="30" t="s">
        <v>597</v>
      </c>
      <c r="F65" s="31" t="s">
        <v>763</v>
      </c>
      <c r="G65" s="28" t="s">
        <v>95</v>
      </c>
      <c r="H65" s="32">
        <v>10</v>
      </c>
      <c r="I65" s="32">
        <v>9</v>
      </c>
      <c r="J65" s="32" t="s">
        <v>28</v>
      </c>
      <c r="K65" s="102">
        <v>10</v>
      </c>
      <c r="L65" s="40"/>
      <c r="M65" s="40"/>
      <c r="N65" s="40"/>
      <c r="O65" s="34">
        <v>8</v>
      </c>
      <c r="P65" s="35">
        <f>ROUND(SUMPRODUCT(H65:O65,$H$9:$O$9)/100,1)</f>
        <v>8.5</v>
      </c>
      <c r="Q65" s="36" t="str">
        <f>IF(AND($P65&gt;=9,$P65&lt;=10),"A+","")&amp;IF(AND($P65&gt;=8.5,$P65&lt;=8.9),"A","")&amp;IF(AND($P65&gt;=8,$P65&lt;=8.4),"B+","")&amp;IF(AND($P65&gt;=7,$P65&lt;=7.9),"B","")&amp;IF(AND($P65&gt;=6.5,$P65&lt;=6.9),"C+","")&amp;IF(AND($P65&gt;=5.5,$P65&lt;=6.4),"C","")&amp;IF(AND($P65&gt;=5,$P65&lt;=5.4),"D+","")&amp;IF(AND($P65&gt;=4,$P65&lt;=4.9),"D","")&amp;IF(AND($P65&lt;4),"F","")</f>
        <v>A</v>
      </c>
      <c r="R65" s="37" t="str">
        <f>IF($P65&lt;4,"Kém",IF(AND($P65&gt;=4,$P65&lt;=5.4),"Trung bình yếu",IF(AND($P65&gt;=5.5,$P65&lt;=6.9),"Trung bình",IF(AND($P65&gt;=7,$P65&lt;=8.4),"Khá",IF(AND($P65&gt;=8.5,$P65&lt;=10),"Giỏi","")))))</f>
        <v>Giỏi</v>
      </c>
      <c r="S65" s="38" t="str">
        <f>+IF(OR($H65=0,$I65=0,$J65=0,$K65=0),"Không đủ ĐKDT","")</f>
        <v/>
      </c>
      <c r="T65" s="39" t="s">
        <v>775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>
      <c r="B66" s="27">
        <v>57</v>
      </c>
      <c r="C66" s="28" t="s">
        <v>764</v>
      </c>
      <c r="D66" s="29" t="s">
        <v>765</v>
      </c>
      <c r="E66" s="30" t="s">
        <v>424</v>
      </c>
      <c r="F66" s="31" t="s">
        <v>766</v>
      </c>
      <c r="G66" s="28" t="s">
        <v>166</v>
      </c>
      <c r="H66" s="32">
        <v>6</v>
      </c>
      <c r="I66" s="32">
        <v>9</v>
      </c>
      <c r="J66" s="32" t="s">
        <v>28</v>
      </c>
      <c r="K66" s="102">
        <v>8</v>
      </c>
      <c r="L66" s="40"/>
      <c r="M66" s="40"/>
      <c r="N66" s="40"/>
      <c r="O66" s="34">
        <v>7</v>
      </c>
      <c r="P66" s="35">
        <f>ROUND(SUMPRODUCT(H66:O66,$H$9:$O$9)/100,1)</f>
        <v>7.2</v>
      </c>
      <c r="Q66" s="36" t="str">
        <f>IF(AND($P66&gt;=9,$P66&lt;=10),"A+","")&amp;IF(AND($P66&gt;=8.5,$P66&lt;=8.9),"A","")&amp;IF(AND($P66&gt;=8,$P66&lt;=8.4),"B+","")&amp;IF(AND($P66&gt;=7,$P66&lt;=7.9),"B","")&amp;IF(AND($P66&gt;=6.5,$P66&lt;=6.9),"C+","")&amp;IF(AND($P66&gt;=5.5,$P66&lt;=6.4),"C","")&amp;IF(AND($P66&gt;=5,$P66&lt;=5.4),"D+","")&amp;IF(AND($P66&gt;=4,$P66&lt;=4.9),"D","")&amp;IF(AND($P66&lt;4),"F","")</f>
        <v>B</v>
      </c>
      <c r="R66" s="37" t="str">
        <f>IF($P66&lt;4,"Kém",IF(AND($P66&gt;=4,$P66&lt;=5.4),"Trung bình yếu",IF(AND($P66&gt;=5.5,$P66&lt;=6.9),"Trung bình",IF(AND($P66&gt;=7,$P66&lt;=8.4),"Khá",IF(AND($P66&gt;=8.5,$P66&lt;=10),"Giỏi","")))))</f>
        <v>Khá</v>
      </c>
      <c r="S66" s="38" t="str">
        <f>+IF(OR($H66=0,$I66=0,$J66=0,$K66=0),"Không đủ ĐKDT","")</f>
        <v/>
      </c>
      <c r="T66" s="39" t="s">
        <v>775</v>
      </c>
      <c r="U66" s="3"/>
      <c r="V66" s="26"/>
      <c r="W66" s="7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>
      <c r="B67" s="27">
        <v>58</v>
      </c>
      <c r="C67" s="28" t="s">
        <v>767</v>
      </c>
      <c r="D67" s="29" t="s">
        <v>122</v>
      </c>
      <c r="E67" s="30" t="s">
        <v>263</v>
      </c>
      <c r="F67" s="31" t="s">
        <v>450</v>
      </c>
      <c r="G67" s="28" t="s">
        <v>95</v>
      </c>
      <c r="H67" s="32">
        <v>7</v>
      </c>
      <c r="I67" s="32">
        <v>9</v>
      </c>
      <c r="J67" s="32" t="s">
        <v>28</v>
      </c>
      <c r="K67" s="102">
        <v>8</v>
      </c>
      <c r="L67" s="40"/>
      <c r="M67" s="40"/>
      <c r="N67" s="40"/>
      <c r="O67" s="34">
        <v>7.5</v>
      </c>
      <c r="P67" s="35">
        <f>ROUND(SUMPRODUCT(H67:O67,$H$9:$O$9)/100,1)</f>
        <v>7.7</v>
      </c>
      <c r="Q67" s="36" t="str">
        <f>IF(AND($P67&gt;=9,$P67&lt;=10),"A+","")&amp;IF(AND($P67&gt;=8.5,$P67&lt;=8.9),"A","")&amp;IF(AND($P67&gt;=8,$P67&lt;=8.4),"B+","")&amp;IF(AND($P67&gt;=7,$P67&lt;=7.9),"B","")&amp;IF(AND($P67&gt;=6.5,$P67&lt;=6.9),"C+","")&amp;IF(AND($P67&gt;=5.5,$P67&lt;=6.4),"C","")&amp;IF(AND($P67&gt;=5,$P67&lt;=5.4),"D+","")&amp;IF(AND($P67&gt;=4,$P67&lt;=4.9),"D","")&amp;IF(AND($P67&lt;4),"F","")</f>
        <v>B</v>
      </c>
      <c r="R67" s="37" t="str">
        <f>IF($P67&lt;4,"Kém",IF(AND($P67&gt;=4,$P67&lt;=5.4),"Trung bình yếu",IF(AND($P67&gt;=5.5,$P67&lt;=6.9),"Trung bình",IF(AND($P67&gt;=7,$P67&lt;=8.4),"Khá",IF(AND($P67&gt;=8.5,$P67&lt;=10),"Giỏi","")))))</f>
        <v>Khá</v>
      </c>
      <c r="S67" s="38" t="str">
        <f>+IF(OR($H67=0,$I67=0,$J67=0,$K67=0),"Không đủ ĐKDT","")</f>
        <v/>
      </c>
      <c r="T67" s="39" t="s">
        <v>775</v>
      </c>
      <c r="U67" s="3"/>
      <c r="V67" s="26"/>
      <c r="W67" s="77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>
      <c r="B68" s="27">
        <v>59</v>
      </c>
      <c r="C68" s="28" t="s">
        <v>768</v>
      </c>
      <c r="D68" s="29" t="s">
        <v>769</v>
      </c>
      <c r="E68" s="30" t="s">
        <v>770</v>
      </c>
      <c r="F68" s="31" t="s">
        <v>771</v>
      </c>
      <c r="G68" s="28" t="s">
        <v>124</v>
      </c>
      <c r="H68" s="32">
        <v>6</v>
      </c>
      <c r="I68" s="32">
        <v>8</v>
      </c>
      <c r="J68" s="32" t="s">
        <v>28</v>
      </c>
      <c r="K68" s="102">
        <v>7</v>
      </c>
      <c r="L68" s="40"/>
      <c r="M68" s="40"/>
      <c r="N68" s="40"/>
      <c r="O68" s="34">
        <v>8</v>
      </c>
      <c r="P68" s="35">
        <f>ROUND(SUMPRODUCT(H68:O68,$H$9:$O$9)/100,1)</f>
        <v>7.7</v>
      </c>
      <c r="Q68" s="36" t="str">
        <f>IF(AND($P68&gt;=9,$P68&lt;=10),"A+","")&amp;IF(AND($P68&gt;=8.5,$P68&lt;=8.9),"A","")&amp;IF(AND($P68&gt;=8,$P68&lt;=8.4),"B+","")&amp;IF(AND($P68&gt;=7,$P68&lt;=7.9),"B","")&amp;IF(AND($P68&gt;=6.5,$P68&lt;=6.9),"C+","")&amp;IF(AND($P68&gt;=5.5,$P68&lt;=6.4),"C","")&amp;IF(AND($P68&gt;=5,$P68&lt;=5.4),"D+","")&amp;IF(AND($P68&gt;=4,$P68&lt;=4.9),"D","")&amp;IF(AND($P68&lt;4),"F","")</f>
        <v>B</v>
      </c>
      <c r="R68" s="37" t="str">
        <f>IF($P68&lt;4,"Kém",IF(AND($P68&gt;=4,$P68&lt;=5.4),"Trung bình yếu",IF(AND($P68&gt;=5.5,$P68&lt;=6.9),"Trung bình",IF(AND($P68&gt;=7,$P68&lt;=8.4),"Khá",IF(AND($P68&gt;=8.5,$P68&lt;=10),"Giỏi","")))))</f>
        <v>Khá</v>
      </c>
      <c r="S68" s="38" t="str">
        <f>+IF(OR($H68=0,$I68=0,$J68=0,$K68=0),"Không đủ ĐKDT","")</f>
        <v/>
      </c>
      <c r="T68" s="39" t="s">
        <v>775</v>
      </c>
      <c r="U68" s="3"/>
      <c r="V68" s="26"/>
      <c r="W68" s="77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>
      <c r="B69" s="88">
        <v>60</v>
      </c>
      <c r="C69" s="89" t="s">
        <v>772</v>
      </c>
      <c r="D69" s="90" t="s">
        <v>465</v>
      </c>
      <c r="E69" s="91" t="s">
        <v>773</v>
      </c>
      <c r="F69" s="92" t="s">
        <v>602</v>
      </c>
      <c r="G69" s="89" t="s">
        <v>95</v>
      </c>
      <c r="H69" s="93">
        <v>9</v>
      </c>
      <c r="I69" s="93">
        <v>9</v>
      </c>
      <c r="J69" s="93" t="s">
        <v>28</v>
      </c>
      <c r="K69" s="103">
        <v>9</v>
      </c>
      <c r="L69" s="94"/>
      <c r="M69" s="94"/>
      <c r="N69" s="94"/>
      <c r="O69" s="95">
        <v>7.5</v>
      </c>
      <c r="P69" s="96">
        <f>ROUND(SUMPRODUCT(H69:O69,$H$9:$O$9)/100,1)</f>
        <v>8</v>
      </c>
      <c r="Q69" s="97" t="str">
        <f>IF(AND($P69&gt;=9,$P69&lt;=10),"A+","")&amp;IF(AND($P69&gt;=8.5,$P69&lt;=8.9),"A","")&amp;IF(AND($P69&gt;=8,$P69&lt;=8.4),"B+","")&amp;IF(AND($P69&gt;=7,$P69&lt;=7.9),"B","")&amp;IF(AND($P69&gt;=6.5,$P69&lt;=6.9),"C+","")&amp;IF(AND($P69&gt;=5.5,$P69&lt;=6.4),"C","")&amp;IF(AND($P69&gt;=5,$P69&lt;=5.4),"D+","")&amp;IF(AND($P69&gt;=4,$P69&lt;=4.9),"D","")&amp;IF(AND($P69&lt;4),"F","")</f>
        <v>B+</v>
      </c>
      <c r="R69" s="98" t="str">
        <f>IF($P69&lt;4,"Kém",IF(AND($P69&gt;=4,$P69&lt;=5.4),"Trung bình yếu",IF(AND($P69&gt;=5.5,$P69&lt;=6.9),"Trung bình",IF(AND($P69&gt;=7,$P69&lt;=8.4),"Khá",IF(AND($P69&gt;=8.5,$P69&lt;=10),"Giỏi","")))))</f>
        <v>Khá</v>
      </c>
      <c r="S69" s="99" t="str">
        <f>+IF(OR($H69=0,$I69=0,$J69=0,$K69=0),"Không đủ ĐKDT","")</f>
        <v/>
      </c>
      <c r="T69" s="100" t="s">
        <v>775</v>
      </c>
      <c r="U69" s="3"/>
      <c r="V69" s="26"/>
      <c r="W69" s="77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9" customHeight="1">
      <c r="A70" s="2"/>
      <c r="B70" s="41"/>
      <c r="C70" s="42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3"/>
    </row>
    <row r="71" spans="1:38" ht="16.8" hidden="1">
      <c r="A71" s="2"/>
      <c r="B71" s="131" t="s">
        <v>29</v>
      </c>
      <c r="C71" s="131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3"/>
    </row>
    <row r="72" spans="1:38" ht="16.5" hidden="1" customHeight="1">
      <c r="A72" s="2"/>
      <c r="B72" s="47" t="s">
        <v>30</v>
      </c>
      <c r="C72" s="47"/>
      <c r="D72" s="48">
        <f>+$Z$8</f>
        <v>60</v>
      </c>
      <c r="E72" s="49" t="s">
        <v>31</v>
      </c>
      <c r="F72" s="121" t="s">
        <v>32</v>
      </c>
      <c r="G72" s="121"/>
      <c r="H72" s="121"/>
      <c r="I72" s="121"/>
      <c r="J72" s="121"/>
      <c r="K72" s="121"/>
      <c r="L72" s="121"/>
      <c r="M72" s="121"/>
      <c r="N72" s="121"/>
      <c r="O72" s="50">
        <f>$Z$8 -COUNTIF($S$9:$S$259,"Vắng") -COUNTIF($S$9:$S$259,"Vắng có phép") - COUNTIF($S$9:$S$259,"Đình chỉ thi") - COUNTIF($S$9:$S$259,"Không đủ ĐKDT")</f>
        <v>57</v>
      </c>
      <c r="P72" s="50"/>
      <c r="Q72" s="50"/>
      <c r="R72" s="51"/>
      <c r="S72" s="52" t="s">
        <v>31</v>
      </c>
      <c r="T72" s="51"/>
      <c r="U72" s="3"/>
    </row>
    <row r="73" spans="1:38" ht="16.5" hidden="1" customHeight="1">
      <c r="A73" s="2"/>
      <c r="B73" s="47" t="s">
        <v>33</v>
      </c>
      <c r="C73" s="47"/>
      <c r="D73" s="48">
        <f>+$AK$8</f>
        <v>54</v>
      </c>
      <c r="E73" s="49" t="s">
        <v>31</v>
      </c>
      <c r="F73" s="121" t="s">
        <v>34</v>
      </c>
      <c r="G73" s="121"/>
      <c r="H73" s="121"/>
      <c r="I73" s="121"/>
      <c r="J73" s="121"/>
      <c r="K73" s="121"/>
      <c r="L73" s="121"/>
      <c r="M73" s="121"/>
      <c r="N73" s="121"/>
      <c r="O73" s="53">
        <f>COUNTIF($S$9:$S$135,"Vắng")</f>
        <v>3</v>
      </c>
      <c r="P73" s="53"/>
      <c r="Q73" s="53"/>
      <c r="R73" s="54"/>
      <c r="S73" s="52" t="s">
        <v>31</v>
      </c>
      <c r="T73" s="54"/>
      <c r="U73" s="3"/>
    </row>
    <row r="74" spans="1:38" ht="16.5" hidden="1" customHeight="1">
      <c r="A74" s="2"/>
      <c r="B74" s="47" t="s">
        <v>49</v>
      </c>
      <c r="C74" s="47"/>
      <c r="D74" s="63">
        <f>COUNTIF(W10:W69,"Học lại")</f>
        <v>6</v>
      </c>
      <c r="E74" s="49" t="s">
        <v>31</v>
      </c>
      <c r="F74" s="121" t="s">
        <v>50</v>
      </c>
      <c r="G74" s="121"/>
      <c r="H74" s="121"/>
      <c r="I74" s="121"/>
      <c r="J74" s="121"/>
      <c r="K74" s="121"/>
      <c r="L74" s="121"/>
      <c r="M74" s="121"/>
      <c r="N74" s="121"/>
      <c r="O74" s="50">
        <f>COUNTIF($S$9:$S$135,"Vắng có phép")</f>
        <v>0</v>
      </c>
      <c r="P74" s="50"/>
      <c r="Q74" s="50"/>
      <c r="R74" s="51"/>
      <c r="S74" s="52" t="s">
        <v>31</v>
      </c>
      <c r="T74" s="51"/>
      <c r="U74" s="3"/>
    </row>
    <row r="75" spans="1:38" ht="3" hidden="1" customHeight="1">
      <c r="A75" s="2"/>
      <c r="B75" s="41"/>
      <c r="C75" s="42"/>
      <c r="D75" s="42"/>
      <c r="E75" s="43"/>
      <c r="F75" s="43"/>
      <c r="G75" s="43"/>
      <c r="H75" s="44"/>
      <c r="I75" s="45"/>
      <c r="J75" s="45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3"/>
    </row>
    <row r="76" spans="1:38" hidden="1">
      <c r="B76" s="83" t="s">
        <v>51</v>
      </c>
      <c r="C76" s="83"/>
      <c r="D76" s="84">
        <f>COUNTIF(W10:W69,"Thi lại")</f>
        <v>0</v>
      </c>
      <c r="E76" s="85" t="s">
        <v>31</v>
      </c>
      <c r="F76" s="3"/>
      <c r="G76" s="3"/>
      <c r="H76" s="3"/>
      <c r="I76" s="3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3"/>
    </row>
    <row r="77" spans="1:38" ht="24.75" customHeight="1">
      <c r="B77" s="83"/>
      <c r="C77" s="83"/>
      <c r="D77" s="84"/>
      <c r="E77" s="85"/>
      <c r="F77" s="3"/>
      <c r="G77" s="3"/>
      <c r="H77" s="3"/>
      <c r="I77" s="3"/>
      <c r="J77" s="137" t="s">
        <v>1042</v>
      </c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3"/>
    </row>
    <row r="78" spans="1:38" hidden="1">
      <c r="A78" s="55"/>
      <c r="B78" s="133" t="s">
        <v>35</v>
      </c>
      <c r="C78" s="133"/>
      <c r="D78" s="133"/>
      <c r="E78" s="133"/>
      <c r="F78" s="133"/>
      <c r="G78" s="133"/>
      <c r="H78" s="133"/>
      <c r="I78" s="56"/>
      <c r="J78" s="136" t="s">
        <v>36</v>
      </c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3"/>
    </row>
    <row r="79" spans="1:38" ht="4.5" hidden="1" customHeight="1">
      <c r="A79" s="2"/>
      <c r="B79" s="41"/>
      <c r="C79" s="57"/>
      <c r="D79" s="57"/>
      <c r="E79" s="58"/>
      <c r="F79" s="58"/>
      <c r="G79" s="58"/>
      <c r="H79" s="59"/>
      <c r="I79" s="60"/>
      <c r="J79" s="60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133" t="s">
        <v>37</v>
      </c>
      <c r="C80" s="133"/>
      <c r="D80" s="134" t="s">
        <v>38</v>
      </c>
      <c r="E80" s="134"/>
      <c r="F80" s="134"/>
      <c r="G80" s="134"/>
      <c r="H80" s="134"/>
      <c r="I80" s="60"/>
      <c r="J80" s="60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3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</row>
    <row r="86" spans="1:38" s="2" customFormat="1" ht="18" hidden="1" customHeight="1">
      <c r="A86" s="1"/>
      <c r="B86" s="138" t="s">
        <v>39</v>
      </c>
      <c r="C86" s="138"/>
      <c r="D86" s="138" t="s">
        <v>52</v>
      </c>
      <c r="E86" s="138"/>
      <c r="F86" s="138"/>
      <c r="G86" s="138"/>
      <c r="H86" s="138"/>
      <c r="I86" s="138"/>
      <c r="J86" s="138" t="s">
        <v>40</v>
      </c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3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ht="21.75" hidden="1" customHeight="1">
      <c r="A89" s="1"/>
      <c r="B89" s="133" t="s">
        <v>41</v>
      </c>
      <c r="C89" s="133"/>
      <c r="D89" s="133"/>
      <c r="E89" s="133"/>
      <c r="F89" s="133"/>
      <c r="G89" s="133"/>
      <c r="H89" s="133"/>
      <c r="I89" s="56"/>
      <c r="J89" s="136" t="s">
        <v>54</v>
      </c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hidden="1">
      <c r="A90" s="1"/>
      <c r="B90" s="41"/>
      <c r="C90" s="57"/>
      <c r="D90" s="57"/>
      <c r="E90" s="58"/>
      <c r="F90" s="58"/>
      <c r="G90" s="58"/>
      <c r="H90" s="59"/>
      <c r="I90" s="60"/>
      <c r="J90" s="136" t="s">
        <v>55</v>
      </c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hidden="1">
      <c r="A91" s="1"/>
      <c r="B91" s="133" t="s">
        <v>37</v>
      </c>
      <c r="C91" s="133"/>
      <c r="D91" s="134" t="s">
        <v>38</v>
      </c>
      <c r="E91" s="134"/>
      <c r="F91" s="134"/>
      <c r="G91" s="134"/>
      <c r="H91" s="134"/>
      <c r="I91" s="60"/>
      <c r="J91" s="60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1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hidden="1"/>
    <row r="94" spans="1:38" hidden="1"/>
    <row r="95" spans="1:38" hidden="1"/>
    <row r="96" spans="1:38" hidden="1">
      <c r="B96" s="135"/>
      <c r="C96" s="135"/>
      <c r="D96" s="135"/>
      <c r="E96" s="135"/>
      <c r="F96" s="135"/>
      <c r="G96" s="135"/>
      <c r="H96" s="135"/>
      <c r="I96" s="135"/>
      <c r="J96" s="135" t="s">
        <v>56</v>
      </c>
      <c r="K96" s="135"/>
      <c r="L96" s="135"/>
      <c r="M96" s="135"/>
      <c r="N96" s="135"/>
      <c r="O96" s="135"/>
      <c r="P96" s="135"/>
      <c r="Q96" s="135"/>
      <c r="R96" s="135"/>
      <c r="S96" s="135"/>
      <c r="T96" s="135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1" showButton="0"/>
    <filterColumn colId="2" showButton="0"/>
    <filterColumn colId="3" showButton="0"/>
    <filterColumn colId="4" showButton="0"/>
    <filterColumn colId="5" showButton="0"/>
    <filterColumn colId="19"/>
  </autoFilter>
  <sortState ref="B10:T69">
    <sortCondition ref="B10:B69"/>
  </sortState>
  <mergeCells count="58">
    <mergeCell ref="D86:I86"/>
    <mergeCell ref="B89:H89"/>
    <mergeCell ref="J89:T89"/>
    <mergeCell ref="J86:T86"/>
    <mergeCell ref="L7:L8"/>
    <mergeCell ref="M7:M8"/>
    <mergeCell ref="B91:C91"/>
    <mergeCell ref="D91:H91"/>
    <mergeCell ref="B96:C96"/>
    <mergeCell ref="D96:I96"/>
    <mergeCell ref="J96:T96"/>
    <mergeCell ref="J90:T90"/>
    <mergeCell ref="F74:N74"/>
    <mergeCell ref="J76:T76"/>
    <mergeCell ref="J77:T77"/>
    <mergeCell ref="B78:H78"/>
    <mergeCell ref="J78:T78"/>
    <mergeCell ref="B80:C80"/>
    <mergeCell ref="D80:H80"/>
    <mergeCell ref="B86:C86"/>
    <mergeCell ref="F73:N73"/>
    <mergeCell ref="C7:C8"/>
    <mergeCell ref="D7:E8"/>
    <mergeCell ref="AI4:AJ6"/>
    <mergeCell ref="F7:F8"/>
    <mergeCell ref="G7:G8"/>
    <mergeCell ref="B9:G9"/>
    <mergeCell ref="B71:C71"/>
    <mergeCell ref="F72:N72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9">
    <cfRule type="cellIs" dxfId="7" priority="3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80"/>
  <sheetViews>
    <sheetView workbookViewId="0">
      <pane ySplit="3" topLeftCell="A52" activePane="bottomLeft" state="frozen"/>
      <selection activeCell="A6" sqref="A6:XFD6"/>
      <selection pane="bottomLeft" activeCell="G72" sqref="G72"/>
    </sheetView>
  </sheetViews>
  <sheetFormatPr defaultColWidth="9" defaultRowHeight="15.6"/>
  <cols>
    <col min="1" max="1" width="0.59765625" style="1" customWidth="1"/>
    <col min="2" max="2" width="4" style="1" customWidth="1"/>
    <col min="3" max="3" width="11.398437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.296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7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4"/>
    <col min="24" max="24" width="9.09765625" style="64" bestFit="1" customWidth="1"/>
    <col min="25" max="25" width="9" style="64"/>
    <col min="26" max="26" width="10.3984375" style="64" bestFit="1" customWidth="1"/>
    <col min="27" max="27" width="9.09765625" style="64" bestFit="1" customWidth="1"/>
    <col min="28" max="38" width="9" style="64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1038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3"/>
    </row>
    <row r="2" spans="2:38" ht="25.5" customHeight="1">
      <c r="B2" s="109" t="s">
        <v>1</v>
      </c>
      <c r="C2" s="109"/>
      <c r="D2" s="109"/>
      <c r="E2" s="109"/>
      <c r="F2" s="109"/>
      <c r="G2" s="109"/>
      <c r="H2" s="110" t="s">
        <v>53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11" t="s">
        <v>2</v>
      </c>
      <c r="C4" s="111"/>
      <c r="D4" s="112" t="s">
        <v>57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 t="s">
        <v>611</v>
      </c>
      <c r="P4" s="113"/>
      <c r="Q4" s="113"/>
      <c r="R4" s="113"/>
      <c r="S4" s="113"/>
      <c r="T4" s="113"/>
      <c r="W4" s="65"/>
      <c r="X4" s="114" t="s">
        <v>48</v>
      </c>
      <c r="Y4" s="114" t="s">
        <v>8</v>
      </c>
      <c r="Z4" s="114" t="s">
        <v>47</v>
      </c>
      <c r="AA4" s="114" t="s">
        <v>46</v>
      </c>
      <c r="AB4" s="114"/>
      <c r="AC4" s="114"/>
      <c r="AD4" s="114"/>
      <c r="AE4" s="114" t="s">
        <v>45</v>
      </c>
      <c r="AF4" s="114"/>
      <c r="AG4" s="114" t="s">
        <v>43</v>
      </c>
      <c r="AH4" s="114"/>
      <c r="AI4" s="114" t="s">
        <v>44</v>
      </c>
      <c r="AJ4" s="114"/>
      <c r="AK4" s="114" t="s">
        <v>42</v>
      </c>
      <c r="AL4" s="114"/>
    </row>
    <row r="5" spans="2:38" ht="17.25" customHeight="1">
      <c r="B5" s="115" t="s">
        <v>3</v>
      </c>
      <c r="C5" s="115"/>
      <c r="D5" s="9">
        <v>3</v>
      </c>
      <c r="G5" s="116" t="s">
        <v>58</v>
      </c>
      <c r="H5" s="116"/>
      <c r="I5" s="116"/>
      <c r="J5" s="116"/>
      <c r="K5" s="116"/>
      <c r="L5" s="116"/>
      <c r="M5" s="116"/>
      <c r="N5" s="116"/>
      <c r="O5" s="116" t="s">
        <v>59</v>
      </c>
      <c r="P5" s="116"/>
      <c r="Q5" s="116"/>
      <c r="R5" s="116"/>
      <c r="S5" s="116"/>
      <c r="T5" s="116"/>
      <c r="W5" s="65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2:38" ht="44.25" customHeight="1">
      <c r="B7" s="117" t="s">
        <v>4</v>
      </c>
      <c r="C7" s="122" t="s">
        <v>5</v>
      </c>
      <c r="D7" s="124" t="s">
        <v>6</v>
      </c>
      <c r="E7" s="125"/>
      <c r="F7" s="117" t="s">
        <v>7</v>
      </c>
      <c r="G7" s="117" t="s">
        <v>8</v>
      </c>
      <c r="H7" s="132" t="s">
        <v>9</v>
      </c>
      <c r="I7" s="132" t="s">
        <v>10</v>
      </c>
      <c r="J7" s="132" t="s">
        <v>11</v>
      </c>
      <c r="K7" s="132" t="s">
        <v>12</v>
      </c>
      <c r="L7" s="120" t="s">
        <v>13</v>
      </c>
      <c r="M7" s="120" t="s">
        <v>14</v>
      </c>
      <c r="N7" s="120" t="s">
        <v>15</v>
      </c>
      <c r="O7" s="120" t="s">
        <v>16</v>
      </c>
      <c r="P7" s="117" t="s">
        <v>17</v>
      </c>
      <c r="Q7" s="120" t="s">
        <v>18</v>
      </c>
      <c r="R7" s="117" t="s">
        <v>19</v>
      </c>
      <c r="S7" s="117" t="s">
        <v>20</v>
      </c>
      <c r="T7" s="117" t="s">
        <v>21</v>
      </c>
      <c r="W7" s="65"/>
      <c r="X7" s="114"/>
      <c r="Y7" s="114"/>
      <c r="Z7" s="114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44.25" customHeight="1">
      <c r="B8" s="119"/>
      <c r="C8" s="123"/>
      <c r="D8" s="126"/>
      <c r="E8" s="127"/>
      <c r="F8" s="119"/>
      <c r="G8" s="119"/>
      <c r="H8" s="132"/>
      <c r="I8" s="132"/>
      <c r="J8" s="132"/>
      <c r="K8" s="132"/>
      <c r="L8" s="120"/>
      <c r="M8" s="120"/>
      <c r="N8" s="120"/>
      <c r="O8" s="120"/>
      <c r="P8" s="118"/>
      <c r="Q8" s="120"/>
      <c r="R8" s="119"/>
      <c r="S8" s="118"/>
      <c r="T8" s="118"/>
      <c r="V8" s="11"/>
      <c r="W8" s="65"/>
      <c r="X8" s="70" t="str">
        <f>+D4</f>
        <v xml:space="preserve">Nguyên lý kế toán </v>
      </c>
      <c r="Y8" s="71" t="str">
        <f>+O4</f>
        <v>Nhóm: FIA1321-03</v>
      </c>
      <c r="Z8" s="72">
        <f>+$AI$8+$AK$8+$AG$8</f>
        <v>44</v>
      </c>
      <c r="AA8" s="66">
        <f>COUNTIF($S$9:$S$113,"Khiển trách")</f>
        <v>0</v>
      </c>
      <c r="AB8" s="66">
        <f>COUNTIF($S$9:$S$113,"Cảnh cáo")</f>
        <v>0</v>
      </c>
      <c r="AC8" s="66">
        <f>COUNTIF($S$9:$S$113,"Đình chỉ thi")</f>
        <v>0</v>
      </c>
      <c r="AD8" s="73">
        <f>+($AA$8+$AB$8+$AC$8)/$Z$8*100%</f>
        <v>0</v>
      </c>
      <c r="AE8" s="66">
        <f>SUM(COUNTIF($S$9:$S$111,"Vắng"),COUNTIF($S$9:$S$111,"Vắng có phép"))</f>
        <v>1</v>
      </c>
      <c r="AF8" s="74">
        <f>+$AE$8/$Z$8</f>
        <v>2.2727272727272728E-2</v>
      </c>
      <c r="AG8" s="75">
        <f>COUNTIF($W$9:$W$111,"Thi lại")</f>
        <v>0</v>
      </c>
      <c r="AH8" s="74">
        <f>+$AG$8/$Z$8</f>
        <v>0</v>
      </c>
      <c r="AI8" s="75">
        <f>COUNTIF($W$9:$W$112,"Học lại")</f>
        <v>4</v>
      </c>
      <c r="AJ8" s="74">
        <f>+$AI$8/$Z$8</f>
        <v>9.0909090909090912E-2</v>
      </c>
      <c r="AK8" s="66">
        <f>COUNTIF($W$10:$W$112,"Đạt")</f>
        <v>40</v>
      </c>
      <c r="AL8" s="73">
        <f>+$AK$8/$Z$8</f>
        <v>0.90909090909090906</v>
      </c>
    </row>
    <row r="9" spans="2:38" ht="14.25" customHeight="1">
      <c r="B9" s="128" t="s">
        <v>27</v>
      </c>
      <c r="C9" s="129"/>
      <c r="D9" s="129"/>
      <c r="E9" s="129"/>
      <c r="F9" s="129"/>
      <c r="G9" s="130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2">
        <f>100-(H9+I9+J9+K9)</f>
        <v>70</v>
      </c>
      <c r="P9" s="119"/>
      <c r="Q9" s="16"/>
      <c r="R9" s="16"/>
      <c r="S9" s="119"/>
      <c r="T9" s="119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3.95" customHeight="1">
      <c r="B10" s="17">
        <v>1</v>
      </c>
      <c r="C10" s="18" t="s">
        <v>924</v>
      </c>
      <c r="D10" s="19" t="s">
        <v>925</v>
      </c>
      <c r="E10" s="20" t="s">
        <v>63</v>
      </c>
      <c r="F10" s="21" t="s">
        <v>926</v>
      </c>
      <c r="G10" s="18" t="s">
        <v>124</v>
      </c>
      <c r="H10" s="22">
        <v>8.5</v>
      </c>
      <c r="I10" s="22">
        <v>6.5</v>
      </c>
      <c r="J10" s="22" t="s">
        <v>28</v>
      </c>
      <c r="K10" s="22">
        <v>8.5</v>
      </c>
      <c r="L10" s="139"/>
      <c r="M10" s="139"/>
      <c r="N10" s="139"/>
      <c r="O10" s="140">
        <v>9</v>
      </c>
      <c r="P10" s="23">
        <f>ROUND(SUMPRODUCT(H10:O10,$H$9:$O$9)/100,1)</f>
        <v>8.6999999999999993</v>
      </c>
      <c r="Q10" s="24" t="str">
        <f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A</v>
      </c>
      <c r="R10" s="24" t="str">
        <f>IF($P10&lt;4,"Kém",IF(AND($P10&gt;=4,$P10&lt;=5.4),"Trung bình yếu",IF(AND($P10&gt;=5.5,$P10&lt;=6.9),"Trung bình",IF(AND($P10&gt;=7,$P10&lt;=8.4),"Khá",IF(AND($P10&gt;=8.5,$P10&lt;=10),"Giỏi","")))))</f>
        <v>Giỏi</v>
      </c>
      <c r="S10" s="86" t="str">
        <f>+IF(OR($H10=0,$I10=0,$J10=0,$K10=0),"Không đủ ĐKDT","")</f>
        <v/>
      </c>
      <c r="T10" s="25" t="s">
        <v>1036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3.95" customHeight="1">
      <c r="B11" s="27">
        <v>2</v>
      </c>
      <c r="C11" s="28" t="s">
        <v>927</v>
      </c>
      <c r="D11" s="29" t="s">
        <v>928</v>
      </c>
      <c r="E11" s="30" t="s">
        <v>63</v>
      </c>
      <c r="F11" s="31" t="s">
        <v>929</v>
      </c>
      <c r="G11" s="28" t="s">
        <v>882</v>
      </c>
      <c r="H11" s="32">
        <v>5</v>
      </c>
      <c r="I11" s="32">
        <v>5</v>
      </c>
      <c r="J11" s="32" t="s">
        <v>28</v>
      </c>
      <c r="K11" s="32">
        <v>8</v>
      </c>
      <c r="L11" s="33"/>
      <c r="M11" s="33"/>
      <c r="N11" s="33"/>
      <c r="O11" s="34">
        <v>8</v>
      </c>
      <c r="P11" s="35">
        <f>ROUND(SUMPRODUCT(H11:O11,$H$9:$O$9)/100,1)</f>
        <v>7.4</v>
      </c>
      <c r="Q11" s="36" t="str">
        <f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37" t="str">
        <f>IF($P11&lt;4,"Kém",IF(AND($P11&gt;=4,$P11&lt;=5.4),"Trung bình yếu",IF(AND($P11&gt;=5.5,$P11&lt;=6.9),"Trung bình",IF(AND($P11&gt;=7,$P11&lt;=8.4),"Khá",IF(AND($P11&gt;=8.5,$P11&lt;=10),"Giỏi","")))))</f>
        <v>Khá</v>
      </c>
      <c r="S11" s="38" t="str">
        <f>+IF(OR($H11=0,$I11=0,$J11=0,$K11=0),"Không đủ ĐKDT","")</f>
        <v/>
      </c>
      <c r="T11" s="39" t="s">
        <v>1036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68"/>
      <c r="AB11" s="68"/>
      <c r="AC11" s="68"/>
      <c r="AD11" s="68"/>
      <c r="AE11" s="67"/>
      <c r="AF11" s="68"/>
      <c r="AG11" s="68"/>
      <c r="AH11" s="68"/>
      <c r="AI11" s="68"/>
      <c r="AJ11" s="68"/>
      <c r="AK11" s="68"/>
      <c r="AL11" s="69"/>
    </row>
    <row r="12" spans="2:38" ht="13.95" customHeight="1">
      <c r="B12" s="27">
        <v>3</v>
      </c>
      <c r="C12" s="28" t="s">
        <v>930</v>
      </c>
      <c r="D12" s="29" t="s">
        <v>931</v>
      </c>
      <c r="E12" s="30" t="s">
        <v>93</v>
      </c>
      <c r="F12" s="31" t="s">
        <v>473</v>
      </c>
      <c r="G12" s="28" t="s">
        <v>124</v>
      </c>
      <c r="H12" s="32">
        <v>7.5</v>
      </c>
      <c r="I12" s="32">
        <v>5.5</v>
      </c>
      <c r="J12" s="32" t="s">
        <v>28</v>
      </c>
      <c r="K12" s="32">
        <v>9</v>
      </c>
      <c r="L12" s="40"/>
      <c r="M12" s="40"/>
      <c r="N12" s="40"/>
      <c r="O12" s="34">
        <v>3.5</v>
      </c>
      <c r="P12" s="35">
        <f>ROUND(SUMPRODUCT(H12:O12,$H$9:$O$9)/100,1)</f>
        <v>4.7</v>
      </c>
      <c r="Q12" s="36" t="str">
        <f>IF(AND($P12&gt;=9,$P12&lt;=10),"A+","")&amp;IF(AND($P12&gt;=8.5,$P12&lt;=8.9),"A","")&amp;IF(AND($P12&gt;=8,$P12&lt;=8.4),"B+","")&amp;IF(AND($P12&gt;=7,$P12&lt;=7.9),"B","")&amp;IF(AND($P12&gt;=6.5,$P12&lt;=6.9),"C+","")&amp;IF(AND($P12&gt;=5.5,$P12&lt;=6.4),"C","")&amp;IF(AND($P12&gt;=5,$P12&lt;=5.4),"D+","")&amp;IF(AND($P12&gt;=4,$P12&lt;=4.9),"D","")&amp;IF(AND($P12&lt;4),"F","")</f>
        <v>D</v>
      </c>
      <c r="R12" s="37" t="str">
        <f>IF($P12&lt;4,"Kém",IF(AND($P12&gt;=4,$P12&lt;=5.4),"Trung bình yếu",IF(AND($P12&gt;=5.5,$P12&lt;=6.9),"Trung bình",IF(AND($P12&gt;=7,$P12&lt;=8.4),"Khá",IF(AND($P12&gt;=8.5,$P12&lt;=10),"Giỏi","")))))</f>
        <v>Trung bình yếu</v>
      </c>
      <c r="S12" s="38" t="str">
        <f>+IF(OR($H12=0,$I12=0,$J12=0,$K12=0),"Không đủ ĐKDT","")</f>
        <v/>
      </c>
      <c r="T12" s="39" t="s">
        <v>1036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87"/>
      <c r="AA12" s="67"/>
      <c r="AB12" s="67"/>
      <c r="AC12" s="67"/>
      <c r="AD12" s="80"/>
      <c r="AE12" s="67"/>
      <c r="AF12" s="81"/>
      <c r="AG12" s="82"/>
      <c r="AH12" s="81"/>
      <c r="AI12" s="82"/>
      <c r="AJ12" s="81"/>
      <c r="AK12" s="67"/>
      <c r="AL12" s="80"/>
    </row>
    <row r="13" spans="2:38" ht="13.95" customHeight="1">
      <c r="B13" s="27">
        <v>4</v>
      </c>
      <c r="C13" s="28" t="s">
        <v>932</v>
      </c>
      <c r="D13" s="29" t="s">
        <v>933</v>
      </c>
      <c r="E13" s="30" t="s">
        <v>293</v>
      </c>
      <c r="F13" s="31" t="s">
        <v>934</v>
      </c>
      <c r="G13" s="28" t="s">
        <v>65</v>
      </c>
      <c r="H13" s="32">
        <v>8</v>
      </c>
      <c r="I13" s="32">
        <v>5.5</v>
      </c>
      <c r="J13" s="32" t="s">
        <v>28</v>
      </c>
      <c r="K13" s="32">
        <v>8.5</v>
      </c>
      <c r="L13" s="40"/>
      <c r="M13" s="40"/>
      <c r="N13" s="40"/>
      <c r="O13" s="34">
        <v>4</v>
      </c>
      <c r="P13" s="35">
        <f>ROUND(SUMPRODUCT(H13:O13,$H$9:$O$9)/100,1)</f>
        <v>5</v>
      </c>
      <c r="Q13" s="36" t="str">
        <f>IF(AND($P13&gt;=9,$P13&lt;=10),"A+","")&amp;IF(AND($P13&gt;=8.5,$P13&lt;=8.9),"A","")&amp;IF(AND($P13&gt;=8,$P13&lt;=8.4),"B+","")&amp;IF(AND($P13&gt;=7,$P13&lt;=7.9),"B","")&amp;IF(AND($P13&gt;=6.5,$P13&lt;=6.9),"C+","")&amp;IF(AND($P13&gt;=5.5,$P13&lt;=6.4),"C","")&amp;IF(AND($P13&gt;=5,$P13&lt;=5.4),"D+","")&amp;IF(AND($P13&gt;=4,$P13&lt;=4.9),"D","")&amp;IF(AND($P13&lt;4),"F","")</f>
        <v>D+</v>
      </c>
      <c r="R13" s="37" t="str">
        <f>IF($P13&lt;4,"Kém",IF(AND($P13&gt;=4,$P13&lt;=5.4),"Trung bình yếu",IF(AND($P13&gt;=5.5,$P13&lt;=6.9),"Trung bình",IF(AND($P13&gt;=7,$P13&lt;=8.4),"Khá",IF(AND($P13&gt;=8.5,$P13&lt;=10),"Giỏi","")))))</f>
        <v>Trung bình yếu</v>
      </c>
      <c r="S13" s="38" t="str">
        <f>+IF(OR($H13=0,$I13=0,$J13=0,$K13=0),"Không đủ ĐKDT","")</f>
        <v/>
      </c>
      <c r="T13" s="39" t="s">
        <v>1036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3.95" customHeight="1">
      <c r="B14" s="27">
        <v>5</v>
      </c>
      <c r="C14" s="28" t="s">
        <v>935</v>
      </c>
      <c r="D14" s="29" t="s">
        <v>936</v>
      </c>
      <c r="E14" s="30" t="s">
        <v>629</v>
      </c>
      <c r="F14" s="31" t="s">
        <v>677</v>
      </c>
      <c r="G14" s="28" t="s">
        <v>124</v>
      </c>
      <c r="H14" s="32">
        <v>9</v>
      </c>
      <c r="I14" s="32">
        <v>7</v>
      </c>
      <c r="J14" s="32" t="s">
        <v>28</v>
      </c>
      <c r="K14" s="32">
        <v>8.5</v>
      </c>
      <c r="L14" s="40"/>
      <c r="M14" s="40"/>
      <c r="N14" s="40"/>
      <c r="O14" s="34">
        <v>8</v>
      </c>
      <c r="P14" s="35">
        <f>ROUND(SUMPRODUCT(H14:O14,$H$9:$O$9)/100,1)</f>
        <v>8.1</v>
      </c>
      <c r="Q14" s="36" t="str">
        <f>IF(AND($P14&gt;=9,$P14&lt;=10),"A+","")&amp;IF(AND($P14&gt;=8.5,$P14&lt;=8.9),"A","")&amp;IF(AND($P14&gt;=8,$P14&lt;=8.4),"B+","")&amp;IF(AND($P14&gt;=7,$P14&lt;=7.9),"B","")&amp;IF(AND($P14&gt;=6.5,$P14&lt;=6.9),"C+","")&amp;IF(AND($P14&gt;=5.5,$P14&lt;=6.4),"C","")&amp;IF(AND($P14&gt;=5,$P14&lt;=5.4),"D+","")&amp;IF(AND($P14&gt;=4,$P14&lt;=4.9),"D","")&amp;IF(AND($P14&lt;4),"F","")</f>
        <v>B+</v>
      </c>
      <c r="R14" s="37" t="str">
        <f>IF($P14&lt;4,"Kém",IF(AND($P14&gt;=4,$P14&lt;=5.4),"Trung bình yếu",IF(AND($P14&gt;=5.5,$P14&lt;=6.9),"Trung bình",IF(AND($P14&gt;=7,$P14&lt;=8.4),"Khá",IF(AND($P14&gt;=8.5,$P14&lt;=10),"Giỏi","")))))</f>
        <v>Khá</v>
      </c>
      <c r="S14" s="38" t="str">
        <f>+IF(OR($H14=0,$I14=0,$J14=0,$K14=0),"Không đủ ĐKDT","")</f>
        <v/>
      </c>
      <c r="T14" s="39" t="s">
        <v>1036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3.95" customHeight="1">
      <c r="B15" s="27">
        <v>6</v>
      </c>
      <c r="C15" s="28" t="s">
        <v>937</v>
      </c>
      <c r="D15" s="29" t="s">
        <v>938</v>
      </c>
      <c r="E15" s="30" t="s">
        <v>111</v>
      </c>
      <c r="F15" s="31" t="s">
        <v>94</v>
      </c>
      <c r="G15" s="28" t="s">
        <v>65</v>
      </c>
      <c r="H15" s="32">
        <v>8</v>
      </c>
      <c r="I15" s="32">
        <v>5.5</v>
      </c>
      <c r="J15" s="32" t="s">
        <v>28</v>
      </c>
      <c r="K15" s="32">
        <v>8.5</v>
      </c>
      <c r="L15" s="40"/>
      <c r="M15" s="40"/>
      <c r="N15" s="40"/>
      <c r="O15" s="34">
        <v>4</v>
      </c>
      <c r="P15" s="35">
        <f>ROUND(SUMPRODUCT(H15:O15,$H$9:$O$9)/100,1)</f>
        <v>5</v>
      </c>
      <c r="Q15" s="36" t="str">
        <f>IF(AND($P15&gt;=9,$P15&lt;=10),"A+","")&amp;IF(AND($P15&gt;=8.5,$P15&lt;=8.9),"A","")&amp;IF(AND($P15&gt;=8,$P15&lt;=8.4),"B+","")&amp;IF(AND($P15&gt;=7,$P15&lt;=7.9),"B","")&amp;IF(AND($P15&gt;=6.5,$P15&lt;=6.9),"C+","")&amp;IF(AND($P15&gt;=5.5,$P15&lt;=6.4),"C","")&amp;IF(AND($P15&gt;=5,$P15&lt;=5.4),"D+","")&amp;IF(AND($P15&gt;=4,$P15&lt;=4.9),"D","")&amp;IF(AND($P15&lt;4),"F","")</f>
        <v>D+</v>
      </c>
      <c r="R15" s="37" t="str">
        <f>IF($P15&lt;4,"Kém",IF(AND($P15&gt;=4,$P15&lt;=5.4),"Trung bình yếu",IF(AND($P15&gt;=5.5,$P15&lt;=6.9),"Trung bình",IF(AND($P15&gt;=7,$P15&lt;=8.4),"Khá",IF(AND($P15&gt;=8.5,$P15&lt;=10),"Giỏi","")))))</f>
        <v>Trung bình yếu</v>
      </c>
      <c r="S15" s="38" t="str">
        <f>+IF(OR($H15=0,$I15=0,$J15=0,$K15=0),"Không đủ ĐKDT","")</f>
        <v/>
      </c>
      <c r="T15" s="39" t="s">
        <v>1036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3.95" customHeight="1">
      <c r="B16" s="27">
        <v>7</v>
      </c>
      <c r="C16" s="28" t="s">
        <v>939</v>
      </c>
      <c r="D16" s="29" t="s">
        <v>369</v>
      </c>
      <c r="E16" s="30" t="s">
        <v>309</v>
      </c>
      <c r="F16" s="31" t="s">
        <v>502</v>
      </c>
      <c r="G16" s="28" t="s">
        <v>83</v>
      </c>
      <c r="H16" s="32">
        <v>9</v>
      </c>
      <c r="I16" s="32">
        <v>6</v>
      </c>
      <c r="J16" s="32" t="s">
        <v>28</v>
      </c>
      <c r="K16" s="32">
        <v>9</v>
      </c>
      <c r="L16" s="40"/>
      <c r="M16" s="40"/>
      <c r="N16" s="40"/>
      <c r="O16" s="34">
        <v>8.5</v>
      </c>
      <c r="P16" s="35">
        <f>ROUND(SUMPRODUCT(H16:O16,$H$9:$O$9)/100,1)</f>
        <v>8.4</v>
      </c>
      <c r="Q16" s="36" t="str">
        <f>IF(AND($P16&gt;=9,$P16&lt;=10),"A+","")&amp;IF(AND($P16&gt;=8.5,$P16&lt;=8.9),"A","")&amp;IF(AND($P16&gt;=8,$P16&lt;=8.4),"B+","")&amp;IF(AND($P16&gt;=7,$P16&lt;=7.9),"B","")&amp;IF(AND($P16&gt;=6.5,$P16&lt;=6.9),"C+","")&amp;IF(AND($P16&gt;=5.5,$P16&lt;=6.4),"C","")&amp;IF(AND($P16&gt;=5,$P16&lt;=5.4),"D+","")&amp;IF(AND($P16&gt;=4,$P16&lt;=4.9),"D","")&amp;IF(AND($P16&lt;4),"F","")</f>
        <v>B+</v>
      </c>
      <c r="R16" s="37" t="str">
        <f>IF($P16&lt;4,"Kém",IF(AND($P16&gt;=4,$P16&lt;=5.4),"Trung bình yếu",IF(AND($P16&gt;=5.5,$P16&lt;=6.9),"Trung bình",IF(AND($P16&gt;=7,$P16&lt;=8.4),"Khá",IF(AND($P16&gt;=8.5,$P16&lt;=10),"Giỏi","")))))</f>
        <v>Khá</v>
      </c>
      <c r="S16" s="38" t="str">
        <f>+IF(OR($H16=0,$I16=0,$J16=0,$K16=0),"Không đủ ĐKDT","")</f>
        <v/>
      </c>
      <c r="T16" s="39" t="s">
        <v>1036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3.95" customHeight="1">
      <c r="B17" s="27">
        <v>8</v>
      </c>
      <c r="C17" s="28" t="s">
        <v>940</v>
      </c>
      <c r="D17" s="29" t="s">
        <v>941</v>
      </c>
      <c r="E17" s="30" t="s">
        <v>143</v>
      </c>
      <c r="F17" s="31" t="s">
        <v>458</v>
      </c>
      <c r="G17" s="28" t="s">
        <v>65</v>
      </c>
      <c r="H17" s="32">
        <v>8.5</v>
      </c>
      <c r="I17" s="32">
        <v>6</v>
      </c>
      <c r="J17" s="32" t="s">
        <v>28</v>
      </c>
      <c r="K17" s="32">
        <v>9</v>
      </c>
      <c r="L17" s="40"/>
      <c r="M17" s="40"/>
      <c r="N17" s="40"/>
      <c r="O17" s="34">
        <v>9.5</v>
      </c>
      <c r="P17" s="35">
        <f>ROUND(SUMPRODUCT(H17:O17,$H$9:$O$9)/100,1)</f>
        <v>9</v>
      </c>
      <c r="Q17" s="36" t="str">
        <f>IF(AND($P17&gt;=9,$P17&lt;=10),"A+","")&amp;IF(AND($P17&gt;=8.5,$P17&lt;=8.9),"A","")&amp;IF(AND($P17&gt;=8,$P17&lt;=8.4),"B+","")&amp;IF(AND($P17&gt;=7,$P17&lt;=7.9),"B","")&amp;IF(AND($P17&gt;=6.5,$P17&lt;=6.9),"C+","")&amp;IF(AND($P17&gt;=5.5,$P17&lt;=6.4),"C","")&amp;IF(AND($P17&gt;=5,$P17&lt;=5.4),"D+","")&amp;IF(AND($P17&gt;=4,$P17&lt;=4.9),"D","")&amp;IF(AND($P17&lt;4),"F","")</f>
        <v>A+</v>
      </c>
      <c r="R17" s="37" t="str">
        <f>IF($P17&lt;4,"Kém",IF(AND($P17&gt;=4,$P17&lt;=5.4),"Trung bình yếu",IF(AND($P17&gt;=5.5,$P17&lt;=6.9),"Trung bình",IF(AND($P17&gt;=7,$P17&lt;=8.4),"Khá",IF(AND($P17&gt;=8.5,$P17&lt;=10),"Giỏi","")))))</f>
        <v>Giỏi</v>
      </c>
      <c r="S17" s="38" t="str">
        <f>+IF(OR($H17=0,$I17=0,$J17=0,$K17=0),"Không đủ ĐKDT","")</f>
        <v/>
      </c>
      <c r="T17" s="39" t="s">
        <v>1036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3.95" customHeight="1">
      <c r="B18" s="27">
        <v>9</v>
      </c>
      <c r="C18" s="28" t="s">
        <v>942</v>
      </c>
      <c r="D18" s="29" t="s">
        <v>943</v>
      </c>
      <c r="E18" s="30" t="s">
        <v>143</v>
      </c>
      <c r="F18" s="31" t="s">
        <v>715</v>
      </c>
      <c r="G18" s="28" t="s">
        <v>124</v>
      </c>
      <c r="H18" s="32">
        <v>8.5</v>
      </c>
      <c r="I18" s="32">
        <v>6</v>
      </c>
      <c r="J18" s="32" t="s">
        <v>28</v>
      </c>
      <c r="K18" s="32">
        <v>9</v>
      </c>
      <c r="L18" s="40"/>
      <c r="M18" s="40"/>
      <c r="N18" s="40"/>
      <c r="O18" s="34">
        <v>6.5</v>
      </c>
      <c r="P18" s="35">
        <f>ROUND(SUMPRODUCT(H18:O18,$H$9:$O$9)/100,1)</f>
        <v>6.9</v>
      </c>
      <c r="Q18" s="36" t="str">
        <f>IF(AND($P18&gt;=9,$P18&lt;=10),"A+","")&amp;IF(AND($P18&gt;=8.5,$P18&lt;=8.9),"A","")&amp;IF(AND($P18&gt;=8,$P18&lt;=8.4),"B+","")&amp;IF(AND($P18&gt;=7,$P18&lt;=7.9),"B","")&amp;IF(AND($P18&gt;=6.5,$P18&lt;=6.9),"C+","")&amp;IF(AND($P18&gt;=5.5,$P18&lt;=6.4),"C","")&amp;IF(AND($P18&gt;=5,$P18&lt;=5.4),"D+","")&amp;IF(AND($P18&gt;=4,$P18&lt;=4.9),"D","")&amp;IF(AND($P18&lt;4),"F","")</f>
        <v>C+</v>
      </c>
      <c r="R18" s="37" t="str">
        <f>IF($P18&lt;4,"Kém",IF(AND($P18&gt;=4,$P18&lt;=5.4),"Trung bình yếu",IF(AND($P18&gt;=5.5,$P18&lt;=6.9),"Trung bình",IF(AND($P18&gt;=7,$P18&lt;=8.4),"Khá",IF(AND($P18&gt;=8.5,$P18&lt;=10),"Giỏi","")))))</f>
        <v>Trung bình</v>
      </c>
      <c r="S18" s="38" t="str">
        <f>+IF(OR($H18=0,$I18=0,$J18=0,$K18=0),"Không đủ ĐKDT","")</f>
        <v/>
      </c>
      <c r="T18" s="39" t="s">
        <v>1036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3.95" customHeight="1">
      <c r="B19" s="27">
        <v>10</v>
      </c>
      <c r="C19" s="28" t="s">
        <v>944</v>
      </c>
      <c r="D19" s="29" t="s">
        <v>270</v>
      </c>
      <c r="E19" s="30" t="s">
        <v>650</v>
      </c>
      <c r="F19" s="31" t="s">
        <v>945</v>
      </c>
      <c r="G19" s="28" t="s">
        <v>946</v>
      </c>
      <c r="H19" s="32">
        <v>7.5</v>
      </c>
      <c r="I19" s="32">
        <v>6.5</v>
      </c>
      <c r="J19" s="32" t="s">
        <v>28</v>
      </c>
      <c r="K19" s="32">
        <v>8</v>
      </c>
      <c r="L19" s="40"/>
      <c r="M19" s="40"/>
      <c r="N19" s="40"/>
      <c r="O19" s="34">
        <v>4</v>
      </c>
      <c r="P19" s="35">
        <f>ROUND(SUMPRODUCT(H19:O19,$H$9:$O$9)/100,1)</f>
        <v>5</v>
      </c>
      <c r="Q19" s="36" t="str">
        <f>IF(AND($P19&gt;=9,$P19&lt;=10),"A+","")&amp;IF(AND($P19&gt;=8.5,$P19&lt;=8.9),"A","")&amp;IF(AND($P19&gt;=8,$P19&lt;=8.4),"B+","")&amp;IF(AND($P19&gt;=7,$P19&lt;=7.9),"B","")&amp;IF(AND($P19&gt;=6.5,$P19&lt;=6.9),"C+","")&amp;IF(AND($P19&gt;=5.5,$P19&lt;=6.4),"C","")&amp;IF(AND($P19&gt;=5,$P19&lt;=5.4),"D+","")&amp;IF(AND($P19&gt;=4,$P19&lt;=4.9),"D","")&amp;IF(AND($P19&lt;4),"F","")</f>
        <v>D+</v>
      </c>
      <c r="R19" s="37" t="str">
        <f>IF($P19&lt;4,"Kém",IF(AND($P19&gt;=4,$P19&lt;=5.4),"Trung bình yếu",IF(AND($P19&gt;=5.5,$P19&lt;=6.9),"Trung bình",IF(AND($P19&gt;=7,$P19&lt;=8.4),"Khá",IF(AND($P19&gt;=8.5,$P19&lt;=10),"Giỏi","")))))</f>
        <v>Trung bình yếu</v>
      </c>
      <c r="S19" s="38" t="str">
        <f>+IF(OR($H19=0,$I19=0,$J19=0,$K19=0),"Không đủ ĐKDT","")</f>
        <v/>
      </c>
      <c r="T19" s="39" t="s">
        <v>1036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3.95" customHeight="1">
      <c r="B20" s="27">
        <v>11</v>
      </c>
      <c r="C20" s="28" t="s">
        <v>947</v>
      </c>
      <c r="D20" s="29" t="s">
        <v>327</v>
      </c>
      <c r="E20" s="30" t="s">
        <v>657</v>
      </c>
      <c r="F20" s="31" t="s">
        <v>948</v>
      </c>
      <c r="G20" s="28" t="s">
        <v>69</v>
      </c>
      <c r="H20" s="32">
        <v>9.5</v>
      </c>
      <c r="I20" s="32">
        <v>7</v>
      </c>
      <c r="J20" s="32" t="s">
        <v>28</v>
      </c>
      <c r="K20" s="32">
        <v>9</v>
      </c>
      <c r="L20" s="40"/>
      <c r="M20" s="40"/>
      <c r="N20" s="40"/>
      <c r="O20" s="34">
        <v>6.5</v>
      </c>
      <c r="P20" s="35">
        <f>ROUND(SUMPRODUCT(H20:O20,$H$9:$O$9)/100,1)</f>
        <v>7.1</v>
      </c>
      <c r="Q20" s="36" t="str">
        <f>IF(AND($P20&gt;=9,$P20&lt;=10),"A+","")&amp;IF(AND($P20&gt;=8.5,$P20&lt;=8.9),"A","")&amp;IF(AND($P20&gt;=8,$P20&lt;=8.4),"B+","")&amp;IF(AND($P20&gt;=7,$P20&lt;=7.9),"B","")&amp;IF(AND($P20&gt;=6.5,$P20&lt;=6.9),"C+","")&amp;IF(AND($P20&gt;=5.5,$P20&lt;=6.4),"C","")&amp;IF(AND($P20&gt;=5,$P20&lt;=5.4),"D+","")&amp;IF(AND($P20&gt;=4,$P20&lt;=4.9),"D","")&amp;IF(AND($P20&lt;4),"F","")</f>
        <v>B</v>
      </c>
      <c r="R20" s="37" t="str">
        <f>IF($P20&lt;4,"Kém",IF(AND($P20&gt;=4,$P20&lt;=5.4),"Trung bình yếu",IF(AND($P20&gt;=5.5,$P20&lt;=6.9),"Trung bình",IF(AND($P20&gt;=7,$P20&lt;=8.4),"Khá",IF(AND($P20&gt;=8.5,$P20&lt;=10),"Giỏi","")))))</f>
        <v>Khá</v>
      </c>
      <c r="S20" s="38" t="str">
        <f>+IF(OR($H20=0,$I20=0,$J20=0,$K20=0),"Không đủ ĐKDT","")</f>
        <v/>
      </c>
      <c r="T20" s="39" t="s">
        <v>1036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3.95" customHeight="1">
      <c r="B21" s="27">
        <v>12</v>
      </c>
      <c r="C21" s="28" t="s">
        <v>949</v>
      </c>
      <c r="D21" s="29" t="s">
        <v>735</v>
      </c>
      <c r="E21" s="30" t="s">
        <v>950</v>
      </c>
      <c r="F21" s="31" t="s">
        <v>590</v>
      </c>
      <c r="G21" s="28" t="s">
        <v>124</v>
      </c>
      <c r="H21" s="32">
        <v>10</v>
      </c>
      <c r="I21" s="32">
        <v>5.5</v>
      </c>
      <c r="J21" s="32" t="s">
        <v>28</v>
      </c>
      <c r="K21" s="32">
        <v>8.5</v>
      </c>
      <c r="L21" s="40"/>
      <c r="M21" s="40"/>
      <c r="N21" s="40"/>
      <c r="O21" s="34">
        <v>8.5</v>
      </c>
      <c r="P21" s="35">
        <f>ROUND(SUMPRODUCT(H21:O21,$H$9:$O$9)/100,1)</f>
        <v>8.4</v>
      </c>
      <c r="Q21" s="36" t="str">
        <f>IF(AND($P21&gt;=9,$P21&lt;=10),"A+","")&amp;IF(AND($P21&gt;=8.5,$P21&lt;=8.9),"A","")&amp;IF(AND($P21&gt;=8,$P21&lt;=8.4),"B+","")&amp;IF(AND($P21&gt;=7,$P21&lt;=7.9),"B","")&amp;IF(AND($P21&gt;=6.5,$P21&lt;=6.9),"C+","")&amp;IF(AND($P21&gt;=5.5,$P21&lt;=6.4),"C","")&amp;IF(AND($P21&gt;=5,$P21&lt;=5.4),"D+","")&amp;IF(AND($P21&gt;=4,$P21&lt;=4.9),"D","")&amp;IF(AND($P21&lt;4),"F","")</f>
        <v>B+</v>
      </c>
      <c r="R21" s="37" t="str">
        <f>IF($P21&lt;4,"Kém",IF(AND($P21&gt;=4,$P21&lt;=5.4),"Trung bình yếu",IF(AND($P21&gt;=5.5,$P21&lt;=6.9),"Trung bình",IF(AND($P21&gt;=7,$P21&lt;=8.4),"Khá",IF(AND($P21&gt;=8.5,$P21&lt;=10),"Giỏi","")))))</f>
        <v>Khá</v>
      </c>
      <c r="S21" s="38" t="str">
        <f>+IF(OR($H21=0,$I21=0,$J21=0,$K21=0),"Không đủ ĐKDT","")</f>
        <v/>
      </c>
      <c r="T21" s="39" t="s">
        <v>1036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3.95" customHeight="1">
      <c r="B22" s="27">
        <v>13</v>
      </c>
      <c r="C22" s="28" t="s">
        <v>951</v>
      </c>
      <c r="D22" s="29" t="s">
        <v>126</v>
      </c>
      <c r="E22" s="30" t="s">
        <v>493</v>
      </c>
      <c r="F22" s="31" t="s">
        <v>952</v>
      </c>
      <c r="G22" s="28" t="s">
        <v>83</v>
      </c>
      <c r="H22" s="32">
        <v>8.5</v>
      </c>
      <c r="I22" s="32">
        <v>7</v>
      </c>
      <c r="J22" s="32" t="s">
        <v>28</v>
      </c>
      <c r="K22" s="32">
        <v>9</v>
      </c>
      <c r="L22" s="40"/>
      <c r="M22" s="40"/>
      <c r="N22" s="40"/>
      <c r="O22" s="34">
        <v>6.5</v>
      </c>
      <c r="P22" s="35">
        <f>ROUND(SUMPRODUCT(H22:O22,$H$9:$O$9)/100,1)</f>
        <v>7</v>
      </c>
      <c r="Q22" s="36" t="str">
        <f>IF(AND($P22&gt;=9,$P22&lt;=10),"A+","")&amp;IF(AND($P22&gt;=8.5,$P22&lt;=8.9),"A","")&amp;IF(AND($P22&gt;=8,$P22&lt;=8.4),"B+","")&amp;IF(AND($P22&gt;=7,$P22&lt;=7.9),"B","")&amp;IF(AND($P22&gt;=6.5,$P22&lt;=6.9),"C+","")&amp;IF(AND($P22&gt;=5.5,$P22&lt;=6.4),"C","")&amp;IF(AND($P22&gt;=5,$P22&lt;=5.4),"D+","")&amp;IF(AND($P22&gt;=4,$P22&lt;=4.9),"D","")&amp;IF(AND($P22&lt;4),"F","")</f>
        <v>B</v>
      </c>
      <c r="R22" s="37" t="str">
        <f>IF($P22&lt;4,"Kém",IF(AND($P22&gt;=4,$P22&lt;=5.4),"Trung bình yếu",IF(AND($P22&gt;=5.5,$P22&lt;=6.9),"Trung bình",IF(AND($P22&gt;=7,$P22&lt;=8.4),"Khá",IF(AND($P22&gt;=8.5,$P22&lt;=10),"Giỏi","")))))</f>
        <v>Khá</v>
      </c>
      <c r="S22" s="38" t="str">
        <f>+IF(OR($H22=0,$I22=0,$J22=0,$K22=0),"Không đủ ĐKDT","")</f>
        <v/>
      </c>
      <c r="T22" s="39" t="s">
        <v>1036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3.95" customHeight="1">
      <c r="B23" s="27">
        <v>14</v>
      </c>
      <c r="C23" s="28" t="s">
        <v>953</v>
      </c>
      <c r="D23" s="29" t="s">
        <v>954</v>
      </c>
      <c r="E23" s="30" t="s">
        <v>955</v>
      </c>
      <c r="F23" s="31" t="s">
        <v>567</v>
      </c>
      <c r="G23" s="28" t="s">
        <v>95</v>
      </c>
      <c r="H23" s="32">
        <v>9.5</v>
      </c>
      <c r="I23" s="32">
        <v>6.5</v>
      </c>
      <c r="J23" s="32" t="s">
        <v>28</v>
      </c>
      <c r="K23" s="32">
        <v>8.5</v>
      </c>
      <c r="L23" s="40"/>
      <c r="M23" s="40"/>
      <c r="N23" s="40"/>
      <c r="O23" s="34">
        <v>9</v>
      </c>
      <c r="P23" s="35">
        <f>ROUND(SUMPRODUCT(H23:O23,$H$9:$O$9)/100,1)</f>
        <v>8.8000000000000007</v>
      </c>
      <c r="Q23" s="36" t="str">
        <f>IF(AND($P23&gt;=9,$P23&lt;=10),"A+","")&amp;IF(AND($P23&gt;=8.5,$P23&lt;=8.9),"A","")&amp;IF(AND($P23&gt;=8,$P23&lt;=8.4),"B+","")&amp;IF(AND($P23&gt;=7,$P23&lt;=7.9),"B","")&amp;IF(AND($P23&gt;=6.5,$P23&lt;=6.9),"C+","")&amp;IF(AND($P23&gt;=5.5,$P23&lt;=6.4),"C","")&amp;IF(AND($P23&gt;=5,$P23&lt;=5.4),"D+","")&amp;IF(AND($P23&gt;=4,$P23&lt;=4.9),"D","")&amp;IF(AND($P23&lt;4),"F","")</f>
        <v>A</v>
      </c>
      <c r="R23" s="37" t="str">
        <f>IF($P23&lt;4,"Kém",IF(AND($P23&gt;=4,$P23&lt;=5.4),"Trung bình yếu",IF(AND($P23&gt;=5.5,$P23&lt;=6.9),"Trung bình",IF(AND($P23&gt;=7,$P23&lt;=8.4),"Khá",IF(AND($P23&gt;=8.5,$P23&lt;=10),"Giỏi","")))))</f>
        <v>Giỏi</v>
      </c>
      <c r="S23" s="38" t="str">
        <f>+IF(OR($H23=0,$I23=0,$J23=0,$K23=0),"Không đủ ĐKDT","")</f>
        <v/>
      </c>
      <c r="T23" s="39" t="s">
        <v>1036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3.95" customHeight="1">
      <c r="B24" s="27">
        <v>15</v>
      </c>
      <c r="C24" s="28" t="s">
        <v>956</v>
      </c>
      <c r="D24" s="29" t="s">
        <v>957</v>
      </c>
      <c r="E24" s="30" t="s">
        <v>158</v>
      </c>
      <c r="F24" s="31" t="s">
        <v>958</v>
      </c>
      <c r="G24" s="28" t="s">
        <v>959</v>
      </c>
      <c r="H24" s="32">
        <v>0</v>
      </c>
      <c r="I24" s="32">
        <v>0</v>
      </c>
      <c r="J24" s="32" t="s">
        <v>28</v>
      </c>
      <c r="K24" s="32">
        <v>0</v>
      </c>
      <c r="L24" s="40"/>
      <c r="M24" s="40"/>
      <c r="N24" s="40"/>
      <c r="O24" s="34">
        <v>0</v>
      </c>
      <c r="P24" s="35">
        <f>ROUND(SUMPRODUCT(H24:O24,$H$9:$O$9)/100,1)</f>
        <v>0</v>
      </c>
      <c r="Q24" s="36" t="str">
        <f>IF(AND($P24&gt;=9,$P24&lt;=10),"A+","")&amp;IF(AND($P24&gt;=8.5,$P24&lt;=8.9),"A","")&amp;IF(AND($P24&gt;=8,$P24&lt;=8.4),"B+","")&amp;IF(AND($P24&gt;=7,$P24&lt;=7.9),"B","")&amp;IF(AND($P24&gt;=6.5,$P24&lt;=6.9),"C+","")&amp;IF(AND($P24&gt;=5.5,$P24&lt;=6.4),"C","")&amp;IF(AND($P24&gt;=5,$P24&lt;=5.4),"D+","")&amp;IF(AND($P24&gt;=4,$P24&lt;=4.9),"D","")&amp;IF(AND($P24&lt;4),"F","")</f>
        <v>F</v>
      </c>
      <c r="R24" s="37" t="str">
        <f>IF($P24&lt;4,"Kém",IF(AND($P24&gt;=4,$P24&lt;=5.4),"Trung bình yếu",IF(AND($P24&gt;=5.5,$P24&lt;=6.9),"Trung bình",IF(AND($P24&gt;=7,$P24&lt;=8.4),"Khá",IF(AND($P24&gt;=8.5,$P24&lt;=10),"Giỏi","")))))</f>
        <v>Kém</v>
      </c>
      <c r="S24" s="38" t="str">
        <f>+IF(OR($H24=0,$I24=0,$J24=0,$K24=0),"Không đủ ĐKDT","")</f>
        <v>Không đủ ĐKDT</v>
      </c>
      <c r="T24" s="39" t="s">
        <v>1036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3.95" customHeight="1">
      <c r="B25" s="27">
        <v>16</v>
      </c>
      <c r="C25" s="28" t="s">
        <v>960</v>
      </c>
      <c r="D25" s="29" t="s">
        <v>184</v>
      </c>
      <c r="E25" s="30" t="s">
        <v>158</v>
      </c>
      <c r="F25" s="31" t="s">
        <v>860</v>
      </c>
      <c r="G25" s="28" t="s">
        <v>65</v>
      </c>
      <c r="H25" s="32">
        <v>8.5</v>
      </c>
      <c r="I25" s="32">
        <v>6.5</v>
      </c>
      <c r="J25" s="32" t="s">
        <v>28</v>
      </c>
      <c r="K25" s="32">
        <v>9</v>
      </c>
      <c r="L25" s="40"/>
      <c r="M25" s="40"/>
      <c r="N25" s="40"/>
      <c r="O25" s="34">
        <v>7</v>
      </c>
      <c r="P25" s="35">
        <f>ROUND(SUMPRODUCT(H25:O25,$H$9:$O$9)/100,1)</f>
        <v>7.3</v>
      </c>
      <c r="Q25" s="36" t="str">
        <f>IF(AND($P25&gt;=9,$P25&lt;=10),"A+","")&amp;IF(AND($P25&gt;=8.5,$P25&lt;=8.9),"A","")&amp;IF(AND($P25&gt;=8,$P25&lt;=8.4),"B+","")&amp;IF(AND($P25&gt;=7,$P25&lt;=7.9),"B","")&amp;IF(AND($P25&gt;=6.5,$P25&lt;=6.9),"C+","")&amp;IF(AND($P25&gt;=5.5,$P25&lt;=6.4),"C","")&amp;IF(AND($P25&gt;=5,$P25&lt;=5.4),"D+","")&amp;IF(AND($P25&gt;=4,$P25&lt;=4.9),"D","")&amp;IF(AND($P25&lt;4),"F","")</f>
        <v>B</v>
      </c>
      <c r="R25" s="37" t="str">
        <f>IF($P25&lt;4,"Kém",IF(AND($P25&gt;=4,$P25&lt;=5.4),"Trung bình yếu",IF(AND($P25&gt;=5.5,$P25&lt;=6.9),"Trung bình",IF(AND($P25&gt;=7,$P25&lt;=8.4),"Khá",IF(AND($P25&gt;=8.5,$P25&lt;=10),"Giỏi","")))))</f>
        <v>Khá</v>
      </c>
      <c r="S25" s="38" t="str">
        <f>+IF(OR($H25=0,$I25=0,$J25=0,$K25=0),"Không đủ ĐKDT","")</f>
        <v/>
      </c>
      <c r="T25" s="39" t="s">
        <v>1036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3.95" customHeight="1">
      <c r="B26" s="27">
        <v>17</v>
      </c>
      <c r="C26" s="28" t="s">
        <v>961</v>
      </c>
      <c r="D26" s="29" t="s">
        <v>962</v>
      </c>
      <c r="E26" s="30" t="s">
        <v>963</v>
      </c>
      <c r="F26" s="31" t="s">
        <v>964</v>
      </c>
      <c r="G26" s="28" t="s">
        <v>965</v>
      </c>
      <c r="H26" s="32">
        <v>7.5</v>
      </c>
      <c r="I26" s="32">
        <v>6</v>
      </c>
      <c r="J26" s="32" t="s">
        <v>28</v>
      </c>
      <c r="K26" s="32">
        <v>8.5</v>
      </c>
      <c r="L26" s="40"/>
      <c r="M26" s="40"/>
      <c r="N26" s="40"/>
      <c r="O26" s="34">
        <v>4</v>
      </c>
      <c r="P26" s="35">
        <f>ROUND(SUMPRODUCT(H26:O26,$H$9:$O$9)/100,1)</f>
        <v>5</v>
      </c>
      <c r="Q26" s="36" t="str">
        <f>IF(AND($P26&gt;=9,$P26&lt;=10),"A+","")&amp;IF(AND($P26&gt;=8.5,$P26&lt;=8.9),"A","")&amp;IF(AND($P26&gt;=8,$P26&lt;=8.4),"B+","")&amp;IF(AND($P26&gt;=7,$P26&lt;=7.9),"B","")&amp;IF(AND($P26&gt;=6.5,$P26&lt;=6.9),"C+","")&amp;IF(AND($P26&gt;=5.5,$P26&lt;=6.4),"C","")&amp;IF(AND($P26&gt;=5,$P26&lt;=5.4),"D+","")&amp;IF(AND($P26&gt;=4,$P26&lt;=4.9),"D","")&amp;IF(AND($P26&lt;4),"F","")</f>
        <v>D+</v>
      </c>
      <c r="R26" s="37" t="str">
        <f>IF($P26&lt;4,"Kém",IF(AND($P26&gt;=4,$P26&lt;=5.4),"Trung bình yếu",IF(AND($P26&gt;=5.5,$P26&lt;=6.9),"Trung bình",IF(AND($P26&gt;=7,$P26&lt;=8.4),"Khá",IF(AND($P26&gt;=8.5,$P26&lt;=10),"Giỏi","")))))</f>
        <v>Trung bình yếu</v>
      </c>
      <c r="S26" s="38" t="str">
        <f>+IF(OR($H26=0,$I26=0,$J26=0,$K26=0),"Không đủ ĐKDT","")</f>
        <v/>
      </c>
      <c r="T26" s="39" t="s">
        <v>1036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3.95" customHeight="1">
      <c r="B27" s="27">
        <v>18</v>
      </c>
      <c r="C27" s="28" t="s">
        <v>966</v>
      </c>
      <c r="D27" s="29" t="s">
        <v>967</v>
      </c>
      <c r="E27" s="30" t="s">
        <v>517</v>
      </c>
      <c r="F27" s="31" t="s">
        <v>413</v>
      </c>
      <c r="G27" s="28" t="s">
        <v>65</v>
      </c>
      <c r="H27" s="32">
        <v>0</v>
      </c>
      <c r="I27" s="32">
        <v>0</v>
      </c>
      <c r="J27" s="32" t="s">
        <v>28</v>
      </c>
      <c r="K27" s="32">
        <v>0</v>
      </c>
      <c r="L27" s="40"/>
      <c r="M27" s="40"/>
      <c r="N27" s="40"/>
      <c r="O27" s="34">
        <v>0</v>
      </c>
      <c r="P27" s="35">
        <f>ROUND(SUMPRODUCT(H27:O27,$H$9:$O$9)/100,1)</f>
        <v>0</v>
      </c>
      <c r="Q27" s="36" t="str">
        <f>IF(AND($P27&gt;=9,$P27&lt;=10),"A+","")&amp;IF(AND($P27&gt;=8.5,$P27&lt;=8.9),"A","")&amp;IF(AND($P27&gt;=8,$P27&lt;=8.4),"B+","")&amp;IF(AND($P27&gt;=7,$P27&lt;=7.9),"B","")&amp;IF(AND($P27&gt;=6.5,$P27&lt;=6.9),"C+","")&amp;IF(AND($P27&gt;=5.5,$P27&lt;=6.4),"C","")&amp;IF(AND($P27&gt;=5,$P27&lt;=5.4),"D+","")&amp;IF(AND($P27&gt;=4,$P27&lt;=4.9),"D","")&amp;IF(AND($P27&lt;4),"F","")</f>
        <v>F</v>
      </c>
      <c r="R27" s="37" t="str">
        <f>IF($P27&lt;4,"Kém",IF(AND($P27&gt;=4,$P27&lt;=5.4),"Trung bình yếu",IF(AND($P27&gt;=5.5,$P27&lt;=6.9),"Trung bình",IF(AND($P27&gt;=7,$P27&lt;=8.4),"Khá",IF(AND($P27&gt;=8.5,$P27&lt;=10),"Giỏi","")))))</f>
        <v>Kém</v>
      </c>
      <c r="S27" s="38" t="str">
        <f>+IF(OR($H27=0,$I27=0,$J27=0,$K27=0),"Không đủ ĐKDT","")</f>
        <v>Không đủ ĐKDT</v>
      </c>
      <c r="T27" s="39" t="s">
        <v>1036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3.95" customHeight="1">
      <c r="B28" s="27">
        <v>19</v>
      </c>
      <c r="C28" s="28" t="s">
        <v>968</v>
      </c>
      <c r="D28" s="29" t="s">
        <v>969</v>
      </c>
      <c r="E28" s="30" t="s">
        <v>172</v>
      </c>
      <c r="F28" s="31" t="s">
        <v>694</v>
      </c>
      <c r="G28" s="28" t="s">
        <v>83</v>
      </c>
      <c r="H28" s="32">
        <v>9</v>
      </c>
      <c r="I28" s="32">
        <v>6.5</v>
      </c>
      <c r="J28" s="32" t="s">
        <v>28</v>
      </c>
      <c r="K28" s="32">
        <v>8.5</v>
      </c>
      <c r="L28" s="40"/>
      <c r="M28" s="40"/>
      <c r="N28" s="40"/>
      <c r="O28" s="34">
        <v>6</v>
      </c>
      <c r="P28" s="35">
        <f>ROUND(SUMPRODUCT(H28:O28,$H$9:$O$9)/100,1)</f>
        <v>6.6</v>
      </c>
      <c r="Q28" s="36" t="str">
        <f>IF(AND($P28&gt;=9,$P28&lt;=10),"A+","")&amp;IF(AND($P28&gt;=8.5,$P28&lt;=8.9),"A","")&amp;IF(AND($P28&gt;=8,$P28&lt;=8.4),"B+","")&amp;IF(AND($P28&gt;=7,$P28&lt;=7.9),"B","")&amp;IF(AND($P28&gt;=6.5,$P28&lt;=6.9),"C+","")&amp;IF(AND($P28&gt;=5.5,$P28&lt;=6.4),"C","")&amp;IF(AND($P28&gt;=5,$P28&lt;=5.4),"D+","")&amp;IF(AND($P28&gt;=4,$P28&lt;=4.9),"D","")&amp;IF(AND($P28&lt;4),"F","")</f>
        <v>C+</v>
      </c>
      <c r="R28" s="37" t="str">
        <f>IF($P28&lt;4,"Kém",IF(AND($P28&gt;=4,$P28&lt;=5.4),"Trung bình yếu",IF(AND($P28&gt;=5.5,$P28&lt;=6.9),"Trung bình",IF(AND($P28&gt;=7,$P28&lt;=8.4),"Khá",IF(AND($P28&gt;=8.5,$P28&lt;=10),"Giỏi","")))))</f>
        <v>Trung bình</v>
      </c>
      <c r="S28" s="38" t="str">
        <f>+IF(OR($H28=0,$I28=0,$J28=0,$K28=0),"Không đủ ĐKDT","")</f>
        <v/>
      </c>
      <c r="T28" s="39" t="s">
        <v>1036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3.95" customHeight="1">
      <c r="B29" s="27">
        <v>20</v>
      </c>
      <c r="C29" s="28" t="s">
        <v>970</v>
      </c>
      <c r="D29" s="29" t="s">
        <v>347</v>
      </c>
      <c r="E29" s="30" t="s">
        <v>172</v>
      </c>
      <c r="F29" s="31" t="s">
        <v>335</v>
      </c>
      <c r="G29" s="28" t="s">
        <v>124</v>
      </c>
      <c r="H29" s="32">
        <v>9.5</v>
      </c>
      <c r="I29" s="32">
        <v>5.5</v>
      </c>
      <c r="J29" s="32" t="s">
        <v>28</v>
      </c>
      <c r="K29" s="32">
        <v>8.5</v>
      </c>
      <c r="L29" s="40"/>
      <c r="M29" s="40"/>
      <c r="N29" s="40"/>
      <c r="O29" s="34">
        <v>6.5</v>
      </c>
      <c r="P29" s="35">
        <f>ROUND(SUMPRODUCT(H29:O29,$H$9:$O$9)/100,1)</f>
        <v>6.9</v>
      </c>
      <c r="Q29" s="36" t="str">
        <f>IF(AND($P29&gt;=9,$P29&lt;=10),"A+","")&amp;IF(AND($P29&gt;=8.5,$P29&lt;=8.9),"A","")&amp;IF(AND($P29&gt;=8,$P29&lt;=8.4),"B+","")&amp;IF(AND($P29&gt;=7,$P29&lt;=7.9),"B","")&amp;IF(AND($P29&gt;=6.5,$P29&lt;=6.9),"C+","")&amp;IF(AND($P29&gt;=5.5,$P29&lt;=6.4),"C","")&amp;IF(AND($P29&gt;=5,$P29&lt;=5.4),"D+","")&amp;IF(AND($P29&gt;=4,$P29&lt;=4.9),"D","")&amp;IF(AND($P29&lt;4),"F","")</f>
        <v>C+</v>
      </c>
      <c r="R29" s="37" t="str">
        <f>IF($P29&lt;4,"Kém",IF(AND($P29&gt;=4,$P29&lt;=5.4),"Trung bình yếu",IF(AND($P29&gt;=5.5,$P29&lt;=6.9),"Trung bình",IF(AND($P29&gt;=7,$P29&lt;=8.4),"Khá",IF(AND($P29&gt;=8.5,$P29&lt;=10),"Giỏi","")))))</f>
        <v>Trung bình</v>
      </c>
      <c r="S29" s="38" t="str">
        <f>+IF(OR($H29=0,$I29=0,$J29=0,$K29=0),"Không đủ ĐKDT","")</f>
        <v/>
      </c>
      <c r="T29" s="39" t="s">
        <v>1036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3.95" customHeight="1">
      <c r="B30" s="27">
        <v>21</v>
      </c>
      <c r="C30" s="28" t="s">
        <v>971</v>
      </c>
      <c r="D30" s="29" t="s">
        <v>972</v>
      </c>
      <c r="E30" s="30" t="s">
        <v>192</v>
      </c>
      <c r="F30" s="31" t="s">
        <v>973</v>
      </c>
      <c r="G30" s="28" t="s">
        <v>65</v>
      </c>
      <c r="H30" s="32">
        <v>8</v>
      </c>
      <c r="I30" s="32">
        <v>7</v>
      </c>
      <c r="J30" s="32" t="s">
        <v>28</v>
      </c>
      <c r="K30" s="32">
        <v>8.5</v>
      </c>
      <c r="L30" s="40"/>
      <c r="M30" s="40"/>
      <c r="N30" s="40"/>
      <c r="O30" s="34">
        <v>6</v>
      </c>
      <c r="P30" s="35">
        <f>ROUND(SUMPRODUCT(H30:O30,$H$9:$O$9)/100,1)</f>
        <v>6.6</v>
      </c>
      <c r="Q30" s="36" t="str">
        <f>IF(AND($P30&gt;=9,$P30&lt;=10),"A+","")&amp;IF(AND($P30&gt;=8.5,$P30&lt;=8.9),"A","")&amp;IF(AND($P30&gt;=8,$P30&lt;=8.4),"B+","")&amp;IF(AND($P30&gt;=7,$P30&lt;=7.9),"B","")&amp;IF(AND($P30&gt;=6.5,$P30&lt;=6.9),"C+","")&amp;IF(AND($P30&gt;=5.5,$P30&lt;=6.4),"C","")&amp;IF(AND($P30&gt;=5,$P30&lt;=5.4),"D+","")&amp;IF(AND($P30&gt;=4,$P30&lt;=4.9),"D","")&amp;IF(AND($P30&lt;4),"F","")</f>
        <v>C+</v>
      </c>
      <c r="R30" s="37" t="str">
        <f>IF($P30&lt;4,"Kém",IF(AND($P30&gt;=4,$P30&lt;=5.4),"Trung bình yếu",IF(AND($P30&gt;=5.5,$P30&lt;=6.9),"Trung bình",IF(AND($P30&gt;=7,$P30&lt;=8.4),"Khá",IF(AND($P30&gt;=8.5,$P30&lt;=10),"Giỏi","")))))</f>
        <v>Trung bình</v>
      </c>
      <c r="S30" s="38" t="str">
        <f>+IF(OR($H30=0,$I30=0,$J30=0,$K30=0),"Không đủ ĐKDT","")</f>
        <v/>
      </c>
      <c r="T30" s="39" t="s">
        <v>1036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3.95" customHeight="1">
      <c r="B31" s="27">
        <v>22</v>
      </c>
      <c r="C31" s="28" t="s">
        <v>974</v>
      </c>
      <c r="D31" s="29" t="s">
        <v>975</v>
      </c>
      <c r="E31" s="30" t="s">
        <v>976</v>
      </c>
      <c r="F31" s="31" t="s">
        <v>977</v>
      </c>
      <c r="G31" s="28" t="s">
        <v>95</v>
      </c>
      <c r="H31" s="32">
        <v>9</v>
      </c>
      <c r="I31" s="32">
        <v>5.5</v>
      </c>
      <c r="J31" s="32" t="s">
        <v>28</v>
      </c>
      <c r="K31" s="32">
        <v>8.5</v>
      </c>
      <c r="L31" s="40"/>
      <c r="M31" s="40"/>
      <c r="N31" s="40"/>
      <c r="O31" s="34">
        <v>7.5</v>
      </c>
      <c r="P31" s="35">
        <f>ROUND(SUMPRODUCT(H31:O31,$H$9:$O$9)/100,1)</f>
        <v>7.6</v>
      </c>
      <c r="Q31" s="36" t="str">
        <f>IF(AND($P31&gt;=9,$P31&lt;=10),"A+","")&amp;IF(AND($P31&gt;=8.5,$P31&lt;=8.9),"A","")&amp;IF(AND($P31&gt;=8,$P31&lt;=8.4),"B+","")&amp;IF(AND($P31&gt;=7,$P31&lt;=7.9),"B","")&amp;IF(AND($P31&gt;=6.5,$P31&lt;=6.9),"C+","")&amp;IF(AND($P31&gt;=5.5,$P31&lt;=6.4),"C","")&amp;IF(AND($P31&gt;=5,$P31&lt;=5.4),"D+","")&amp;IF(AND($P31&gt;=4,$P31&lt;=4.9),"D","")&amp;IF(AND($P31&lt;4),"F","")</f>
        <v>B</v>
      </c>
      <c r="R31" s="37" t="str">
        <f>IF($P31&lt;4,"Kém",IF(AND($P31&gt;=4,$P31&lt;=5.4),"Trung bình yếu",IF(AND($P31&gt;=5.5,$P31&lt;=6.9),"Trung bình",IF(AND($P31&gt;=7,$P31&lt;=8.4),"Khá",IF(AND($P31&gt;=8.5,$P31&lt;=10),"Giỏi","")))))</f>
        <v>Khá</v>
      </c>
      <c r="S31" s="38" t="str">
        <f>+IF(OR($H31=0,$I31=0,$J31=0,$K31=0),"Không đủ ĐKDT","")</f>
        <v/>
      </c>
      <c r="T31" s="39" t="s">
        <v>1036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3.95" customHeight="1">
      <c r="B32" s="27">
        <v>23</v>
      </c>
      <c r="C32" s="28" t="s">
        <v>978</v>
      </c>
      <c r="D32" s="29" t="s">
        <v>372</v>
      </c>
      <c r="E32" s="30" t="s">
        <v>207</v>
      </c>
      <c r="F32" s="31" t="s">
        <v>979</v>
      </c>
      <c r="G32" s="28" t="s">
        <v>257</v>
      </c>
      <c r="H32" s="32">
        <v>8</v>
      </c>
      <c r="I32" s="32">
        <v>5.5</v>
      </c>
      <c r="J32" s="32" t="s">
        <v>28</v>
      </c>
      <c r="K32" s="32">
        <v>7</v>
      </c>
      <c r="L32" s="40"/>
      <c r="M32" s="40"/>
      <c r="N32" s="40"/>
      <c r="O32" s="34">
        <v>4</v>
      </c>
      <c r="P32" s="35">
        <f>ROUND(SUMPRODUCT(H32:O32,$H$9:$O$9)/100,1)</f>
        <v>4.9000000000000004</v>
      </c>
      <c r="Q32" s="36" t="str">
        <f>IF(AND($P32&gt;=9,$P32&lt;=10),"A+","")&amp;IF(AND($P32&gt;=8.5,$P32&lt;=8.9),"A","")&amp;IF(AND($P32&gt;=8,$P32&lt;=8.4),"B+","")&amp;IF(AND($P32&gt;=7,$P32&lt;=7.9),"B","")&amp;IF(AND($P32&gt;=6.5,$P32&lt;=6.9),"C+","")&amp;IF(AND($P32&gt;=5.5,$P32&lt;=6.4),"C","")&amp;IF(AND($P32&gt;=5,$P32&lt;=5.4),"D+","")&amp;IF(AND($P32&gt;=4,$P32&lt;=4.9),"D","")&amp;IF(AND($P32&lt;4),"F","")</f>
        <v>D</v>
      </c>
      <c r="R32" s="37" t="str">
        <f>IF($P32&lt;4,"Kém",IF(AND($P32&gt;=4,$P32&lt;=5.4),"Trung bình yếu",IF(AND($P32&gt;=5.5,$P32&lt;=6.9),"Trung bình",IF(AND($P32&gt;=7,$P32&lt;=8.4),"Khá",IF(AND($P32&gt;=8.5,$P32&lt;=10),"Giỏi","")))))</f>
        <v>Trung bình yếu</v>
      </c>
      <c r="S32" s="38" t="str">
        <f>+IF(OR($H32=0,$I32=0,$J32=0,$K32=0),"Không đủ ĐKDT","")</f>
        <v/>
      </c>
      <c r="T32" s="39" t="s">
        <v>1037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3.95" customHeight="1">
      <c r="B33" s="27">
        <v>24</v>
      </c>
      <c r="C33" s="28" t="s">
        <v>980</v>
      </c>
      <c r="D33" s="29" t="s">
        <v>981</v>
      </c>
      <c r="E33" s="30" t="s">
        <v>214</v>
      </c>
      <c r="F33" s="31" t="s">
        <v>982</v>
      </c>
      <c r="G33" s="28" t="s">
        <v>983</v>
      </c>
      <c r="H33" s="32">
        <v>8.5</v>
      </c>
      <c r="I33" s="32">
        <v>7.5</v>
      </c>
      <c r="J33" s="32" t="s">
        <v>28</v>
      </c>
      <c r="K33" s="32">
        <v>8.5</v>
      </c>
      <c r="L33" s="40"/>
      <c r="M33" s="40"/>
      <c r="N33" s="40"/>
      <c r="O33" s="34">
        <v>7</v>
      </c>
      <c r="P33" s="35">
        <f>ROUND(SUMPRODUCT(H33:O33,$H$9:$O$9)/100,1)</f>
        <v>7.4</v>
      </c>
      <c r="Q33" s="36" t="str">
        <f>IF(AND($P33&gt;=9,$P33&lt;=10),"A+","")&amp;IF(AND($P33&gt;=8.5,$P33&lt;=8.9),"A","")&amp;IF(AND($P33&gt;=8,$P33&lt;=8.4),"B+","")&amp;IF(AND($P33&gt;=7,$P33&lt;=7.9),"B","")&amp;IF(AND($P33&gt;=6.5,$P33&lt;=6.9),"C+","")&amp;IF(AND($P33&gt;=5.5,$P33&lt;=6.4),"C","")&amp;IF(AND($P33&gt;=5,$P33&lt;=5.4),"D+","")&amp;IF(AND($P33&gt;=4,$P33&lt;=4.9),"D","")&amp;IF(AND($P33&lt;4),"F","")</f>
        <v>B</v>
      </c>
      <c r="R33" s="37" t="str">
        <f>IF($P33&lt;4,"Kém",IF(AND($P33&gt;=4,$P33&lt;=5.4),"Trung bình yếu",IF(AND($P33&gt;=5.5,$P33&lt;=6.9),"Trung bình",IF(AND($P33&gt;=7,$P33&lt;=8.4),"Khá",IF(AND($P33&gt;=8.5,$P33&lt;=10),"Giỏi","")))))</f>
        <v>Khá</v>
      </c>
      <c r="S33" s="38" t="str">
        <f>+IF(OR($H33=0,$I33=0,$J33=0,$K33=0),"Không đủ ĐKDT","")</f>
        <v/>
      </c>
      <c r="T33" s="39" t="s">
        <v>1037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3.95" customHeight="1">
      <c r="B34" s="27">
        <v>25</v>
      </c>
      <c r="C34" s="28" t="s">
        <v>984</v>
      </c>
      <c r="D34" s="29" t="s">
        <v>985</v>
      </c>
      <c r="E34" s="30" t="s">
        <v>986</v>
      </c>
      <c r="F34" s="31" t="s">
        <v>820</v>
      </c>
      <c r="G34" s="28" t="s">
        <v>95</v>
      </c>
      <c r="H34" s="32">
        <v>8.5</v>
      </c>
      <c r="I34" s="32">
        <v>6.5</v>
      </c>
      <c r="J34" s="32" t="s">
        <v>28</v>
      </c>
      <c r="K34" s="32">
        <v>8.5</v>
      </c>
      <c r="L34" s="40"/>
      <c r="M34" s="40"/>
      <c r="N34" s="40"/>
      <c r="O34" s="34">
        <v>7</v>
      </c>
      <c r="P34" s="35">
        <f>ROUND(SUMPRODUCT(H34:O34,$H$9:$O$9)/100,1)</f>
        <v>7.3</v>
      </c>
      <c r="Q34" s="36" t="str">
        <f>IF(AND($P34&gt;=9,$P34&lt;=10),"A+","")&amp;IF(AND($P34&gt;=8.5,$P34&lt;=8.9),"A","")&amp;IF(AND($P34&gt;=8,$P34&lt;=8.4),"B+","")&amp;IF(AND($P34&gt;=7,$P34&lt;=7.9),"B","")&amp;IF(AND($P34&gt;=6.5,$P34&lt;=6.9),"C+","")&amp;IF(AND($P34&gt;=5.5,$P34&lt;=6.4),"C","")&amp;IF(AND($P34&gt;=5,$P34&lt;=5.4),"D+","")&amp;IF(AND($P34&gt;=4,$P34&lt;=4.9),"D","")&amp;IF(AND($P34&lt;4),"F","")</f>
        <v>B</v>
      </c>
      <c r="R34" s="37" t="str">
        <f>IF($P34&lt;4,"Kém",IF(AND($P34&gt;=4,$P34&lt;=5.4),"Trung bình yếu",IF(AND($P34&gt;=5.5,$P34&lt;=6.9),"Trung bình",IF(AND($P34&gt;=7,$P34&lt;=8.4),"Khá",IF(AND($P34&gt;=8.5,$P34&lt;=10),"Giỏi","")))))</f>
        <v>Khá</v>
      </c>
      <c r="S34" s="38" t="str">
        <f>+IF(OR($H34=0,$I34=0,$J34=0,$K34=0),"Không đủ ĐKDT","")</f>
        <v/>
      </c>
      <c r="T34" s="39" t="s">
        <v>1037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3.95" customHeight="1">
      <c r="B35" s="27">
        <v>26</v>
      </c>
      <c r="C35" s="28" t="s">
        <v>987</v>
      </c>
      <c r="D35" s="29" t="s">
        <v>988</v>
      </c>
      <c r="E35" s="30" t="s">
        <v>714</v>
      </c>
      <c r="F35" s="31" t="s">
        <v>989</v>
      </c>
      <c r="G35" s="28" t="s">
        <v>65</v>
      </c>
      <c r="H35" s="32">
        <v>8.5</v>
      </c>
      <c r="I35" s="32">
        <v>5.5</v>
      </c>
      <c r="J35" s="32" t="s">
        <v>28</v>
      </c>
      <c r="K35" s="32">
        <v>8.5</v>
      </c>
      <c r="L35" s="40"/>
      <c r="M35" s="40"/>
      <c r="N35" s="40"/>
      <c r="O35" s="34">
        <v>4.5</v>
      </c>
      <c r="P35" s="35">
        <f>ROUND(SUMPRODUCT(H35:O35,$H$9:$O$9)/100,1)</f>
        <v>5.4</v>
      </c>
      <c r="Q35" s="36" t="str">
        <f>IF(AND($P35&gt;=9,$P35&lt;=10),"A+","")&amp;IF(AND($P35&gt;=8.5,$P35&lt;=8.9),"A","")&amp;IF(AND($P35&gt;=8,$P35&lt;=8.4),"B+","")&amp;IF(AND($P35&gt;=7,$P35&lt;=7.9),"B","")&amp;IF(AND($P35&gt;=6.5,$P35&lt;=6.9),"C+","")&amp;IF(AND($P35&gt;=5.5,$P35&lt;=6.4),"C","")&amp;IF(AND($P35&gt;=5,$P35&lt;=5.4),"D+","")&amp;IF(AND($P35&gt;=4,$P35&lt;=4.9),"D","")&amp;IF(AND($P35&lt;4),"F","")</f>
        <v>D+</v>
      </c>
      <c r="R35" s="37" t="str">
        <f>IF($P35&lt;4,"Kém",IF(AND($P35&gt;=4,$P35&lt;=5.4),"Trung bình yếu",IF(AND($P35&gt;=5.5,$P35&lt;=6.9),"Trung bình",IF(AND($P35&gt;=7,$P35&lt;=8.4),"Khá",IF(AND($P35&gt;=8.5,$P35&lt;=10),"Giỏi","")))))</f>
        <v>Trung bình yếu</v>
      </c>
      <c r="S35" s="38" t="str">
        <f>+IF(OR($H35=0,$I35=0,$J35=0,$K35=0),"Không đủ ĐKDT","")</f>
        <v/>
      </c>
      <c r="T35" s="39" t="s">
        <v>1037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3.95" customHeight="1">
      <c r="B36" s="27">
        <v>27</v>
      </c>
      <c r="C36" s="28" t="s">
        <v>990</v>
      </c>
      <c r="D36" s="29" t="s">
        <v>991</v>
      </c>
      <c r="E36" s="30" t="s">
        <v>226</v>
      </c>
      <c r="F36" s="31" t="s">
        <v>341</v>
      </c>
      <c r="G36" s="28" t="s">
        <v>65</v>
      </c>
      <c r="H36" s="32">
        <v>9</v>
      </c>
      <c r="I36" s="32">
        <v>7</v>
      </c>
      <c r="J36" s="32" t="s">
        <v>28</v>
      </c>
      <c r="K36" s="32">
        <v>8.5</v>
      </c>
      <c r="L36" s="40"/>
      <c r="M36" s="40"/>
      <c r="N36" s="40"/>
      <c r="O36" s="34">
        <v>3.5</v>
      </c>
      <c r="P36" s="35">
        <f>ROUND(SUMPRODUCT(H36:O36,$H$9:$O$9)/100,1)</f>
        <v>4.9000000000000004</v>
      </c>
      <c r="Q36" s="36" t="str">
        <f>IF(AND($P36&gt;=9,$P36&lt;=10),"A+","")&amp;IF(AND($P36&gt;=8.5,$P36&lt;=8.9),"A","")&amp;IF(AND($P36&gt;=8,$P36&lt;=8.4),"B+","")&amp;IF(AND($P36&gt;=7,$P36&lt;=7.9),"B","")&amp;IF(AND($P36&gt;=6.5,$P36&lt;=6.9),"C+","")&amp;IF(AND($P36&gt;=5.5,$P36&lt;=6.4),"C","")&amp;IF(AND($P36&gt;=5,$P36&lt;=5.4),"D+","")&amp;IF(AND($P36&gt;=4,$P36&lt;=4.9),"D","")&amp;IF(AND($P36&lt;4),"F","")</f>
        <v>D</v>
      </c>
      <c r="R36" s="37" t="str">
        <f>IF($P36&lt;4,"Kém",IF(AND($P36&gt;=4,$P36&lt;=5.4),"Trung bình yếu",IF(AND($P36&gt;=5.5,$P36&lt;=6.9),"Trung bình",IF(AND($P36&gt;=7,$P36&lt;=8.4),"Khá",IF(AND($P36&gt;=8.5,$P36&lt;=10),"Giỏi","")))))</f>
        <v>Trung bình yếu</v>
      </c>
      <c r="S36" s="38" t="str">
        <f>+IF(OR($H36=0,$I36=0,$J36=0,$K36=0),"Không đủ ĐKDT","")</f>
        <v/>
      </c>
      <c r="T36" s="39" t="s">
        <v>1037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3.95" customHeight="1">
      <c r="B37" s="27">
        <v>28</v>
      </c>
      <c r="C37" s="28" t="s">
        <v>992</v>
      </c>
      <c r="D37" s="29" t="s">
        <v>993</v>
      </c>
      <c r="E37" s="30" t="s">
        <v>384</v>
      </c>
      <c r="F37" s="31" t="s">
        <v>808</v>
      </c>
      <c r="G37" s="28" t="s">
        <v>83</v>
      </c>
      <c r="H37" s="32">
        <v>8.5</v>
      </c>
      <c r="I37" s="32">
        <v>2</v>
      </c>
      <c r="J37" s="32" t="s">
        <v>28</v>
      </c>
      <c r="K37" s="32">
        <v>5</v>
      </c>
      <c r="L37" s="40"/>
      <c r="M37" s="40"/>
      <c r="N37" s="40"/>
      <c r="O37" s="34">
        <v>0</v>
      </c>
      <c r="P37" s="35">
        <f>ROUND(SUMPRODUCT(H37:O37,$H$9:$O$9)/100,1)</f>
        <v>1.6</v>
      </c>
      <c r="Q37" s="36" t="str">
        <f>IF(AND($P37&gt;=9,$P37&lt;=10),"A+","")&amp;IF(AND($P37&gt;=8.5,$P37&lt;=8.9),"A","")&amp;IF(AND($P37&gt;=8,$P37&lt;=8.4),"B+","")&amp;IF(AND($P37&gt;=7,$P37&lt;=7.9),"B","")&amp;IF(AND($P37&gt;=6.5,$P37&lt;=6.9),"C+","")&amp;IF(AND($P37&gt;=5.5,$P37&lt;=6.4),"C","")&amp;IF(AND($P37&gt;=5,$P37&lt;=5.4),"D+","")&amp;IF(AND($P37&gt;=4,$P37&lt;=4.9),"D","")&amp;IF(AND($P37&lt;4),"F","")</f>
        <v>F</v>
      </c>
      <c r="R37" s="37" t="str">
        <f>IF($P37&lt;4,"Kém",IF(AND($P37&gt;=4,$P37&lt;=5.4),"Trung bình yếu",IF(AND($P37&gt;=5.5,$P37&lt;=6.9),"Trung bình",IF(AND($P37&gt;=7,$P37&lt;=8.4),"Khá",IF(AND($P37&gt;=8.5,$P37&lt;=10),"Giỏi","")))))</f>
        <v>Kém</v>
      </c>
      <c r="S37" s="38" t="s">
        <v>1039</v>
      </c>
      <c r="T37" s="39" t="s">
        <v>1037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3.95" customHeight="1">
      <c r="B38" s="27">
        <v>29</v>
      </c>
      <c r="C38" s="28" t="s">
        <v>994</v>
      </c>
      <c r="D38" s="29" t="s">
        <v>110</v>
      </c>
      <c r="E38" s="30" t="s">
        <v>995</v>
      </c>
      <c r="F38" s="31" t="s">
        <v>996</v>
      </c>
      <c r="G38" s="28" t="s">
        <v>997</v>
      </c>
      <c r="H38" s="32">
        <v>0</v>
      </c>
      <c r="I38" s="32">
        <v>0</v>
      </c>
      <c r="J38" s="32" t="s">
        <v>28</v>
      </c>
      <c r="K38" s="32">
        <v>0</v>
      </c>
      <c r="L38" s="40"/>
      <c r="M38" s="40"/>
      <c r="N38" s="40"/>
      <c r="O38" s="34">
        <v>0</v>
      </c>
      <c r="P38" s="35">
        <f>ROUND(SUMPRODUCT(H38:O38,$H$9:$O$9)/100,1)</f>
        <v>0</v>
      </c>
      <c r="Q38" s="36" t="str">
        <f>IF(AND($P38&gt;=9,$P38&lt;=10),"A+","")&amp;IF(AND($P38&gt;=8.5,$P38&lt;=8.9),"A","")&amp;IF(AND($P38&gt;=8,$P38&lt;=8.4),"B+","")&amp;IF(AND($P38&gt;=7,$P38&lt;=7.9),"B","")&amp;IF(AND($P38&gt;=6.5,$P38&lt;=6.9),"C+","")&amp;IF(AND($P38&gt;=5.5,$P38&lt;=6.4),"C","")&amp;IF(AND($P38&gt;=5,$P38&lt;=5.4),"D+","")&amp;IF(AND($P38&gt;=4,$P38&lt;=4.9),"D","")&amp;IF(AND($P38&lt;4),"F","")</f>
        <v>F</v>
      </c>
      <c r="R38" s="37" t="str">
        <f>IF($P38&lt;4,"Kém",IF(AND($P38&gt;=4,$P38&lt;=5.4),"Trung bình yếu",IF(AND($P38&gt;=5.5,$P38&lt;=6.9),"Trung bình",IF(AND($P38&gt;=7,$P38&lt;=8.4),"Khá",IF(AND($P38&gt;=8.5,$P38&lt;=10),"Giỏi","")))))</f>
        <v>Kém</v>
      </c>
      <c r="S38" s="38" t="str">
        <f>+IF(OR($H38=0,$I38=0,$J38=0,$K38=0),"Không đủ ĐKDT","")</f>
        <v>Không đủ ĐKDT</v>
      </c>
      <c r="T38" s="39" t="s">
        <v>1037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3.95" customHeight="1">
      <c r="B39" s="27">
        <v>30</v>
      </c>
      <c r="C39" s="28" t="s">
        <v>998</v>
      </c>
      <c r="D39" s="29" t="s">
        <v>999</v>
      </c>
      <c r="E39" s="30" t="s">
        <v>241</v>
      </c>
      <c r="F39" s="31" t="s">
        <v>1000</v>
      </c>
      <c r="G39" s="28" t="s">
        <v>1001</v>
      </c>
      <c r="H39" s="32">
        <v>8</v>
      </c>
      <c r="I39" s="32">
        <v>6.5</v>
      </c>
      <c r="J39" s="32" t="s">
        <v>28</v>
      </c>
      <c r="K39" s="32">
        <v>8.5</v>
      </c>
      <c r="L39" s="40"/>
      <c r="M39" s="40"/>
      <c r="N39" s="40"/>
      <c r="O39" s="34">
        <v>6</v>
      </c>
      <c r="P39" s="35">
        <f>ROUND(SUMPRODUCT(H39:O39,$H$9:$O$9)/100,1)</f>
        <v>6.5</v>
      </c>
      <c r="Q39" s="36" t="str">
        <f>IF(AND($P39&gt;=9,$P39&lt;=10),"A+","")&amp;IF(AND($P39&gt;=8.5,$P39&lt;=8.9),"A","")&amp;IF(AND($P39&gt;=8,$P39&lt;=8.4),"B+","")&amp;IF(AND($P39&gt;=7,$P39&lt;=7.9),"B","")&amp;IF(AND($P39&gt;=6.5,$P39&lt;=6.9),"C+","")&amp;IF(AND($P39&gt;=5.5,$P39&lt;=6.4),"C","")&amp;IF(AND($P39&gt;=5,$P39&lt;=5.4),"D+","")&amp;IF(AND($P39&gt;=4,$P39&lt;=4.9),"D","")&amp;IF(AND($P39&lt;4),"F","")</f>
        <v>C+</v>
      </c>
      <c r="R39" s="37" t="str">
        <f>IF($P39&lt;4,"Kém",IF(AND($P39&gt;=4,$P39&lt;=5.4),"Trung bình yếu",IF(AND($P39&gt;=5.5,$P39&lt;=6.9),"Trung bình",IF(AND($P39&gt;=7,$P39&lt;=8.4),"Khá",IF(AND($P39&gt;=8.5,$P39&lt;=10),"Giỏi","")))))</f>
        <v>Trung bình</v>
      </c>
      <c r="S39" s="38" t="str">
        <f>+IF(OR($H39=0,$I39=0,$J39=0,$K39=0),"Không đủ ĐKDT","")</f>
        <v/>
      </c>
      <c r="T39" s="39" t="s">
        <v>1037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3.95" customHeight="1">
      <c r="B40" s="27">
        <v>31</v>
      </c>
      <c r="C40" s="28" t="s">
        <v>1002</v>
      </c>
      <c r="D40" s="29" t="s">
        <v>999</v>
      </c>
      <c r="E40" s="30" t="s">
        <v>733</v>
      </c>
      <c r="F40" s="31" t="s">
        <v>1003</v>
      </c>
      <c r="G40" s="28" t="s">
        <v>284</v>
      </c>
      <c r="H40" s="32">
        <v>6</v>
      </c>
      <c r="I40" s="32">
        <v>7</v>
      </c>
      <c r="J40" s="32" t="s">
        <v>28</v>
      </c>
      <c r="K40" s="32">
        <v>8.5</v>
      </c>
      <c r="L40" s="40"/>
      <c r="M40" s="40"/>
      <c r="N40" s="40"/>
      <c r="O40" s="34">
        <v>5.5</v>
      </c>
      <c r="P40" s="35">
        <f>ROUND(SUMPRODUCT(H40:O40,$H$9:$O$9)/100,1)</f>
        <v>6</v>
      </c>
      <c r="Q40" s="36" t="str">
        <f>IF(AND($P40&gt;=9,$P40&lt;=10),"A+","")&amp;IF(AND($P40&gt;=8.5,$P40&lt;=8.9),"A","")&amp;IF(AND($P40&gt;=8,$P40&lt;=8.4),"B+","")&amp;IF(AND($P40&gt;=7,$P40&lt;=7.9),"B","")&amp;IF(AND($P40&gt;=6.5,$P40&lt;=6.9),"C+","")&amp;IF(AND($P40&gt;=5.5,$P40&lt;=6.4),"C","")&amp;IF(AND($P40&gt;=5,$P40&lt;=5.4),"D+","")&amp;IF(AND($P40&gt;=4,$P40&lt;=4.9),"D","")&amp;IF(AND($P40&lt;4),"F","")</f>
        <v>C</v>
      </c>
      <c r="R40" s="37" t="str">
        <f>IF($P40&lt;4,"Kém",IF(AND($P40&gt;=4,$P40&lt;=5.4),"Trung bình yếu",IF(AND($P40&gt;=5.5,$P40&lt;=6.9),"Trung bình",IF(AND($P40&gt;=7,$P40&lt;=8.4),"Khá",IF(AND($P40&gt;=8.5,$P40&lt;=10),"Giỏi","")))))</f>
        <v>Trung bình</v>
      </c>
      <c r="S40" s="38" t="str">
        <f>+IF(OR($H40=0,$I40=0,$J40=0,$K40=0),"Không đủ ĐKDT","")</f>
        <v/>
      </c>
      <c r="T40" s="39" t="s">
        <v>1037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3.95" customHeight="1">
      <c r="B41" s="27">
        <v>32</v>
      </c>
      <c r="C41" s="28" t="s">
        <v>1004</v>
      </c>
      <c r="D41" s="29" t="s">
        <v>735</v>
      </c>
      <c r="E41" s="30" t="s">
        <v>736</v>
      </c>
      <c r="F41" s="31" t="s">
        <v>453</v>
      </c>
      <c r="G41" s="28" t="s">
        <v>69</v>
      </c>
      <c r="H41" s="32">
        <v>9.5</v>
      </c>
      <c r="I41" s="32">
        <v>7</v>
      </c>
      <c r="J41" s="32" t="s">
        <v>28</v>
      </c>
      <c r="K41" s="32">
        <v>8.5</v>
      </c>
      <c r="L41" s="40"/>
      <c r="M41" s="40"/>
      <c r="N41" s="40"/>
      <c r="O41" s="34">
        <v>4.5</v>
      </c>
      <c r="P41" s="35">
        <f>ROUND(SUMPRODUCT(H41:O41,$H$9:$O$9)/100,1)</f>
        <v>5.7</v>
      </c>
      <c r="Q41" s="36" t="str">
        <f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C</v>
      </c>
      <c r="R41" s="37" t="str">
        <f>IF($P41&lt;4,"Kém",IF(AND($P41&gt;=4,$P41&lt;=5.4),"Trung bình yếu",IF(AND($P41&gt;=5.5,$P41&lt;=6.9),"Trung bình",IF(AND($P41&gt;=7,$P41&lt;=8.4),"Khá",IF(AND($P41&gt;=8.5,$P41&lt;=10),"Giỏi","")))))</f>
        <v>Trung bình</v>
      </c>
      <c r="S41" s="38" t="str">
        <f>+IF(OR($H41=0,$I41=0,$J41=0,$K41=0),"Không đủ ĐKDT","")</f>
        <v/>
      </c>
      <c r="T41" s="39" t="s">
        <v>1037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3.95" customHeight="1">
      <c r="B42" s="27">
        <v>33</v>
      </c>
      <c r="C42" s="28" t="s">
        <v>1005</v>
      </c>
      <c r="D42" s="29" t="s">
        <v>266</v>
      </c>
      <c r="E42" s="30" t="s">
        <v>736</v>
      </c>
      <c r="F42" s="31" t="s">
        <v>1006</v>
      </c>
      <c r="G42" s="28" t="s">
        <v>65</v>
      </c>
      <c r="H42" s="32">
        <v>8</v>
      </c>
      <c r="I42" s="32">
        <v>5.5</v>
      </c>
      <c r="J42" s="32" t="s">
        <v>28</v>
      </c>
      <c r="K42" s="32">
        <v>8.5</v>
      </c>
      <c r="L42" s="40"/>
      <c r="M42" s="40"/>
      <c r="N42" s="40"/>
      <c r="O42" s="34">
        <v>4</v>
      </c>
      <c r="P42" s="35">
        <f>ROUND(SUMPRODUCT(H42:O42,$H$9:$O$9)/100,1)</f>
        <v>5</v>
      </c>
      <c r="Q42" s="36" t="str">
        <f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37" t="str">
        <f>IF($P42&lt;4,"Kém",IF(AND($P42&gt;=4,$P42&lt;=5.4),"Trung bình yếu",IF(AND($P42&gt;=5.5,$P42&lt;=6.9),"Trung bình",IF(AND($P42&gt;=7,$P42&lt;=8.4),"Khá",IF(AND($P42&gt;=8.5,$P42&lt;=10),"Giỏi","")))))</f>
        <v>Trung bình yếu</v>
      </c>
      <c r="S42" s="38" t="str">
        <f>+IF(OR($H42=0,$I42=0,$J42=0,$K42=0),"Không đủ ĐKDT","")</f>
        <v/>
      </c>
      <c r="T42" s="39" t="s">
        <v>1037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3.95" customHeight="1">
      <c r="B43" s="27">
        <v>34</v>
      </c>
      <c r="C43" s="28" t="s">
        <v>1007</v>
      </c>
      <c r="D43" s="29" t="s">
        <v>1008</v>
      </c>
      <c r="E43" s="30" t="s">
        <v>739</v>
      </c>
      <c r="F43" s="31" t="s">
        <v>182</v>
      </c>
      <c r="G43" s="28" t="s">
        <v>77</v>
      </c>
      <c r="H43" s="32">
        <v>8.5</v>
      </c>
      <c r="I43" s="32">
        <v>5.5</v>
      </c>
      <c r="J43" s="32" t="s">
        <v>28</v>
      </c>
      <c r="K43" s="32">
        <v>8.5</v>
      </c>
      <c r="L43" s="40"/>
      <c r="M43" s="40"/>
      <c r="N43" s="40"/>
      <c r="O43" s="34">
        <v>6.5</v>
      </c>
      <c r="P43" s="35">
        <f>ROUND(SUMPRODUCT(H43:O43,$H$9:$O$9)/100,1)</f>
        <v>6.8</v>
      </c>
      <c r="Q43" s="36" t="str">
        <f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C+</v>
      </c>
      <c r="R43" s="37" t="str">
        <f>IF($P43&lt;4,"Kém",IF(AND($P43&gt;=4,$P43&lt;=5.4),"Trung bình yếu",IF(AND($P43&gt;=5.5,$P43&lt;=6.9),"Trung bình",IF(AND($P43&gt;=7,$P43&lt;=8.4),"Khá",IF(AND($P43&gt;=8.5,$P43&lt;=10),"Giỏi","")))))</f>
        <v>Trung bình</v>
      </c>
      <c r="S43" s="38" t="str">
        <f>+IF(OR($H43=0,$I43=0,$J43=0,$K43=0),"Không đủ ĐKDT","")</f>
        <v/>
      </c>
      <c r="T43" s="39" t="s">
        <v>1037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3.95" customHeight="1">
      <c r="B44" s="27">
        <v>35</v>
      </c>
      <c r="C44" s="28" t="s">
        <v>1009</v>
      </c>
      <c r="D44" s="29" t="s">
        <v>1010</v>
      </c>
      <c r="E44" s="30" t="s">
        <v>739</v>
      </c>
      <c r="F44" s="31" t="s">
        <v>1011</v>
      </c>
      <c r="G44" s="28" t="s">
        <v>83</v>
      </c>
      <c r="H44" s="32">
        <v>9.5</v>
      </c>
      <c r="I44" s="32">
        <v>6</v>
      </c>
      <c r="J44" s="32" t="s">
        <v>28</v>
      </c>
      <c r="K44" s="32">
        <v>8.5</v>
      </c>
      <c r="L44" s="40"/>
      <c r="M44" s="40"/>
      <c r="N44" s="40"/>
      <c r="O44" s="34">
        <v>6.5</v>
      </c>
      <c r="P44" s="35">
        <f>ROUND(SUMPRODUCT(H44:O44,$H$9:$O$9)/100,1)</f>
        <v>7</v>
      </c>
      <c r="Q44" s="36" t="str">
        <f>IF(AND($P44&gt;=9,$P44&lt;=10),"A+","")&amp;IF(AND($P44&gt;=8.5,$P44&lt;=8.9),"A","")&amp;IF(AND($P44&gt;=8,$P44&lt;=8.4),"B+","")&amp;IF(AND($P44&gt;=7,$P44&lt;=7.9),"B","")&amp;IF(AND($P44&gt;=6.5,$P44&lt;=6.9),"C+","")&amp;IF(AND($P44&gt;=5.5,$P44&lt;=6.4),"C","")&amp;IF(AND($P44&gt;=5,$P44&lt;=5.4),"D+","")&amp;IF(AND($P44&gt;=4,$P44&lt;=4.9),"D","")&amp;IF(AND($P44&lt;4),"F","")</f>
        <v>B</v>
      </c>
      <c r="R44" s="37" t="str">
        <f>IF($P44&lt;4,"Kém",IF(AND($P44&gt;=4,$P44&lt;=5.4),"Trung bình yếu",IF(AND($P44&gt;=5.5,$P44&lt;=6.9),"Trung bình",IF(AND($P44&gt;=7,$P44&lt;=8.4),"Khá",IF(AND($P44&gt;=8.5,$P44&lt;=10),"Giỏi","")))))</f>
        <v>Khá</v>
      </c>
      <c r="S44" s="38" t="str">
        <f>+IF(OR($H44=0,$I44=0,$J44=0,$K44=0),"Không đủ ĐKDT","")</f>
        <v/>
      </c>
      <c r="T44" s="39" t="s">
        <v>1037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3.95" customHeight="1">
      <c r="B45" s="27">
        <v>36</v>
      </c>
      <c r="C45" s="28" t="s">
        <v>1012</v>
      </c>
      <c r="D45" s="29" t="s">
        <v>1013</v>
      </c>
      <c r="E45" s="30" t="s">
        <v>1014</v>
      </c>
      <c r="F45" s="31" t="s">
        <v>1015</v>
      </c>
      <c r="G45" s="28" t="s">
        <v>65</v>
      </c>
      <c r="H45" s="32">
        <v>6</v>
      </c>
      <c r="I45" s="32">
        <v>5</v>
      </c>
      <c r="J45" s="32" t="s">
        <v>28</v>
      </c>
      <c r="K45" s="32">
        <v>5</v>
      </c>
      <c r="L45" s="40"/>
      <c r="M45" s="40"/>
      <c r="N45" s="40"/>
      <c r="O45" s="34">
        <v>4.5</v>
      </c>
      <c r="P45" s="35">
        <f>ROUND(SUMPRODUCT(H45:O45,$H$9:$O$9)/100,1)</f>
        <v>4.8</v>
      </c>
      <c r="Q45" s="36" t="str">
        <f>IF(AND($P45&gt;=9,$P45&lt;=10),"A+","")&amp;IF(AND($P45&gt;=8.5,$P45&lt;=8.9),"A","")&amp;IF(AND($P45&gt;=8,$P45&lt;=8.4),"B+","")&amp;IF(AND($P45&gt;=7,$P45&lt;=7.9),"B","")&amp;IF(AND($P45&gt;=6.5,$P45&lt;=6.9),"C+","")&amp;IF(AND($P45&gt;=5.5,$P45&lt;=6.4),"C","")&amp;IF(AND($P45&gt;=5,$P45&lt;=5.4),"D+","")&amp;IF(AND($P45&gt;=4,$P45&lt;=4.9),"D","")&amp;IF(AND($P45&lt;4),"F","")</f>
        <v>D</v>
      </c>
      <c r="R45" s="37" t="str">
        <f>IF($P45&lt;4,"Kém",IF(AND($P45&gt;=4,$P45&lt;=5.4),"Trung bình yếu",IF(AND($P45&gt;=5.5,$P45&lt;=6.9),"Trung bình",IF(AND($P45&gt;=7,$P45&lt;=8.4),"Khá",IF(AND($P45&gt;=8.5,$P45&lt;=10),"Giỏi","")))))</f>
        <v>Trung bình yếu</v>
      </c>
      <c r="S45" s="38" t="str">
        <f>+IF(OR($H45=0,$I45=0,$J45=0,$K45=0),"Không đủ ĐKDT","")</f>
        <v/>
      </c>
      <c r="T45" s="39" t="s">
        <v>1037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3.95" customHeight="1">
      <c r="B46" s="27">
        <v>37</v>
      </c>
      <c r="C46" s="28" t="s">
        <v>1016</v>
      </c>
      <c r="D46" s="29" t="s">
        <v>126</v>
      </c>
      <c r="E46" s="30" t="s">
        <v>260</v>
      </c>
      <c r="F46" s="31" t="s">
        <v>280</v>
      </c>
      <c r="G46" s="28" t="s">
        <v>69</v>
      </c>
      <c r="H46" s="32">
        <v>8.5</v>
      </c>
      <c r="I46" s="32">
        <v>5</v>
      </c>
      <c r="J46" s="32" t="s">
        <v>28</v>
      </c>
      <c r="K46" s="32">
        <v>9</v>
      </c>
      <c r="L46" s="40"/>
      <c r="M46" s="40"/>
      <c r="N46" s="40"/>
      <c r="O46" s="34">
        <v>6.5</v>
      </c>
      <c r="P46" s="35">
        <f>ROUND(SUMPRODUCT(H46:O46,$H$9:$O$9)/100,1)</f>
        <v>6.8</v>
      </c>
      <c r="Q46" s="36" t="str">
        <f>IF(AND($P46&gt;=9,$P46&lt;=10),"A+","")&amp;IF(AND($P46&gt;=8.5,$P46&lt;=8.9),"A","")&amp;IF(AND($P46&gt;=8,$P46&lt;=8.4),"B+","")&amp;IF(AND($P46&gt;=7,$P46&lt;=7.9),"B","")&amp;IF(AND($P46&gt;=6.5,$P46&lt;=6.9),"C+","")&amp;IF(AND($P46&gt;=5.5,$P46&lt;=6.4),"C","")&amp;IF(AND($P46&gt;=5,$P46&lt;=5.4),"D+","")&amp;IF(AND($P46&gt;=4,$P46&lt;=4.9),"D","")&amp;IF(AND($P46&lt;4),"F","")</f>
        <v>C+</v>
      </c>
      <c r="R46" s="37" t="str">
        <f>IF($P46&lt;4,"Kém",IF(AND($P46&gt;=4,$P46&lt;=5.4),"Trung bình yếu",IF(AND($P46&gt;=5.5,$P46&lt;=6.9),"Trung bình",IF(AND($P46&gt;=7,$P46&lt;=8.4),"Khá",IF(AND($P46&gt;=8.5,$P46&lt;=10),"Giỏi","")))))</f>
        <v>Trung bình</v>
      </c>
      <c r="S46" s="38" t="str">
        <f>+IF(OR($H46=0,$I46=0,$J46=0,$K46=0),"Không đủ ĐKDT","")</f>
        <v/>
      </c>
      <c r="T46" s="39" t="s">
        <v>1037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3.95" customHeight="1">
      <c r="B47" s="27">
        <v>38</v>
      </c>
      <c r="C47" s="28" t="s">
        <v>1017</v>
      </c>
      <c r="D47" s="29" t="s">
        <v>126</v>
      </c>
      <c r="E47" s="30" t="s">
        <v>260</v>
      </c>
      <c r="F47" s="31" t="s">
        <v>594</v>
      </c>
      <c r="G47" s="28" t="s">
        <v>65</v>
      </c>
      <c r="H47" s="32">
        <v>7.5</v>
      </c>
      <c r="I47" s="32">
        <v>5</v>
      </c>
      <c r="J47" s="32" t="s">
        <v>28</v>
      </c>
      <c r="K47" s="32">
        <v>7</v>
      </c>
      <c r="L47" s="40"/>
      <c r="M47" s="40"/>
      <c r="N47" s="40"/>
      <c r="O47" s="34">
        <v>3</v>
      </c>
      <c r="P47" s="35">
        <f>ROUND(SUMPRODUCT(H47:O47,$H$9:$O$9)/100,1)</f>
        <v>4.0999999999999996</v>
      </c>
      <c r="Q47" s="36" t="str">
        <f>IF(AND($P47&gt;=9,$P47&lt;=10),"A+","")&amp;IF(AND($P47&gt;=8.5,$P47&lt;=8.9),"A","")&amp;IF(AND($P47&gt;=8,$P47&lt;=8.4),"B+","")&amp;IF(AND($P47&gt;=7,$P47&lt;=7.9),"B","")&amp;IF(AND($P47&gt;=6.5,$P47&lt;=6.9),"C+","")&amp;IF(AND($P47&gt;=5.5,$P47&lt;=6.4),"C","")&amp;IF(AND($P47&gt;=5,$P47&lt;=5.4),"D+","")&amp;IF(AND($P47&gt;=4,$P47&lt;=4.9),"D","")&amp;IF(AND($P47&lt;4),"F","")</f>
        <v>D</v>
      </c>
      <c r="R47" s="37" t="str">
        <f>IF($P47&lt;4,"Kém",IF(AND($P47&gt;=4,$P47&lt;=5.4),"Trung bình yếu",IF(AND($P47&gt;=5.5,$P47&lt;=6.9),"Trung bình",IF(AND($P47&gt;=7,$P47&lt;=8.4),"Khá",IF(AND($P47&gt;=8.5,$P47&lt;=10),"Giỏi","")))))</f>
        <v>Trung bình yếu</v>
      </c>
      <c r="S47" s="38" t="str">
        <f>+IF(OR($H47=0,$I47=0,$J47=0,$K47=0),"Không đủ ĐKDT","")</f>
        <v/>
      </c>
      <c r="T47" s="39" t="s">
        <v>1037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3.95" customHeight="1">
      <c r="B48" s="27">
        <v>39</v>
      </c>
      <c r="C48" s="28" t="s">
        <v>1018</v>
      </c>
      <c r="D48" s="29" t="s">
        <v>1019</v>
      </c>
      <c r="E48" s="30" t="s">
        <v>1020</v>
      </c>
      <c r="F48" s="31" t="s">
        <v>1021</v>
      </c>
      <c r="G48" s="28" t="s">
        <v>1022</v>
      </c>
      <c r="H48" s="32">
        <v>6</v>
      </c>
      <c r="I48" s="32">
        <v>5</v>
      </c>
      <c r="J48" s="32" t="s">
        <v>28</v>
      </c>
      <c r="K48" s="32">
        <v>5</v>
      </c>
      <c r="L48" s="40"/>
      <c r="M48" s="40"/>
      <c r="N48" s="40"/>
      <c r="O48" s="34">
        <v>4.5</v>
      </c>
      <c r="P48" s="35">
        <f>ROUND(SUMPRODUCT(H48:O48,$H$9:$O$9)/100,1)</f>
        <v>4.8</v>
      </c>
      <c r="Q48" s="36" t="str">
        <f>IF(AND($P48&gt;=9,$P48&lt;=10),"A+","")&amp;IF(AND($P48&gt;=8.5,$P48&lt;=8.9),"A","")&amp;IF(AND($P48&gt;=8,$P48&lt;=8.4),"B+","")&amp;IF(AND($P48&gt;=7,$P48&lt;=7.9),"B","")&amp;IF(AND($P48&gt;=6.5,$P48&lt;=6.9),"C+","")&amp;IF(AND($P48&gt;=5.5,$P48&lt;=6.4),"C","")&amp;IF(AND($P48&gt;=5,$P48&lt;=5.4),"D+","")&amp;IF(AND($P48&gt;=4,$P48&lt;=4.9),"D","")&amp;IF(AND($P48&lt;4),"F","")</f>
        <v>D</v>
      </c>
      <c r="R48" s="37" t="str">
        <f>IF($P48&lt;4,"Kém",IF(AND($P48&gt;=4,$P48&lt;=5.4),"Trung bình yếu",IF(AND($P48&gt;=5.5,$P48&lt;=6.9),"Trung bình",IF(AND($P48&gt;=7,$P48&lt;=8.4),"Khá",IF(AND($P48&gt;=8.5,$P48&lt;=10),"Giỏi","")))))</f>
        <v>Trung bình yếu</v>
      </c>
      <c r="S48" s="38" t="str">
        <f>+IF(OR($H48=0,$I48=0,$J48=0,$K48=0),"Không đủ ĐKDT","")</f>
        <v/>
      </c>
      <c r="T48" s="39" t="s">
        <v>1037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1:38" ht="13.95" customHeight="1">
      <c r="B49" s="27">
        <v>40</v>
      </c>
      <c r="C49" s="28" t="s">
        <v>1023</v>
      </c>
      <c r="D49" s="29" t="s">
        <v>1024</v>
      </c>
      <c r="E49" s="30" t="s">
        <v>422</v>
      </c>
      <c r="F49" s="31" t="s">
        <v>1025</v>
      </c>
      <c r="G49" s="28" t="s">
        <v>1026</v>
      </c>
      <c r="H49" s="32">
        <v>7.5</v>
      </c>
      <c r="I49" s="32">
        <v>5</v>
      </c>
      <c r="J49" s="32" t="s">
        <v>28</v>
      </c>
      <c r="K49" s="32">
        <v>8.5</v>
      </c>
      <c r="L49" s="40"/>
      <c r="M49" s="40"/>
      <c r="N49" s="40"/>
      <c r="O49" s="34">
        <v>6</v>
      </c>
      <c r="P49" s="35">
        <f>ROUND(SUMPRODUCT(H49:O49,$H$9:$O$9)/100,1)</f>
        <v>6.3</v>
      </c>
      <c r="Q49" s="36" t="str">
        <f>IF(AND($P49&gt;=9,$P49&lt;=10),"A+","")&amp;IF(AND($P49&gt;=8.5,$P49&lt;=8.9),"A","")&amp;IF(AND($P49&gt;=8,$P49&lt;=8.4),"B+","")&amp;IF(AND($P49&gt;=7,$P49&lt;=7.9),"B","")&amp;IF(AND($P49&gt;=6.5,$P49&lt;=6.9),"C+","")&amp;IF(AND($P49&gt;=5.5,$P49&lt;=6.4),"C","")&amp;IF(AND($P49&gt;=5,$P49&lt;=5.4),"D+","")&amp;IF(AND($P49&gt;=4,$P49&lt;=4.9),"D","")&amp;IF(AND($P49&lt;4),"F","")</f>
        <v>C</v>
      </c>
      <c r="R49" s="37" t="str">
        <f>IF($P49&lt;4,"Kém",IF(AND($P49&gt;=4,$P49&lt;=5.4),"Trung bình yếu",IF(AND($P49&gt;=5.5,$P49&lt;=6.9),"Trung bình",IF(AND($P49&gt;=7,$P49&lt;=8.4),"Khá",IF(AND($P49&gt;=8.5,$P49&lt;=10),"Giỏi","")))))</f>
        <v>Trung bình</v>
      </c>
      <c r="S49" s="38" t="str">
        <f>+IF(OR($H49=0,$I49=0,$J49=0,$K49=0),"Không đủ ĐKDT","")</f>
        <v/>
      </c>
      <c r="T49" s="39" t="s">
        <v>1037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1:38" ht="13.95" customHeight="1">
      <c r="B50" s="27">
        <v>41</v>
      </c>
      <c r="C50" s="28" t="s">
        <v>1027</v>
      </c>
      <c r="D50" s="29" t="s">
        <v>1028</v>
      </c>
      <c r="E50" s="30" t="s">
        <v>422</v>
      </c>
      <c r="F50" s="31" t="s">
        <v>1029</v>
      </c>
      <c r="G50" s="28" t="s">
        <v>83</v>
      </c>
      <c r="H50" s="32">
        <v>8.5</v>
      </c>
      <c r="I50" s="32">
        <v>5</v>
      </c>
      <c r="J50" s="32" t="s">
        <v>28</v>
      </c>
      <c r="K50" s="32">
        <v>8.5</v>
      </c>
      <c r="L50" s="40"/>
      <c r="M50" s="40"/>
      <c r="N50" s="40"/>
      <c r="O50" s="34">
        <v>6</v>
      </c>
      <c r="P50" s="35">
        <f>ROUND(SUMPRODUCT(H50:O50,$H$9:$O$9)/100,1)</f>
        <v>6.4</v>
      </c>
      <c r="Q50" s="36" t="str">
        <f>IF(AND($P50&gt;=9,$P50&lt;=10),"A+","")&amp;IF(AND($P50&gt;=8.5,$P50&lt;=8.9),"A","")&amp;IF(AND($P50&gt;=8,$P50&lt;=8.4),"B+","")&amp;IF(AND($P50&gt;=7,$P50&lt;=7.9),"B","")&amp;IF(AND($P50&gt;=6.5,$P50&lt;=6.9),"C+","")&amp;IF(AND($P50&gt;=5.5,$P50&lt;=6.4),"C","")&amp;IF(AND($P50&gt;=5,$P50&lt;=5.4),"D+","")&amp;IF(AND($P50&gt;=4,$P50&lt;=4.9),"D","")&amp;IF(AND($P50&lt;4),"F","")</f>
        <v>C</v>
      </c>
      <c r="R50" s="37" t="str">
        <f>IF($P50&lt;4,"Kém",IF(AND($P50&gt;=4,$P50&lt;=5.4),"Trung bình yếu",IF(AND($P50&gt;=5.5,$P50&lt;=6.9),"Trung bình",IF(AND($P50&gt;=7,$P50&lt;=8.4),"Khá",IF(AND($P50&gt;=8.5,$P50&lt;=10),"Giỏi","")))))</f>
        <v>Trung bình</v>
      </c>
      <c r="S50" s="38" t="str">
        <f>+IF(OR($H50=0,$I50=0,$J50=0,$K50=0),"Không đủ ĐKDT","")</f>
        <v/>
      </c>
      <c r="T50" s="39" t="s">
        <v>1037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1:38" ht="13.95" customHeight="1">
      <c r="B51" s="27">
        <v>42</v>
      </c>
      <c r="C51" s="28" t="s">
        <v>1030</v>
      </c>
      <c r="D51" s="29" t="s">
        <v>699</v>
      </c>
      <c r="E51" s="30" t="s">
        <v>431</v>
      </c>
      <c r="F51" s="31" t="s">
        <v>636</v>
      </c>
      <c r="G51" s="28" t="s">
        <v>83</v>
      </c>
      <c r="H51" s="32">
        <v>9</v>
      </c>
      <c r="I51" s="32">
        <v>6.5</v>
      </c>
      <c r="J51" s="32" t="s">
        <v>28</v>
      </c>
      <c r="K51" s="32">
        <v>9</v>
      </c>
      <c r="L51" s="40"/>
      <c r="M51" s="40"/>
      <c r="N51" s="40"/>
      <c r="O51" s="34">
        <v>8</v>
      </c>
      <c r="P51" s="35">
        <f>ROUND(SUMPRODUCT(H51:O51,$H$9:$O$9)/100,1)</f>
        <v>8.1</v>
      </c>
      <c r="Q51" s="36" t="str">
        <f>IF(AND($P51&gt;=9,$P51&lt;=10),"A+","")&amp;IF(AND($P51&gt;=8.5,$P51&lt;=8.9),"A","")&amp;IF(AND($P51&gt;=8,$P51&lt;=8.4),"B+","")&amp;IF(AND($P51&gt;=7,$P51&lt;=7.9),"B","")&amp;IF(AND($P51&gt;=6.5,$P51&lt;=6.9),"C+","")&amp;IF(AND($P51&gt;=5.5,$P51&lt;=6.4),"C","")&amp;IF(AND($P51&gt;=5,$P51&lt;=5.4),"D+","")&amp;IF(AND($P51&gt;=4,$P51&lt;=4.9),"D","")&amp;IF(AND($P51&lt;4),"F","")</f>
        <v>B+</v>
      </c>
      <c r="R51" s="37" t="str">
        <f>IF($P51&lt;4,"Kém",IF(AND($P51&gt;=4,$P51&lt;=5.4),"Trung bình yếu",IF(AND($P51&gt;=5.5,$P51&lt;=6.9),"Trung bình",IF(AND($P51&gt;=7,$P51&lt;=8.4),"Khá",IF(AND($P51&gt;=8.5,$P51&lt;=10),"Giỏi","")))))</f>
        <v>Khá</v>
      </c>
      <c r="S51" s="38" t="str">
        <f>+IF(OR($H51=0,$I51=0,$J51=0,$K51=0),"Không đủ ĐKDT","")</f>
        <v/>
      </c>
      <c r="T51" s="39" t="s">
        <v>1037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1:38" ht="13.95" customHeight="1">
      <c r="B52" s="27">
        <v>43</v>
      </c>
      <c r="C52" s="28" t="s">
        <v>1031</v>
      </c>
      <c r="D52" s="29" t="s">
        <v>1032</v>
      </c>
      <c r="E52" s="30" t="s">
        <v>441</v>
      </c>
      <c r="F52" s="31" t="s">
        <v>473</v>
      </c>
      <c r="G52" s="28" t="s">
        <v>83</v>
      </c>
      <c r="H52" s="32">
        <v>6</v>
      </c>
      <c r="I52" s="32">
        <v>5</v>
      </c>
      <c r="J52" s="32" t="s">
        <v>28</v>
      </c>
      <c r="K52" s="32">
        <v>8.5</v>
      </c>
      <c r="L52" s="40"/>
      <c r="M52" s="40"/>
      <c r="N52" s="40"/>
      <c r="O52" s="34">
        <v>5.5</v>
      </c>
      <c r="P52" s="35">
        <f>ROUND(SUMPRODUCT(H52:O52,$H$9:$O$9)/100,1)</f>
        <v>5.8</v>
      </c>
      <c r="Q52" s="36" t="str">
        <f>IF(AND($P52&gt;=9,$P52&lt;=10),"A+","")&amp;IF(AND($P52&gt;=8.5,$P52&lt;=8.9),"A","")&amp;IF(AND($P52&gt;=8,$P52&lt;=8.4),"B+","")&amp;IF(AND($P52&gt;=7,$P52&lt;=7.9),"B","")&amp;IF(AND($P52&gt;=6.5,$P52&lt;=6.9),"C+","")&amp;IF(AND($P52&gt;=5.5,$P52&lt;=6.4),"C","")&amp;IF(AND($P52&gt;=5,$P52&lt;=5.4),"D+","")&amp;IF(AND($P52&gt;=4,$P52&lt;=4.9),"D","")&amp;IF(AND($P52&lt;4),"F","")</f>
        <v>C</v>
      </c>
      <c r="R52" s="37" t="str">
        <f>IF($P52&lt;4,"Kém",IF(AND($P52&gt;=4,$P52&lt;=5.4),"Trung bình yếu",IF(AND($P52&gt;=5.5,$P52&lt;=6.9),"Trung bình",IF(AND($P52&gt;=7,$P52&lt;=8.4),"Khá",IF(AND($P52&gt;=8.5,$P52&lt;=10),"Giỏi","")))))</f>
        <v>Trung bình</v>
      </c>
      <c r="S52" s="38" t="str">
        <f>+IF(OR($H52=0,$I52=0,$J52=0,$K52=0),"Không đủ ĐKDT","")</f>
        <v/>
      </c>
      <c r="T52" s="39" t="s">
        <v>1037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1:38" ht="13.95" customHeight="1">
      <c r="B53" s="88">
        <v>44</v>
      </c>
      <c r="C53" s="89" t="s">
        <v>1033</v>
      </c>
      <c r="D53" s="90" t="s">
        <v>1034</v>
      </c>
      <c r="E53" s="91" t="s">
        <v>441</v>
      </c>
      <c r="F53" s="92" t="s">
        <v>1035</v>
      </c>
      <c r="G53" s="89" t="s">
        <v>69</v>
      </c>
      <c r="H53" s="93">
        <v>8</v>
      </c>
      <c r="I53" s="93">
        <v>7</v>
      </c>
      <c r="J53" s="93" t="s">
        <v>28</v>
      </c>
      <c r="K53" s="93">
        <v>9</v>
      </c>
      <c r="L53" s="94"/>
      <c r="M53" s="94"/>
      <c r="N53" s="94"/>
      <c r="O53" s="95">
        <v>5</v>
      </c>
      <c r="P53" s="96">
        <f>ROUND(SUMPRODUCT(H53:O53,$H$9:$O$9)/100,1)</f>
        <v>5.9</v>
      </c>
      <c r="Q53" s="97" t="str">
        <f>IF(AND($P53&gt;=9,$P53&lt;=10),"A+","")&amp;IF(AND($P53&gt;=8.5,$P53&lt;=8.9),"A","")&amp;IF(AND($P53&gt;=8,$P53&lt;=8.4),"B+","")&amp;IF(AND($P53&gt;=7,$P53&lt;=7.9),"B","")&amp;IF(AND($P53&gt;=6.5,$P53&lt;=6.9),"C+","")&amp;IF(AND($P53&gt;=5.5,$P53&lt;=6.4),"C","")&amp;IF(AND($P53&gt;=5,$P53&lt;=5.4),"D+","")&amp;IF(AND($P53&gt;=4,$P53&lt;=4.9),"D","")&amp;IF(AND($P53&lt;4),"F","")</f>
        <v>C</v>
      </c>
      <c r="R53" s="98" t="str">
        <f>IF($P53&lt;4,"Kém",IF(AND($P53&gt;=4,$P53&lt;=5.4),"Trung bình yếu",IF(AND($P53&gt;=5.5,$P53&lt;=6.9),"Trung bình",IF(AND($P53&gt;=7,$P53&lt;=8.4),"Khá",IF(AND($P53&gt;=8.5,$P53&lt;=10),"Giỏi","")))))</f>
        <v>Trung bình</v>
      </c>
      <c r="S53" s="99" t="str">
        <f>+IF(OR($H53=0,$I53=0,$J53=0,$K53=0),"Không đủ ĐKDT","")</f>
        <v/>
      </c>
      <c r="T53" s="100" t="s">
        <v>1037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1:38" ht="9" customHeight="1">
      <c r="A54" s="2"/>
      <c r="B54" s="41"/>
      <c r="C54" s="42"/>
      <c r="D54" s="42"/>
      <c r="E54" s="43"/>
      <c r="F54" s="43"/>
      <c r="G54" s="43"/>
      <c r="H54" s="44"/>
      <c r="I54" s="45"/>
      <c r="J54" s="45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3"/>
    </row>
    <row r="55" spans="1:38" ht="16.8" hidden="1">
      <c r="A55" s="2"/>
      <c r="B55" s="131" t="s">
        <v>29</v>
      </c>
      <c r="C55" s="131"/>
      <c r="D55" s="42"/>
      <c r="E55" s="43"/>
      <c r="F55" s="43"/>
      <c r="G55" s="43"/>
      <c r="H55" s="44"/>
      <c r="I55" s="45"/>
      <c r="J55" s="45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3"/>
    </row>
    <row r="56" spans="1:38" ht="16.5" hidden="1" customHeight="1">
      <c r="A56" s="2"/>
      <c r="B56" s="47" t="s">
        <v>30</v>
      </c>
      <c r="C56" s="47"/>
      <c r="D56" s="48">
        <f>+$Z$8</f>
        <v>44</v>
      </c>
      <c r="E56" s="49" t="s">
        <v>31</v>
      </c>
      <c r="F56" s="121" t="s">
        <v>32</v>
      </c>
      <c r="G56" s="121"/>
      <c r="H56" s="121"/>
      <c r="I56" s="121"/>
      <c r="J56" s="121"/>
      <c r="K56" s="121"/>
      <c r="L56" s="121"/>
      <c r="M56" s="121"/>
      <c r="N56" s="121"/>
      <c r="O56" s="50">
        <f>$Z$8 -COUNTIF($S$9:$S$243,"Vắng") -COUNTIF($S$9:$S$243,"Vắng có phép") - COUNTIF($S$9:$S$243,"Đình chỉ thi") - COUNTIF($S$9:$S$243,"Không đủ ĐKDT")</f>
        <v>40</v>
      </c>
      <c r="P56" s="50"/>
      <c r="Q56" s="50"/>
      <c r="R56" s="51"/>
      <c r="S56" s="52" t="s">
        <v>31</v>
      </c>
      <c r="T56" s="51"/>
      <c r="U56" s="3"/>
    </row>
    <row r="57" spans="1:38" ht="16.5" hidden="1" customHeight="1">
      <c r="A57" s="2"/>
      <c r="B57" s="47" t="s">
        <v>33</v>
      </c>
      <c r="C57" s="47"/>
      <c r="D57" s="48">
        <f>+$AK$8</f>
        <v>40</v>
      </c>
      <c r="E57" s="49" t="s">
        <v>31</v>
      </c>
      <c r="F57" s="121" t="s">
        <v>34</v>
      </c>
      <c r="G57" s="121"/>
      <c r="H57" s="121"/>
      <c r="I57" s="121"/>
      <c r="J57" s="121"/>
      <c r="K57" s="121"/>
      <c r="L57" s="121"/>
      <c r="M57" s="121"/>
      <c r="N57" s="121"/>
      <c r="O57" s="53">
        <f>COUNTIF($S$9:$S$119,"Vắng")</f>
        <v>1</v>
      </c>
      <c r="P57" s="53"/>
      <c r="Q57" s="53"/>
      <c r="R57" s="54"/>
      <c r="S57" s="52" t="s">
        <v>31</v>
      </c>
      <c r="T57" s="54"/>
      <c r="U57" s="3"/>
    </row>
    <row r="58" spans="1:38" ht="16.5" hidden="1" customHeight="1">
      <c r="A58" s="2"/>
      <c r="B58" s="47" t="s">
        <v>49</v>
      </c>
      <c r="C58" s="47"/>
      <c r="D58" s="63">
        <f>COUNTIF(W10:W53,"Học lại")</f>
        <v>4</v>
      </c>
      <c r="E58" s="49" t="s">
        <v>31</v>
      </c>
      <c r="F58" s="121" t="s">
        <v>50</v>
      </c>
      <c r="G58" s="121"/>
      <c r="H58" s="121"/>
      <c r="I58" s="121"/>
      <c r="J58" s="121"/>
      <c r="K58" s="121"/>
      <c r="L58" s="121"/>
      <c r="M58" s="121"/>
      <c r="N58" s="121"/>
      <c r="O58" s="50">
        <f>COUNTIF($S$9:$S$119,"Vắng có phép")</f>
        <v>0</v>
      </c>
      <c r="P58" s="50"/>
      <c r="Q58" s="50"/>
      <c r="R58" s="51"/>
      <c r="S58" s="52" t="s">
        <v>31</v>
      </c>
      <c r="T58" s="51"/>
      <c r="U58" s="3"/>
    </row>
    <row r="59" spans="1:38" ht="3" hidden="1" customHeight="1">
      <c r="A59" s="2"/>
      <c r="B59" s="41"/>
      <c r="C59" s="42"/>
      <c r="D59" s="42"/>
      <c r="E59" s="43"/>
      <c r="F59" s="43"/>
      <c r="G59" s="43"/>
      <c r="H59" s="44"/>
      <c r="I59" s="45"/>
      <c r="J59" s="45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3"/>
    </row>
    <row r="60" spans="1:38" hidden="1">
      <c r="B60" s="83" t="s">
        <v>51</v>
      </c>
      <c r="C60" s="83"/>
      <c r="D60" s="84">
        <f>COUNTIF(W10:W53,"Thi lại")</f>
        <v>0</v>
      </c>
      <c r="E60" s="85" t="s">
        <v>31</v>
      </c>
      <c r="F60" s="3"/>
      <c r="G60" s="3"/>
      <c r="H60" s="3"/>
      <c r="I60" s="3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3"/>
    </row>
    <row r="61" spans="1:38" ht="24.75" customHeight="1">
      <c r="B61" s="83"/>
      <c r="C61" s="83"/>
      <c r="D61" s="84"/>
      <c r="E61" s="85"/>
      <c r="F61" s="3"/>
      <c r="G61" s="3"/>
      <c r="H61" s="3"/>
      <c r="I61" s="3"/>
      <c r="J61" s="137" t="s">
        <v>1045</v>
      </c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3"/>
    </row>
    <row r="62" spans="1:38">
      <c r="A62" s="55"/>
      <c r="B62" s="141" t="s">
        <v>35</v>
      </c>
      <c r="C62" s="141"/>
      <c r="D62" s="141"/>
      <c r="E62" s="141"/>
      <c r="F62" s="141"/>
      <c r="G62" s="141"/>
      <c r="H62" s="141"/>
      <c r="I62" s="142"/>
      <c r="J62" s="143" t="s">
        <v>36</v>
      </c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3"/>
    </row>
    <row r="63" spans="1:38" ht="4.5" customHeight="1">
      <c r="A63" s="2"/>
      <c r="B63" s="144"/>
      <c r="C63" s="145"/>
      <c r="D63" s="145"/>
      <c r="E63" s="146"/>
      <c r="F63" s="146"/>
      <c r="G63" s="146"/>
      <c r="H63" s="147"/>
      <c r="I63" s="148"/>
      <c r="J63" s="148"/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3"/>
    </row>
    <row r="64" spans="1:38" s="2" customFormat="1">
      <c r="B64" s="141" t="s">
        <v>37</v>
      </c>
      <c r="C64" s="141"/>
      <c r="D64" s="150" t="s">
        <v>38</v>
      </c>
      <c r="E64" s="150"/>
      <c r="F64" s="150"/>
      <c r="G64" s="150"/>
      <c r="H64" s="150"/>
      <c r="I64" s="148"/>
      <c r="J64" s="148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3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</row>
    <row r="65" spans="1:38" s="2" customFormat="1">
      <c r="A65" s="1"/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3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</row>
    <row r="66" spans="1:38" s="2" customFormat="1">
      <c r="A66" s="1"/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3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</row>
    <row r="67" spans="1:38" s="2" customFormat="1">
      <c r="A67" s="1"/>
      <c r="B67" s="149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3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</row>
    <row r="68" spans="1:38" s="2" customFormat="1" ht="9.75" customHeight="1">
      <c r="A68" s="1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3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</row>
    <row r="69" spans="1:38" s="2" customFormat="1" ht="3.75" customHeight="1">
      <c r="A69" s="1"/>
      <c r="B69" s="149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3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</row>
    <row r="70" spans="1:38" s="2" customFormat="1" ht="18" customHeight="1">
      <c r="A70" s="1"/>
      <c r="B70" s="152" t="s">
        <v>39</v>
      </c>
      <c r="C70" s="152"/>
      <c r="D70" s="152" t="s">
        <v>52</v>
      </c>
      <c r="E70" s="152"/>
      <c r="F70" s="152"/>
      <c r="G70" s="152"/>
      <c r="H70" s="152"/>
      <c r="I70" s="152"/>
      <c r="J70" s="152" t="s">
        <v>40</v>
      </c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3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</row>
    <row r="71" spans="1:38" s="2" customFormat="1" ht="4.5" customHeight="1">
      <c r="A71" s="1"/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3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</row>
    <row r="72" spans="1:38" s="2" customFormat="1" ht="36.75" customHeight="1">
      <c r="A72" s="1"/>
      <c r="B72" s="14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3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</row>
    <row r="73" spans="1:38" s="2" customFormat="1" ht="21.75" customHeight="1">
      <c r="A73" s="1"/>
      <c r="B73" s="141" t="s">
        <v>41</v>
      </c>
      <c r="C73" s="141"/>
      <c r="D73" s="141"/>
      <c r="E73" s="141"/>
      <c r="F73" s="141"/>
      <c r="G73" s="141"/>
      <c r="H73" s="141"/>
      <c r="I73" s="142"/>
      <c r="J73" s="143" t="s">
        <v>54</v>
      </c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3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</row>
    <row r="74" spans="1:38" s="2" customFormat="1">
      <c r="A74" s="1"/>
      <c r="B74" s="144"/>
      <c r="C74" s="145"/>
      <c r="D74" s="145"/>
      <c r="E74" s="146"/>
      <c r="F74" s="146"/>
      <c r="G74" s="146"/>
      <c r="H74" s="147"/>
      <c r="I74" s="148"/>
      <c r="J74" s="143" t="s">
        <v>55</v>
      </c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</row>
    <row r="75" spans="1:38" s="2" customFormat="1">
      <c r="A75" s="1"/>
      <c r="B75" s="141" t="s">
        <v>37</v>
      </c>
      <c r="C75" s="141"/>
      <c r="D75" s="150" t="s">
        <v>38</v>
      </c>
      <c r="E75" s="150"/>
      <c r="F75" s="150"/>
      <c r="G75" s="150"/>
      <c r="H75" s="150"/>
      <c r="I75" s="148"/>
      <c r="J75" s="148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</row>
    <row r="76" spans="1:38" s="2" customFormat="1">
      <c r="A76" s="1"/>
      <c r="B76" s="149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</row>
    <row r="77" spans="1:38"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</row>
    <row r="78" spans="1:38"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</row>
    <row r="79" spans="1:38"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</row>
    <row r="80" spans="1:38">
      <c r="B80" s="153"/>
      <c r="C80" s="153"/>
      <c r="D80" s="153"/>
      <c r="E80" s="153"/>
      <c r="F80" s="153"/>
      <c r="G80" s="153"/>
      <c r="H80" s="153"/>
      <c r="I80" s="153"/>
      <c r="J80" s="153" t="s">
        <v>56</v>
      </c>
      <c r="K80" s="153"/>
      <c r="L80" s="153"/>
      <c r="M80" s="153"/>
      <c r="N80" s="153"/>
      <c r="O80" s="153"/>
      <c r="P80" s="153"/>
      <c r="Q80" s="153"/>
      <c r="R80" s="153"/>
      <c r="S80" s="153"/>
      <c r="T80" s="153"/>
    </row>
  </sheetData>
  <sheetProtection formatCells="0" formatColumns="0" formatRows="0" insertColumns="0" insertRows="0" insertHyperlinks="0" deleteColumns="0" deleteRows="0" sort="0" autoFilter="0" pivotTables="0"/>
  <sortState ref="B10:T53">
    <sortCondition ref="B10:B53"/>
  </sortState>
  <mergeCells count="58">
    <mergeCell ref="D70:I70"/>
    <mergeCell ref="B73:H73"/>
    <mergeCell ref="J73:T73"/>
    <mergeCell ref="J70:T70"/>
    <mergeCell ref="L7:L8"/>
    <mergeCell ref="M7:M8"/>
    <mergeCell ref="B75:C75"/>
    <mergeCell ref="D75:H75"/>
    <mergeCell ref="B80:C80"/>
    <mergeCell ref="D80:I80"/>
    <mergeCell ref="J80:T80"/>
    <mergeCell ref="J74:T74"/>
    <mergeCell ref="F58:N58"/>
    <mergeCell ref="J60:T60"/>
    <mergeCell ref="J61:T61"/>
    <mergeCell ref="B62:H62"/>
    <mergeCell ref="J62:T62"/>
    <mergeCell ref="B64:C64"/>
    <mergeCell ref="D64:H64"/>
    <mergeCell ref="B70:C70"/>
    <mergeCell ref="F57:N57"/>
    <mergeCell ref="C7:C8"/>
    <mergeCell ref="D7:E8"/>
    <mergeCell ref="AI4:AJ6"/>
    <mergeCell ref="F7:F8"/>
    <mergeCell ref="G7:G8"/>
    <mergeCell ref="B9:G9"/>
    <mergeCell ref="B55:C55"/>
    <mergeCell ref="F56:N56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53">
    <cfRule type="cellIs" dxfId="5" priority="3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X2:AL8 W10:W53 D5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3" topLeftCell="A58" activePane="bottomLeft" state="frozen"/>
      <selection activeCell="A6" sqref="A6:XFD6"/>
      <selection pane="bottomLeft" activeCell="G88" sqref="G88"/>
    </sheetView>
  </sheetViews>
  <sheetFormatPr defaultColWidth="9" defaultRowHeight="15.6"/>
  <cols>
    <col min="1" max="1" width="0.59765625" style="1" customWidth="1"/>
    <col min="2" max="2" width="3.3984375" style="1" customWidth="1"/>
    <col min="3" max="3" width="11.5" style="1" customWidth="1"/>
    <col min="4" max="4" width="15.5" style="1" customWidth="1"/>
    <col min="5" max="5" width="6.5" style="1" customWidth="1"/>
    <col min="6" max="6" width="9.3984375" style="1" hidden="1" customWidth="1"/>
    <col min="7" max="7" width="11.5976562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8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4"/>
    <col min="24" max="24" width="9.09765625" style="64" bestFit="1" customWidth="1"/>
    <col min="25" max="25" width="9" style="64"/>
    <col min="26" max="26" width="10.3984375" style="64" bestFit="1" customWidth="1"/>
    <col min="27" max="27" width="9.09765625" style="64" bestFit="1" customWidth="1"/>
    <col min="28" max="38" width="9" style="64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1038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3"/>
    </row>
    <row r="2" spans="2:38" ht="25.5" customHeight="1">
      <c r="B2" s="109" t="s">
        <v>1</v>
      </c>
      <c r="C2" s="109"/>
      <c r="D2" s="109"/>
      <c r="E2" s="109"/>
      <c r="F2" s="109"/>
      <c r="G2" s="109"/>
      <c r="H2" s="110" t="s">
        <v>53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11" t="s">
        <v>2</v>
      </c>
      <c r="C4" s="111"/>
      <c r="D4" s="112" t="s">
        <v>57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 t="s">
        <v>612</v>
      </c>
      <c r="P4" s="113"/>
      <c r="Q4" s="113"/>
      <c r="R4" s="113"/>
      <c r="S4" s="113"/>
      <c r="T4" s="113"/>
      <c r="W4" s="65"/>
      <c r="X4" s="114" t="s">
        <v>48</v>
      </c>
      <c r="Y4" s="114" t="s">
        <v>8</v>
      </c>
      <c r="Z4" s="114" t="s">
        <v>47</v>
      </c>
      <c r="AA4" s="114" t="s">
        <v>46</v>
      </c>
      <c r="AB4" s="114"/>
      <c r="AC4" s="114"/>
      <c r="AD4" s="114"/>
      <c r="AE4" s="114" t="s">
        <v>45</v>
      </c>
      <c r="AF4" s="114"/>
      <c r="AG4" s="114" t="s">
        <v>43</v>
      </c>
      <c r="AH4" s="114"/>
      <c r="AI4" s="114" t="s">
        <v>44</v>
      </c>
      <c r="AJ4" s="114"/>
      <c r="AK4" s="114" t="s">
        <v>42</v>
      </c>
      <c r="AL4" s="114"/>
    </row>
    <row r="5" spans="2:38" ht="17.25" customHeight="1">
      <c r="B5" s="115" t="s">
        <v>3</v>
      </c>
      <c r="C5" s="115"/>
      <c r="D5" s="9">
        <v>3</v>
      </c>
      <c r="G5" s="116" t="s">
        <v>58</v>
      </c>
      <c r="H5" s="116"/>
      <c r="I5" s="116"/>
      <c r="J5" s="116"/>
      <c r="K5" s="116"/>
      <c r="L5" s="116"/>
      <c r="M5" s="116"/>
      <c r="N5" s="116"/>
      <c r="O5" s="116" t="s">
        <v>59</v>
      </c>
      <c r="P5" s="116"/>
      <c r="Q5" s="116"/>
      <c r="R5" s="116"/>
      <c r="S5" s="116"/>
      <c r="T5" s="116"/>
      <c r="W5" s="65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2:38" ht="44.25" customHeight="1">
      <c r="B7" s="117" t="s">
        <v>4</v>
      </c>
      <c r="C7" s="122" t="s">
        <v>5</v>
      </c>
      <c r="D7" s="124" t="s">
        <v>6</v>
      </c>
      <c r="E7" s="125"/>
      <c r="F7" s="117" t="s">
        <v>7</v>
      </c>
      <c r="G7" s="117" t="s">
        <v>8</v>
      </c>
      <c r="H7" s="132" t="s">
        <v>9</v>
      </c>
      <c r="I7" s="132" t="s">
        <v>10</v>
      </c>
      <c r="J7" s="132" t="s">
        <v>11</v>
      </c>
      <c r="K7" s="132" t="s">
        <v>12</v>
      </c>
      <c r="L7" s="120" t="s">
        <v>13</v>
      </c>
      <c r="M7" s="120" t="s">
        <v>14</v>
      </c>
      <c r="N7" s="120" t="s">
        <v>15</v>
      </c>
      <c r="O7" s="120" t="s">
        <v>16</v>
      </c>
      <c r="P7" s="117" t="s">
        <v>17</v>
      </c>
      <c r="Q7" s="120" t="s">
        <v>18</v>
      </c>
      <c r="R7" s="117" t="s">
        <v>19</v>
      </c>
      <c r="S7" s="117" t="s">
        <v>20</v>
      </c>
      <c r="T7" s="117" t="s">
        <v>21</v>
      </c>
      <c r="W7" s="65"/>
      <c r="X7" s="114"/>
      <c r="Y7" s="114"/>
      <c r="Z7" s="114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44.25" customHeight="1">
      <c r="B8" s="119"/>
      <c r="C8" s="123"/>
      <c r="D8" s="126"/>
      <c r="E8" s="127"/>
      <c r="F8" s="119"/>
      <c r="G8" s="119"/>
      <c r="H8" s="132"/>
      <c r="I8" s="132"/>
      <c r="J8" s="132"/>
      <c r="K8" s="132"/>
      <c r="L8" s="120"/>
      <c r="M8" s="120"/>
      <c r="N8" s="120"/>
      <c r="O8" s="120"/>
      <c r="P8" s="118"/>
      <c r="Q8" s="120"/>
      <c r="R8" s="119"/>
      <c r="S8" s="118"/>
      <c r="T8" s="118"/>
      <c r="V8" s="11"/>
      <c r="W8" s="65"/>
      <c r="X8" s="70" t="str">
        <f>+D4</f>
        <v xml:space="preserve">Nguyên lý kế toán </v>
      </c>
      <c r="Y8" s="71" t="str">
        <f>+O4</f>
        <v>Nhóm: FIA1321-02</v>
      </c>
      <c r="Z8" s="72">
        <f>+$AI$8+$AK$8+$AG$8</f>
        <v>60</v>
      </c>
      <c r="AA8" s="66">
        <f>COUNTIF($S$9:$S$129,"Khiển trách")</f>
        <v>0</v>
      </c>
      <c r="AB8" s="66">
        <f>COUNTIF($S$9:$S$129,"Cảnh cáo")</f>
        <v>0</v>
      </c>
      <c r="AC8" s="66">
        <f>COUNTIF($S$9:$S$129,"Đình chỉ thi")</f>
        <v>0</v>
      </c>
      <c r="AD8" s="73">
        <f>+($AA$8+$AB$8+$AC$8)/$Z$8*100%</f>
        <v>0</v>
      </c>
      <c r="AE8" s="66">
        <f>SUM(COUNTIF($S$9:$S$127,"Vắng"),COUNTIF($S$9:$S$127,"Vắng có phép"))</f>
        <v>1</v>
      </c>
      <c r="AF8" s="74">
        <f>+$AE$8/$Z$8</f>
        <v>1.6666666666666666E-2</v>
      </c>
      <c r="AG8" s="75">
        <f>COUNTIF($W$9:$W$127,"Thi lại")</f>
        <v>0</v>
      </c>
      <c r="AH8" s="74">
        <f>+$AG$8/$Z$8</f>
        <v>0</v>
      </c>
      <c r="AI8" s="75">
        <f>COUNTIF($W$9:$W$128,"Học lại")</f>
        <v>8</v>
      </c>
      <c r="AJ8" s="74">
        <f>+$AI$8/$Z$8</f>
        <v>0.13333333333333333</v>
      </c>
      <c r="AK8" s="66">
        <f>COUNTIF($W$10:$W$128,"Đạt")</f>
        <v>52</v>
      </c>
      <c r="AL8" s="73">
        <f>+$AK$8/$Z$8</f>
        <v>0.8666666666666667</v>
      </c>
    </row>
    <row r="9" spans="2:38" ht="14.25" customHeight="1">
      <c r="B9" s="128" t="s">
        <v>27</v>
      </c>
      <c r="C9" s="129"/>
      <c r="D9" s="129"/>
      <c r="E9" s="129"/>
      <c r="F9" s="129"/>
      <c r="G9" s="130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2">
        <f>100-(H9+I9+J9+K9)</f>
        <v>70</v>
      </c>
      <c r="P9" s="119"/>
      <c r="Q9" s="16"/>
      <c r="R9" s="16"/>
      <c r="S9" s="119"/>
      <c r="T9" s="119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3.95" customHeight="1">
      <c r="B10" s="17">
        <v>1</v>
      </c>
      <c r="C10" s="18" t="s">
        <v>776</v>
      </c>
      <c r="D10" s="19" t="s">
        <v>777</v>
      </c>
      <c r="E10" s="20" t="s">
        <v>63</v>
      </c>
      <c r="F10" s="21" t="s">
        <v>306</v>
      </c>
      <c r="G10" s="104" t="s">
        <v>95</v>
      </c>
      <c r="H10" s="22">
        <v>7</v>
      </c>
      <c r="I10" s="22">
        <v>7</v>
      </c>
      <c r="J10" s="22" t="s">
        <v>28</v>
      </c>
      <c r="K10" s="22">
        <v>6</v>
      </c>
      <c r="L10" s="139"/>
      <c r="M10" s="139"/>
      <c r="N10" s="139"/>
      <c r="O10" s="140">
        <v>4.5</v>
      </c>
      <c r="P10" s="23">
        <f>ROUND(SUMPRODUCT(H10:O10,$H$9:$O$9)/100,1)</f>
        <v>5.2</v>
      </c>
      <c r="Q10" s="24" t="str">
        <f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4" t="str">
        <f>IF($P10&lt;4,"Kém",IF(AND($P10&gt;=4,$P10&lt;=5.4),"Trung bình yếu",IF(AND($P10&gt;=5.5,$P10&lt;=6.9),"Trung bình",IF(AND($P10&gt;=7,$P10&lt;=8.4),"Khá",IF(AND($P10&gt;=8.5,$P10&lt;=10),"Giỏi","")))))</f>
        <v>Trung bình yếu</v>
      </c>
      <c r="S10" s="86" t="str">
        <f>+IF(OR($H10=0,$I10=0,$J10=0,$K10=0),"Không đủ ĐKDT","")</f>
        <v/>
      </c>
      <c r="T10" s="25" t="s">
        <v>922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3.95" customHeight="1">
      <c r="B11" s="27">
        <v>2</v>
      </c>
      <c r="C11" s="28" t="s">
        <v>778</v>
      </c>
      <c r="D11" s="29" t="s">
        <v>779</v>
      </c>
      <c r="E11" s="30" t="s">
        <v>63</v>
      </c>
      <c r="F11" s="31" t="s">
        <v>365</v>
      </c>
      <c r="G11" s="105" t="s">
        <v>95</v>
      </c>
      <c r="H11" s="32">
        <v>8</v>
      </c>
      <c r="I11" s="32">
        <v>8</v>
      </c>
      <c r="J11" s="32" t="s">
        <v>28</v>
      </c>
      <c r="K11" s="32">
        <v>7</v>
      </c>
      <c r="L11" s="33"/>
      <c r="M11" s="33"/>
      <c r="N11" s="33"/>
      <c r="O11" s="34">
        <v>5</v>
      </c>
      <c r="P11" s="35">
        <f>ROUND(SUMPRODUCT(H11:O11,$H$9:$O$9)/100,1)</f>
        <v>5.8</v>
      </c>
      <c r="Q11" s="36" t="str">
        <f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</v>
      </c>
      <c r="R11" s="37" t="str">
        <f>IF($P11&lt;4,"Kém",IF(AND($P11&gt;=4,$P11&lt;=5.4),"Trung bình yếu",IF(AND($P11&gt;=5.5,$P11&lt;=6.9),"Trung bình",IF(AND($P11&gt;=7,$P11&lt;=8.4),"Khá",IF(AND($P11&gt;=8.5,$P11&lt;=10),"Giỏi","")))))</f>
        <v>Trung bình</v>
      </c>
      <c r="S11" s="38" t="str">
        <f>+IF(OR($H11=0,$I11=0,$J11=0,$K11=0),"Không đủ ĐKDT","")</f>
        <v/>
      </c>
      <c r="T11" s="39" t="s">
        <v>922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68"/>
      <c r="AB11" s="68"/>
      <c r="AC11" s="68"/>
      <c r="AD11" s="68"/>
      <c r="AE11" s="67"/>
      <c r="AF11" s="68"/>
      <c r="AG11" s="68"/>
      <c r="AH11" s="68"/>
      <c r="AI11" s="68"/>
      <c r="AJ11" s="68"/>
      <c r="AK11" s="68"/>
      <c r="AL11" s="69"/>
    </row>
    <row r="12" spans="2:38" ht="13.95" customHeight="1">
      <c r="B12" s="27">
        <v>3</v>
      </c>
      <c r="C12" s="28" t="s">
        <v>780</v>
      </c>
      <c r="D12" s="29" t="s">
        <v>465</v>
      </c>
      <c r="E12" s="30" t="s">
        <v>63</v>
      </c>
      <c r="F12" s="31" t="s">
        <v>781</v>
      </c>
      <c r="G12" s="105" t="s">
        <v>124</v>
      </c>
      <c r="H12" s="32">
        <v>10</v>
      </c>
      <c r="I12" s="32">
        <v>8.5</v>
      </c>
      <c r="J12" s="32" t="s">
        <v>28</v>
      </c>
      <c r="K12" s="32">
        <v>9.5</v>
      </c>
      <c r="L12" s="40"/>
      <c r="M12" s="40"/>
      <c r="N12" s="40"/>
      <c r="O12" s="34">
        <v>8.5</v>
      </c>
      <c r="P12" s="35">
        <f>ROUND(SUMPRODUCT(H12:O12,$H$9:$O$9)/100,1)</f>
        <v>8.8000000000000007</v>
      </c>
      <c r="Q12" s="36" t="str">
        <f>IF(AND($P12&gt;=9,$P12&lt;=10),"A+","")&amp;IF(AND($P12&gt;=8.5,$P12&lt;=8.9),"A","")&amp;IF(AND($P12&gt;=8,$P12&lt;=8.4),"B+","")&amp;IF(AND($P12&gt;=7,$P12&lt;=7.9),"B","")&amp;IF(AND($P12&gt;=6.5,$P12&lt;=6.9),"C+","")&amp;IF(AND($P12&gt;=5.5,$P12&lt;=6.4),"C","")&amp;IF(AND($P12&gt;=5,$P12&lt;=5.4),"D+","")&amp;IF(AND($P12&gt;=4,$P12&lt;=4.9),"D","")&amp;IF(AND($P12&lt;4),"F","")</f>
        <v>A</v>
      </c>
      <c r="R12" s="37" t="str">
        <f>IF($P12&lt;4,"Kém",IF(AND($P12&gt;=4,$P12&lt;=5.4),"Trung bình yếu",IF(AND($P12&gt;=5.5,$P12&lt;=6.9),"Trung bình",IF(AND($P12&gt;=7,$P12&lt;=8.4),"Khá",IF(AND($P12&gt;=8.5,$P12&lt;=10),"Giỏi","")))))</f>
        <v>Giỏi</v>
      </c>
      <c r="S12" s="38" t="str">
        <f>+IF(OR($H12=0,$I12=0,$J12=0,$K12=0),"Không đủ ĐKDT","")</f>
        <v/>
      </c>
      <c r="T12" s="39" t="s">
        <v>922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87"/>
      <c r="AA12" s="67"/>
      <c r="AB12" s="67"/>
      <c r="AC12" s="67"/>
      <c r="AD12" s="80"/>
      <c r="AE12" s="67"/>
      <c r="AF12" s="81"/>
      <c r="AG12" s="82"/>
      <c r="AH12" s="81"/>
      <c r="AI12" s="82"/>
      <c r="AJ12" s="81"/>
      <c r="AK12" s="67"/>
      <c r="AL12" s="80"/>
    </row>
    <row r="13" spans="2:38" ht="13.95" customHeight="1">
      <c r="B13" s="27">
        <v>4</v>
      </c>
      <c r="C13" s="28" t="s">
        <v>782</v>
      </c>
      <c r="D13" s="29" t="s">
        <v>783</v>
      </c>
      <c r="E13" s="30" t="s">
        <v>86</v>
      </c>
      <c r="F13" s="31" t="s">
        <v>784</v>
      </c>
      <c r="G13" s="105" t="s">
        <v>785</v>
      </c>
      <c r="H13" s="32">
        <v>0</v>
      </c>
      <c r="I13" s="32">
        <v>0</v>
      </c>
      <c r="J13" s="32"/>
      <c r="K13" s="32">
        <v>0</v>
      </c>
      <c r="L13" s="40"/>
      <c r="M13" s="40"/>
      <c r="N13" s="40"/>
      <c r="O13" s="34"/>
      <c r="P13" s="35">
        <f>ROUND(SUMPRODUCT(H13:O13,$H$9:$O$9)/100,1)</f>
        <v>0</v>
      </c>
      <c r="Q13" s="36" t="str">
        <f>IF(AND($P13&gt;=9,$P13&lt;=10),"A+","")&amp;IF(AND($P13&gt;=8.5,$P13&lt;=8.9),"A","")&amp;IF(AND($P13&gt;=8,$P13&lt;=8.4),"B+","")&amp;IF(AND($P13&gt;=7,$P13&lt;=7.9),"B","")&amp;IF(AND($P13&gt;=6.5,$P13&lt;=6.9),"C+","")&amp;IF(AND($P13&gt;=5.5,$P13&lt;=6.4),"C","")&amp;IF(AND($P13&gt;=5,$P13&lt;=5.4),"D+","")&amp;IF(AND($P13&gt;=4,$P13&lt;=4.9),"D","")&amp;IF(AND($P13&lt;4),"F","")</f>
        <v>F</v>
      </c>
      <c r="R13" s="37" t="str">
        <f>IF($P13&lt;4,"Kém",IF(AND($P13&gt;=4,$P13&lt;=5.4),"Trung bình yếu",IF(AND($P13&gt;=5.5,$P13&lt;=6.9),"Trung bình",IF(AND($P13&gt;=7,$P13&lt;=8.4),"Khá",IF(AND($P13&gt;=8.5,$P13&lt;=10),"Giỏi","")))))</f>
        <v>Kém</v>
      </c>
      <c r="S13" s="38" t="str">
        <f>+IF(OR($H13=0,$I13=0,$J13=0,$K13=0),"Không đủ ĐKDT","")</f>
        <v>Không đủ ĐKDT</v>
      </c>
      <c r="T13" s="39" t="s">
        <v>922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3.95" customHeight="1">
      <c r="B14" s="27">
        <v>5</v>
      </c>
      <c r="C14" s="28" t="s">
        <v>786</v>
      </c>
      <c r="D14" s="29" t="s">
        <v>787</v>
      </c>
      <c r="E14" s="30" t="s">
        <v>86</v>
      </c>
      <c r="F14" s="31" t="s">
        <v>788</v>
      </c>
      <c r="G14" s="105" t="s">
        <v>77</v>
      </c>
      <c r="H14" s="32">
        <v>9</v>
      </c>
      <c r="I14" s="32">
        <v>6</v>
      </c>
      <c r="J14" s="32" t="s">
        <v>28</v>
      </c>
      <c r="K14" s="32">
        <v>7</v>
      </c>
      <c r="L14" s="40"/>
      <c r="M14" s="40"/>
      <c r="N14" s="40"/>
      <c r="O14" s="34">
        <v>8</v>
      </c>
      <c r="P14" s="35">
        <f>ROUND(SUMPRODUCT(H14:O14,$H$9:$O$9)/100,1)</f>
        <v>7.8</v>
      </c>
      <c r="Q14" s="36" t="str">
        <f>IF(AND($P14&gt;=9,$P14&lt;=10),"A+","")&amp;IF(AND($P14&gt;=8.5,$P14&lt;=8.9),"A","")&amp;IF(AND($P14&gt;=8,$P14&lt;=8.4),"B+","")&amp;IF(AND($P14&gt;=7,$P14&lt;=7.9),"B","")&amp;IF(AND($P14&gt;=6.5,$P14&lt;=6.9),"C+","")&amp;IF(AND($P14&gt;=5.5,$P14&lt;=6.4),"C","")&amp;IF(AND($P14&gt;=5,$P14&lt;=5.4),"D+","")&amp;IF(AND($P14&gt;=4,$P14&lt;=4.9),"D","")&amp;IF(AND($P14&lt;4),"F","")</f>
        <v>B</v>
      </c>
      <c r="R14" s="37" t="str">
        <f>IF($P14&lt;4,"Kém",IF(AND($P14&gt;=4,$P14&lt;=5.4),"Trung bình yếu",IF(AND($P14&gt;=5.5,$P14&lt;=6.9),"Trung bình",IF(AND($P14&gt;=7,$P14&lt;=8.4),"Khá",IF(AND($P14&gt;=8.5,$P14&lt;=10),"Giỏi","")))))</f>
        <v>Khá</v>
      </c>
      <c r="S14" s="38" t="str">
        <f>+IF(OR($H14=0,$I14=0,$J14=0,$K14=0),"Không đủ ĐKDT","")</f>
        <v/>
      </c>
      <c r="T14" s="39" t="s">
        <v>922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3.95" customHeight="1">
      <c r="B15" s="27">
        <v>6</v>
      </c>
      <c r="C15" s="28" t="s">
        <v>789</v>
      </c>
      <c r="D15" s="29" t="s">
        <v>790</v>
      </c>
      <c r="E15" s="30" t="s">
        <v>791</v>
      </c>
      <c r="F15" s="31" t="s">
        <v>473</v>
      </c>
      <c r="G15" s="105" t="s">
        <v>83</v>
      </c>
      <c r="H15" s="32">
        <v>10</v>
      </c>
      <c r="I15" s="32">
        <v>8</v>
      </c>
      <c r="J15" s="32" t="s">
        <v>28</v>
      </c>
      <c r="K15" s="32">
        <v>8</v>
      </c>
      <c r="L15" s="40"/>
      <c r="M15" s="40"/>
      <c r="N15" s="40"/>
      <c r="O15" s="34">
        <v>8.5</v>
      </c>
      <c r="P15" s="35">
        <f>ROUND(SUMPRODUCT(H15:O15,$H$9:$O$9)/100,1)</f>
        <v>8.6</v>
      </c>
      <c r="Q15" s="36" t="str">
        <f>IF(AND($P15&gt;=9,$P15&lt;=10),"A+","")&amp;IF(AND($P15&gt;=8.5,$P15&lt;=8.9),"A","")&amp;IF(AND($P15&gt;=8,$P15&lt;=8.4),"B+","")&amp;IF(AND($P15&gt;=7,$P15&lt;=7.9),"B","")&amp;IF(AND($P15&gt;=6.5,$P15&lt;=6.9),"C+","")&amp;IF(AND($P15&gt;=5.5,$P15&lt;=6.4),"C","")&amp;IF(AND($P15&gt;=5,$P15&lt;=5.4),"D+","")&amp;IF(AND($P15&gt;=4,$P15&lt;=4.9),"D","")&amp;IF(AND($P15&lt;4),"F","")</f>
        <v>A</v>
      </c>
      <c r="R15" s="37" t="str">
        <f>IF($P15&lt;4,"Kém",IF(AND($P15&gt;=4,$P15&lt;=5.4),"Trung bình yếu",IF(AND($P15&gt;=5.5,$P15&lt;=6.9),"Trung bình",IF(AND($P15&gt;=7,$P15&lt;=8.4),"Khá",IF(AND($P15&gt;=8.5,$P15&lt;=10),"Giỏi","")))))</f>
        <v>Giỏi</v>
      </c>
      <c r="S15" s="38" t="str">
        <f>+IF(OR($H15=0,$I15=0,$J15=0,$K15=0),"Không đủ ĐKDT","")</f>
        <v/>
      </c>
      <c r="T15" s="39" t="s">
        <v>922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3.95" customHeight="1">
      <c r="B16" s="27">
        <v>7</v>
      </c>
      <c r="C16" s="28" t="s">
        <v>792</v>
      </c>
      <c r="D16" s="29" t="s">
        <v>589</v>
      </c>
      <c r="E16" s="30" t="s">
        <v>102</v>
      </c>
      <c r="F16" s="31" t="s">
        <v>793</v>
      </c>
      <c r="G16" s="105" t="s">
        <v>77</v>
      </c>
      <c r="H16" s="32">
        <v>9</v>
      </c>
      <c r="I16" s="32">
        <v>7</v>
      </c>
      <c r="J16" s="32" t="s">
        <v>28</v>
      </c>
      <c r="K16" s="32">
        <v>9.5</v>
      </c>
      <c r="L16" s="40"/>
      <c r="M16" s="40"/>
      <c r="N16" s="40"/>
      <c r="O16" s="34">
        <v>9</v>
      </c>
      <c r="P16" s="35">
        <f>ROUND(SUMPRODUCT(H16:O16,$H$9:$O$9)/100,1)</f>
        <v>8.9</v>
      </c>
      <c r="Q16" s="36" t="str">
        <f>IF(AND($P16&gt;=9,$P16&lt;=10),"A+","")&amp;IF(AND($P16&gt;=8.5,$P16&lt;=8.9),"A","")&amp;IF(AND($P16&gt;=8,$P16&lt;=8.4),"B+","")&amp;IF(AND($P16&gt;=7,$P16&lt;=7.9),"B","")&amp;IF(AND($P16&gt;=6.5,$P16&lt;=6.9),"C+","")&amp;IF(AND($P16&gt;=5.5,$P16&lt;=6.4),"C","")&amp;IF(AND($P16&gt;=5,$P16&lt;=5.4),"D+","")&amp;IF(AND($P16&gt;=4,$P16&lt;=4.9),"D","")&amp;IF(AND($P16&lt;4),"F","")</f>
        <v>A</v>
      </c>
      <c r="R16" s="37" t="str">
        <f>IF($P16&lt;4,"Kém",IF(AND($P16&gt;=4,$P16&lt;=5.4),"Trung bình yếu",IF(AND($P16&gt;=5.5,$P16&lt;=6.9),"Trung bình",IF(AND($P16&gt;=7,$P16&lt;=8.4),"Khá",IF(AND($P16&gt;=8.5,$P16&lt;=10),"Giỏi","")))))</f>
        <v>Giỏi</v>
      </c>
      <c r="S16" s="38" t="str">
        <f>+IF(OR($H16=0,$I16=0,$J16=0,$K16=0),"Không đủ ĐKDT","")</f>
        <v/>
      </c>
      <c r="T16" s="39" t="s">
        <v>922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3.95" customHeight="1">
      <c r="B17" s="27">
        <v>8</v>
      </c>
      <c r="C17" s="28" t="s">
        <v>794</v>
      </c>
      <c r="D17" s="29" t="s">
        <v>178</v>
      </c>
      <c r="E17" s="30" t="s">
        <v>111</v>
      </c>
      <c r="F17" s="31" t="s">
        <v>795</v>
      </c>
      <c r="G17" s="105" t="s">
        <v>124</v>
      </c>
      <c r="H17" s="32">
        <v>7</v>
      </c>
      <c r="I17" s="32">
        <v>7</v>
      </c>
      <c r="J17" s="32" t="s">
        <v>28</v>
      </c>
      <c r="K17" s="32">
        <v>6</v>
      </c>
      <c r="L17" s="40"/>
      <c r="M17" s="40"/>
      <c r="N17" s="40"/>
      <c r="O17" s="34">
        <v>4.5</v>
      </c>
      <c r="P17" s="35">
        <f>ROUND(SUMPRODUCT(H17:O17,$H$9:$O$9)/100,1)</f>
        <v>5.2</v>
      </c>
      <c r="Q17" s="36" t="str">
        <f>IF(AND($P17&gt;=9,$P17&lt;=10),"A+","")&amp;IF(AND($P17&gt;=8.5,$P17&lt;=8.9),"A","")&amp;IF(AND($P17&gt;=8,$P17&lt;=8.4),"B+","")&amp;IF(AND($P17&gt;=7,$P17&lt;=7.9),"B","")&amp;IF(AND($P17&gt;=6.5,$P17&lt;=6.9),"C+","")&amp;IF(AND($P17&gt;=5.5,$P17&lt;=6.4),"C","")&amp;IF(AND($P17&gt;=5,$P17&lt;=5.4),"D+","")&amp;IF(AND($P17&gt;=4,$P17&lt;=4.9),"D","")&amp;IF(AND($P17&lt;4),"F","")</f>
        <v>D+</v>
      </c>
      <c r="R17" s="37" t="str">
        <f>IF($P17&lt;4,"Kém",IF(AND($P17&gt;=4,$P17&lt;=5.4),"Trung bình yếu",IF(AND($P17&gt;=5.5,$P17&lt;=6.9),"Trung bình",IF(AND($P17&gt;=7,$P17&lt;=8.4),"Khá",IF(AND($P17&gt;=8.5,$P17&lt;=10),"Giỏi","")))))</f>
        <v>Trung bình yếu</v>
      </c>
      <c r="S17" s="38" t="str">
        <f>+IF(OR($H17=0,$I17=0,$J17=0,$K17=0),"Không đủ ĐKDT","")</f>
        <v/>
      </c>
      <c r="T17" s="39" t="s">
        <v>922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3.95" customHeight="1">
      <c r="B18" s="27">
        <v>9</v>
      </c>
      <c r="C18" s="28" t="s">
        <v>796</v>
      </c>
      <c r="D18" s="29" t="s">
        <v>797</v>
      </c>
      <c r="E18" s="30" t="s">
        <v>798</v>
      </c>
      <c r="F18" s="31" t="s">
        <v>200</v>
      </c>
      <c r="G18" s="105" t="s">
        <v>77</v>
      </c>
      <c r="H18" s="32">
        <v>8</v>
      </c>
      <c r="I18" s="32">
        <v>7</v>
      </c>
      <c r="J18" s="32" t="s">
        <v>28</v>
      </c>
      <c r="K18" s="32">
        <v>8</v>
      </c>
      <c r="L18" s="40"/>
      <c r="M18" s="40"/>
      <c r="N18" s="40"/>
      <c r="O18" s="34">
        <v>4.5</v>
      </c>
      <c r="P18" s="35">
        <f>ROUND(SUMPRODUCT(H18:O18,$H$9:$O$9)/100,1)</f>
        <v>5.5</v>
      </c>
      <c r="Q18" s="36" t="str">
        <f>IF(AND($P18&gt;=9,$P18&lt;=10),"A+","")&amp;IF(AND($P18&gt;=8.5,$P18&lt;=8.9),"A","")&amp;IF(AND($P18&gt;=8,$P18&lt;=8.4),"B+","")&amp;IF(AND($P18&gt;=7,$P18&lt;=7.9),"B","")&amp;IF(AND($P18&gt;=6.5,$P18&lt;=6.9),"C+","")&amp;IF(AND($P18&gt;=5.5,$P18&lt;=6.4),"C","")&amp;IF(AND($P18&gt;=5,$P18&lt;=5.4),"D+","")&amp;IF(AND($P18&gt;=4,$P18&lt;=4.9),"D","")&amp;IF(AND($P18&lt;4),"F","")</f>
        <v>C</v>
      </c>
      <c r="R18" s="37" t="str">
        <f>IF($P18&lt;4,"Kém",IF(AND($P18&gt;=4,$P18&lt;=5.4),"Trung bình yếu",IF(AND($P18&gt;=5.5,$P18&lt;=6.9),"Trung bình",IF(AND($P18&gt;=7,$P18&lt;=8.4),"Khá",IF(AND($P18&gt;=8.5,$P18&lt;=10),"Giỏi","")))))</f>
        <v>Trung bình</v>
      </c>
      <c r="S18" s="38" t="str">
        <f>+IF(OR($H18=0,$I18=0,$J18=0,$K18=0),"Không đủ ĐKDT","")</f>
        <v/>
      </c>
      <c r="T18" s="39" t="s">
        <v>922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3.95" customHeight="1">
      <c r="B19" s="27">
        <v>10</v>
      </c>
      <c r="C19" s="28" t="s">
        <v>799</v>
      </c>
      <c r="D19" s="29" t="s">
        <v>800</v>
      </c>
      <c r="E19" s="30" t="s">
        <v>119</v>
      </c>
      <c r="F19" s="31" t="s">
        <v>801</v>
      </c>
      <c r="G19" s="105" t="s">
        <v>65</v>
      </c>
      <c r="H19" s="32">
        <v>6</v>
      </c>
      <c r="I19" s="32">
        <v>8</v>
      </c>
      <c r="J19" s="32" t="s">
        <v>28</v>
      </c>
      <c r="K19" s="32">
        <v>6</v>
      </c>
      <c r="L19" s="40"/>
      <c r="M19" s="40"/>
      <c r="N19" s="40"/>
      <c r="O19" s="34">
        <v>6</v>
      </c>
      <c r="P19" s="35">
        <f>ROUND(SUMPRODUCT(H19:O19,$H$9:$O$9)/100,1)</f>
        <v>6.2</v>
      </c>
      <c r="Q19" s="36" t="str">
        <f>IF(AND($P19&gt;=9,$P19&lt;=10),"A+","")&amp;IF(AND($P19&gt;=8.5,$P19&lt;=8.9),"A","")&amp;IF(AND($P19&gt;=8,$P19&lt;=8.4),"B+","")&amp;IF(AND($P19&gt;=7,$P19&lt;=7.9),"B","")&amp;IF(AND($P19&gt;=6.5,$P19&lt;=6.9),"C+","")&amp;IF(AND($P19&gt;=5.5,$P19&lt;=6.4),"C","")&amp;IF(AND($P19&gt;=5,$P19&lt;=5.4),"D+","")&amp;IF(AND($P19&gt;=4,$P19&lt;=4.9),"D","")&amp;IF(AND($P19&lt;4),"F","")</f>
        <v>C</v>
      </c>
      <c r="R19" s="37" t="str">
        <f>IF($P19&lt;4,"Kém",IF(AND($P19&gt;=4,$P19&lt;=5.4),"Trung bình yếu",IF(AND($P19&gt;=5.5,$P19&lt;=6.9),"Trung bình",IF(AND($P19&gt;=7,$P19&lt;=8.4),"Khá",IF(AND($P19&gt;=8.5,$P19&lt;=10),"Giỏi","")))))</f>
        <v>Trung bình</v>
      </c>
      <c r="S19" s="38" t="str">
        <f>+IF(OR($H19=0,$I19=0,$J19=0,$K19=0),"Không đủ ĐKDT","")</f>
        <v/>
      </c>
      <c r="T19" s="39" t="s">
        <v>922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3.95" customHeight="1">
      <c r="B20" s="27">
        <v>11</v>
      </c>
      <c r="C20" s="28" t="s">
        <v>802</v>
      </c>
      <c r="D20" s="29" t="s">
        <v>126</v>
      </c>
      <c r="E20" s="30" t="s">
        <v>127</v>
      </c>
      <c r="F20" s="31" t="s">
        <v>803</v>
      </c>
      <c r="G20" s="105" t="s">
        <v>77</v>
      </c>
      <c r="H20" s="32">
        <v>9</v>
      </c>
      <c r="I20" s="32">
        <v>7</v>
      </c>
      <c r="J20" s="32" t="s">
        <v>28</v>
      </c>
      <c r="K20" s="32">
        <v>8</v>
      </c>
      <c r="L20" s="40"/>
      <c r="M20" s="40"/>
      <c r="N20" s="40"/>
      <c r="O20" s="34">
        <v>8.5</v>
      </c>
      <c r="P20" s="35">
        <f>ROUND(SUMPRODUCT(H20:O20,$H$9:$O$9)/100,1)</f>
        <v>8.4</v>
      </c>
      <c r="Q20" s="36" t="str">
        <f>IF(AND($P20&gt;=9,$P20&lt;=10),"A+","")&amp;IF(AND($P20&gt;=8.5,$P20&lt;=8.9),"A","")&amp;IF(AND($P20&gt;=8,$P20&lt;=8.4),"B+","")&amp;IF(AND($P20&gt;=7,$P20&lt;=7.9),"B","")&amp;IF(AND($P20&gt;=6.5,$P20&lt;=6.9),"C+","")&amp;IF(AND($P20&gt;=5.5,$P20&lt;=6.4),"C","")&amp;IF(AND($P20&gt;=5,$P20&lt;=5.4),"D+","")&amp;IF(AND($P20&gt;=4,$P20&lt;=4.9),"D","")&amp;IF(AND($P20&lt;4),"F","")</f>
        <v>B+</v>
      </c>
      <c r="R20" s="37" t="str">
        <f>IF($P20&lt;4,"Kém",IF(AND($P20&gt;=4,$P20&lt;=5.4),"Trung bình yếu",IF(AND($P20&gt;=5.5,$P20&lt;=6.9),"Trung bình",IF(AND($P20&gt;=7,$P20&lt;=8.4),"Khá",IF(AND($P20&gt;=8.5,$P20&lt;=10),"Giỏi","")))))</f>
        <v>Khá</v>
      </c>
      <c r="S20" s="38" t="str">
        <f>+IF(OR($H20=0,$I20=0,$J20=0,$K20=0),"Không đủ ĐKDT","")</f>
        <v/>
      </c>
      <c r="T20" s="39" t="s">
        <v>922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3.95" customHeight="1">
      <c r="B21" s="27">
        <v>12</v>
      </c>
      <c r="C21" s="28" t="s">
        <v>804</v>
      </c>
      <c r="D21" s="29" t="s">
        <v>805</v>
      </c>
      <c r="E21" s="30" t="s">
        <v>143</v>
      </c>
      <c r="F21" s="31" t="s">
        <v>806</v>
      </c>
      <c r="G21" s="105" t="s">
        <v>83</v>
      </c>
      <c r="H21" s="32">
        <v>8</v>
      </c>
      <c r="I21" s="32">
        <v>8</v>
      </c>
      <c r="J21" s="32" t="s">
        <v>28</v>
      </c>
      <c r="K21" s="32">
        <v>7.5</v>
      </c>
      <c r="L21" s="40"/>
      <c r="M21" s="40"/>
      <c r="N21" s="40"/>
      <c r="O21" s="34">
        <v>7</v>
      </c>
      <c r="P21" s="35">
        <f>ROUND(SUMPRODUCT(H21:O21,$H$9:$O$9)/100,1)</f>
        <v>7.3</v>
      </c>
      <c r="Q21" s="36" t="str">
        <f>IF(AND($P21&gt;=9,$P21&lt;=10),"A+","")&amp;IF(AND($P21&gt;=8.5,$P21&lt;=8.9),"A","")&amp;IF(AND($P21&gt;=8,$P21&lt;=8.4),"B+","")&amp;IF(AND($P21&gt;=7,$P21&lt;=7.9),"B","")&amp;IF(AND($P21&gt;=6.5,$P21&lt;=6.9),"C+","")&amp;IF(AND($P21&gt;=5.5,$P21&lt;=6.4),"C","")&amp;IF(AND($P21&gt;=5,$P21&lt;=5.4),"D+","")&amp;IF(AND($P21&gt;=4,$P21&lt;=4.9),"D","")&amp;IF(AND($P21&lt;4),"F","")</f>
        <v>B</v>
      </c>
      <c r="R21" s="37" t="str">
        <f>IF($P21&lt;4,"Kém",IF(AND($P21&gt;=4,$P21&lt;=5.4),"Trung bình yếu",IF(AND($P21&gt;=5.5,$P21&lt;=6.9),"Trung bình",IF(AND($P21&gt;=7,$P21&lt;=8.4),"Khá",IF(AND($P21&gt;=8.5,$P21&lt;=10),"Giỏi","")))))</f>
        <v>Khá</v>
      </c>
      <c r="S21" s="38" t="str">
        <f>+IF(OR($H21=0,$I21=0,$J21=0,$K21=0),"Không đủ ĐKDT","")</f>
        <v/>
      </c>
      <c r="T21" s="39" t="s">
        <v>922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3.95" customHeight="1">
      <c r="B22" s="27">
        <v>13</v>
      </c>
      <c r="C22" s="28" t="s">
        <v>807</v>
      </c>
      <c r="D22" s="29" t="s">
        <v>126</v>
      </c>
      <c r="E22" s="30" t="s">
        <v>143</v>
      </c>
      <c r="F22" s="31" t="s">
        <v>808</v>
      </c>
      <c r="G22" s="105" t="s">
        <v>95</v>
      </c>
      <c r="H22" s="32">
        <v>8</v>
      </c>
      <c r="I22" s="32">
        <v>7</v>
      </c>
      <c r="J22" s="32" t="s">
        <v>28</v>
      </c>
      <c r="K22" s="32">
        <v>4</v>
      </c>
      <c r="L22" s="40"/>
      <c r="M22" s="40"/>
      <c r="N22" s="40"/>
      <c r="O22" s="34">
        <v>5</v>
      </c>
      <c r="P22" s="35">
        <f>ROUND(SUMPRODUCT(H22:O22,$H$9:$O$9)/100,1)</f>
        <v>5.4</v>
      </c>
      <c r="Q22" s="36" t="str">
        <f>IF(AND($P22&gt;=9,$P22&lt;=10),"A+","")&amp;IF(AND($P22&gt;=8.5,$P22&lt;=8.9),"A","")&amp;IF(AND($P22&gt;=8,$P22&lt;=8.4),"B+","")&amp;IF(AND($P22&gt;=7,$P22&lt;=7.9),"B","")&amp;IF(AND($P22&gt;=6.5,$P22&lt;=6.9),"C+","")&amp;IF(AND($P22&gt;=5.5,$P22&lt;=6.4),"C","")&amp;IF(AND($P22&gt;=5,$P22&lt;=5.4),"D+","")&amp;IF(AND($P22&gt;=4,$P22&lt;=4.9),"D","")&amp;IF(AND($P22&lt;4),"F","")</f>
        <v>D+</v>
      </c>
      <c r="R22" s="37" t="str">
        <f>IF($P22&lt;4,"Kém",IF(AND($P22&gt;=4,$P22&lt;=5.4),"Trung bình yếu",IF(AND($P22&gt;=5.5,$P22&lt;=6.9),"Trung bình",IF(AND($P22&gt;=7,$P22&lt;=8.4),"Khá",IF(AND($P22&gt;=8.5,$P22&lt;=10),"Giỏi","")))))</f>
        <v>Trung bình yếu</v>
      </c>
      <c r="S22" s="38" t="str">
        <f>+IF(OR($H22=0,$I22=0,$J22=0,$K22=0),"Không đủ ĐKDT","")</f>
        <v/>
      </c>
      <c r="T22" s="39" t="s">
        <v>922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3.95" customHeight="1">
      <c r="B23" s="27">
        <v>14</v>
      </c>
      <c r="C23" s="28" t="s">
        <v>809</v>
      </c>
      <c r="D23" s="29" t="s">
        <v>810</v>
      </c>
      <c r="E23" s="30" t="s">
        <v>650</v>
      </c>
      <c r="F23" s="31" t="s">
        <v>79</v>
      </c>
      <c r="G23" s="105" t="s">
        <v>95</v>
      </c>
      <c r="H23" s="32">
        <v>10</v>
      </c>
      <c r="I23" s="32">
        <v>8</v>
      </c>
      <c r="J23" s="32" t="s">
        <v>28</v>
      </c>
      <c r="K23" s="32">
        <v>5</v>
      </c>
      <c r="L23" s="40"/>
      <c r="M23" s="40"/>
      <c r="N23" s="40"/>
      <c r="O23" s="34">
        <v>6</v>
      </c>
      <c r="P23" s="35">
        <f>ROUND(SUMPRODUCT(H23:O23,$H$9:$O$9)/100,1)</f>
        <v>6.5</v>
      </c>
      <c r="Q23" s="36" t="str">
        <f>IF(AND($P23&gt;=9,$P23&lt;=10),"A+","")&amp;IF(AND($P23&gt;=8.5,$P23&lt;=8.9),"A","")&amp;IF(AND($P23&gt;=8,$P23&lt;=8.4),"B+","")&amp;IF(AND($P23&gt;=7,$P23&lt;=7.9),"B","")&amp;IF(AND($P23&gt;=6.5,$P23&lt;=6.9),"C+","")&amp;IF(AND($P23&gt;=5.5,$P23&lt;=6.4),"C","")&amp;IF(AND($P23&gt;=5,$P23&lt;=5.4),"D+","")&amp;IF(AND($P23&gt;=4,$P23&lt;=4.9),"D","")&amp;IF(AND($P23&lt;4),"F","")</f>
        <v>C+</v>
      </c>
      <c r="R23" s="37" t="str">
        <f>IF($P23&lt;4,"Kém",IF(AND($P23&gt;=4,$P23&lt;=5.4),"Trung bình yếu",IF(AND($P23&gt;=5.5,$P23&lt;=6.9),"Trung bình",IF(AND($P23&gt;=7,$P23&lt;=8.4),"Khá",IF(AND($P23&gt;=8.5,$P23&lt;=10),"Giỏi","")))))</f>
        <v>Trung bình</v>
      </c>
      <c r="S23" s="38" t="str">
        <f>+IF(OR($H23=0,$I23=0,$J23=0,$K23=0),"Không đủ ĐKDT","")</f>
        <v/>
      </c>
      <c r="T23" s="39" t="s">
        <v>922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3.95" customHeight="1">
      <c r="B24" s="27">
        <v>15</v>
      </c>
      <c r="C24" s="28" t="s">
        <v>811</v>
      </c>
      <c r="D24" s="29" t="s">
        <v>812</v>
      </c>
      <c r="E24" s="30" t="s">
        <v>657</v>
      </c>
      <c r="F24" s="31" t="s">
        <v>219</v>
      </c>
      <c r="G24" s="105" t="s">
        <v>83</v>
      </c>
      <c r="H24" s="32">
        <v>8</v>
      </c>
      <c r="I24" s="32">
        <v>7.5</v>
      </c>
      <c r="J24" s="32" t="s">
        <v>28</v>
      </c>
      <c r="K24" s="32">
        <v>8</v>
      </c>
      <c r="L24" s="40"/>
      <c r="M24" s="40"/>
      <c r="N24" s="40"/>
      <c r="O24" s="34">
        <v>4.5</v>
      </c>
      <c r="P24" s="35">
        <f>ROUND(SUMPRODUCT(H24:O24,$H$9:$O$9)/100,1)</f>
        <v>5.5</v>
      </c>
      <c r="Q24" s="36" t="str">
        <f>IF(AND($P24&gt;=9,$P24&lt;=10),"A+","")&amp;IF(AND($P24&gt;=8.5,$P24&lt;=8.9),"A","")&amp;IF(AND($P24&gt;=8,$P24&lt;=8.4),"B+","")&amp;IF(AND($P24&gt;=7,$P24&lt;=7.9),"B","")&amp;IF(AND($P24&gt;=6.5,$P24&lt;=6.9),"C+","")&amp;IF(AND($P24&gt;=5.5,$P24&lt;=6.4),"C","")&amp;IF(AND($P24&gt;=5,$P24&lt;=5.4),"D+","")&amp;IF(AND($P24&gt;=4,$P24&lt;=4.9),"D","")&amp;IF(AND($P24&lt;4),"F","")</f>
        <v>C</v>
      </c>
      <c r="R24" s="37" t="str">
        <f>IF($P24&lt;4,"Kém",IF(AND($P24&gt;=4,$P24&lt;=5.4),"Trung bình yếu",IF(AND($P24&gt;=5.5,$P24&lt;=6.9),"Trung bình",IF(AND($P24&gt;=7,$P24&lt;=8.4),"Khá",IF(AND($P24&gt;=8.5,$P24&lt;=10),"Giỏi","")))))</f>
        <v>Trung bình</v>
      </c>
      <c r="S24" s="38" t="str">
        <f>+IF(OR($H24=0,$I24=0,$J24=0,$K24=0),"Không đủ ĐKDT","")</f>
        <v/>
      </c>
      <c r="T24" s="39" t="s">
        <v>922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3.95" customHeight="1">
      <c r="B25" s="27">
        <v>16</v>
      </c>
      <c r="C25" s="28" t="s">
        <v>813</v>
      </c>
      <c r="D25" s="29" t="s">
        <v>814</v>
      </c>
      <c r="E25" s="30" t="s">
        <v>657</v>
      </c>
      <c r="F25" s="31" t="s">
        <v>561</v>
      </c>
      <c r="G25" s="105" t="s">
        <v>77</v>
      </c>
      <c r="H25" s="32">
        <v>7</v>
      </c>
      <c r="I25" s="32">
        <v>3</v>
      </c>
      <c r="J25" s="32" t="s">
        <v>28</v>
      </c>
      <c r="K25" s="32">
        <v>2.5</v>
      </c>
      <c r="L25" s="40"/>
      <c r="M25" s="40"/>
      <c r="N25" s="40"/>
      <c r="O25" s="34">
        <v>8</v>
      </c>
      <c r="P25" s="35">
        <f>ROUND(SUMPRODUCT(H25:O25,$H$9:$O$9)/100,1)</f>
        <v>6.9</v>
      </c>
      <c r="Q25" s="36" t="str">
        <f>IF(AND($P25&gt;=9,$P25&lt;=10),"A+","")&amp;IF(AND($P25&gt;=8.5,$P25&lt;=8.9),"A","")&amp;IF(AND($P25&gt;=8,$P25&lt;=8.4),"B+","")&amp;IF(AND($P25&gt;=7,$P25&lt;=7.9),"B","")&amp;IF(AND($P25&gt;=6.5,$P25&lt;=6.9),"C+","")&amp;IF(AND($P25&gt;=5.5,$P25&lt;=6.4),"C","")&amp;IF(AND($P25&gt;=5,$P25&lt;=5.4),"D+","")&amp;IF(AND($P25&gt;=4,$P25&lt;=4.9),"D","")&amp;IF(AND($P25&lt;4),"F","")</f>
        <v>C+</v>
      </c>
      <c r="R25" s="37" t="str">
        <f>IF($P25&lt;4,"Kém",IF(AND($P25&gt;=4,$P25&lt;=5.4),"Trung bình yếu",IF(AND($P25&gt;=5.5,$P25&lt;=6.9),"Trung bình",IF(AND($P25&gt;=7,$P25&lt;=8.4),"Khá",IF(AND($P25&gt;=8.5,$P25&lt;=10),"Giỏi","")))))</f>
        <v>Trung bình</v>
      </c>
      <c r="S25" s="38" t="str">
        <f>+IF(OR($H25=0,$I25=0,$J25=0,$K25=0),"Không đủ ĐKDT","")</f>
        <v/>
      </c>
      <c r="T25" s="39" t="s">
        <v>922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3.95" customHeight="1">
      <c r="B26" s="27">
        <v>17</v>
      </c>
      <c r="C26" s="28" t="s">
        <v>815</v>
      </c>
      <c r="D26" s="29" t="s">
        <v>816</v>
      </c>
      <c r="E26" s="30" t="s">
        <v>817</v>
      </c>
      <c r="F26" s="31" t="s">
        <v>76</v>
      </c>
      <c r="G26" s="105" t="s">
        <v>95</v>
      </c>
      <c r="H26" s="32">
        <v>4</v>
      </c>
      <c r="I26" s="32">
        <v>7.5</v>
      </c>
      <c r="J26" s="32" t="s">
        <v>28</v>
      </c>
      <c r="K26" s="32">
        <v>7.5</v>
      </c>
      <c r="L26" s="40"/>
      <c r="M26" s="40"/>
      <c r="N26" s="40"/>
      <c r="O26" s="34">
        <v>3</v>
      </c>
      <c r="P26" s="35">
        <f>ROUND(SUMPRODUCT(H26:O26,$H$9:$O$9)/100,1)</f>
        <v>4</v>
      </c>
      <c r="Q26" s="36" t="str">
        <f>IF(AND($P26&gt;=9,$P26&lt;=10),"A+","")&amp;IF(AND($P26&gt;=8.5,$P26&lt;=8.9),"A","")&amp;IF(AND($P26&gt;=8,$P26&lt;=8.4),"B+","")&amp;IF(AND($P26&gt;=7,$P26&lt;=7.9),"B","")&amp;IF(AND($P26&gt;=6.5,$P26&lt;=6.9),"C+","")&amp;IF(AND($P26&gt;=5.5,$P26&lt;=6.4),"C","")&amp;IF(AND($P26&gt;=5,$P26&lt;=5.4),"D+","")&amp;IF(AND($P26&gt;=4,$P26&lt;=4.9),"D","")&amp;IF(AND($P26&lt;4),"F","")</f>
        <v>D</v>
      </c>
      <c r="R26" s="37" t="str">
        <f>IF($P26&lt;4,"Kém",IF(AND($P26&gt;=4,$P26&lt;=5.4),"Trung bình yếu",IF(AND($P26&gt;=5.5,$P26&lt;=6.9),"Trung bình",IF(AND($P26&gt;=7,$P26&lt;=8.4),"Khá",IF(AND($P26&gt;=8.5,$P26&lt;=10),"Giỏi","")))))</f>
        <v>Trung bình yếu</v>
      </c>
      <c r="S26" s="38" t="str">
        <f>+IF(OR($H26=0,$I26=0,$J26=0,$K26=0),"Không đủ ĐKDT","")</f>
        <v/>
      </c>
      <c r="T26" s="39" t="s">
        <v>922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3.95" customHeight="1">
      <c r="B27" s="27">
        <v>18</v>
      </c>
      <c r="C27" s="28" t="s">
        <v>818</v>
      </c>
      <c r="D27" s="29" t="s">
        <v>819</v>
      </c>
      <c r="E27" s="30" t="s">
        <v>315</v>
      </c>
      <c r="F27" s="31" t="s">
        <v>820</v>
      </c>
      <c r="G27" s="105" t="s">
        <v>69</v>
      </c>
      <c r="H27" s="32">
        <v>6</v>
      </c>
      <c r="I27" s="32">
        <v>7</v>
      </c>
      <c r="J27" s="32" t="s">
        <v>28</v>
      </c>
      <c r="K27" s="32">
        <v>6</v>
      </c>
      <c r="L27" s="40"/>
      <c r="M27" s="40"/>
      <c r="N27" s="40"/>
      <c r="O27" s="34"/>
      <c r="P27" s="35">
        <f>ROUND(SUMPRODUCT(H27:O27,$H$9:$O$9)/100,1)</f>
        <v>1.9</v>
      </c>
      <c r="Q27" s="36" t="str">
        <f>IF(AND($P27&gt;=9,$P27&lt;=10),"A+","")&amp;IF(AND($P27&gt;=8.5,$P27&lt;=8.9),"A","")&amp;IF(AND($P27&gt;=8,$P27&lt;=8.4),"B+","")&amp;IF(AND($P27&gt;=7,$P27&lt;=7.9),"B","")&amp;IF(AND($P27&gt;=6.5,$P27&lt;=6.9),"C+","")&amp;IF(AND($P27&gt;=5.5,$P27&lt;=6.4),"C","")&amp;IF(AND($P27&gt;=5,$P27&lt;=5.4),"D+","")&amp;IF(AND($P27&gt;=4,$P27&lt;=4.9),"D","")&amp;IF(AND($P27&lt;4),"F","")</f>
        <v>F</v>
      </c>
      <c r="R27" s="37" t="str">
        <f>IF($P27&lt;4,"Kém",IF(AND($P27&gt;=4,$P27&lt;=5.4),"Trung bình yếu",IF(AND($P27&gt;=5.5,$P27&lt;=6.9),"Trung bình",IF(AND($P27&gt;=7,$P27&lt;=8.4),"Khá",IF(AND($P27&gt;=8.5,$P27&lt;=10),"Giỏi","")))))</f>
        <v>Kém</v>
      </c>
      <c r="S27" s="38" t="s">
        <v>1039</v>
      </c>
      <c r="T27" s="39" t="s">
        <v>922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3.95" customHeight="1">
      <c r="B28" s="27">
        <v>19</v>
      </c>
      <c r="C28" s="28" t="s">
        <v>821</v>
      </c>
      <c r="D28" s="29" t="s">
        <v>822</v>
      </c>
      <c r="E28" s="30" t="s">
        <v>501</v>
      </c>
      <c r="F28" s="31" t="s">
        <v>823</v>
      </c>
      <c r="G28" s="105" t="s">
        <v>124</v>
      </c>
      <c r="H28" s="32">
        <v>7</v>
      </c>
      <c r="I28" s="32">
        <v>8.5</v>
      </c>
      <c r="J28" s="32" t="s">
        <v>28</v>
      </c>
      <c r="K28" s="32">
        <v>7.5</v>
      </c>
      <c r="L28" s="40"/>
      <c r="M28" s="40"/>
      <c r="N28" s="40"/>
      <c r="O28" s="34">
        <v>6</v>
      </c>
      <c r="P28" s="35">
        <f>ROUND(SUMPRODUCT(H28:O28,$H$9:$O$9)/100,1)</f>
        <v>6.5</v>
      </c>
      <c r="Q28" s="36" t="str">
        <f>IF(AND($P28&gt;=9,$P28&lt;=10),"A+","")&amp;IF(AND($P28&gt;=8.5,$P28&lt;=8.9),"A","")&amp;IF(AND($P28&gt;=8,$P28&lt;=8.4),"B+","")&amp;IF(AND($P28&gt;=7,$P28&lt;=7.9),"B","")&amp;IF(AND($P28&gt;=6.5,$P28&lt;=6.9),"C+","")&amp;IF(AND($P28&gt;=5.5,$P28&lt;=6.4),"C","")&amp;IF(AND($P28&gt;=5,$P28&lt;=5.4),"D+","")&amp;IF(AND($P28&gt;=4,$P28&lt;=4.9),"D","")&amp;IF(AND($P28&lt;4),"F","")</f>
        <v>C+</v>
      </c>
      <c r="R28" s="37" t="str">
        <f>IF($P28&lt;4,"Kém",IF(AND($P28&gt;=4,$P28&lt;=5.4),"Trung bình yếu",IF(AND($P28&gt;=5.5,$P28&lt;=6.9),"Trung bình",IF(AND($P28&gt;=7,$P28&lt;=8.4),"Khá",IF(AND($P28&gt;=8.5,$P28&lt;=10),"Giỏi","")))))</f>
        <v>Trung bình</v>
      </c>
      <c r="S28" s="38" t="str">
        <f>+IF(OR($H28=0,$I28=0,$J28=0,$K28=0),"Không đủ ĐKDT","")</f>
        <v/>
      </c>
      <c r="T28" s="39" t="s">
        <v>922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3.95" customHeight="1">
      <c r="B29" s="27">
        <v>20</v>
      </c>
      <c r="C29" s="28" t="s">
        <v>824</v>
      </c>
      <c r="D29" s="29" t="s">
        <v>825</v>
      </c>
      <c r="E29" s="30" t="s">
        <v>501</v>
      </c>
      <c r="F29" s="31" t="s">
        <v>79</v>
      </c>
      <c r="G29" s="105" t="s">
        <v>73</v>
      </c>
      <c r="H29" s="32">
        <v>0</v>
      </c>
      <c r="I29" s="32">
        <v>0</v>
      </c>
      <c r="J29" s="32" t="s">
        <v>28</v>
      </c>
      <c r="K29" s="32">
        <v>0</v>
      </c>
      <c r="L29" s="40"/>
      <c r="M29" s="40"/>
      <c r="N29" s="40"/>
      <c r="O29" s="34"/>
      <c r="P29" s="35">
        <f>ROUND(SUMPRODUCT(H29:O29,$H$9:$O$9)/100,1)</f>
        <v>0</v>
      </c>
      <c r="Q29" s="36" t="str">
        <f>IF(AND($P29&gt;=9,$P29&lt;=10),"A+","")&amp;IF(AND($P29&gt;=8.5,$P29&lt;=8.9),"A","")&amp;IF(AND($P29&gt;=8,$P29&lt;=8.4),"B+","")&amp;IF(AND($P29&gt;=7,$P29&lt;=7.9),"B","")&amp;IF(AND($P29&gt;=6.5,$P29&lt;=6.9),"C+","")&amp;IF(AND($P29&gt;=5.5,$P29&lt;=6.4),"C","")&amp;IF(AND($P29&gt;=5,$P29&lt;=5.4),"D+","")&amp;IF(AND($P29&gt;=4,$P29&lt;=4.9),"D","")&amp;IF(AND($P29&lt;4),"F","")</f>
        <v>F</v>
      </c>
      <c r="R29" s="37" t="str">
        <f>IF($P29&lt;4,"Kém",IF(AND($P29&gt;=4,$P29&lt;=5.4),"Trung bình yếu",IF(AND($P29&gt;=5.5,$P29&lt;=6.9),"Trung bình",IF(AND($P29&gt;=7,$P29&lt;=8.4),"Khá",IF(AND($P29&gt;=8.5,$P29&lt;=10),"Giỏi","")))))</f>
        <v>Kém</v>
      </c>
      <c r="S29" s="38" t="str">
        <f>+IF(OR($H29=0,$I29=0,$J29=0,$K29=0),"Không đủ ĐKDT","")</f>
        <v>Không đủ ĐKDT</v>
      </c>
      <c r="T29" s="39" t="s">
        <v>922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3.95" customHeight="1">
      <c r="B30" s="27">
        <v>21</v>
      </c>
      <c r="C30" s="28" t="s">
        <v>826</v>
      </c>
      <c r="D30" s="29" t="s">
        <v>827</v>
      </c>
      <c r="E30" s="30" t="s">
        <v>164</v>
      </c>
      <c r="F30" s="31" t="s">
        <v>828</v>
      </c>
      <c r="G30" s="105" t="s">
        <v>77</v>
      </c>
      <c r="H30" s="32">
        <v>9</v>
      </c>
      <c r="I30" s="32">
        <v>7.5</v>
      </c>
      <c r="J30" s="32" t="s">
        <v>28</v>
      </c>
      <c r="K30" s="32">
        <v>7.5</v>
      </c>
      <c r="L30" s="40"/>
      <c r="M30" s="40"/>
      <c r="N30" s="40"/>
      <c r="O30" s="34">
        <v>8.5</v>
      </c>
      <c r="P30" s="35">
        <f>ROUND(SUMPRODUCT(H30:O30,$H$9:$O$9)/100,1)</f>
        <v>8.4</v>
      </c>
      <c r="Q30" s="36" t="str">
        <f>IF(AND($P30&gt;=9,$P30&lt;=10),"A+","")&amp;IF(AND($P30&gt;=8.5,$P30&lt;=8.9),"A","")&amp;IF(AND($P30&gt;=8,$P30&lt;=8.4),"B+","")&amp;IF(AND($P30&gt;=7,$P30&lt;=7.9),"B","")&amp;IF(AND($P30&gt;=6.5,$P30&lt;=6.9),"C+","")&amp;IF(AND($P30&gt;=5.5,$P30&lt;=6.4),"C","")&amp;IF(AND($P30&gt;=5,$P30&lt;=5.4),"D+","")&amp;IF(AND($P30&gt;=4,$P30&lt;=4.9),"D","")&amp;IF(AND($P30&lt;4),"F","")</f>
        <v>B+</v>
      </c>
      <c r="R30" s="37" t="str">
        <f>IF($P30&lt;4,"Kém",IF(AND($P30&gt;=4,$P30&lt;=5.4),"Trung bình yếu",IF(AND($P30&gt;=5.5,$P30&lt;=6.9),"Trung bình",IF(AND($P30&gt;=7,$P30&lt;=8.4),"Khá",IF(AND($P30&gt;=8.5,$P30&lt;=10),"Giỏi","")))))</f>
        <v>Khá</v>
      </c>
      <c r="S30" s="38" t="str">
        <f>+IF(OR($H30=0,$I30=0,$J30=0,$K30=0),"Không đủ ĐKDT","")</f>
        <v/>
      </c>
      <c r="T30" s="39" t="s">
        <v>922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3.95" customHeight="1">
      <c r="B31" s="27">
        <v>22</v>
      </c>
      <c r="C31" s="28" t="s">
        <v>829</v>
      </c>
      <c r="D31" s="29" t="s">
        <v>347</v>
      </c>
      <c r="E31" s="30" t="s">
        <v>830</v>
      </c>
      <c r="F31" s="31" t="s">
        <v>831</v>
      </c>
      <c r="G31" s="105" t="s">
        <v>95</v>
      </c>
      <c r="H31" s="32">
        <v>7</v>
      </c>
      <c r="I31" s="32">
        <v>8.5</v>
      </c>
      <c r="J31" s="32" t="s">
        <v>28</v>
      </c>
      <c r="K31" s="32">
        <v>5</v>
      </c>
      <c r="L31" s="40"/>
      <c r="M31" s="40"/>
      <c r="N31" s="40"/>
      <c r="O31" s="34">
        <v>7</v>
      </c>
      <c r="P31" s="35">
        <f>ROUND(SUMPRODUCT(H31:O31,$H$9:$O$9)/100,1)</f>
        <v>7</v>
      </c>
      <c r="Q31" s="36" t="str">
        <f>IF(AND($P31&gt;=9,$P31&lt;=10),"A+","")&amp;IF(AND($P31&gt;=8.5,$P31&lt;=8.9),"A","")&amp;IF(AND($P31&gt;=8,$P31&lt;=8.4),"B+","")&amp;IF(AND($P31&gt;=7,$P31&lt;=7.9),"B","")&amp;IF(AND($P31&gt;=6.5,$P31&lt;=6.9),"C+","")&amp;IF(AND($P31&gt;=5.5,$P31&lt;=6.4),"C","")&amp;IF(AND($P31&gt;=5,$P31&lt;=5.4),"D+","")&amp;IF(AND($P31&gt;=4,$P31&lt;=4.9),"D","")&amp;IF(AND($P31&lt;4),"F","")</f>
        <v>B</v>
      </c>
      <c r="R31" s="37" t="str">
        <f>IF($P31&lt;4,"Kém",IF(AND($P31&gt;=4,$P31&lt;=5.4),"Trung bình yếu",IF(AND($P31&gt;=5.5,$P31&lt;=6.9),"Trung bình",IF(AND($P31&gt;=7,$P31&lt;=8.4),"Khá",IF(AND($P31&gt;=8.5,$P31&lt;=10),"Giỏi","")))))</f>
        <v>Khá</v>
      </c>
      <c r="S31" s="38" t="str">
        <f>+IF(OR($H31=0,$I31=0,$J31=0,$K31=0),"Không đủ ĐKDT","")</f>
        <v/>
      </c>
      <c r="T31" s="39" t="s">
        <v>922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3.95" customHeight="1">
      <c r="B32" s="27">
        <v>23</v>
      </c>
      <c r="C32" s="28" t="s">
        <v>832</v>
      </c>
      <c r="D32" s="29" t="s">
        <v>126</v>
      </c>
      <c r="E32" s="30" t="s">
        <v>833</v>
      </c>
      <c r="F32" s="31" t="s">
        <v>834</v>
      </c>
      <c r="G32" s="105" t="s">
        <v>95</v>
      </c>
      <c r="H32" s="32">
        <v>6</v>
      </c>
      <c r="I32" s="32">
        <v>7</v>
      </c>
      <c r="J32" s="32" t="s">
        <v>28</v>
      </c>
      <c r="K32" s="32">
        <v>7</v>
      </c>
      <c r="L32" s="40"/>
      <c r="M32" s="40"/>
      <c r="N32" s="40"/>
      <c r="O32" s="34">
        <v>4</v>
      </c>
      <c r="P32" s="35">
        <f>ROUND(SUMPRODUCT(H32:O32,$H$9:$O$9)/100,1)</f>
        <v>4.8</v>
      </c>
      <c r="Q32" s="36" t="str">
        <f>IF(AND($P32&gt;=9,$P32&lt;=10),"A+","")&amp;IF(AND($P32&gt;=8.5,$P32&lt;=8.9),"A","")&amp;IF(AND($P32&gt;=8,$P32&lt;=8.4),"B+","")&amp;IF(AND($P32&gt;=7,$P32&lt;=7.9),"B","")&amp;IF(AND($P32&gt;=6.5,$P32&lt;=6.9),"C+","")&amp;IF(AND($P32&gt;=5.5,$P32&lt;=6.4),"C","")&amp;IF(AND($P32&gt;=5,$P32&lt;=5.4),"D+","")&amp;IF(AND($P32&gt;=4,$P32&lt;=4.9),"D","")&amp;IF(AND($P32&lt;4),"F","")</f>
        <v>D</v>
      </c>
      <c r="R32" s="37" t="str">
        <f>IF($P32&lt;4,"Kém",IF(AND($P32&gt;=4,$P32&lt;=5.4),"Trung bình yếu",IF(AND($P32&gt;=5.5,$P32&lt;=6.9),"Trung bình",IF(AND($P32&gt;=7,$P32&lt;=8.4),"Khá",IF(AND($P32&gt;=8.5,$P32&lt;=10),"Giỏi","")))))</f>
        <v>Trung bình yếu</v>
      </c>
      <c r="S32" s="38" t="str">
        <f>+IF(OR($H32=0,$I32=0,$J32=0,$K32=0),"Không đủ ĐKDT","")</f>
        <v/>
      </c>
      <c r="T32" s="39" t="s">
        <v>922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3.95" customHeight="1">
      <c r="B33" s="27">
        <v>24</v>
      </c>
      <c r="C33" s="28" t="s">
        <v>835</v>
      </c>
      <c r="D33" s="29" t="s">
        <v>126</v>
      </c>
      <c r="E33" s="30" t="s">
        <v>172</v>
      </c>
      <c r="F33" s="31" t="s">
        <v>836</v>
      </c>
      <c r="G33" s="105" t="s">
        <v>837</v>
      </c>
      <c r="H33" s="32">
        <v>10</v>
      </c>
      <c r="I33" s="32">
        <v>9</v>
      </c>
      <c r="J33" s="32" t="s">
        <v>28</v>
      </c>
      <c r="K33" s="32">
        <v>9.5</v>
      </c>
      <c r="L33" s="40"/>
      <c r="M33" s="40"/>
      <c r="N33" s="40"/>
      <c r="O33" s="34">
        <v>7</v>
      </c>
      <c r="P33" s="35">
        <f>ROUND(SUMPRODUCT(H33:O33,$H$9:$O$9)/100,1)</f>
        <v>7.8</v>
      </c>
      <c r="Q33" s="36" t="str">
        <f>IF(AND($P33&gt;=9,$P33&lt;=10),"A+","")&amp;IF(AND($P33&gt;=8.5,$P33&lt;=8.9),"A","")&amp;IF(AND($P33&gt;=8,$P33&lt;=8.4),"B+","")&amp;IF(AND($P33&gt;=7,$P33&lt;=7.9),"B","")&amp;IF(AND($P33&gt;=6.5,$P33&lt;=6.9),"C+","")&amp;IF(AND($P33&gt;=5.5,$P33&lt;=6.4),"C","")&amp;IF(AND($P33&gt;=5,$P33&lt;=5.4),"D+","")&amp;IF(AND($P33&gt;=4,$P33&lt;=4.9),"D","")&amp;IF(AND($P33&lt;4),"F","")</f>
        <v>B</v>
      </c>
      <c r="R33" s="37" t="str">
        <f>IF($P33&lt;4,"Kém",IF(AND($P33&gt;=4,$P33&lt;=5.4),"Trung bình yếu",IF(AND($P33&gt;=5.5,$P33&lt;=6.9),"Trung bình",IF(AND($P33&gt;=7,$P33&lt;=8.4),"Khá",IF(AND($P33&gt;=8.5,$P33&lt;=10),"Giỏi","")))))</f>
        <v>Khá</v>
      </c>
      <c r="S33" s="38" t="str">
        <f>+IF(OR($H33=0,$I33=0,$J33=0,$K33=0),"Không đủ ĐKDT","")</f>
        <v/>
      </c>
      <c r="T33" s="39" t="s">
        <v>922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3.95" customHeight="1">
      <c r="B34" s="27">
        <v>25</v>
      </c>
      <c r="C34" s="28" t="s">
        <v>838</v>
      </c>
      <c r="D34" s="29" t="s">
        <v>839</v>
      </c>
      <c r="E34" s="30" t="s">
        <v>172</v>
      </c>
      <c r="F34" s="31" t="s">
        <v>840</v>
      </c>
      <c r="G34" s="105" t="s">
        <v>841</v>
      </c>
      <c r="H34" s="32">
        <v>3</v>
      </c>
      <c r="I34" s="32">
        <v>0</v>
      </c>
      <c r="J34" s="32" t="s">
        <v>28</v>
      </c>
      <c r="K34" s="32">
        <v>0</v>
      </c>
      <c r="L34" s="40"/>
      <c r="M34" s="40"/>
      <c r="N34" s="40"/>
      <c r="O34" s="34"/>
      <c r="P34" s="35">
        <f>ROUND(SUMPRODUCT(H34:O34,$H$9:$O$9)/100,1)</f>
        <v>0.3</v>
      </c>
      <c r="Q34" s="36" t="str">
        <f>IF(AND($P34&gt;=9,$P34&lt;=10),"A+","")&amp;IF(AND($P34&gt;=8.5,$P34&lt;=8.9),"A","")&amp;IF(AND($P34&gt;=8,$P34&lt;=8.4),"B+","")&amp;IF(AND($P34&gt;=7,$P34&lt;=7.9),"B","")&amp;IF(AND($P34&gt;=6.5,$P34&lt;=6.9),"C+","")&amp;IF(AND($P34&gt;=5.5,$P34&lt;=6.4),"C","")&amp;IF(AND($P34&gt;=5,$P34&lt;=5.4),"D+","")&amp;IF(AND($P34&gt;=4,$P34&lt;=4.9),"D","")&amp;IF(AND($P34&lt;4),"F","")</f>
        <v>F</v>
      </c>
      <c r="R34" s="37" t="str">
        <f>IF($P34&lt;4,"Kém",IF(AND($P34&gt;=4,$P34&lt;=5.4),"Trung bình yếu",IF(AND($P34&gt;=5.5,$P34&lt;=6.9),"Trung bình",IF(AND($P34&gt;=7,$P34&lt;=8.4),"Khá",IF(AND($P34&gt;=8.5,$P34&lt;=10),"Giỏi","")))))</f>
        <v>Kém</v>
      </c>
      <c r="S34" s="38" t="str">
        <f>+IF(OR($H34=0,$I34=0,$J34=0,$K34=0),"Không đủ ĐKDT","")</f>
        <v>Không đủ ĐKDT</v>
      </c>
      <c r="T34" s="39" t="s">
        <v>922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3.95" customHeight="1">
      <c r="B35" s="27">
        <v>26</v>
      </c>
      <c r="C35" s="28" t="s">
        <v>842</v>
      </c>
      <c r="D35" s="29" t="s">
        <v>843</v>
      </c>
      <c r="E35" s="30" t="s">
        <v>541</v>
      </c>
      <c r="F35" s="31" t="s">
        <v>844</v>
      </c>
      <c r="G35" s="105" t="s">
        <v>83</v>
      </c>
      <c r="H35" s="32">
        <v>5</v>
      </c>
      <c r="I35" s="32">
        <v>8.5</v>
      </c>
      <c r="J35" s="32" t="s">
        <v>28</v>
      </c>
      <c r="K35" s="32">
        <v>6</v>
      </c>
      <c r="L35" s="40"/>
      <c r="M35" s="40"/>
      <c r="N35" s="40"/>
      <c r="O35" s="34">
        <v>3.5</v>
      </c>
      <c r="P35" s="35">
        <f>ROUND(SUMPRODUCT(H35:O35,$H$9:$O$9)/100,1)</f>
        <v>4.4000000000000004</v>
      </c>
      <c r="Q35" s="36" t="str">
        <f>IF(AND($P35&gt;=9,$P35&lt;=10),"A+","")&amp;IF(AND($P35&gt;=8.5,$P35&lt;=8.9),"A","")&amp;IF(AND($P35&gt;=8,$P35&lt;=8.4),"B+","")&amp;IF(AND($P35&gt;=7,$P35&lt;=7.9),"B","")&amp;IF(AND($P35&gt;=6.5,$P35&lt;=6.9),"C+","")&amp;IF(AND($P35&gt;=5.5,$P35&lt;=6.4),"C","")&amp;IF(AND($P35&gt;=5,$P35&lt;=5.4),"D+","")&amp;IF(AND($P35&gt;=4,$P35&lt;=4.9),"D","")&amp;IF(AND($P35&lt;4),"F","")</f>
        <v>D</v>
      </c>
      <c r="R35" s="37" t="str">
        <f>IF($P35&lt;4,"Kém",IF(AND($P35&gt;=4,$P35&lt;=5.4),"Trung bình yếu",IF(AND($P35&gt;=5.5,$P35&lt;=6.9),"Trung bình",IF(AND($P35&gt;=7,$P35&lt;=8.4),"Khá",IF(AND($P35&gt;=8.5,$P35&lt;=10),"Giỏi","")))))</f>
        <v>Trung bình yếu</v>
      </c>
      <c r="S35" s="38" t="str">
        <f>+IF(OR($H35=0,$I35=0,$J35=0,$K35=0),"Không đủ ĐKDT","")</f>
        <v/>
      </c>
      <c r="T35" s="39" t="s">
        <v>922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3.95" customHeight="1">
      <c r="B36" s="27">
        <v>27</v>
      </c>
      <c r="C36" s="28" t="s">
        <v>845</v>
      </c>
      <c r="D36" s="29" t="s">
        <v>846</v>
      </c>
      <c r="E36" s="30" t="s">
        <v>361</v>
      </c>
      <c r="F36" s="31" t="s">
        <v>847</v>
      </c>
      <c r="G36" s="105" t="s">
        <v>73</v>
      </c>
      <c r="H36" s="32">
        <v>6</v>
      </c>
      <c r="I36" s="32">
        <v>6</v>
      </c>
      <c r="J36" s="32" t="s">
        <v>28</v>
      </c>
      <c r="K36" s="32">
        <v>6</v>
      </c>
      <c r="L36" s="40"/>
      <c r="M36" s="40"/>
      <c r="N36" s="40"/>
      <c r="O36" s="34">
        <v>3.5</v>
      </c>
      <c r="P36" s="35">
        <f>ROUND(SUMPRODUCT(H36:O36,$H$9:$O$9)/100,1)</f>
        <v>4.3</v>
      </c>
      <c r="Q36" s="36" t="str">
        <f>IF(AND($P36&gt;=9,$P36&lt;=10),"A+","")&amp;IF(AND($P36&gt;=8.5,$P36&lt;=8.9),"A","")&amp;IF(AND($P36&gt;=8,$P36&lt;=8.4),"B+","")&amp;IF(AND($P36&gt;=7,$P36&lt;=7.9),"B","")&amp;IF(AND($P36&gt;=6.5,$P36&lt;=6.9),"C+","")&amp;IF(AND($P36&gt;=5.5,$P36&lt;=6.4),"C","")&amp;IF(AND($P36&gt;=5,$P36&lt;=5.4),"D+","")&amp;IF(AND($P36&gt;=4,$P36&lt;=4.9),"D","")&amp;IF(AND($P36&lt;4),"F","")</f>
        <v>D</v>
      </c>
      <c r="R36" s="37" t="str">
        <f>IF($P36&lt;4,"Kém",IF(AND($P36&gt;=4,$P36&lt;=5.4),"Trung bình yếu",IF(AND($P36&gt;=5.5,$P36&lt;=6.9),"Trung bình",IF(AND($P36&gt;=7,$P36&lt;=8.4),"Khá",IF(AND($P36&gt;=8.5,$P36&lt;=10),"Giỏi","")))))</f>
        <v>Trung bình yếu</v>
      </c>
      <c r="S36" s="38" t="str">
        <f>+IF(OR($H36=0,$I36=0,$J36=0,$K36=0),"Không đủ ĐKDT","")</f>
        <v/>
      </c>
      <c r="T36" s="39" t="s">
        <v>922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3.95" customHeight="1">
      <c r="B37" s="27">
        <v>28</v>
      </c>
      <c r="C37" s="28" t="s">
        <v>848</v>
      </c>
      <c r="D37" s="29" t="s">
        <v>849</v>
      </c>
      <c r="E37" s="30" t="s">
        <v>850</v>
      </c>
      <c r="F37" s="31" t="s">
        <v>401</v>
      </c>
      <c r="G37" s="105" t="s">
        <v>73</v>
      </c>
      <c r="H37" s="32">
        <v>6</v>
      </c>
      <c r="I37" s="32">
        <v>5</v>
      </c>
      <c r="J37" s="32" t="s">
        <v>28</v>
      </c>
      <c r="K37" s="32">
        <v>4</v>
      </c>
      <c r="L37" s="40"/>
      <c r="M37" s="40"/>
      <c r="N37" s="40"/>
      <c r="O37" s="34">
        <v>3</v>
      </c>
      <c r="P37" s="35">
        <f>ROUND(SUMPRODUCT(H37:O37,$H$9:$O$9)/100,1)</f>
        <v>3.6</v>
      </c>
      <c r="Q37" s="36" t="str">
        <f>IF(AND($P37&gt;=9,$P37&lt;=10),"A+","")&amp;IF(AND($P37&gt;=8.5,$P37&lt;=8.9),"A","")&amp;IF(AND($P37&gt;=8,$P37&lt;=8.4),"B+","")&amp;IF(AND($P37&gt;=7,$P37&lt;=7.9),"B","")&amp;IF(AND($P37&gt;=6.5,$P37&lt;=6.9),"C+","")&amp;IF(AND($P37&gt;=5.5,$P37&lt;=6.4),"C","")&amp;IF(AND($P37&gt;=5,$P37&lt;=5.4),"D+","")&amp;IF(AND($P37&gt;=4,$P37&lt;=4.9),"D","")&amp;IF(AND($P37&lt;4),"F","")</f>
        <v>F</v>
      </c>
      <c r="R37" s="37" t="str">
        <f>IF($P37&lt;4,"Kém",IF(AND($P37&gt;=4,$P37&lt;=5.4),"Trung bình yếu",IF(AND($P37&gt;=5.5,$P37&lt;=6.9),"Trung bình",IF(AND($P37&gt;=7,$P37&lt;=8.4),"Khá",IF(AND($P37&gt;=8.5,$P37&lt;=10),"Giỏi","")))))</f>
        <v>Kém</v>
      </c>
      <c r="S37" s="38" t="str">
        <f>+IF(OR($H37=0,$I37=0,$J37=0,$K37=0),"Không đủ ĐKDT","")</f>
        <v/>
      </c>
      <c r="T37" s="39" t="s">
        <v>922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3.95" customHeight="1">
      <c r="B38" s="27">
        <v>29</v>
      </c>
      <c r="C38" s="28" t="s">
        <v>851</v>
      </c>
      <c r="D38" s="29" t="s">
        <v>852</v>
      </c>
      <c r="E38" s="30" t="s">
        <v>207</v>
      </c>
      <c r="F38" s="31" t="s">
        <v>853</v>
      </c>
      <c r="G38" s="105" t="s">
        <v>65</v>
      </c>
      <c r="H38" s="32">
        <v>8</v>
      </c>
      <c r="I38" s="32">
        <v>6</v>
      </c>
      <c r="J38" s="32" t="s">
        <v>28</v>
      </c>
      <c r="K38" s="32">
        <v>8.5</v>
      </c>
      <c r="L38" s="40"/>
      <c r="M38" s="40"/>
      <c r="N38" s="40"/>
      <c r="O38" s="34">
        <v>6</v>
      </c>
      <c r="P38" s="35">
        <f>ROUND(SUMPRODUCT(H38:O38,$H$9:$O$9)/100,1)</f>
        <v>6.5</v>
      </c>
      <c r="Q38" s="36" t="str">
        <f>IF(AND($P38&gt;=9,$P38&lt;=10),"A+","")&amp;IF(AND($P38&gt;=8.5,$P38&lt;=8.9),"A","")&amp;IF(AND($P38&gt;=8,$P38&lt;=8.4),"B+","")&amp;IF(AND($P38&gt;=7,$P38&lt;=7.9),"B","")&amp;IF(AND($P38&gt;=6.5,$P38&lt;=6.9),"C+","")&amp;IF(AND($P38&gt;=5.5,$P38&lt;=6.4),"C","")&amp;IF(AND($P38&gt;=5,$P38&lt;=5.4),"D+","")&amp;IF(AND($P38&gt;=4,$P38&lt;=4.9),"D","")&amp;IF(AND($P38&lt;4),"F","")</f>
        <v>C+</v>
      </c>
      <c r="R38" s="37" t="str">
        <f>IF($P38&lt;4,"Kém",IF(AND($P38&gt;=4,$P38&lt;=5.4),"Trung bình yếu",IF(AND($P38&gt;=5.5,$P38&lt;=6.9),"Trung bình",IF(AND($P38&gt;=7,$P38&lt;=8.4),"Khá",IF(AND($P38&gt;=8.5,$P38&lt;=10),"Giỏi","")))))</f>
        <v>Trung bình</v>
      </c>
      <c r="S38" s="38" t="str">
        <f>+IF(OR($H38=0,$I38=0,$J38=0,$K38=0),"Không đủ ĐKDT","")</f>
        <v/>
      </c>
      <c r="T38" s="39" t="s">
        <v>922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3.95" customHeight="1">
      <c r="B39" s="27">
        <v>30</v>
      </c>
      <c r="C39" s="28" t="s">
        <v>854</v>
      </c>
      <c r="D39" s="29" t="s">
        <v>184</v>
      </c>
      <c r="E39" s="30" t="s">
        <v>207</v>
      </c>
      <c r="F39" s="31" t="s">
        <v>855</v>
      </c>
      <c r="G39" s="105" t="s">
        <v>73</v>
      </c>
      <c r="H39" s="32">
        <v>7</v>
      </c>
      <c r="I39" s="32">
        <v>7</v>
      </c>
      <c r="J39" s="32" t="s">
        <v>28</v>
      </c>
      <c r="K39" s="32">
        <v>6</v>
      </c>
      <c r="L39" s="40"/>
      <c r="M39" s="40"/>
      <c r="N39" s="40"/>
      <c r="O39" s="34">
        <v>4</v>
      </c>
      <c r="P39" s="35">
        <f>ROUND(SUMPRODUCT(H39:O39,$H$9:$O$9)/100,1)</f>
        <v>4.8</v>
      </c>
      <c r="Q39" s="36" t="str">
        <f>IF(AND($P39&gt;=9,$P39&lt;=10),"A+","")&amp;IF(AND($P39&gt;=8.5,$P39&lt;=8.9),"A","")&amp;IF(AND($P39&gt;=8,$P39&lt;=8.4),"B+","")&amp;IF(AND($P39&gt;=7,$P39&lt;=7.9),"B","")&amp;IF(AND($P39&gt;=6.5,$P39&lt;=6.9),"C+","")&amp;IF(AND($P39&gt;=5.5,$P39&lt;=6.4),"C","")&amp;IF(AND($P39&gt;=5,$P39&lt;=5.4),"D+","")&amp;IF(AND($P39&gt;=4,$P39&lt;=4.9),"D","")&amp;IF(AND($P39&lt;4),"F","")</f>
        <v>D</v>
      </c>
      <c r="R39" s="37" t="str">
        <f>IF($P39&lt;4,"Kém",IF(AND($P39&gt;=4,$P39&lt;=5.4),"Trung bình yếu",IF(AND($P39&gt;=5.5,$P39&lt;=6.9),"Trung bình",IF(AND($P39&gt;=7,$P39&lt;=8.4),"Khá",IF(AND($P39&gt;=8.5,$P39&lt;=10),"Giỏi","")))))</f>
        <v>Trung bình yếu</v>
      </c>
      <c r="S39" s="38" t="str">
        <f>+IF(OR($H39=0,$I39=0,$J39=0,$K39=0),"Không đủ ĐKDT","")</f>
        <v/>
      </c>
      <c r="T39" s="39" t="s">
        <v>922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3.95" customHeight="1">
      <c r="B40" s="27">
        <v>31</v>
      </c>
      <c r="C40" s="28" t="s">
        <v>856</v>
      </c>
      <c r="D40" s="29" t="s">
        <v>549</v>
      </c>
      <c r="E40" s="30" t="s">
        <v>233</v>
      </c>
      <c r="F40" s="31" t="s">
        <v>857</v>
      </c>
      <c r="G40" s="105" t="s">
        <v>77</v>
      </c>
      <c r="H40" s="32">
        <v>10</v>
      </c>
      <c r="I40" s="32">
        <v>8</v>
      </c>
      <c r="J40" s="32" t="s">
        <v>28</v>
      </c>
      <c r="K40" s="32">
        <v>8</v>
      </c>
      <c r="L40" s="40"/>
      <c r="M40" s="40"/>
      <c r="N40" s="40"/>
      <c r="O40" s="34">
        <v>8.5</v>
      </c>
      <c r="P40" s="35">
        <f>ROUND(SUMPRODUCT(H40:O40,$H$9:$O$9)/100,1)</f>
        <v>8.6</v>
      </c>
      <c r="Q40" s="36" t="str">
        <f>IF(AND($P40&gt;=9,$P40&lt;=10),"A+","")&amp;IF(AND($P40&gt;=8.5,$P40&lt;=8.9),"A","")&amp;IF(AND($P40&gt;=8,$P40&lt;=8.4),"B+","")&amp;IF(AND($P40&gt;=7,$P40&lt;=7.9),"B","")&amp;IF(AND($P40&gt;=6.5,$P40&lt;=6.9),"C+","")&amp;IF(AND($P40&gt;=5.5,$P40&lt;=6.4),"C","")&amp;IF(AND($P40&gt;=5,$P40&lt;=5.4),"D+","")&amp;IF(AND($P40&gt;=4,$P40&lt;=4.9),"D","")&amp;IF(AND($P40&lt;4),"F","")</f>
        <v>A</v>
      </c>
      <c r="R40" s="37" t="str">
        <f>IF($P40&lt;4,"Kém",IF(AND($P40&gt;=4,$P40&lt;=5.4),"Trung bình yếu",IF(AND($P40&gt;=5.5,$P40&lt;=6.9),"Trung bình",IF(AND($P40&gt;=7,$P40&lt;=8.4),"Khá",IF(AND($P40&gt;=8.5,$P40&lt;=10),"Giỏi","")))))</f>
        <v>Giỏi</v>
      </c>
      <c r="S40" s="38" t="str">
        <f>+IF(OR($H40=0,$I40=0,$J40=0,$K40=0),"Không đủ ĐKDT","")</f>
        <v/>
      </c>
      <c r="T40" s="39" t="s">
        <v>923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3.95" customHeight="1">
      <c r="B41" s="27">
        <v>32</v>
      </c>
      <c r="C41" s="28" t="s">
        <v>858</v>
      </c>
      <c r="D41" s="29" t="s">
        <v>859</v>
      </c>
      <c r="E41" s="30" t="s">
        <v>384</v>
      </c>
      <c r="F41" s="31" t="s">
        <v>860</v>
      </c>
      <c r="G41" s="105" t="s">
        <v>124</v>
      </c>
      <c r="H41" s="32">
        <v>2</v>
      </c>
      <c r="I41" s="32">
        <v>7</v>
      </c>
      <c r="J41" s="32" t="s">
        <v>28</v>
      </c>
      <c r="K41" s="32">
        <v>0</v>
      </c>
      <c r="L41" s="40"/>
      <c r="M41" s="40"/>
      <c r="N41" s="40"/>
      <c r="O41" s="34"/>
      <c r="P41" s="35">
        <f>ROUND(SUMPRODUCT(H41:O41,$H$9:$O$9)/100,1)</f>
        <v>0.9</v>
      </c>
      <c r="Q41" s="36" t="str">
        <f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F</v>
      </c>
      <c r="R41" s="37" t="str">
        <f>IF($P41&lt;4,"Kém",IF(AND($P41&gt;=4,$P41&lt;=5.4),"Trung bình yếu",IF(AND($P41&gt;=5.5,$P41&lt;=6.9),"Trung bình",IF(AND($P41&gt;=7,$P41&lt;=8.4),"Khá",IF(AND($P41&gt;=8.5,$P41&lt;=10),"Giỏi","")))))</f>
        <v>Kém</v>
      </c>
      <c r="S41" s="38" t="str">
        <f>+IF(OR($H41=0,$I41=0,$J41=0,$K41=0),"Không đủ ĐKDT","")</f>
        <v>Không đủ ĐKDT</v>
      </c>
      <c r="T41" s="39" t="s">
        <v>923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3.95" customHeight="1">
      <c r="B42" s="27">
        <v>33</v>
      </c>
      <c r="C42" s="28" t="s">
        <v>861</v>
      </c>
      <c r="D42" s="29" t="s">
        <v>110</v>
      </c>
      <c r="E42" s="30" t="s">
        <v>384</v>
      </c>
      <c r="F42" s="31" t="s">
        <v>862</v>
      </c>
      <c r="G42" s="105" t="s">
        <v>77</v>
      </c>
      <c r="H42" s="32">
        <v>6</v>
      </c>
      <c r="I42" s="32">
        <v>3</v>
      </c>
      <c r="J42" s="32" t="s">
        <v>28</v>
      </c>
      <c r="K42" s="32">
        <v>2</v>
      </c>
      <c r="L42" s="40"/>
      <c r="M42" s="40"/>
      <c r="N42" s="40"/>
      <c r="O42" s="34">
        <v>5</v>
      </c>
      <c r="P42" s="35">
        <f>ROUND(SUMPRODUCT(H42:O42,$H$9:$O$9)/100,1)</f>
        <v>4.5999999999999996</v>
      </c>
      <c r="Q42" s="36" t="str">
        <f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7" t="str">
        <f>IF($P42&lt;4,"Kém",IF(AND($P42&gt;=4,$P42&lt;=5.4),"Trung bình yếu",IF(AND($P42&gt;=5.5,$P42&lt;=6.9),"Trung bình",IF(AND($P42&gt;=7,$P42&lt;=8.4),"Khá",IF(AND($P42&gt;=8.5,$P42&lt;=10),"Giỏi","")))))</f>
        <v>Trung bình yếu</v>
      </c>
      <c r="S42" s="38" t="str">
        <f>+IF(OR($H42=0,$I42=0,$J42=0,$K42=0),"Không đủ ĐKDT","")</f>
        <v/>
      </c>
      <c r="T42" s="39" t="s">
        <v>923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3.95" customHeight="1">
      <c r="B43" s="27">
        <v>34</v>
      </c>
      <c r="C43" s="28" t="s">
        <v>863</v>
      </c>
      <c r="D43" s="29" t="s">
        <v>864</v>
      </c>
      <c r="E43" s="30" t="s">
        <v>564</v>
      </c>
      <c r="F43" s="31" t="s">
        <v>76</v>
      </c>
      <c r="G43" s="105" t="s">
        <v>69</v>
      </c>
      <c r="H43" s="32">
        <v>0</v>
      </c>
      <c r="I43" s="32">
        <v>0</v>
      </c>
      <c r="J43" s="32" t="s">
        <v>28</v>
      </c>
      <c r="K43" s="32">
        <v>0</v>
      </c>
      <c r="L43" s="40"/>
      <c r="M43" s="40"/>
      <c r="N43" s="40"/>
      <c r="O43" s="34"/>
      <c r="P43" s="35">
        <f>ROUND(SUMPRODUCT(H43:O43,$H$9:$O$9)/100,1)</f>
        <v>0</v>
      </c>
      <c r="Q43" s="36" t="str">
        <f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F</v>
      </c>
      <c r="R43" s="37" t="str">
        <f>IF($P43&lt;4,"Kém",IF(AND($P43&gt;=4,$P43&lt;=5.4),"Trung bình yếu",IF(AND($P43&gt;=5.5,$P43&lt;=6.9),"Trung bình",IF(AND($P43&gt;=7,$P43&lt;=8.4),"Khá",IF(AND($P43&gt;=8.5,$P43&lt;=10),"Giỏi","")))))</f>
        <v>Kém</v>
      </c>
      <c r="S43" s="38" t="str">
        <f>+IF(OR($H43=0,$I43=0,$J43=0,$K43=0),"Không đủ ĐKDT","")</f>
        <v>Không đủ ĐKDT</v>
      </c>
      <c r="T43" s="39" t="s">
        <v>923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3.95" customHeight="1">
      <c r="B44" s="27">
        <v>35</v>
      </c>
      <c r="C44" s="28" t="s">
        <v>865</v>
      </c>
      <c r="D44" s="29" t="s">
        <v>866</v>
      </c>
      <c r="E44" s="30" t="s">
        <v>389</v>
      </c>
      <c r="F44" s="31" t="s">
        <v>442</v>
      </c>
      <c r="G44" s="105" t="s">
        <v>65</v>
      </c>
      <c r="H44" s="32">
        <v>8</v>
      </c>
      <c r="I44" s="32">
        <v>8</v>
      </c>
      <c r="J44" s="32" t="s">
        <v>28</v>
      </c>
      <c r="K44" s="32">
        <v>7</v>
      </c>
      <c r="L44" s="40"/>
      <c r="M44" s="40"/>
      <c r="N44" s="40"/>
      <c r="O44" s="34">
        <v>7.5</v>
      </c>
      <c r="P44" s="35">
        <f>ROUND(SUMPRODUCT(H44:O44,$H$9:$O$9)/100,1)</f>
        <v>7.6</v>
      </c>
      <c r="Q44" s="36" t="str">
        <f>IF(AND($P44&gt;=9,$P44&lt;=10),"A+","")&amp;IF(AND($P44&gt;=8.5,$P44&lt;=8.9),"A","")&amp;IF(AND($P44&gt;=8,$P44&lt;=8.4),"B+","")&amp;IF(AND($P44&gt;=7,$P44&lt;=7.9),"B","")&amp;IF(AND($P44&gt;=6.5,$P44&lt;=6.9),"C+","")&amp;IF(AND($P44&gt;=5.5,$P44&lt;=6.4),"C","")&amp;IF(AND($P44&gt;=5,$P44&lt;=5.4),"D+","")&amp;IF(AND($P44&gt;=4,$P44&lt;=4.9),"D","")&amp;IF(AND($P44&lt;4),"F","")</f>
        <v>B</v>
      </c>
      <c r="R44" s="37" t="str">
        <f>IF($P44&lt;4,"Kém",IF(AND($P44&gt;=4,$P44&lt;=5.4),"Trung bình yếu",IF(AND($P44&gt;=5.5,$P44&lt;=6.9),"Trung bình",IF(AND($P44&gt;=7,$P44&lt;=8.4),"Khá",IF(AND($P44&gt;=8.5,$P44&lt;=10),"Giỏi","")))))</f>
        <v>Khá</v>
      </c>
      <c r="S44" s="38" t="str">
        <f>+IF(OR($H44=0,$I44=0,$J44=0,$K44=0),"Không đủ ĐKDT","")</f>
        <v/>
      </c>
      <c r="T44" s="39" t="s">
        <v>923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3.95" customHeight="1">
      <c r="B45" s="27">
        <v>36</v>
      </c>
      <c r="C45" s="28" t="s">
        <v>867</v>
      </c>
      <c r="D45" s="29" t="s">
        <v>868</v>
      </c>
      <c r="E45" s="30" t="s">
        <v>241</v>
      </c>
      <c r="F45" s="31" t="s">
        <v>312</v>
      </c>
      <c r="G45" s="105" t="s">
        <v>77</v>
      </c>
      <c r="H45" s="32">
        <v>7</v>
      </c>
      <c r="I45" s="32">
        <v>7</v>
      </c>
      <c r="J45" s="32" t="s">
        <v>28</v>
      </c>
      <c r="K45" s="32">
        <v>6</v>
      </c>
      <c r="L45" s="40"/>
      <c r="M45" s="40"/>
      <c r="N45" s="40"/>
      <c r="O45" s="34">
        <v>5</v>
      </c>
      <c r="P45" s="35">
        <f>ROUND(SUMPRODUCT(H45:O45,$H$9:$O$9)/100,1)</f>
        <v>5.5</v>
      </c>
      <c r="Q45" s="36" t="str">
        <f>IF(AND($P45&gt;=9,$P45&lt;=10),"A+","")&amp;IF(AND($P45&gt;=8.5,$P45&lt;=8.9),"A","")&amp;IF(AND($P45&gt;=8,$P45&lt;=8.4),"B+","")&amp;IF(AND($P45&gt;=7,$P45&lt;=7.9),"B","")&amp;IF(AND($P45&gt;=6.5,$P45&lt;=6.9),"C+","")&amp;IF(AND($P45&gt;=5.5,$P45&lt;=6.4),"C","")&amp;IF(AND($P45&gt;=5,$P45&lt;=5.4),"D+","")&amp;IF(AND($P45&gt;=4,$P45&lt;=4.9),"D","")&amp;IF(AND($P45&lt;4),"F","")</f>
        <v>C</v>
      </c>
      <c r="R45" s="37" t="str">
        <f>IF($P45&lt;4,"Kém",IF(AND($P45&gt;=4,$P45&lt;=5.4),"Trung bình yếu",IF(AND($P45&gt;=5.5,$P45&lt;=6.9),"Trung bình",IF(AND($P45&gt;=7,$P45&lt;=8.4),"Khá",IF(AND($P45&gt;=8.5,$P45&lt;=10),"Giỏi","")))))</f>
        <v>Trung bình</v>
      </c>
      <c r="S45" s="38" t="str">
        <f>+IF(OR($H45=0,$I45=0,$J45=0,$K45=0),"Không đủ ĐKDT","")</f>
        <v/>
      </c>
      <c r="T45" s="39" t="s">
        <v>923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3.95" customHeight="1">
      <c r="B46" s="27">
        <v>37</v>
      </c>
      <c r="C46" s="28" t="s">
        <v>869</v>
      </c>
      <c r="D46" s="29" t="s">
        <v>452</v>
      </c>
      <c r="E46" s="30" t="s">
        <v>241</v>
      </c>
      <c r="F46" s="31" t="s">
        <v>468</v>
      </c>
      <c r="G46" s="105" t="s">
        <v>65</v>
      </c>
      <c r="H46" s="32">
        <v>6</v>
      </c>
      <c r="I46" s="32">
        <v>7</v>
      </c>
      <c r="J46" s="32" t="s">
        <v>28</v>
      </c>
      <c r="K46" s="32">
        <v>8.5</v>
      </c>
      <c r="L46" s="40"/>
      <c r="M46" s="40"/>
      <c r="N46" s="40"/>
      <c r="O46" s="34">
        <v>6</v>
      </c>
      <c r="P46" s="35">
        <f>ROUND(SUMPRODUCT(H46:O46,$H$9:$O$9)/100,1)</f>
        <v>6.4</v>
      </c>
      <c r="Q46" s="36" t="str">
        <f>IF(AND($P46&gt;=9,$P46&lt;=10),"A+","")&amp;IF(AND($P46&gt;=8.5,$P46&lt;=8.9),"A","")&amp;IF(AND($P46&gt;=8,$P46&lt;=8.4),"B+","")&amp;IF(AND($P46&gt;=7,$P46&lt;=7.9),"B","")&amp;IF(AND($P46&gt;=6.5,$P46&lt;=6.9),"C+","")&amp;IF(AND($P46&gt;=5.5,$P46&lt;=6.4),"C","")&amp;IF(AND($P46&gt;=5,$P46&lt;=5.4),"D+","")&amp;IF(AND($P46&gt;=4,$P46&lt;=4.9),"D","")&amp;IF(AND($P46&lt;4),"F","")</f>
        <v>C</v>
      </c>
      <c r="R46" s="37" t="str">
        <f>IF($P46&lt;4,"Kém",IF(AND($P46&gt;=4,$P46&lt;=5.4),"Trung bình yếu",IF(AND($P46&gt;=5.5,$P46&lt;=6.9),"Trung bình",IF(AND($P46&gt;=7,$P46&lt;=8.4),"Khá",IF(AND($P46&gt;=8.5,$P46&lt;=10),"Giỏi","")))))</f>
        <v>Trung bình</v>
      </c>
      <c r="S46" s="38" t="str">
        <f>+IF(OR($H46=0,$I46=0,$J46=0,$K46=0),"Không đủ ĐKDT","")</f>
        <v/>
      </c>
      <c r="T46" s="39" t="s">
        <v>923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3.95" customHeight="1">
      <c r="B47" s="27">
        <v>38</v>
      </c>
      <c r="C47" s="28" t="s">
        <v>870</v>
      </c>
      <c r="D47" s="29" t="s">
        <v>871</v>
      </c>
      <c r="E47" s="30" t="s">
        <v>241</v>
      </c>
      <c r="F47" s="31" t="s">
        <v>473</v>
      </c>
      <c r="G47" s="105" t="s">
        <v>124</v>
      </c>
      <c r="H47" s="32">
        <v>4</v>
      </c>
      <c r="I47" s="32">
        <v>8.5</v>
      </c>
      <c r="J47" s="32" t="s">
        <v>28</v>
      </c>
      <c r="K47" s="32">
        <v>9</v>
      </c>
      <c r="L47" s="40"/>
      <c r="M47" s="40"/>
      <c r="N47" s="40"/>
      <c r="O47" s="34">
        <v>7</v>
      </c>
      <c r="P47" s="35">
        <f>ROUND(SUMPRODUCT(H47:O47,$H$9:$O$9)/100,1)</f>
        <v>7.1</v>
      </c>
      <c r="Q47" s="36" t="str">
        <f>IF(AND($P47&gt;=9,$P47&lt;=10),"A+","")&amp;IF(AND($P47&gt;=8.5,$P47&lt;=8.9),"A","")&amp;IF(AND($P47&gt;=8,$P47&lt;=8.4),"B+","")&amp;IF(AND($P47&gt;=7,$P47&lt;=7.9),"B","")&amp;IF(AND($P47&gt;=6.5,$P47&lt;=6.9),"C+","")&amp;IF(AND($P47&gt;=5.5,$P47&lt;=6.4),"C","")&amp;IF(AND($P47&gt;=5,$P47&lt;=5.4),"D+","")&amp;IF(AND($P47&gt;=4,$P47&lt;=4.9),"D","")&amp;IF(AND($P47&lt;4),"F","")</f>
        <v>B</v>
      </c>
      <c r="R47" s="37" t="str">
        <f>IF($P47&lt;4,"Kém",IF(AND($P47&gt;=4,$P47&lt;=5.4),"Trung bình yếu",IF(AND($P47&gt;=5.5,$P47&lt;=6.9),"Trung bình",IF(AND($P47&gt;=7,$P47&lt;=8.4),"Khá",IF(AND($P47&gt;=8.5,$P47&lt;=10),"Giỏi","")))))</f>
        <v>Khá</v>
      </c>
      <c r="S47" s="38" t="str">
        <f>+IF(OR($H47=0,$I47=0,$J47=0,$K47=0),"Không đủ ĐKDT","")</f>
        <v/>
      </c>
      <c r="T47" s="39" t="s">
        <v>923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3.95" customHeight="1">
      <c r="B48" s="27">
        <v>39</v>
      </c>
      <c r="C48" s="28" t="s">
        <v>872</v>
      </c>
      <c r="D48" s="29" t="s">
        <v>110</v>
      </c>
      <c r="E48" s="30" t="s">
        <v>241</v>
      </c>
      <c r="F48" s="31" t="s">
        <v>873</v>
      </c>
      <c r="G48" s="105" t="s">
        <v>95</v>
      </c>
      <c r="H48" s="32">
        <v>5</v>
      </c>
      <c r="I48" s="32">
        <v>6.5</v>
      </c>
      <c r="J48" s="32" t="s">
        <v>28</v>
      </c>
      <c r="K48" s="32">
        <v>7</v>
      </c>
      <c r="L48" s="40"/>
      <c r="M48" s="40"/>
      <c r="N48" s="40"/>
      <c r="O48" s="34">
        <v>6.5</v>
      </c>
      <c r="P48" s="35">
        <f>ROUND(SUMPRODUCT(H48:O48,$H$9:$O$9)/100,1)</f>
        <v>6.4</v>
      </c>
      <c r="Q48" s="36" t="str">
        <f>IF(AND($P48&gt;=9,$P48&lt;=10),"A+","")&amp;IF(AND($P48&gt;=8.5,$P48&lt;=8.9),"A","")&amp;IF(AND($P48&gt;=8,$P48&lt;=8.4),"B+","")&amp;IF(AND($P48&gt;=7,$P48&lt;=7.9),"B","")&amp;IF(AND($P48&gt;=6.5,$P48&lt;=6.9),"C+","")&amp;IF(AND($P48&gt;=5.5,$P48&lt;=6.4),"C","")&amp;IF(AND($P48&gt;=5,$P48&lt;=5.4),"D+","")&amp;IF(AND($P48&gt;=4,$P48&lt;=4.9),"D","")&amp;IF(AND($P48&lt;4),"F","")</f>
        <v>C</v>
      </c>
      <c r="R48" s="37" t="str">
        <f>IF($P48&lt;4,"Kém",IF(AND($P48&gt;=4,$P48&lt;=5.4),"Trung bình yếu",IF(AND($P48&gt;=5.5,$P48&lt;=6.9),"Trung bình",IF(AND($P48&gt;=7,$P48&lt;=8.4),"Khá",IF(AND($P48&gt;=8.5,$P48&lt;=10),"Giỏi","")))))</f>
        <v>Trung bình</v>
      </c>
      <c r="S48" s="38" t="str">
        <f>+IF(OR($H48=0,$I48=0,$J48=0,$K48=0),"Không đủ ĐKDT","")</f>
        <v/>
      </c>
      <c r="T48" s="39" t="s">
        <v>923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3.95" customHeight="1">
      <c r="B49" s="27">
        <v>40</v>
      </c>
      <c r="C49" s="28" t="s">
        <v>874</v>
      </c>
      <c r="D49" s="29" t="s">
        <v>875</v>
      </c>
      <c r="E49" s="30" t="s">
        <v>241</v>
      </c>
      <c r="F49" s="31" t="s">
        <v>876</v>
      </c>
      <c r="G49" s="105" t="s">
        <v>69</v>
      </c>
      <c r="H49" s="32">
        <v>4</v>
      </c>
      <c r="I49" s="32">
        <v>7</v>
      </c>
      <c r="J49" s="32" t="s">
        <v>28</v>
      </c>
      <c r="K49" s="32">
        <v>2</v>
      </c>
      <c r="L49" s="40"/>
      <c r="M49" s="40"/>
      <c r="N49" s="40"/>
      <c r="O49" s="34">
        <v>4</v>
      </c>
      <c r="P49" s="35">
        <f>ROUND(SUMPRODUCT(H49:O49,$H$9:$O$9)/100,1)</f>
        <v>4.0999999999999996</v>
      </c>
      <c r="Q49" s="36" t="str">
        <f>IF(AND($P49&gt;=9,$P49&lt;=10),"A+","")&amp;IF(AND($P49&gt;=8.5,$P49&lt;=8.9),"A","")&amp;IF(AND($P49&gt;=8,$P49&lt;=8.4),"B+","")&amp;IF(AND($P49&gt;=7,$P49&lt;=7.9),"B","")&amp;IF(AND($P49&gt;=6.5,$P49&lt;=6.9),"C+","")&amp;IF(AND($P49&gt;=5.5,$P49&lt;=6.4),"C","")&amp;IF(AND($P49&gt;=5,$P49&lt;=5.4),"D+","")&amp;IF(AND($P49&gt;=4,$P49&lt;=4.9),"D","")&amp;IF(AND($P49&lt;4),"F","")</f>
        <v>D</v>
      </c>
      <c r="R49" s="37" t="str">
        <f>IF($P49&lt;4,"Kém",IF(AND($P49&gt;=4,$P49&lt;=5.4),"Trung bình yếu",IF(AND($P49&gt;=5.5,$P49&lt;=6.9),"Trung bình",IF(AND($P49&gt;=7,$P49&lt;=8.4),"Khá",IF(AND($P49&gt;=8.5,$P49&lt;=10),"Giỏi","")))))</f>
        <v>Trung bình yếu</v>
      </c>
      <c r="S49" s="38" t="str">
        <f>+IF(OR($H49=0,$I49=0,$J49=0,$K49=0),"Không đủ ĐKDT","")</f>
        <v/>
      </c>
      <c r="T49" s="39" t="s">
        <v>923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3.95" customHeight="1">
      <c r="B50" s="27">
        <v>41</v>
      </c>
      <c r="C50" s="28" t="s">
        <v>877</v>
      </c>
      <c r="D50" s="29" t="s">
        <v>878</v>
      </c>
      <c r="E50" s="30" t="s">
        <v>879</v>
      </c>
      <c r="F50" s="31" t="s">
        <v>272</v>
      </c>
      <c r="G50" s="105" t="s">
        <v>73</v>
      </c>
      <c r="H50" s="32">
        <v>5</v>
      </c>
      <c r="I50" s="32">
        <v>8.5</v>
      </c>
      <c r="J50" s="32" t="s">
        <v>28</v>
      </c>
      <c r="K50" s="32">
        <v>5</v>
      </c>
      <c r="L50" s="40"/>
      <c r="M50" s="40"/>
      <c r="N50" s="40"/>
      <c r="O50" s="34">
        <v>6</v>
      </c>
      <c r="P50" s="35">
        <f>ROUND(SUMPRODUCT(H50:O50,$H$9:$O$9)/100,1)</f>
        <v>6.1</v>
      </c>
      <c r="Q50" s="36" t="str">
        <f>IF(AND($P50&gt;=9,$P50&lt;=10),"A+","")&amp;IF(AND($P50&gt;=8.5,$P50&lt;=8.9),"A","")&amp;IF(AND($P50&gt;=8,$P50&lt;=8.4),"B+","")&amp;IF(AND($P50&gt;=7,$P50&lt;=7.9),"B","")&amp;IF(AND($P50&gt;=6.5,$P50&lt;=6.9),"C+","")&amp;IF(AND($P50&gt;=5.5,$P50&lt;=6.4),"C","")&amp;IF(AND($P50&gt;=5,$P50&lt;=5.4),"D+","")&amp;IF(AND($P50&gt;=4,$P50&lt;=4.9),"D","")&amp;IF(AND($P50&lt;4),"F","")</f>
        <v>C</v>
      </c>
      <c r="R50" s="37" t="str">
        <f>IF($P50&lt;4,"Kém",IF(AND($P50&gt;=4,$P50&lt;=5.4),"Trung bình yếu",IF(AND($P50&gt;=5.5,$P50&lt;=6.9),"Trung bình",IF(AND($P50&gt;=7,$P50&lt;=8.4),"Khá",IF(AND($P50&gt;=8.5,$P50&lt;=10),"Giỏi","")))))</f>
        <v>Trung bình</v>
      </c>
      <c r="S50" s="38" t="str">
        <f>+IF(OR($H50=0,$I50=0,$J50=0,$K50=0),"Không đủ ĐKDT","")</f>
        <v/>
      </c>
      <c r="T50" s="39" t="s">
        <v>923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3.95" customHeight="1">
      <c r="B51" s="27">
        <v>42</v>
      </c>
      <c r="C51" s="28" t="s">
        <v>880</v>
      </c>
      <c r="D51" s="29" t="s">
        <v>110</v>
      </c>
      <c r="E51" s="30" t="s">
        <v>736</v>
      </c>
      <c r="F51" s="31" t="s">
        <v>881</v>
      </c>
      <c r="G51" s="105" t="s">
        <v>882</v>
      </c>
      <c r="H51" s="32">
        <v>8</v>
      </c>
      <c r="I51" s="32">
        <v>6</v>
      </c>
      <c r="J51" s="32" t="s">
        <v>28</v>
      </c>
      <c r="K51" s="32">
        <v>8.5</v>
      </c>
      <c r="L51" s="40"/>
      <c r="M51" s="40"/>
      <c r="N51" s="40"/>
      <c r="O51" s="34">
        <v>7</v>
      </c>
      <c r="P51" s="35">
        <f>ROUND(SUMPRODUCT(H51:O51,$H$9:$O$9)/100,1)</f>
        <v>7.2</v>
      </c>
      <c r="Q51" s="36" t="str">
        <f>IF(AND($P51&gt;=9,$P51&lt;=10),"A+","")&amp;IF(AND($P51&gt;=8.5,$P51&lt;=8.9),"A","")&amp;IF(AND($P51&gt;=8,$P51&lt;=8.4),"B+","")&amp;IF(AND($P51&gt;=7,$P51&lt;=7.9),"B","")&amp;IF(AND($P51&gt;=6.5,$P51&lt;=6.9),"C+","")&amp;IF(AND($P51&gt;=5.5,$P51&lt;=6.4),"C","")&amp;IF(AND($P51&gt;=5,$P51&lt;=5.4),"D+","")&amp;IF(AND($P51&gt;=4,$P51&lt;=4.9),"D","")&amp;IF(AND($P51&lt;4),"F","")</f>
        <v>B</v>
      </c>
      <c r="R51" s="37" t="str">
        <f>IF($P51&lt;4,"Kém",IF(AND($P51&gt;=4,$P51&lt;=5.4),"Trung bình yếu",IF(AND($P51&gt;=5.5,$P51&lt;=6.9),"Trung bình",IF(AND($P51&gt;=7,$P51&lt;=8.4),"Khá",IF(AND($P51&gt;=8.5,$P51&lt;=10),"Giỏi","")))))</f>
        <v>Khá</v>
      </c>
      <c r="S51" s="38" t="str">
        <f>+IF(OR($H51=0,$I51=0,$J51=0,$K51=0),"Không đủ ĐKDT","")</f>
        <v/>
      </c>
      <c r="T51" s="39" t="s">
        <v>923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3.95" customHeight="1">
      <c r="B52" s="27">
        <v>43</v>
      </c>
      <c r="C52" s="28" t="s">
        <v>883</v>
      </c>
      <c r="D52" s="29" t="s">
        <v>884</v>
      </c>
      <c r="E52" s="30" t="s">
        <v>570</v>
      </c>
      <c r="F52" s="31" t="s">
        <v>349</v>
      </c>
      <c r="G52" s="105" t="s">
        <v>83</v>
      </c>
      <c r="H52" s="32">
        <v>7</v>
      </c>
      <c r="I52" s="32">
        <v>7.5</v>
      </c>
      <c r="J52" s="32" t="s">
        <v>28</v>
      </c>
      <c r="K52" s="32">
        <v>7.5</v>
      </c>
      <c r="L52" s="40"/>
      <c r="M52" s="40"/>
      <c r="N52" s="40"/>
      <c r="O52" s="34">
        <v>5.5</v>
      </c>
      <c r="P52" s="35">
        <f>ROUND(SUMPRODUCT(H52:O52,$H$9:$O$9)/100,1)</f>
        <v>6.1</v>
      </c>
      <c r="Q52" s="36" t="str">
        <f>IF(AND($P52&gt;=9,$P52&lt;=10),"A+","")&amp;IF(AND($P52&gt;=8.5,$P52&lt;=8.9),"A","")&amp;IF(AND($P52&gt;=8,$P52&lt;=8.4),"B+","")&amp;IF(AND($P52&gt;=7,$P52&lt;=7.9),"B","")&amp;IF(AND($P52&gt;=6.5,$P52&lt;=6.9),"C+","")&amp;IF(AND($P52&gt;=5.5,$P52&lt;=6.4),"C","")&amp;IF(AND($P52&gt;=5,$P52&lt;=5.4),"D+","")&amp;IF(AND($P52&gt;=4,$P52&lt;=4.9),"D","")&amp;IF(AND($P52&lt;4),"F","")</f>
        <v>C</v>
      </c>
      <c r="R52" s="37" t="str">
        <f>IF($P52&lt;4,"Kém",IF(AND($P52&gt;=4,$P52&lt;=5.4),"Trung bình yếu",IF(AND($P52&gt;=5.5,$P52&lt;=6.9),"Trung bình",IF(AND($P52&gt;=7,$P52&lt;=8.4),"Khá",IF(AND($P52&gt;=8.5,$P52&lt;=10),"Giỏi","")))))</f>
        <v>Trung bình</v>
      </c>
      <c r="S52" s="38" t="str">
        <f>+IF(OR($H52=0,$I52=0,$J52=0,$K52=0),"Không đủ ĐKDT","")</f>
        <v/>
      </c>
      <c r="T52" s="39" t="s">
        <v>923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3.95" customHeight="1">
      <c r="B53" s="27">
        <v>44</v>
      </c>
      <c r="C53" s="28" t="s">
        <v>885</v>
      </c>
      <c r="D53" s="29" t="s">
        <v>886</v>
      </c>
      <c r="E53" s="30" t="s">
        <v>574</v>
      </c>
      <c r="F53" s="31" t="s">
        <v>234</v>
      </c>
      <c r="G53" s="105" t="s">
        <v>77</v>
      </c>
      <c r="H53" s="32">
        <v>9</v>
      </c>
      <c r="I53" s="32">
        <v>7.5</v>
      </c>
      <c r="J53" s="32" t="s">
        <v>28</v>
      </c>
      <c r="K53" s="32">
        <v>7</v>
      </c>
      <c r="L53" s="40"/>
      <c r="M53" s="40"/>
      <c r="N53" s="40"/>
      <c r="O53" s="34">
        <v>6</v>
      </c>
      <c r="P53" s="35">
        <f>ROUND(SUMPRODUCT(H53:O53,$H$9:$O$9)/100,1)</f>
        <v>6.6</v>
      </c>
      <c r="Q53" s="36" t="str">
        <f>IF(AND($P53&gt;=9,$P53&lt;=10),"A+","")&amp;IF(AND($P53&gt;=8.5,$P53&lt;=8.9),"A","")&amp;IF(AND($P53&gt;=8,$P53&lt;=8.4),"B+","")&amp;IF(AND($P53&gt;=7,$P53&lt;=7.9),"B","")&amp;IF(AND($P53&gt;=6.5,$P53&lt;=6.9),"C+","")&amp;IF(AND($P53&gt;=5.5,$P53&lt;=6.4),"C","")&amp;IF(AND($P53&gt;=5,$P53&lt;=5.4),"D+","")&amp;IF(AND($P53&gt;=4,$P53&lt;=4.9),"D","")&amp;IF(AND($P53&lt;4),"F","")</f>
        <v>C+</v>
      </c>
      <c r="R53" s="37" t="str">
        <f>IF($P53&lt;4,"Kém",IF(AND($P53&gt;=4,$P53&lt;=5.4),"Trung bình yếu",IF(AND($P53&gt;=5.5,$P53&lt;=6.9),"Trung bình",IF(AND($P53&gt;=7,$P53&lt;=8.4),"Khá",IF(AND($P53&gt;=8.5,$P53&lt;=10),"Giỏi","")))))</f>
        <v>Trung bình</v>
      </c>
      <c r="S53" s="38" t="str">
        <f>+IF(OR($H53=0,$I53=0,$J53=0,$K53=0),"Không đủ ĐKDT","")</f>
        <v/>
      </c>
      <c r="T53" s="39" t="s">
        <v>923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3.95" customHeight="1">
      <c r="B54" s="27">
        <v>45</v>
      </c>
      <c r="C54" s="28" t="s">
        <v>887</v>
      </c>
      <c r="D54" s="29" t="s">
        <v>126</v>
      </c>
      <c r="E54" s="30" t="s">
        <v>888</v>
      </c>
      <c r="F54" s="31" t="s">
        <v>889</v>
      </c>
      <c r="G54" s="105" t="s">
        <v>83</v>
      </c>
      <c r="H54" s="32">
        <v>5</v>
      </c>
      <c r="I54" s="32">
        <v>8.5</v>
      </c>
      <c r="J54" s="32" t="s">
        <v>28</v>
      </c>
      <c r="K54" s="32">
        <v>4</v>
      </c>
      <c r="L54" s="40"/>
      <c r="M54" s="40"/>
      <c r="N54" s="40"/>
      <c r="O54" s="34">
        <v>5</v>
      </c>
      <c r="P54" s="35">
        <f>ROUND(SUMPRODUCT(H54:O54,$H$9:$O$9)/100,1)</f>
        <v>5.3</v>
      </c>
      <c r="Q54" s="36" t="str">
        <f>IF(AND($P54&gt;=9,$P54&lt;=10),"A+","")&amp;IF(AND($P54&gt;=8.5,$P54&lt;=8.9),"A","")&amp;IF(AND($P54&gt;=8,$P54&lt;=8.4),"B+","")&amp;IF(AND($P54&gt;=7,$P54&lt;=7.9),"B","")&amp;IF(AND($P54&gt;=6.5,$P54&lt;=6.9),"C+","")&amp;IF(AND($P54&gt;=5.5,$P54&lt;=6.4),"C","")&amp;IF(AND($P54&gt;=5,$P54&lt;=5.4),"D+","")&amp;IF(AND($P54&gt;=4,$P54&lt;=4.9),"D","")&amp;IF(AND($P54&lt;4),"F","")</f>
        <v>D+</v>
      </c>
      <c r="R54" s="37" t="str">
        <f>IF($P54&lt;4,"Kém",IF(AND($P54&gt;=4,$P54&lt;=5.4),"Trung bình yếu",IF(AND($P54&gt;=5.5,$P54&lt;=6.9),"Trung bình",IF(AND($P54&gt;=7,$P54&lt;=8.4),"Khá",IF(AND($P54&gt;=8.5,$P54&lt;=10),"Giỏi","")))))</f>
        <v>Trung bình yếu</v>
      </c>
      <c r="S54" s="38" t="str">
        <f>+IF(OR($H54=0,$I54=0,$J54=0,$K54=0),"Không đủ ĐKDT","")</f>
        <v/>
      </c>
      <c r="T54" s="39" t="s">
        <v>923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3.95" customHeight="1">
      <c r="B55" s="27">
        <v>46</v>
      </c>
      <c r="C55" s="28" t="s">
        <v>890</v>
      </c>
      <c r="D55" s="29" t="s">
        <v>126</v>
      </c>
      <c r="E55" s="30" t="s">
        <v>251</v>
      </c>
      <c r="F55" s="31" t="s">
        <v>473</v>
      </c>
      <c r="G55" s="105" t="s">
        <v>77</v>
      </c>
      <c r="H55" s="32">
        <v>8</v>
      </c>
      <c r="I55" s="32">
        <v>8.5</v>
      </c>
      <c r="J55" s="32" t="s">
        <v>28</v>
      </c>
      <c r="K55" s="32">
        <v>6</v>
      </c>
      <c r="L55" s="40"/>
      <c r="M55" s="40"/>
      <c r="N55" s="40"/>
      <c r="O55" s="34">
        <v>6</v>
      </c>
      <c r="P55" s="35">
        <f>ROUND(SUMPRODUCT(H55:O55,$H$9:$O$9)/100,1)</f>
        <v>6.5</v>
      </c>
      <c r="Q55" s="36" t="str">
        <f>IF(AND($P55&gt;=9,$P55&lt;=10),"A+","")&amp;IF(AND($P55&gt;=8.5,$P55&lt;=8.9),"A","")&amp;IF(AND($P55&gt;=8,$P55&lt;=8.4),"B+","")&amp;IF(AND($P55&gt;=7,$P55&lt;=7.9),"B","")&amp;IF(AND($P55&gt;=6.5,$P55&lt;=6.9),"C+","")&amp;IF(AND($P55&gt;=5.5,$P55&lt;=6.4),"C","")&amp;IF(AND($P55&gt;=5,$P55&lt;=5.4),"D+","")&amp;IF(AND($P55&gt;=4,$P55&lt;=4.9),"D","")&amp;IF(AND($P55&lt;4),"F","")</f>
        <v>C+</v>
      </c>
      <c r="R55" s="37" t="str">
        <f>IF($P55&lt;4,"Kém",IF(AND($P55&gt;=4,$P55&lt;=5.4),"Trung bình yếu",IF(AND($P55&gt;=5.5,$P55&lt;=6.9),"Trung bình",IF(AND($P55&gt;=7,$P55&lt;=8.4),"Khá",IF(AND($P55&gt;=8.5,$P55&lt;=10),"Giỏi","")))))</f>
        <v>Trung bình</v>
      </c>
      <c r="S55" s="38" t="str">
        <f>+IF(OR($H55=0,$I55=0,$J55=0,$K55=0),"Không đủ ĐKDT","")</f>
        <v/>
      </c>
      <c r="T55" s="39" t="s">
        <v>923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3.95" customHeight="1">
      <c r="B56" s="27">
        <v>47</v>
      </c>
      <c r="C56" s="28" t="s">
        <v>891</v>
      </c>
      <c r="D56" s="29" t="s">
        <v>892</v>
      </c>
      <c r="E56" s="30" t="s">
        <v>893</v>
      </c>
      <c r="F56" s="31" t="s">
        <v>108</v>
      </c>
      <c r="G56" s="105" t="s">
        <v>73</v>
      </c>
      <c r="H56" s="32">
        <v>7</v>
      </c>
      <c r="I56" s="32">
        <v>7.5</v>
      </c>
      <c r="J56" s="32" t="s">
        <v>28</v>
      </c>
      <c r="K56" s="32">
        <v>6</v>
      </c>
      <c r="L56" s="40"/>
      <c r="M56" s="40"/>
      <c r="N56" s="40"/>
      <c r="O56" s="34">
        <v>7</v>
      </c>
      <c r="P56" s="35">
        <f>ROUND(SUMPRODUCT(H56:O56,$H$9:$O$9)/100,1)</f>
        <v>7</v>
      </c>
      <c r="Q56" s="36" t="str">
        <f>IF(AND($P56&gt;=9,$P56&lt;=10),"A+","")&amp;IF(AND($P56&gt;=8.5,$P56&lt;=8.9),"A","")&amp;IF(AND($P56&gt;=8,$P56&lt;=8.4),"B+","")&amp;IF(AND($P56&gt;=7,$P56&lt;=7.9),"B","")&amp;IF(AND($P56&gt;=6.5,$P56&lt;=6.9),"C+","")&amp;IF(AND($P56&gt;=5.5,$P56&lt;=6.4),"C","")&amp;IF(AND($P56&gt;=5,$P56&lt;=5.4),"D+","")&amp;IF(AND($P56&gt;=4,$P56&lt;=4.9),"D","")&amp;IF(AND($P56&lt;4),"F","")</f>
        <v>B</v>
      </c>
      <c r="R56" s="37" t="str">
        <f>IF($P56&lt;4,"Kém",IF(AND($P56&gt;=4,$P56&lt;=5.4),"Trung bình yếu",IF(AND($P56&gt;=5.5,$P56&lt;=6.9),"Trung bình",IF(AND($P56&gt;=7,$P56&lt;=8.4),"Khá",IF(AND($P56&gt;=8.5,$P56&lt;=10),"Giỏi","")))))</f>
        <v>Khá</v>
      </c>
      <c r="S56" s="38" t="str">
        <f>+IF(OR($H56=0,$I56=0,$J56=0,$K56=0),"Không đủ ĐKDT","")</f>
        <v/>
      </c>
      <c r="T56" s="39" t="s">
        <v>923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3.95" customHeight="1">
      <c r="B57" s="27">
        <v>48</v>
      </c>
      <c r="C57" s="28" t="s">
        <v>894</v>
      </c>
      <c r="D57" s="29" t="s">
        <v>184</v>
      </c>
      <c r="E57" s="30" t="s">
        <v>893</v>
      </c>
      <c r="F57" s="31" t="s">
        <v>76</v>
      </c>
      <c r="G57" s="105" t="s">
        <v>77</v>
      </c>
      <c r="H57" s="32">
        <v>10</v>
      </c>
      <c r="I57" s="32">
        <v>7.5</v>
      </c>
      <c r="J57" s="32" t="s">
        <v>28</v>
      </c>
      <c r="K57" s="32">
        <v>7</v>
      </c>
      <c r="L57" s="40"/>
      <c r="M57" s="40"/>
      <c r="N57" s="40"/>
      <c r="O57" s="34">
        <v>9</v>
      </c>
      <c r="P57" s="35">
        <f>ROUND(SUMPRODUCT(H57:O57,$H$9:$O$9)/100,1)</f>
        <v>8.8000000000000007</v>
      </c>
      <c r="Q57" s="36" t="str">
        <f>IF(AND($P57&gt;=9,$P57&lt;=10),"A+","")&amp;IF(AND($P57&gt;=8.5,$P57&lt;=8.9),"A","")&amp;IF(AND($P57&gt;=8,$P57&lt;=8.4),"B+","")&amp;IF(AND($P57&gt;=7,$P57&lt;=7.9),"B","")&amp;IF(AND($P57&gt;=6.5,$P57&lt;=6.9),"C+","")&amp;IF(AND($P57&gt;=5.5,$P57&lt;=6.4),"C","")&amp;IF(AND($P57&gt;=5,$P57&lt;=5.4),"D+","")&amp;IF(AND($P57&gt;=4,$P57&lt;=4.9),"D","")&amp;IF(AND($P57&lt;4),"F","")</f>
        <v>A</v>
      </c>
      <c r="R57" s="37" t="str">
        <f>IF($P57&lt;4,"Kém",IF(AND($P57&gt;=4,$P57&lt;=5.4),"Trung bình yếu",IF(AND($P57&gt;=5.5,$P57&lt;=6.9),"Trung bình",IF(AND($P57&gt;=7,$P57&lt;=8.4),"Khá",IF(AND($P57&gt;=8.5,$P57&lt;=10),"Giỏi","")))))</f>
        <v>Giỏi</v>
      </c>
      <c r="S57" s="38" t="str">
        <f>+IF(OR($H57=0,$I57=0,$J57=0,$K57=0),"Không đủ ĐKDT","")</f>
        <v/>
      </c>
      <c r="T57" s="39" t="s">
        <v>923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3.95" customHeight="1">
      <c r="B58" s="27">
        <v>49</v>
      </c>
      <c r="C58" s="28" t="s">
        <v>895</v>
      </c>
      <c r="D58" s="29" t="s">
        <v>492</v>
      </c>
      <c r="E58" s="30" t="s">
        <v>896</v>
      </c>
      <c r="F58" s="31" t="s">
        <v>897</v>
      </c>
      <c r="G58" s="105" t="s">
        <v>73</v>
      </c>
      <c r="H58" s="32">
        <v>8</v>
      </c>
      <c r="I58" s="32">
        <v>7</v>
      </c>
      <c r="J58" s="32" t="s">
        <v>28</v>
      </c>
      <c r="K58" s="32">
        <v>7</v>
      </c>
      <c r="L58" s="40"/>
      <c r="M58" s="40"/>
      <c r="N58" s="40"/>
      <c r="O58" s="34">
        <v>8</v>
      </c>
      <c r="P58" s="35">
        <f>ROUND(SUMPRODUCT(H58:O58,$H$9:$O$9)/100,1)</f>
        <v>7.8</v>
      </c>
      <c r="Q58" s="36" t="str">
        <f>IF(AND($P58&gt;=9,$P58&lt;=10),"A+","")&amp;IF(AND($P58&gt;=8.5,$P58&lt;=8.9),"A","")&amp;IF(AND($P58&gt;=8,$P58&lt;=8.4),"B+","")&amp;IF(AND($P58&gt;=7,$P58&lt;=7.9),"B","")&amp;IF(AND($P58&gt;=6.5,$P58&lt;=6.9),"C+","")&amp;IF(AND($P58&gt;=5.5,$P58&lt;=6.4),"C","")&amp;IF(AND($P58&gt;=5,$P58&lt;=5.4),"D+","")&amp;IF(AND($P58&gt;=4,$P58&lt;=4.9),"D","")&amp;IF(AND($P58&lt;4),"F","")</f>
        <v>B</v>
      </c>
      <c r="R58" s="37" t="str">
        <f>IF($P58&lt;4,"Kém",IF(AND($P58&gt;=4,$P58&lt;=5.4),"Trung bình yếu",IF(AND($P58&gt;=5.5,$P58&lt;=6.9),"Trung bình",IF(AND($P58&gt;=7,$P58&lt;=8.4),"Khá",IF(AND($P58&gt;=8.5,$P58&lt;=10),"Giỏi","")))))</f>
        <v>Khá</v>
      </c>
      <c r="S58" s="38" t="str">
        <f>+IF(OR($H58=0,$I58=0,$J58=0,$K58=0),"Không đủ ĐKDT","")</f>
        <v/>
      </c>
      <c r="T58" s="39" t="s">
        <v>923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3.95" customHeight="1">
      <c r="B59" s="27">
        <v>50</v>
      </c>
      <c r="C59" s="28" t="s">
        <v>898</v>
      </c>
      <c r="D59" s="29" t="s">
        <v>899</v>
      </c>
      <c r="E59" s="30" t="s">
        <v>260</v>
      </c>
      <c r="F59" s="31" t="s">
        <v>458</v>
      </c>
      <c r="G59" s="105" t="s">
        <v>77</v>
      </c>
      <c r="H59" s="32">
        <v>8</v>
      </c>
      <c r="I59" s="32">
        <v>7</v>
      </c>
      <c r="J59" s="32" t="s">
        <v>28</v>
      </c>
      <c r="K59" s="32">
        <v>5</v>
      </c>
      <c r="L59" s="40"/>
      <c r="M59" s="40"/>
      <c r="N59" s="40"/>
      <c r="O59" s="34">
        <v>8.5</v>
      </c>
      <c r="P59" s="35">
        <f>ROUND(SUMPRODUCT(H59:O59,$H$9:$O$9)/100,1)</f>
        <v>8</v>
      </c>
      <c r="Q59" s="36" t="str">
        <f>IF(AND($P59&gt;=9,$P59&lt;=10),"A+","")&amp;IF(AND($P59&gt;=8.5,$P59&lt;=8.9),"A","")&amp;IF(AND($P59&gt;=8,$P59&lt;=8.4),"B+","")&amp;IF(AND($P59&gt;=7,$P59&lt;=7.9),"B","")&amp;IF(AND($P59&gt;=6.5,$P59&lt;=6.9),"C+","")&amp;IF(AND($P59&gt;=5.5,$P59&lt;=6.4),"C","")&amp;IF(AND($P59&gt;=5,$P59&lt;=5.4),"D+","")&amp;IF(AND($P59&gt;=4,$P59&lt;=4.9),"D","")&amp;IF(AND($P59&lt;4),"F","")</f>
        <v>B+</v>
      </c>
      <c r="R59" s="37" t="str">
        <f>IF($P59&lt;4,"Kém",IF(AND($P59&gt;=4,$P59&lt;=5.4),"Trung bình yếu",IF(AND($P59&gt;=5.5,$P59&lt;=6.9),"Trung bình",IF(AND($P59&gt;=7,$P59&lt;=8.4),"Khá",IF(AND($P59&gt;=8.5,$P59&lt;=10),"Giỏi","")))))</f>
        <v>Khá</v>
      </c>
      <c r="S59" s="38" t="str">
        <f>+IF(OR($H59=0,$I59=0,$J59=0,$K59=0),"Không đủ ĐKDT","")</f>
        <v/>
      </c>
      <c r="T59" s="39" t="s">
        <v>923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3.95" customHeight="1">
      <c r="B60" s="27">
        <v>51</v>
      </c>
      <c r="C60" s="28" t="s">
        <v>900</v>
      </c>
      <c r="D60" s="29" t="s">
        <v>901</v>
      </c>
      <c r="E60" s="30" t="s">
        <v>260</v>
      </c>
      <c r="F60" s="31" t="s">
        <v>902</v>
      </c>
      <c r="G60" s="105" t="s">
        <v>95</v>
      </c>
      <c r="H60" s="32">
        <v>7</v>
      </c>
      <c r="I60" s="32">
        <v>6</v>
      </c>
      <c r="J60" s="32" t="s">
        <v>28</v>
      </c>
      <c r="K60" s="32">
        <v>7</v>
      </c>
      <c r="L60" s="40"/>
      <c r="M60" s="40"/>
      <c r="N60" s="40"/>
      <c r="O60" s="34">
        <v>7.5</v>
      </c>
      <c r="P60" s="35">
        <f>ROUND(SUMPRODUCT(H60:O60,$H$9:$O$9)/100,1)</f>
        <v>7.3</v>
      </c>
      <c r="Q60" s="36" t="str">
        <f>IF(AND($P60&gt;=9,$P60&lt;=10),"A+","")&amp;IF(AND($P60&gt;=8.5,$P60&lt;=8.9),"A","")&amp;IF(AND($P60&gt;=8,$P60&lt;=8.4),"B+","")&amp;IF(AND($P60&gt;=7,$P60&lt;=7.9),"B","")&amp;IF(AND($P60&gt;=6.5,$P60&lt;=6.9),"C+","")&amp;IF(AND($P60&gt;=5.5,$P60&lt;=6.4),"C","")&amp;IF(AND($P60&gt;=5,$P60&lt;=5.4),"D+","")&amp;IF(AND($P60&gt;=4,$P60&lt;=4.9),"D","")&amp;IF(AND($P60&lt;4),"F","")</f>
        <v>B</v>
      </c>
      <c r="R60" s="37" t="str">
        <f>IF($P60&lt;4,"Kém",IF(AND($P60&gt;=4,$P60&lt;=5.4),"Trung bình yếu",IF(AND($P60&gt;=5.5,$P60&lt;=6.9),"Trung bình",IF(AND($P60&gt;=7,$P60&lt;=8.4),"Khá",IF(AND($P60&gt;=8.5,$P60&lt;=10),"Giỏi","")))))</f>
        <v>Khá</v>
      </c>
      <c r="S60" s="38" t="str">
        <f>+IF(OR($H60=0,$I60=0,$J60=0,$K60=0),"Không đủ ĐKDT","")</f>
        <v/>
      </c>
      <c r="T60" s="39" t="s">
        <v>923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3.95" customHeight="1">
      <c r="B61" s="27">
        <v>52</v>
      </c>
      <c r="C61" s="28" t="s">
        <v>903</v>
      </c>
      <c r="D61" s="29" t="s">
        <v>904</v>
      </c>
      <c r="E61" s="30" t="s">
        <v>260</v>
      </c>
      <c r="F61" s="31" t="s">
        <v>905</v>
      </c>
      <c r="G61" s="105" t="s">
        <v>906</v>
      </c>
      <c r="H61" s="32">
        <v>7</v>
      </c>
      <c r="I61" s="32">
        <v>6.5</v>
      </c>
      <c r="J61" s="32" t="s">
        <v>28</v>
      </c>
      <c r="K61" s="32">
        <v>8</v>
      </c>
      <c r="L61" s="40"/>
      <c r="M61" s="40"/>
      <c r="N61" s="40"/>
      <c r="O61" s="34">
        <v>7.5</v>
      </c>
      <c r="P61" s="35">
        <f>ROUND(SUMPRODUCT(H61:O61,$H$9:$O$9)/100,1)</f>
        <v>7.4</v>
      </c>
      <c r="Q61" s="36" t="str">
        <f>IF(AND($P61&gt;=9,$P61&lt;=10),"A+","")&amp;IF(AND($P61&gt;=8.5,$P61&lt;=8.9),"A","")&amp;IF(AND($P61&gt;=8,$P61&lt;=8.4),"B+","")&amp;IF(AND($P61&gt;=7,$P61&lt;=7.9),"B","")&amp;IF(AND($P61&gt;=6.5,$P61&lt;=6.9),"C+","")&amp;IF(AND($P61&gt;=5.5,$P61&lt;=6.4),"C","")&amp;IF(AND($P61&gt;=5,$P61&lt;=5.4),"D+","")&amp;IF(AND($P61&gt;=4,$P61&lt;=4.9),"D","")&amp;IF(AND($P61&lt;4),"F","")</f>
        <v>B</v>
      </c>
      <c r="R61" s="37" t="str">
        <f>IF($P61&lt;4,"Kém",IF(AND($P61&gt;=4,$P61&lt;=5.4),"Trung bình yếu",IF(AND($P61&gt;=5.5,$P61&lt;=6.9),"Trung bình",IF(AND($P61&gt;=7,$P61&lt;=8.4),"Khá",IF(AND($P61&gt;=8.5,$P61&lt;=10),"Giỏi","")))))</f>
        <v>Khá</v>
      </c>
      <c r="S61" s="38" t="str">
        <f>+IF(OR($H61=0,$I61=0,$J61=0,$K61=0),"Không đủ ĐKDT","")</f>
        <v/>
      </c>
      <c r="T61" s="39" t="s">
        <v>923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3.95" customHeight="1">
      <c r="B62" s="27">
        <v>53</v>
      </c>
      <c r="C62" s="28" t="s">
        <v>907</v>
      </c>
      <c r="D62" s="29" t="s">
        <v>106</v>
      </c>
      <c r="E62" s="30" t="s">
        <v>260</v>
      </c>
      <c r="F62" s="31" t="s">
        <v>648</v>
      </c>
      <c r="G62" s="105" t="s">
        <v>65</v>
      </c>
      <c r="H62" s="32">
        <v>10</v>
      </c>
      <c r="I62" s="32">
        <v>8</v>
      </c>
      <c r="J62" s="32" t="s">
        <v>28</v>
      </c>
      <c r="K62" s="32">
        <v>8</v>
      </c>
      <c r="L62" s="40"/>
      <c r="M62" s="40"/>
      <c r="N62" s="40"/>
      <c r="O62" s="34">
        <v>7</v>
      </c>
      <c r="P62" s="35">
        <f>ROUND(SUMPRODUCT(H62:O62,$H$9:$O$9)/100,1)</f>
        <v>7.5</v>
      </c>
      <c r="Q62" s="36" t="str">
        <f>IF(AND($P62&gt;=9,$P62&lt;=10),"A+","")&amp;IF(AND($P62&gt;=8.5,$P62&lt;=8.9),"A","")&amp;IF(AND($P62&gt;=8,$P62&lt;=8.4),"B+","")&amp;IF(AND($P62&gt;=7,$P62&lt;=7.9),"B","")&amp;IF(AND($P62&gt;=6.5,$P62&lt;=6.9),"C+","")&amp;IF(AND($P62&gt;=5.5,$P62&lt;=6.4),"C","")&amp;IF(AND($P62&gt;=5,$P62&lt;=5.4),"D+","")&amp;IF(AND($P62&gt;=4,$P62&lt;=4.9),"D","")&amp;IF(AND($P62&lt;4),"F","")</f>
        <v>B</v>
      </c>
      <c r="R62" s="37" t="str">
        <f>IF($P62&lt;4,"Kém",IF(AND($P62&gt;=4,$P62&lt;=5.4),"Trung bình yếu",IF(AND($P62&gt;=5.5,$P62&lt;=6.9),"Trung bình",IF(AND($P62&gt;=7,$P62&lt;=8.4),"Khá",IF(AND($P62&gt;=8.5,$P62&lt;=10),"Giỏi","")))))</f>
        <v>Khá</v>
      </c>
      <c r="S62" s="38" t="str">
        <f>+IF(OR($H62=0,$I62=0,$J62=0,$K62=0),"Không đủ ĐKDT","")</f>
        <v/>
      </c>
      <c r="T62" s="39" t="s">
        <v>923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3.95" customHeight="1">
      <c r="B63" s="27">
        <v>54</v>
      </c>
      <c r="C63" s="28" t="s">
        <v>908</v>
      </c>
      <c r="D63" s="29" t="s">
        <v>693</v>
      </c>
      <c r="E63" s="30" t="s">
        <v>758</v>
      </c>
      <c r="F63" s="31" t="s">
        <v>325</v>
      </c>
      <c r="G63" s="105" t="s">
        <v>95</v>
      </c>
      <c r="H63" s="32">
        <v>7</v>
      </c>
      <c r="I63" s="32">
        <v>7</v>
      </c>
      <c r="J63" s="32" t="s">
        <v>28</v>
      </c>
      <c r="K63" s="32">
        <v>6</v>
      </c>
      <c r="L63" s="40"/>
      <c r="M63" s="40"/>
      <c r="N63" s="40"/>
      <c r="O63" s="34">
        <v>7</v>
      </c>
      <c r="P63" s="35">
        <f>ROUND(SUMPRODUCT(H63:O63,$H$9:$O$9)/100,1)</f>
        <v>6.9</v>
      </c>
      <c r="Q63" s="36" t="str">
        <f>IF(AND($P63&gt;=9,$P63&lt;=10),"A+","")&amp;IF(AND($P63&gt;=8.5,$P63&lt;=8.9),"A","")&amp;IF(AND($P63&gt;=8,$P63&lt;=8.4),"B+","")&amp;IF(AND($P63&gt;=7,$P63&lt;=7.9),"B","")&amp;IF(AND($P63&gt;=6.5,$P63&lt;=6.9),"C+","")&amp;IF(AND($P63&gt;=5.5,$P63&lt;=6.4),"C","")&amp;IF(AND($P63&gt;=5,$P63&lt;=5.4),"D+","")&amp;IF(AND($P63&gt;=4,$P63&lt;=4.9),"D","")&amp;IF(AND($P63&lt;4),"F","")</f>
        <v>C+</v>
      </c>
      <c r="R63" s="37" t="str">
        <f>IF($P63&lt;4,"Kém",IF(AND($P63&gt;=4,$P63&lt;=5.4),"Trung bình yếu",IF(AND($P63&gt;=5.5,$P63&lt;=6.9),"Trung bình",IF(AND($P63&gt;=7,$P63&lt;=8.4),"Khá",IF(AND($P63&gt;=8.5,$P63&lt;=10),"Giỏi","")))))</f>
        <v>Trung bình</v>
      </c>
      <c r="S63" s="38" t="str">
        <f>+IF(OR($H63=0,$I63=0,$J63=0,$K63=0),"Không đủ ĐKDT","")</f>
        <v/>
      </c>
      <c r="T63" s="39" t="s">
        <v>923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3.95" customHeight="1">
      <c r="B64" s="27">
        <v>55</v>
      </c>
      <c r="C64" s="28" t="s">
        <v>909</v>
      </c>
      <c r="D64" s="29" t="s">
        <v>910</v>
      </c>
      <c r="E64" s="30" t="s">
        <v>422</v>
      </c>
      <c r="F64" s="31" t="s">
        <v>310</v>
      </c>
      <c r="G64" s="105" t="s">
        <v>124</v>
      </c>
      <c r="H64" s="32">
        <v>3</v>
      </c>
      <c r="I64" s="32">
        <v>8.5</v>
      </c>
      <c r="J64" s="32" t="s">
        <v>28</v>
      </c>
      <c r="K64" s="32">
        <v>4</v>
      </c>
      <c r="L64" s="40"/>
      <c r="M64" s="40"/>
      <c r="N64" s="40"/>
      <c r="O64" s="34">
        <v>4</v>
      </c>
      <c r="P64" s="35">
        <f>ROUND(SUMPRODUCT(H64:O64,$H$9:$O$9)/100,1)</f>
        <v>4.4000000000000004</v>
      </c>
      <c r="Q64" s="36" t="str">
        <f>IF(AND($P64&gt;=9,$P64&lt;=10),"A+","")&amp;IF(AND($P64&gt;=8.5,$P64&lt;=8.9),"A","")&amp;IF(AND($P64&gt;=8,$P64&lt;=8.4),"B+","")&amp;IF(AND($P64&gt;=7,$P64&lt;=7.9),"B","")&amp;IF(AND($P64&gt;=6.5,$P64&lt;=6.9),"C+","")&amp;IF(AND($P64&gt;=5.5,$P64&lt;=6.4),"C","")&amp;IF(AND($P64&gt;=5,$P64&lt;=5.4),"D+","")&amp;IF(AND($P64&gt;=4,$P64&lt;=4.9),"D","")&amp;IF(AND($P64&lt;4),"F","")</f>
        <v>D</v>
      </c>
      <c r="R64" s="37" t="str">
        <f>IF($P64&lt;4,"Kém",IF(AND($P64&gt;=4,$P64&lt;=5.4),"Trung bình yếu",IF(AND($P64&gt;=5.5,$P64&lt;=6.9),"Trung bình",IF(AND($P64&gt;=7,$P64&lt;=8.4),"Khá",IF(AND($P64&gt;=8.5,$P64&lt;=10),"Giỏi","")))))</f>
        <v>Trung bình yếu</v>
      </c>
      <c r="S64" s="38" t="str">
        <f>+IF(OR($H64=0,$I64=0,$J64=0,$K64=0),"Không đủ ĐKDT","")</f>
        <v/>
      </c>
      <c r="T64" s="39" t="s">
        <v>923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3.95" customHeight="1">
      <c r="B65" s="27">
        <v>56</v>
      </c>
      <c r="C65" s="28" t="s">
        <v>911</v>
      </c>
      <c r="D65" s="29" t="s">
        <v>126</v>
      </c>
      <c r="E65" s="30" t="s">
        <v>433</v>
      </c>
      <c r="F65" s="31" t="s">
        <v>648</v>
      </c>
      <c r="G65" s="105" t="s">
        <v>95</v>
      </c>
      <c r="H65" s="32">
        <v>8</v>
      </c>
      <c r="I65" s="32">
        <v>6</v>
      </c>
      <c r="J65" s="32" t="s">
        <v>28</v>
      </c>
      <c r="K65" s="32">
        <v>4</v>
      </c>
      <c r="L65" s="40"/>
      <c r="M65" s="40"/>
      <c r="N65" s="40"/>
      <c r="O65" s="34">
        <v>6</v>
      </c>
      <c r="P65" s="35">
        <f>ROUND(SUMPRODUCT(H65:O65,$H$9:$O$9)/100,1)</f>
        <v>6</v>
      </c>
      <c r="Q65" s="36" t="str">
        <f>IF(AND($P65&gt;=9,$P65&lt;=10),"A+","")&amp;IF(AND($P65&gt;=8.5,$P65&lt;=8.9),"A","")&amp;IF(AND($P65&gt;=8,$P65&lt;=8.4),"B+","")&amp;IF(AND($P65&gt;=7,$P65&lt;=7.9),"B","")&amp;IF(AND($P65&gt;=6.5,$P65&lt;=6.9),"C+","")&amp;IF(AND($P65&gt;=5.5,$P65&lt;=6.4),"C","")&amp;IF(AND($P65&gt;=5,$P65&lt;=5.4),"D+","")&amp;IF(AND($P65&gt;=4,$P65&lt;=4.9),"D","")&amp;IF(AND($P65&lt;4),"F","")</f>
        <v>C</v>
      </c>
      <c r="R65" s="37" t="str">
        <f>IF($P65&lt;4,"Kém",IF(AND($P65&gt;=4,$P65&lt;=5.4),"Trung bình yếu",IF(AND($P65&gt;=5.5,$P65&lt;=6.9),"Trung bình",IF(AND($P65&gt;=7,$P65&lt;=8.4),"Khá",IF(AND($P65&gt;=8.5,$P65&lt;=10),"Giỏi","")))))</f>
        <v>Trung bình</v>
      </c>
      <c r="S65" s="38" t="str">
        <f>+IF(OR($H65=0,$I65=0,$J65=0,$K65=0),"Không đủ ĐKDT","")</f>
        <v/>
      </c>
      <c r="T65" s="39" t="s">
        <v>923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3.95" customHeight="1">
      <c r="B66" s="27">
        <v>57</v>
      </c>
      <c r="C66" s="28" t="s">
        <v>912</v>
      </c>
      <c r="D66" s="29" t="s">
        <v>913</v>
      </c>
      <c r="E66" s="30" t="s">
        <v>263</v>
      </c>
      <c r="F66" s="31" t="s">
        <v>914</v>
      </c>
      <c r="G66" s="105" t="s">
        <v>65</v>
      </c>
      <c r="H66" s="32">
        <v>8</v>
      </c>
      <c r="I66" s="32">
        <v>8</v>
      </c>
      <c r="J66" s="32" t="s">
        <v>28</v>
      </c>
      <c r="K66" s="32">
        <v>7</v>
      </c>
      <c r="L66" s="40"/>
      <c r="M66" s="40"/>
      <c r="N66" s="40"/>
      <c r="O66" s="34">
        <v>7.5</v>
      </c>
      <c r="P66" s="35">
        <f>ROUND(SUMPRODUCT(H66:O66,$H$9:$O$9)/100,1)</f>
        <v>7.6</v>
      </c>
      <c r="Q66" s="36" t="str">
        <f>IF(AND($P66&gt;=9,$P66&lt;=10),"A+","")&amp;IF(AND($P66&gt;=8.5,$P66&lt;=8.9),"A","")&amp;IF(AND($P66&gt;=8,$P66&lt;=8.4),"B+","")&amp;IF(AND($P66&gt;=7,$P66&lt;=7.9),"B","")&amp;IF(AND($P66&gt;=6.5,$P66&lt;=6.9),"C+","")&amp;IF(AND($P66&gt;=5.5,$P66&lt;=6.4),"C","")&amp;IF(AND($P66&gt;=5,$P66&lt;=5.4),"D+","")&amp;IF(AND($P66&gt;=4,$P66&lt;=4.9),"D","")&amp;IF(AND($P66&lt;4),"F","")</f>
        <v>B</v>
      </c>
      <c r="R66" s="37" t="str">
        <f>IF($P66&lt;4,"Kém",IF(AND($P66&gt;=4,$P66&lt;=5.4),"Trung bình yếu",IF(AND($P66&gt;=5.5,$P66&lt;=6.9),"Trung bình",IF(AND($P66&gt;=7,$P66&lt;=8.4),"Khá",IF(AND($P66&gt;=8.5,$P66&lt;=10),"Giỏi","")))))</f>
        <v>Khá</v>
      </c>
      <c r="S66" s="38" t="str">
        <f>+IF(OR($H66=0,$I66=0,$J66=0,$K66=0),"Không đủ ĐKDT","")</f>
        <v/>
      </c>
      <c r="T66" s="39" t="s">
        <v>923</v>
      </c>
      <c r="U66" s="3"/>
      <c r="V66" s="26"/>
      <c r="W66" s="7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3.95" customHeight="1">
      <c r="B67" s="27">
        <v>58</v>
      </c>
      <c r="C67" s="28" t="s">
        <v>915</v>
      </c>
      <c r="D67" s="29" t="s">
        <v>126</v>
      </c>
      <c r="E67" s="30" t="s">
        <v>263</v>
      </c>
      <c r="F67" s="31" t="s">
        <v>916</v>
      </c>
      <c r="G67" s="105" t="s">
        <v>917</v>
      </c>
      <c r="H67" s="32">
        <v>0</v>
      </c>
      <c r="I67" s="32">
        <v>0</v>
      </c>
      <c r="J67" s="32" t="s">
        <v>28</v>
      </c>
      <c r="K67" s="32">
        <v>0</v>
      </c>
      <c r="L67" s="40"/>
      <c r="M67" s="40"/>
      <c r="N67" s="40"/>
      <c r="O67" s="34"/>
      <c r="P67" s="35">
        <f>ROUND(SUMPRODUCT(H67:O67,$H$9:$O$9)/100,1)</f>
        <v>0</v>
      </c>
      <c r="Q67" s="36" t="str">
        <f>IF(AND($P67&gt;=9,$P67&lt;=10),"A+","")&amp;IF(AND($P67&gt;=8.5,$P67&lt;=8.9),"A","")&amp;IF(AND($P67&gt;=8,$P67&lt;=8.4),"B+","")&amp;IF(AND($P67&gt;=7,$P67&lt;=7.9),"B","")&amp;IF(AND($P67&gt;=6.5,$P67&lt;=6.9),"C+","")&amp;IF(AND($P67&gt;=5.5,$P67&lt;=6.4),"C","")&amp;IF(AND($P67&gt;=5,$P67&lt;=5.4),"D+","")&amp;IF(AND($P67&gt;=4,$P67&lt;=4.9),"D","")&amp;IF(AND($P67&lt;4),"F","")</f>
        <v>F</v>
      </c>
      <c r="R67" s="37" t="str">
        <f>IF($P67&lt;4,"Kém",IF(AND($P67&gt;=4,$P67&lt;=5.4),"Trung bình yếu",IF(AND($P67&gt;=5.5,$P67&lt;=6.9),"Trung bình",IF(AND($P67&gt;=7,$P67&lt;=8.4),"Khá",IF(AND($P67&gt;=8.5,$P67&lt;=10),"Giỏi","")))))</f>
        <v>Kém</v>
      </c>
      <c r="S67" s="38" t="str">
        <f>+IF(OR($H67=0,$I67=0,$J67=0,$K67=0),"Không đủ ĐKDT","")</f>
        <v>Không đủ ĐKDT</v>
      </c>
      <c r="T67" s="39" t="s">
        <v>923</v>
      </c>
      <c r="U67" s="3"/>
      <c r="V67" s="26"/>
      <c r="W67" s="77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Học lại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3.95" customHeight="1">
      <c r="B68" s="27">
        <v>59</v>
      </c>
      <c r="C68" s="28" t="s">
        <v>918</v>
      </c>
      <c r="D68" s="29" t="s">
        <v>919</v>
      </c>
      <c r="E68" s="30" t="s">
        <v>920</v>
      </c>
      <c r="F68" s="31" t="s">
        <v>99</v>
      </c>
      <c r="G68" s="105" t="s">
        <v>77</v>
      </c>
      <c r="H68" s="32">
        <v>8</v>
      </c>
      <c r="I68" s="32">
        <v>8.8000000000000007</v>
      </c>
      <c r="J68" s="32" t="s">
        <v>28</v>
      </c>
      <c r="K68" s="32">
        <v>9</v>
      </c>
      <c r="L68" s="40"/>
      <c r="M68" s="40"/>
      <c r="N68" s="40"/>
      <c r="O68" s="34">
        <v>7.5</v>
      </c>
      <c r="P68" s="35">
        <f>ROUND(SUMPRODUCT(H68:O68,$H$9:$O$9)/100,1)</f>
        <v>7.8</v>
      </c>
      <c r="Q68" s="36" t="str">
        <f>IF(AND($P68&gt;=9,$P68&lt;=10),"A+","")&amp;IF(AND($P68&gt;=8.5,$P68&lt;=8.9),"A","")&amp;IF(AND($P68&gt;=8,$P68&lt;=8.4),"B+","")&amp;IF(AND($P68&gt;=7,$P68&lt;=7.9),"B","")&amp;IF(AND($P68&gt;=6.5,$P68&lt;=6.9),"C+","")&amp;IF(AND($P68&gt;=5.5,$P68&lt;=6.4),"C","")&amp;IF(AND($P68&gt;=5,$P68&lt;=5.4),"D+","")&amp;IF(AND($P68&gt;=4,$P68&lt;=4.9),"D","")&amp;IF(AND($P68&lt;4),"F","")</f>
        <v>B</v>
      </c>
      <c r="R68" s="37" t="str">
        <f>IF($P68&lt;4,"Kém",IF(AND($P68&gt;=4,$P68&lt;=5.4),"Trung bình yếu",IF(AND($P68&gt;=5.5,$P68&lt;=6.9),"Trung bình",IF(AND($P68&gt;=7,$P68&lt;=8.4),"Khá",IF(AND($P68&gt;=8.5,$P68&lt;=10),"Giỏi","")))))</f>
        <v>Khá</v>
      </c>
      <c r="S68" s="38" t="str">
        <f>+IF(OR($H68=0,$I68=0,$J68=0,$K68=0),"Không đủ ĐKDT","")</f>
        <v/>
      </c>
      <c r="T68" s="39" t="s">
        <v>923</v>
      </c>
      <c r="U68" s="3"/>
      <c r="V68" s="26"/>
      <c r="W68" s="77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3.95" customHeight="1">
      <c r="B69" s="88">
        <v>60</v>
      </c>
      <c r="C69" s="89" t="s">
        <v>921</v>
      </c>
      <c r="D69" s="90" t="s">
        <v>184</v>
      </c>
      <c r="E69" s="91" t="s">
        <v>441</v>
      </c>
      <c r="F69" s="92" t="s">
        <v>173</v>
      </c>
      <c r="G69" s="106" t="s">
        <v>73</v>
      </c>
      <c r="H69" s="93">
        <v>8</v>
      </c>
      <c r="I69" s="93">
        <v>8</v>
      </c>
      <c r="J69" s="93" t="s">
        <v>28</v>
      </c>
      <c r="K69" s="93">
        <v>6</v>
      </c>
      <c r="L69" s="94"/>
      <c r="M69" s="94"/>
      <c r="N69" s="94"/>
      <c r="O69" s="95">
        <v>7</v>
      </c>
      <c r="P69" s="96">
        <f>ROUND(SUMPRODUCT(H69:O69,$H$9:$O$9)/100,1)</f>
        <v>7.1</v>
      </c>
      <c r="Q69" s="97" t="str">
        <f>IF(AND($P69&gt;=9,$P69&lt;=10),"A+","")&amp;IF(AND($P69&gt;=8.5,$P69&lt;=8.9),"A","")&amp;IF(AND($P69&gt;=8,$P69&lt;=8.4),"B+","")&amp;IF(AND($P69&gt;=7,$P69&lt;=7.9),"B","")&amp;IF(AND($P69&gt;=6.5,$P69&lt;=6.9),"C+","")&amp;IF(AND($P69&gt;=5.5,$P69&lt;=6.4),"C","")&amp;IF(AND($P69&gt;=5,$P69&lt;=5.4),"D+","")&amp;IF(AND($P69&gt;=4,$P69&lt;=4.9),"D","")&amp;IF(AND($P69&lt;4),"F","")</f>
        <v>B</v>
      </c>
      <c r="R69" s="98" t="str">
        <f>IF($P69&lt;4,"Kém",IF(AND($P69&gt;=4,$P69&lt;=5.4),"Trung bình yếu",IF(AND($P69&gt;=5.5,$P69&lt;=6.9),"Trung bình",IF(AND($P69&gt;=7,$P69&lt;=8.4),"Khá",IF(AND($P69&gt;=8.5,$P69&lt;=10),"Giỏi","")))))</f>
        <v>Khá</v>
      </c>
      <c r="S69" s="99" t="str">
        <f>+IF(OR($H69=0,$I69=0,$J69=0,$K69=0),"Không đủ ĐKDT","")</f>
        <v/>
      </c>
      <c r="T69" s="100" t="s">
        <v>923</v>
      </c>
      <c r="U69" s="3"/>
      <c r="V69" s="26"/>
      <c r="W69" s="77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9" customHeight="1">
      <c r="A70" s="2"/>
      <c r="B70" s="41"/>
      <c r="C70" s="42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3"/>
    </row>
    <row r="71" spans="1:38" ht="16.8" hidden="1">
      <c r="A71" s="2"/>
      <c r="B71" s="131" t="s">
        <v>29</v>
      </c>
      <c r="C71" s="131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3"/>
    </row>
    <row r="72" spans="1:38" ht="16.5" hidden="1" customHeight="1">
      <c r="A72" s="2"/>
      <c r="B72" s="47" t="s">
        <v>30</v>
      </c>
      <c r="C72" s="47"/>
      <c r="D72" s="48">
        <f>+$Z$8</f>
        <v>60</v>
      </c>
      <c r="E72" s="49" t="s">
        <v>31</v>
      </c>
      <c r="F72" s="121" t="s">
        <v>32</v>
      </c>
      <c r="G72" s="121"/>
      <c r="H72" s="121"/>
      <c r="I72" s="121"/>
      <c r="J72" s="121"/>
      <c r="K72" s="121"/>
      <c r="L72" s="121"/>
      <c r="M72" s="121"/>
      <c r="N72" s="121"/>
      <c r="O72" s="50">
        <f>$Z$8 -COUNTIF($S$9:$S$259,"Vắng") -COUNTIF($S$9:$S$259,"Vắng có phép") - COUNTIF($S$9:$S$259,"Đình chỉ thi") - COUNTIF($S$9:$S$259,"Không đủ ĐKDT")</f>
        <v>53</v>
      </c>
      <c r="P72" s="50"/>
      <c r="Q72" s="50"/>
      <c r="R72" s="51"/>
      <c r="S72" s="52" t="s">
        <v>31</v>
      </c>
      <c r="T72" s="51"/>
      <c r="U72" s="3"/>
    </row>
    <row r="73" spans="1:38" ht="16.5" hidden="1" customHeight="1">
      <c r="A73" s="2"/>
      <c r="B73" s="47" t="s">
        <v>33</v>
      </c>
      <c r="C73" s="47"/>
      <c r="D73" s="48">
        <f>+$AK$8</f>
        <v>52</v>
      </c>
      <c r="E73" s="49" t="s">
        <v>31</v>
      </c>
      <c r="F73" s="121" t="s">
        <v>34</v>
      </c>
      <c r="G73" s="121"/>
      <c r="H73" s="121"/>
      <c r="I73" s="121"/>
      <c r="J73" s="121"/>
      <c r="K73" s="121"/>
      <c r="L73" s="121"/>
      <c r="M73" s="121"/>
      <c r="N73" s="121"/>
      <c r="O73" s="53">
        <f>COUNTIF($S$9:$S$135,"Vắng")</f>
        <v>1</v>
      </c>
      <c r="P73" s="53"/>
      <c r="Q73" s="53"/>
      <c r="R73" s="54"/>
      <c r="S73" s="52" t="s">
        <v>31</v>
      </c>
      <c r="T73" s="54"/>
      <c r="U73" s="3"/>
    </row>
    <row r="74" spans="1:38" ht="16.5" hidden="1" customHeight="1">
      <c r="A74" s="2"/>
      <c r="B74" s="47" t="s">
        <v>49</v>
      </c>
      <c r="C74" s="47"/>
      <c r="D74" s="63">
        <f>COUNTIF(W10:W69,"Học lại")</f>
        <v>8</v>
      </c>
      <c r="E74" s="49" t="s">
        <v>31</v>
      </c>
      <c r="F74" s="121" t="s">
        <v>50</v>
      </c>
      <c r="G74" s="121"/>
      <c r="H74" s="121"/>
      <c r="I74" s="121"/>
      <c r="J74" s="121"/>
      <c r="K74" s="121"/>
      <c r="L74" s="121"/>
      <c r="M74" s="121"/>
      <c r="N74" s="121"/>
      <c r="O74" s="50">
        <f>COUNTIF($S$9:$S$135,"Vắng có phép")</f>
        <v>0</v>
      </c>
      <c r="P74" s="50"/>
      <c r="Q74" s="50"/>
      <c r="R74" s="51"/>
      <c r="S74" s="52" t="s">
        <v>31</v>
      </c>
      <c r="T74" s="51"/>
      <c r="U74" s="3"/>
    </row>
    <row r="75" spans="1:38" ht="3" hidden="1" customHeight="1">
      <c r="A75" s="2"/>
      <c r="B75" s="41"/>
      <c r="C75" s="42"/>
      <c r="D75" s="42"/>
      <c r="E75" s="43"/>
      <c r="F75" s="43"/>
      <c r="G75" s="43"/>
      <c r="H75" s="44"/>
      <c r="I75" s="45"/>
      <c r="J75" s="45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3"/>
    </row>
    <row r="76" spans="1:38" hidden="1">
      <c r="B76" s="83" t="s">
        <v>51</v>
      </c>
      <c r="C76" s="83"/>
      <c r="D76" s="84">
        <f>COUNTIF(W10:W69,"Thi lại")</f>
        <v>0</v>
      </c>
      <c r="E76" s="85" t="s">
        <v>31</v>
      </c>
      <c r="F76" s="3"/>
      <c r="G76" s="3"/>
      <c r="H76" s="3"/>
      <c r="I76" s="3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3"/>
    </row>
    <row r="77" spans="1:38" ht="24.75" customHeight="1">
      <c r="B77" s="83"/>
      <c r="C77" s="83"/>
      <c r="D77" s="84"/>
      <c r="E77" s="85"/>
      <c r="F77" s="3"/>
      <c r="G77" s="3"/>
      <c r="H77" s="3"/>
      <c r="I77" s="3"/>
      <c r="J77" s="137" t="s">
        <v>1044</v>
      </c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3"/>
    </row>
    <row r="78" spans="1:38">
      <c r="A78" s="55"/>
      <c r="B78" s="141" t="s">
        <v>35</v>
      </c>
      <c r="C78" s="141"/>
      <c r="D78" s="141"/>
      <c r="E78" s="141"/>
      <c r="F78" s="141"/>
      <c r="G78" s="141"/>
      <c r="H78" s="141"/>
      <c r="I78" s="142"/>
      <c r="J78" s="143" t="s">
        <v>36</v>
      </c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3"/>
    </row>
    <row r="79" spans="1:38" ht="4.5" customHeight="1">
      <c r="A79" s="2"/>
      <c r="B79" s="144"/>
      <c r="C79" s="145"/>
      <c r="D79" s="145"/>
      <c r="E79" s="146"/>
      <c r="F79" s="146"/>
      <c r="G79" s="146"/>
      <c r="H79" s="147"/>
      <c r="I79" s="148"/>
      <c r="J79" s="148"/>
      <c r="K79" s="149"/>
      <c r="L79" s="149"/>
      <c r="M79" s="149"/>
      <c r="N79" s="149"/>
      <c r="O79" s="149"/>
      <c r="P79" s="149"/>
      <c r="Q79" s="149"/>
      <c r="R79" s="149"/>
      <c r="S79" s="149"/>
      <c r="T79" s="149"/>
      <c r="U79" s="3"/>
    </row>
    <row r="80" spans="1:38" s="2" customFormat="1">
      <c r="B80" s="141" t="s">
        <v>37</v>
      </c>
      <c r="C80" s="141"/>
      <c r="D80" s="150" t="s">
        <v>38</v>
      </c>
      <c r="E80" s="150"/>
      <c r="F80" s="150"/>
      <c r="G80" s="150"/>
      <c r="H80" s="150"/>
      <c r="I80" s="148"/>
      <c r="J80" s="148"/>
      <c r="K80" s="151"/>
      <c r="L80" s="151"/>
      <c r="M80" s="151"/>
      <c r="N80" s="151"/>
      <c r="O80" s="151"/>
      <c r="P80" s="151"/>
      <c r="Q80" s="151"/>
      <c r="R80" s="151"/>
      <c r="S80" s="151"/>
      <c r="T80" s="151"/>
      <c r="U80" s="3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</row>
    <row r="81" spans="1:38" s="2" customFormat="1">
      <c r="A81" s="1"/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</row>
    <row r="82" spans="1:38" s="2" customFormat="1">
      <c r="A82" s="1"/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3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</row>
    <row r="83" spans="1:38" s="2" customFormat="1">
      <c r="A83" s="1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</row>
    <row r="84" spans="1:38" s="2" customFormat="1" ht="9.75" customHeight="1">
      <c r="A84" s="1"/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</row>
    <row r="85" spans="1:38" s="2" customFormat="1" ht="3.75" customHeight="1">
      <c r="A85" s="1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</row>
    <row r="86" spans="1:38" s="2" customFormat="1" ht="18" customHeight="1">
      <c r="A86" s="1"/>
      <c r="B86" s="152" t="s">
        <v>39</v>
      </c>
      <c r="C86" s="152"/>
      <c r="D86" s="152" t="s">
        <v>52</v>
      </c>
      <c r="E86" s="152"/>
      <c r="F86" s="152"/>
      <c r="G86" s="152"/>
      <c r="H86" s="152"/>
      <c r="I86" s="152"/>
      <c r="J86" s="152" t="s">
        <v>40</v>
      </c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3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</row>
    <row r="87" spans="1:38" s="2" customFormat="1" ht="4.5" customHeight="1">
      <c r="A87" s="1"/>
      <c r="B87" s="149"/>
      <c r="C87" s="149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  <c r="O87" s="149"/>
      <c r="P87" s="149"/>
      <c r="Q87" s="149"/>
      <c r="R87" s="149"/>
      <c r="S87" s="149"/>
      <c r="T87" s="149"/>
      <c r="U87" s="3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 ht="36.75" customHeight="1">
      <c r="A88" s="1"/>
      <c r="B88" s="149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ht="21.75" customHeight="1">
      <c r="A89" s="1"/>
      <c r="B89" s="141" t="s">
        <v>41</v>
      </c>
      <c r="C89" s="141"/>
      <c r="D89" s="141"/>
      <c r="E89" s="141"/>
      <c r="F89" s="141"/>
      <c r="G89" s="141"/>
      <c r="H89" s="141"/>
      <c r="I89" s="142"/>
      <c r="J89" s="143" t="s">
        <v>54</v>
      </c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>
      <c r="A90" s="1"/>
      <c r="B90" s="144"/>
      <c r="C90" s="145"/>
      <c r="D90" s="145"/>
      <c r="E90" s="146"/>
      <c r="F90" s="146"/>
      <c r="G90" s="146"/>
      <c r="H90" s="147"/>
      <c r="I90" s="148"/>
      <c r="J90" s="143" t="s">
        <v>55</v>
      </c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>
      <c r="A91" s="1"/>
      <c r="B91" s="141" t="s">
        <v>37</v>
      </c>
      <c r="C91" s="141"/>
      <c r="D91" s="150" t="s">
        <v>38</v>
      </c>
      <c r="E91" s="150"/>
      <c r="F91" s="150"/>
      <c r="G91" s="150"/>
      <c r="H91" s="150"/>
      <c r="I91" s="148"/>
      <c r="J91" s="148"/>
      <c r="K91" s="151"/>
      <c r="L91" s="151"/>
      <c r="M91" s="151"/>
      <c r="N91" s="151"/>
      <c r="O91" s="151"/>
      <c r="P91" s="151"/>
      <c r="Q91" s="151"/>
      <c r="R91" s="151"/>
      <c r="S91" s="151"/>
      <c r="T91" s="151"/>
      <c r="U91" s="1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>
      <c r="A92" s="1"/>
      <c r="B92" s="149"/>
      <c r="C92" s="149"/>
      <c r="D92" s="149"/>
      <c r="E92" s="149"/>
      <c r="F92" s="149"/>
      <c r="G92" s="149"/>
      <c r="H92" s="149"/>
      <c r="I92" s="149"/>
      <c r="J92" s="149"/>
      <c r="K92" s="149"/>
      <c r="L92" s="149"/>
      <c r="M92" s="149"/>
      <c r="N92" s="149"/>
      <c r="O92" s="149"/>
      <c r="P92" s="149"/>
      <c r="Q92" s="149"/>
      <c r="R92" s="149"/>
      <c r="S92" s="149"/>
      <c r="T92" s="149"/>
      <c r="U92" s="1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</row>
    <row r="94" spans="1:38"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</row>
    <row r="95" spans="1:38"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</row>
    <row r="96" spans="1:38">
      <c r="B96" s="153"/>
      <c r="C96" s="153"/>
      <c r="D96" s="153"/>
      <c r="E96" s="153"/>
      <c r="F96" s="153"/>
      <c r="G96" s="153"/>
      <c r="H96" s="153"/>
      <c r="I96" s="153"/>
      <c r="J96" s="153" t="s">
        <v>56</v>
      </c>
      <c r="K96" s="153"/>
      <c r="L96" s="153"/>
      <c r="M96" s="153"/>
      <c r="N96" s="153"/>
      <c r="O96" s="153"/>
      <c r="P96" s="153"/>
      <c r="Q96" s="153"/>
      <c r="R96" s="153"/>
      <c r="S96" s="153"/>
      <c r="T96" s="153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1" showButton="0"/>
    <filterColumn colId="2" showButton="0"/>
    <filterColumn colId="3" showButton="0"/>
    <filterColumn colId="4" showButton="0"/>
    <filterColumn colId="5" showButton="0"/>
    <filterColumn colId="19"/>
  </autoFilter>
  <sortState ref="B10:U69">
    <sortCondition ref="B10:B69"/>
  </sortState>
  <mergeCells count="58">
    <mergeCell ref="D86:I86"/>
    <mergeCell ref="B89:H89"/>
    <mergeCell ref="J89:T89"/>
    <mergeCell ref="J86:T86"/>
    <mergeCell ref="L7:L8"/>
    <mergeCell ref="M7:M8"/>
    <mergeCell ref="B91:C91"/>
    <mergeCell ref="D91:H91"/>
    <mergeCell ref="B96:C96"/>
    <mergeCell ref="D96:I96"/>
    <mergeCell ref="J96:T96"/>
    <mergeCell ref="J90:T90"/>
    <mergeCell ref="F74:N74"/>
    <mergeCell ref="J76:T76"/>
    <mergeCell ref="J77:T77"/>
    <mergeCell ref="B78:H78"/>
    <mergeCell ref="J78:T78"/>
    <mergeCell ref="B80:C80"/>
    <mergeCell ref="D80:H80"/>
    <mergeCell ref="B86:C86"/>
    <mergeCell ref="F73:N73"/>
    <mergeCell ref="C7:C8"/>
    <mergeCell ref="D7:E8"/>
    <mergeCell ref="AI4:AJ6"/>
    <mergeCell ref="F7:F8"/>
    <mergeCell ref="G7:G8"/>
    <mergeCell ref="B9:G9"/>
    <mergeCell ref="B71:C71"/>
    <mergeCell ref="F72:N72"/>
    <mergeCell ref="O7:O8"/>
    <mergeCell ref="P7:P9"/>
    <mergeCell ref="H7:H8"/>
    <mergeCell ref="I7:I8"/>
    <mergeCell ref="J7:J8"/>
    <mergeCell ref="K7:K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69">
    <cfRule type="cellIs" dxfId="3" priority="3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3" topLeftCell="A4" activePane="bottomLeft" state="frozen"/>
      <selection activeCell="A6" sqref="A6:XFD6"/>
      <selection pane="bottomLeft" activeCell="S18" sqref="S18"/>
    </sheetView>
  </sheetViews>
  <sheetFormatPr defaultColWidth="9" defaultRowHeight="15.6"/>
  <cols>
    <col min="1" max="1" width="0.59765625" style="1" customWidth="1"/>
    <col min="2" max="2" width="4" style="1" customWidth="1"/>
    <col min="3" max="3" width="11.3984375" style="1" customWidth="1"/>
    <col min="4" max="4" width="14.19921875" style="1" customWidth="1"/>
    <col min="5" max="5" width="7.19921875" style="1" customWidth="1"/>
    <col min="6" max="6" width="9.3984375" style="1" hidden="1" customWidth="1"/>
    <col min="7" max="7" width="11.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4"/>
    <col min="24" max="24" width="9.09765625" style="64" bestFit="1" customWidth="1"/>
    <col min="25" max="25" width="9" style="64"/>
    <col min="26" max="26" width="10.3984375" style="64" bestFit="1" customWidth="1"/>
    <col min="27" max="27" width="9.09765625" style="64" bestFit="1" customWidth="1"/>
    <col min="28" max="38" width="9" style="64"/>
    <col min="39" max="16384" width="9" style="1"/>
  </cols>
  <sheetData>
    <row r="1" spans="2:38" ht="27.75" customHeight="1">
      <c r="B1" s="107" t="s">
        <v>0</v>
      </c>
      <c r="C1" s="107"/>
      <c r="D1" s="107"/>
      <c r="E1" s="107"/>
      <c r="F1" s="107"/>
      <c r="G1" s="107"/>
      <c r="H1" s="108" t="s">
        <v>1038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3"/>
    </row>
    <row r="2" spans="2:38" ht="25.5" customHeight="1">
      <c r="B2" s="109" t="s">
        <v>1</v>
      </c>
      <c r="C2" s="109"/>
      <c r="D2" s="109"/>
      <c r="E2" s="109"/>
      <c r="F2" s="109"/>
      <c r="G2" s="109"/>
      <c r="H2" s="110" t="s">
        <v>53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11" t="s">
        <v>2</v>
      </c>
      <c r="C4" s="111"/>
      <c r="D4" s="112" t="s">
        <v>57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 t="s">
        <v>60</v>
      </c>
      <c r="P4" s="113"/>
      <c r="Q4" s="113"/>
      <c r="R4" s="113"/>
      <c r="S4" s="113"/>
      <c r="T4" s="113"/>
      <c r="W4" s="65"/>
      <c r="X4" s="114" t="s">
        <v>48</v>
      </c>
      <c r="Y4" s="114" t="s">
        <v>8</v>
      </c>
      <c r="Z4" s="114" t="s">
        <v>47</v>
      </c>
      <c r="AA4" s="114" t="s">
        <v>46</v>
      </c>
      <c r="AB4" s="114"/>
      <c r="AC4" s="114"/>
      <c r="AD4" s="114"/>
      <c r="AE4" s="114" t="s">
        <v>45</v>
      </c>
      <c r="AF4" s="114"/>
      <c r="AG4" s="114" t="s">
        <v>43</v>
      </c>
      <c r="AH4" s="114"/>
      <c r="AI4" s="114" t="s">
        <v>44</v>
      </c>
      <c r="AJ4" s="114"/>
      <c r="AK4" s="114" t="s">
        <v>42</v>
      </c>
      <c r="AL4" s="114"/>
    </row>
    <row r="5" spans="2:38" ht="17.25" customHeight="1">
      <c r="B5" s="115" t="s">
        <v>3</v>
      </c>
      <c r="C5" s="115"/>
      <c r="D5" s="9">
        <v>3</v>
      </c>
      <c r="G5" s="116" t="s">
        <v>58</v>
      </c>
      <c r="H5" s="116"/>
      <c r="I5" s="116"/>
      <c r="J5" s="116"/>
      <c r="K5" s="116"/>
      <c r="L5" s="116"/>
      <c r="M5" s="116"/>
      <c r="N5" s="116"/>
      <c r="O5" s="116" t="s">
        <v>59</v>
      </c>
      <c r="P5" s="116"/>
      <c r="Q5" s="116"/>
      <c r="R5" s="116"/>
      <c r="S5" s="116"/>
      <c r="T5" s="116"/>
      <c r="W5" s="65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2:38" ht="44.25" customHeight="1">
      <c r="B7" s="117" t="s">
        <v>4</v>
      </c>
      <c r="C7" s="122" t="s">
        <v>5</v>
      </c>
      <c r="D7" s="124" t="s">
        <v>6</v>
      </c>
      <c r="E7" s="125"/>
      <c r="F7" s="117" t="s">
        <v>7</v>
      </c>
      <c r="G7" s="117" t="s">
        <v>8</v>
      </c>
      <c r="H7" s="132" t="s">
        <v>9</v>
      </c>
      <c r="I7" s="132" t="s">
        <v>10</v>
      </c>
      <c r="J7" s="132" t="s">
        <v>11</v>
      </c>
      <c r="K7" s="132" t="s">
        <v>12</v>
      </c>
      <c r="L7" s="120" t="s">
        <v>13</v>
      </c>
      <c r="M7" s="120" t="s">
        <v>14</v>
      </c>
      <c r="N7" s="120" t="s">
        <v>15</v>
      </c>
      <c r="O7" s="120" t="s">
        <v>16</v>
      </c>
      <c r="P7" s="117" t="s">
        <v>17</v>
      </c>
      <c r="Q7" s="120" t="s">
        <v>18</v>
      </c>
      <c r="R7" s="117" t="s">
        <v>19</v>
      </c>
      <c r="S7" s="117" t="s">
        <v>20</v>
      </c>
      <c r="T7" s="117" t="s">
        <v>21</v>
      </c>
      <c r="W7" s="65"/>
      <c r="X7" s="114"/>
      <c r="Y7" s="114"/>
      <c r="Z7" s="114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44.25" customHeight="1">
      <c r="B8" s="119"/>
      <c r="C8" s="123"/>
      <c r="D8" s="126"/>
      <c r="E8" s="127"/>
      <c r="F8" s="119"/>
      <c r="G8" s="119"/>
      <c r="H8" s="132"/>
      <c r="I8" s="132"/>
      <c r="J8" s="132"/>
      <c r="K8" s="132"/>
      <c r="L8" s="120"/>
      <c r="M8" s="120"/>
      <c r="N8" s="120"/>
      <c r="O8" s="120"/>
      <c r="P8" s="118"/>
      <c r="Q8" s="120"/>
      <c r="R8" s="119"/>
      <c r="S8" s="118"/>
      <c r="T8" s="118"/>
      <c r="V8" s="11"/>
      <c r="W8" s="65"/>
      <c r="X8" s="70" t="str">
        <f>+D4</f>
        <v xml:space="preserve">Nguyên lý kế toán </v>
      </c>
      <c r="Y8" s="71" t="str">
        <f>+O4</f>
        <v>Nhóm: FIA1321-01</v>
      </c>
      <c r="Z8" s="72">
        <f>+$AI$8+$AK$8+$AG$8</f>
        <v>60</v>
      </c>
      <c r="AA8" s="66">
        <f>COUNTIF($S$9:$S$129,"Khiển trách")</f>
        <v>0</v>
      </c>
      <c r="AB8" s="66">
        <f>COUNTIF($S$9:$S$129,"Cảnh cáo")</f>
        <v>0</v>
      </c>
      <c r="AC8" s="66">
        <f>COUNTIF($S$9:$S$129,"Đình chỉ thi")</f>
        <v>0</v>
      </c>
      <c r="AD8" s="73">
        <f>+($AA$8+$AB$8+$AC$8)/$Z$8*100%</f>
        <v>0</v>
      </c>
      <c r="AE8" s="66">
        <f>SUM(COUNTIF($S$9:$S$127,"Vắng"),COUNTIF($S$9:$S$127,"Vắng có phép"))</f>
        <v>0</v>
      </c>
      <c r="AF8" s="74">
        <f>+$AE$8/$Z$8</f>
        <v>0</v>
      </c>
      <c r="AG8" s="75">
        <f>COUNTIF($W$9:$W$127,"Thi lại")</f>
        <v>0</v>
      </c>
      <c r="AH8" s="74">
        <f>+$AG$8/$Z$8</f>
        <v>0</v>
      </c>
      <c r="AI8" s="75">
        <f>COUNTIF($W$9:$W$128,"Học lại")</f>
        <v>4</v>
      </c>
      <c r="AJ8" s="74">
        <f>+$AI$8/$Z$8</f>
        <v>6.6666666666666666E-2</v>
      </c>
      <c r="AK8" s="66">
        <f>COUNTIF($W$10:$W$128,"Đạt")</f>
        <v>56</v>
      </c>
      <c r="AL8" s="73">
        <f>+$AK$8/$Z$8</f>
        <v>0.93333333333333335</v>
      </c>
    </row>
    <row r="9" spans="2:38" ht="14.25" customHeight="1">
      <c r="B9" s="128" t="s">
        <v>27</v>
      </c>
      <c r="C9" s="129"/>
      <c r="D9" s="129"/>
      <c r="E9" s="129"/>
      <c r="F9" s="129"/>
      <c r="G9" s="130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2">
        <f>100-(H9+I9+J9+K9)</f>
        <v>70</v>
      </c>
      <c r="P9" s="119"/>
      <c r="Q9" s="16"/>
      <c r="R9" s="16"/>
      <c r="S9" s="119"/>
      <c r="T9" s="119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3.05" customHeight="1">
      <c r="B10" s="17">
        <v>1</v>
      </c>
      <c r="C10" s="18" t="s">
        <v>61</v>
      </c>
      <c r="D10" s="19" t="s">
        <v>62</v>
      </c>
      <c r="E10" s="20" t="s">
        <v>63</v>
      </c>
      <c r="F10" s="21" t="s">
        <v>64</v>
      </c>
      <c r="G10" s="18" t="s">
        <v>65</v>
      </c>
      <c r="H10" s="22">
        <v>9</v>
      </c>
      <c r="I10" s="22">
        <v>7.5</v>
      </c>
      <c r="J10" s="22" t="s">
        <v>28</v>
      </c>
      <c r="K10" s="22">
        <v>6</v>
      </c>
      <c r="L10" s="139"/>
      <c r="M10" s="139"/>
      <c r="N10" s="139"/>
      <c r="O10" s="140">
        <v>8.5</v>
      </c>
      <c r="P10" s="23">
        <f>ROUND(SUMPRODUCT(H10:O10,$H$9:$O$9)/100,1)</f>
        <v>8.1999999999999993</v>
      </c>
      <c r="Q10" s="24" t="str">
        <f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4" t="str">
        <f>IF($P10&lt;4,"Kém",IF(AND($P10&gt;=4,$P10&lt;=5.4),"Trung bình yếu",IF(AND($P10&gt;=5.5,$P10&lt;=6.9),"Trung bình",IF(AND($P10&gt;=7,$P10&lt;=8.4),"Khá",IF(AND($P10&gt;=8.5,$P10&lt;=10),"Giỏi","")))))</f>
        <v>Khá</v>
      </c>
      <c r="S10" s="86" t="str">
        <f>+IF(OR($H10=0,$I10=0,$J10=0,$K10=0),"Không đủ ĐKDT","")</f>
        <v/>
      </c>
      <c r="T10" s="25" t="s">
        <v>276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3.05" customHeight="1">
      <c r="B11" s="27">
        <v>2</v>
      </c>
      <c r="C11" s="28" t="s">
        <v>66</v>
      </c>
      <c r="D11" s="29" t="s">
        <v>67</v>
      </c>
      <c r="E11" s="30" t="s">
        <v>63</v>
      </c>
      <c r="F11" s="31" t="s">
        <v>68</v>
      </c>
      <c r="G11" s="28" t="s">
        <v>69</v>
      </c>
      <c r="H11" s="32">
        <v>8</v>
      </c>
      <c r="I11" s="32">
        <v>9.5</v>
      </c>
      <c r="J11" s="32" t="s">
        <v>28</v>
      </c>
      <c r="K11" s="32">
        <v>6</v>
      </c>
      <c r="L11" s="33"/>
      <c r="M11" s="33"/>
      <c r="N11" s="33"/>
      <c r="O11" s="34">
        <v>8</v>
      </c>
      <c r="P11" s="35">
        <f>ROUND(SUMPRODUCT(H11:O11,$H$9:$O$9)/100,1)</f>
        <v>8</v>
      </c>
      <c r="Q11" s="36" t="str">
        <f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B+</v>
      </c>
      <c r="R11" s="37" t="str">
        <f>IF($P11&lt;4,"Kém",IF(AND($P11&gt;=4,$P11&lt;=5.4),"Trung bình yếu",IF(AND($P11&gt;=5.5,$P11&lt;=6.9),"Trung bình",IF(AND($P11&gt;=7,$P11&lt;=8.4),"Khá",IF(AND($P11&gt;=8.5,$P11&lt;=10),"Giỏi","")))))</f>
        <v>Khá</v>
      </c>
      <c r="S11" s="38" t="str">
        <f>+IF(OR($H11=0,$I11=0,$J11=0,$K11=0),"Không đủ ĐKDT","")</f>
        <v/>
      </c>
      <c r="T11" s="39" t="s">
        <v>276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68"/>
      <c r="AB11" s="68"/>
      <c r="AC11" s="68"/>
      <c r="AD11" s="68"/>
      <c r="AE11" s="67"/>
      <c r="AF11" s="68"/>
      <c r="AG11" s="68"/>
      <c r="AH11" s="68"/>
      <c r="AI11" s="68"/>
      <c r="AJ11" s="68"/>
      <c r="AK11" s="68"/>
      <c r="AL11" s="69"/>
    </row>
    <row r="12" spans="2:38" ht="13.05" customHeight="1">
      <c r="B12" s="27">
        <v>3</v>
      </c>
      <c r="C12" s="28" t="s">
        <v>70</v>
      </c>
      <c r="D12" s="29" t="s">
        <v>71</v>
      </c>
      <c r="E12" s="30" t="s">
        <v>63</v>
      </c>
      <c r="F12" s="31" t="s">
        <v>72</v>
      </c>
      <c r="G12" s="28" t="s">
        <v>73</v>
      </c>
      <c r="H12" s="32">
        <v>8.5</v>
      </c>
      <c r="I12" s="32">
        <v>9</v>
      </c>
      <c r="J12" s="32" t="s">
        <v>28</v>
      </c>
      <c r="K12" s="32">
        <v>8</v>
      </c>
      <c r="L12" s="40"/>
      <c r="M12" s="40"/>
      <c r="N12" s="40"/>
      <c r="O12" s="34">
        <v>8</v>
      </c>
      <c r="P12" s="35">
        <f>ROUND(SUMPRODUCT(H12:O12,$H$9:$O$9)/100,1)</f>
        <v>8.1999999999999993</v>
      </c>
      <c r="Q12" s="36" t="str">
        <f>IF(AND($P12&gt;=9,$P12&lt;=10),"A+","")&amp;IF(AND($P12&gt;=8.5,$P12&lt;=8.9),"A","")&amp;IF(AND($P12&gt;=8,$P12&lt;=8.4),"B+","")&amp;IF(AND($P12&gt;=7,$P12&lt;=7.9),"B","")&amp;IF(AND($P12&gt;=6.5,$P12&lt;=6.9),"C+","")&amp;IF(AND($P12&gt;=5.5,$P12&lt;=6.4),"C","")&amp;IF(AND($P12&gt;=5,$P12&lt;=5.4),"D+","")&amp;IF(AND($P12&gt;=4,$P12&lt;=4.9),"D","")&amp;IF(AND($P12&lt;4),"F","")</f>
        <v>B+</v>
      </c>
      <c r="R12" s="37" t="str">
        <f>IF($P12&lt;4,"Kém",IF(AND($P12&gt;=4,$P12&lt;=5.4),"Trung bình yếu",IF(AND($P12&gt;=5.5,$P12&lt;=6.9),"Trung bình",IF(AND($P12&gt;=7,$P12&lt;=8.4),"Khá",IF(AND($P12&gt;=8.5,$P12&lt;=10),"Giỏi","")))))</f>
        <v>Khá</v>
      </c>
      <c r="S12" s="38" t="str">
        <f>+IF(OR($H12=0,$I12=0,$J12=0,$K12=0),"Không đủ ĐKDT","")</f>
        <v/>
      </c>
      <c r="T12" s="39" t="s">
        <v>276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8"/>
      <c r="Y12" s="78"/>
      <c r="Z12" s="79"/>
      <c r="AA12" s="67"/>
      <c r="AB12" s="67"/>
      <c r="AC12" s="67"/>
      <c r="AD12" s="80"/>
      <c r="AE12" s="67"/>
      <c r="AF12" s="81"/>
      <c r="AG12" s="82"/>
      <c r="AH12" s="81"/>
      <c r="AI12" s="82"/>
      <c r="AJ12" s="81"/>
      <c r="AK12" s="67"/>
      <c r="AL12" s="80"/>
    </row>
    <row r="13" spans="2:38" ht="13.05" customHeight="1">
      <c r="B13" s="27">
        <v>4</v>
      </c>
      <c r="C13" s="28" t="s">
        <v>74</v>
      </c>
      <c r="D13" s="29" t="s">
        <v>75</v>
      </c>
      <c r="E13" s="30" t="s">
        <v>63</v>
      </c>
      <c r="F13" s="31" t="s">
        <v>76</v>
      </c>
      <c r="G13" s="28" t="s">
        <v>77</v>
      </c>
      <c r="H13" s="32">
        <v>6.5</v>
      </c>
      <c r="I13" s="32">
        <v>7.5</v>
      </c>
      <c r="J13" s="32" t="s">
        <v>28</v>
      </c>
      <c r="K13" s="32">
        <v>3</v>
      </c>
      <c r="L13" s="40"/>
      <c r="M13" s="40"/>
      <c r="N13" s="40"/>
      <c r="O13" s="34">
        <v>5</v>
      </c>
      <c r="P13" s="35">
        <f>ROUND(SUMPRODUCT(H13:O13,$H$9:$O$9)/100,1)</f>
        <v>5.2</v>
      </c>
      <c r="Q13" s="36" t="str">
        <f>IF(AND($P13&gt;=9,$P13&lt;=10),"A+","")&amp;IF(AND($P13&gt;=8.5,$P13&lt;=8.9),"A","")&amp;IF(AND($P13&gt;=8,$P13&lt;=8.4),"B+","")&amp;IF(AND($P13&gt;=7,$P13&lt;=7.9),"B","")&amp;IF(AND($P13&gt;=6.5,$P13&lt;=6.9),"C+","")&amp;IF(AND($P13&gt;=5.5,$P13&lt;=6.4),"C","")&amp;IF(AND($P13&gt;=5,$P13&lt;=5.4),"D+","")&amp;IF(AND($P13&gt;=4,$P13&lt;=4.9),"D","")&amp;IF(AND($P13&lt;4),"F","")</f>
        <v>D+</v>
      </c>
      <c r="R13" s="37" t="str">
        <f>IF($P13&lt;4,"Kém",IF(AND($P13&gt;=4,$P13&lt;=5.4),"Trung bình yếu",IF(AND($P13&gt;=5.5,$P13&lt;=6.9),"Trung bình",IF(AND($P13&gt;=7,$P13&lt;=8.4),"Khá",IF(AND($P13&gt;=8.5,$P13&lt;=10),"Giỏi","")))))</f>
        <v>Trung bình yếu</v>
      </c>
      <c r="S13" s="38" t="str">
        <f>+IF(OR($H13=0,$I13=0,$J13=0,$K13=0),"Không đủ ĐKDT","")</f>
        <v/>
      </c>
      <c r="T13" s="39" t="s">
        <v>276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3.05" customHeight="1">
      <c r="B14" s="27">
        <v>5</v>
      </c>
      <c r="C14" s="28" t="s">
        <v>78</v>
      </c>
      <c r="D14" s="29" t="s">
        <v>75</v>
      </c>
      <c r="E14" s="30" t="s">
        <v>63</v>
      </c>
      <c r="F14" s="31" t="s">
        <v>79</v>
      </c>
      <c r="G14" s="28" t="s">
        <v>69</v>
      </c>
      <c r="H14" s="32">
        <v>8</v>
      </c>
      <c r="I14" s="32">
        <v>9.5</v>
      </c>
      <c r="J14" s="32" t="s">
        <v>28</v>
      </c>
      <c r="K14" s="32">
        <v>6</v>
      </c>
      <c r="L14" s="40"/>
      <c r="M14" s="40"/>
      <c r="N14" s="40"/>
      <c r="O14" s="34">
        <v>8</v>
      </c>
      <c r="P14" s="35">
        <f>ROUND(SUMPRODUCT(H14:O14,$H$9:$O$9)/100,1)</f>
        <v>8</v>
      </c>
      <c r="Q14" s="36" t="str">
        <f>IF(AND($P14&gt;=9,$P14&lt;=10),"A+","")&amp;IF(AND($P14&gt;=8.5,$P14&lt;=8.9),"A","")&amp;IF(AND($P14&gt;=8,$P14&lt;=8.4),"B+","")&amp;IF(AND($P14&gt;=7,$P14&lt;=7.9),"B","")&amp;IF(AND($P14&gt;=6.5,$P14&lt;=6.9),"C+","")&amp;IF(AND($P14&gt;=5.5,$P14&lt;=6.4),"C","")&amp;IF(AND($P14&gt;=5,$P14&lt;=5.4),"D+","")&amp;IF(AND($P14&gt;=4,$P14&lt;=4.9),"D","")&amp;IF(AND($P14&lt;4),"F","")</f>
        <v>B+</v>
      </c>
      <c r="R14" s="37" t="str">
        <f>IF($P14&lt;4,"Kém",IF(AND($P14&gt;=4,$P14&lt;=5.4),"Trung bình yếu",IF(AND($P14&gt;=5.5,$P14&lt;=6.9),"Trung bình",IF(AND($P14&gt;=7,$P14&lt;=8.4),"Khá",IF(AND($P14&gt;=8.5,$P14&lt;=10),"Giỏi","")))))</f>
        <v>Khá</v>
      </c>
      <c r="S14" s="38" t="str">
        <f>+IF(OR($H14=0,$I14=0,$J14=0,$K14=0),"Không đủ ĐKDT","")</f>
        <v/>
      </c>
      <c r="T14" s="39" t="s">
        <v>276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3.05" customHeight="1">
      <c r="B15" s="27">
        <v>6</v>
      </c>
      <c r="C15" s="28" t="s">
        <v>80</v>
      </c>
      <c r="D15" s="29" t="s">
        <v>81</v>
      </c>
      <c r="E15" s="30" t="s">
        <v>63</v>
      </c>
      <c r="F15" s="31" t="s">
        <v>82</v>
      </c>
      <c r="G15" s="28" t="s">
        <v>83</v>
      </c>
      <c r="H15" s="32">
        <v>7.5</v>
      </c>
      <c r="I15" s="32">
        <v>8.5</v>
      </c>
      <c r="J15" s="32" t="s">
        <v>28</v>
      </c>
      <c r="K15" s="32">
        <v>5.5</v>
      </c>
      <c r="L15" s="40"/>
      <c r="M15" s="40"/>
      <c r="N15" s="40"/>
      <c r="O15" s="34">
        <v>4</v>
      </c>
      <c r="P15" s="35">
        <f>ROUND(SUMPRODUCT(H15:O15,$H$9:$O$9)/100,1)</f>
        <v>5</v>
      </c>
      <c r="Q15" s="36" t="str">
        <f>IF(AND($P15&gt;=9,$P15&lt;=10),"A+","")&amp;IF(AND($P15&gt;=8.5,$P15&lt;=8.9),"A","")&amp;IF(AND($P15&gt;=8,$P15&lt;=8.4),"B+","")&amp;IF(AND($P15&gt;=7,$P15&lt;=7.9),"B","")&amp;IF(AND($P15&gt;=6.5,$P15&lt;=6.9),"C+","")&amp;IF(AND($P15&gt;=5.5,$P15&lt;=6.4),"C","")&amp;IF(AND($P15&gt;=5,$P15&lt;=5.4),"D+","")&amp;IF(AND($P15&gt;=4,$P15&lt;=4.9),"D","")&amp;IF(AND($P15&lt;4),"F","")</f>
        <v>D+</v>
      </c>
      <c r="R15" s="37" t="str">
        <f>IF($P15&lt;4,"Kém",IF(AND($P15&gt;=4,$P15&lt;=5.4),"Trung bình yếu",IF(AND($P15&gt;=5.5,$P15&lt;=6.9),"Trung bình",IF(AND($P15&gt;=7,$P15&lt;=8.4),"Khá",IF(AND($P15&gt;=8.5,$P15&lt;=10),"Giỏi","")))))</f>
        <v>Trung bình yếu</v>
      </c>
      <c r="S15" s="38" t="str">
        <f>+IF(OR($H15=0,$I15=0,$J15=0,$K15=0),"Không đủ ĐKDT","")</f>
        <v/>
      </c>
      <c r="T15" s="39" t="s">
        <v>276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3.05" customHeight="1">
      <c r="B16" s="27">
        <v>7</v>
      </c>
      <c r="C16" s="28" t="s">
        <v>84</v>
      </c>
      <c r="D16" s="29" t="s">
        <v>85</v>
      </c>
      <c r="E16" s="30" t="s">
        <v>86</v>
      </c>
      <c r="F16" s="31" t="s">
        <v>87</v>
      </c>
      <c r="G16" s="28" t="s">
        <v>73</v>
      </c>
      <c r="H16" s="32">
        <v>7.5</v>
      </c>
      <c r="I16" s="32">
        <v>7.5</v>
      </c>
      <c r="J16" s="32" t="s">
        <v>28</v>
      </c>
      <c r="K16" s="32">
        <v>6</v>
      </c>
      <c r="L16" s="40"/>
      <c r="M16" s="40"/>
      <c r="N16" s="40"/>
      <c r="O16" s="34">
        <v>4</v>
      </c>
      <c r="P16" s="35">
        <f>ROUND(SUMPRODUCT(H16:O16,$H$9:$O$9)/100,1)</f>
        <v>4.9000000000000004</v>
      </c>
      <c r="Q16" s="36" t="str">
        <f>IF(AND($P16&gt;=9,$P16&lt;=10),"A+","")&amp;IF(AND($P16&gt;=8.5,$P16&lt;=8.9),"A","")&amp;IF(AND($P16&gt;=8,$P16&lt;=8.4),"B+","")&amp;IF(AND($P16&gt;=7,$P16&lt;=7.9),"B","")&amp;IF(AND($P16&gt;=6.5,$P16&lt;=6.9),"C+","")&amp;IF(AND($P16&gt;=5.5,$P16&lt;=6.4),"C","")&amp;IF(AND($P16&gt;=5,$P16&lt;=5.4),"D+","")&amp;IF(AND($P16&gt;=4,$P16&lt;=4.9),"D","")&amp;IF(AND($P16&lt;4),"F","")</f>
        <v>D</v>
      </c>
      <c r="R16" s="37" t="str">
        <f>IF($P16&lt;4,"Kém",IF(AND($P16&gt;=4,$P16&lt;=5.4),"Trung bình yếu",IF(AND($P16&gt;=5.5,$P16&lt;=6.9),"Trung bình",IF(AND($P16&gt;=7,$P16&lt;=8.4),"Khá",IF(AND($P16&gt;=8.5,$P16&lt;=10),"Giỏi","")))))</f>
        <v>Trung bình yếu</v>
      </c>
      <c r="S16" s="38" t="str">
        <f>+IF(OR($H16=0,$I16=0,$J16=0,$K16=0),"Không đủ ĐKDT","")</f>
        <v/>
      </c>
      <c r="T16" s="39" t="s">
        <v>276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3.05" customHeight="1">
      <c r="B17" s="27">
        <v>8</v>
      </c>
      <c r="C17" s="28" t="s">
        <v>88</v>
      </c>
      <c r="D17" s="29" t="s">
        <v>89</v>
      </c>
      <c r="E17" s="30" t="s">
        <v>86</v>
      </c>
      <c r="F17" s="31" t="s">
        <v>90</v>
      </c>
      <c r="G17" s="28" t="s">
        <v>69</v>
      </c>
      <c r="H17" s="32">
        <v>7.5</v>
      </c>
      <c r="I17" s="32">
        <v>7.5</v>
      </c>
      <c r="J17" s="32" t="s">
        <v>28</v>
      </c>
      <c r="K17" s="32">
        <v>6</v>
      </c>
      <c r="L17" s="40"/>
      <c r="M17" s="40"/>
      <c r="N17" s="40"/>
      <c r="O17" s="34">
        <v>8</v>
      </c>
      <c r="P17" s="35">
        <f>ROUND(SUMPRODUCT(H17:O17,$H$9:$O$9)/100,1)</f>
        <v>7.7</v>
      </c>
      <c r="Q17" s="36" t="str">
        <f>IF(AND($P17&gt;=9,$P17&lt;=10),"A+","")&amp;IF(AND($P17&gt;=8.5,$P17&lt;=8.9),"A","")&amp;IF(AND($P17&gt;=8,$P17&lt;=8.4),"B+","")&amp;IF(AND($P17&gt;=7,$P17&lt;=7.9),"B","")&amp;IF(AND($P17&gt;=6.5,$P17&lt;=6.9),"C+","")&amp;IF(AND($P17&gt;=5.5,$P17&lt;=6.4),"C","")&amp;IF(AND($P17&gt;=5,$P17&lt;=5.4),"D+","")&amp;IF(AND($P17&gt;=4,$P17&lt;=4.9),"D","")&amp;IF(AND($P17&lt;4),"F","")</f>
        <v>B</v>
      </c>
      <c r="R17" s="37" t="str">
        <f>IF($P17&lt;4,"Kém",IF(AND($P17&gt;=4,$P17&lt;=5.4),"Trung bình yếu",IF(AND($P17&gt;=5.5,$P17&lt;=6.9),"Trung bình",IF(AND($P17&gt;=7,$P17&lt;=8.4),"Khá",IF(AND($P17&gt;=8.5,$P17&lt;=10),"Giỏi","")))))</f>
        <v>Khá</v>
      </c>
      <c r="S17" s="38" t="str">
        <f>+IF(OR($H17=0,$I17=0,$J17=0,$K17=0),"Không đủ ĐKDT","")</f>
        <v/>
      </c>
      <c r="T17" s="39" t="s">
        <v>276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3.05" customHeight="1">
      <c r="B18" s="27">
        <v>9</v>
      </c>
      <c r="C18" s="28" t="s">
        <v>91</v>
      </c>
      <c r="D18" s="29" t="s">
        <v>92</v>
      </c>
      <c r="E18" s="30" t="s">
        <v>93</v>
      </c>
      <c r="F18" s="31" t="s">
        <v>94</v>
      </c>
      <c r="G18" s="28" t="s">
        <v>95</v>
      </c>
      <c r="H18" s="32">
        <v>7.5</v>
      </c>
      <c r="I18" s="32">
        <v>8.5</v>
      </c>
      <c r="J18" s="32" t="s">
        <v>28</v>
      </c>
      <c r="K18" s="32">
        <v>6</v>
      </c>
      <c r="L18" s="40"/>
      <c r="M18" s="40"/>
      <c r="N18" s="40"/>
      <c r="O18" s="34">
        <v>7</v>
      </c>
      <c r="P18" s="35">
        <f>ROUND(SUMPRODUCT(H18:O18,$H$9:$O$9)/100,1)</f>
        <v>7.1</v>
      </c>
      <c r="Q18" s="36" t="str">
        <f>IF(AND($P18&gt;=9,$P18&lt;=10),"A+","")&amp;IF(AND($P18&gt;=8.5,$P18&lt;=8.9),"A","")&amp;IF(AND($P18&gt;=8,$P18&lt;=8.4),"B+","")&amp;IF(AND($P18&gt;=7,$P18&lt;=7.9),"B","")&amp;IF(AND($P18&gt;=6.5,$P18&lt;=6.9),"C+","")&amp;IF(AND($P18&gt;=5.5,$P18&lt;=6.4),"C","")&amp;IF(AND($P18&gt;=5,$P18&lt;=5.4),"D+","")&amp;IF(AND($P18&gt;=4,$P18&lt;=4.9),"D","")&amp;IF(AND($P18&lt;4),"F","")</f>
        <v>B</v>
      </c>
      <c r="R18" s="37" t="str">
        <f>IF($P18&lt;4,"Kém",IF(AND($P18&gt;=4,$P18&lt;=5.4),"Trung bình yếu",IF(AND($P18&gt;=5.5,$P18&lt;=6.9),"Trung bình",IF(AND($P18&gt;=7,$P18&lt;=8.4),"Khá",IF(AND($P18&gt;=8.5,$P18&lt;=10),"Giỏi","")))))</f>
        <v>Khá</v>
      </c>
      <c r="S18" s="38" t="str">
        <f>+IF(OR($H18=0,$I18=0,$J18=0,$K18=0),"Không đủ ĐKDT","")</f>
        <v/>
      </c>
      <c r="T18" s="39" t="s">
        <v>276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3.05" customHeight="1">
      <c r="B19" s="27">
        <v>10</v>
      </c>
      <c r="C19" s="28" t="s">
        <v>96</v>
      </c>
      <c r="D19" s="29" t="s">
        <v>97</v>
      </c>
      <c r="E19" s="30" t="s">
        <v>98</v>
      </c>
      <c r="F19" s="31" t="s">
        <v>99</v>
      </c>
      <c r="G19" s="28" t="s">
        <v>83</v>
      </c>
      <c r="H19" s="32">
        <v>7.5</v>
      </c>
      <c r="I19" s="32">
        <v>8.5</v>
      </c>
      <c r="J19" s="32" t="s">
        <v>28</v>
      </c>
      <c r="K19" s="32">
        <v>5.5</v>
      </c>
      <c r="L19" s="40"/>
      <c r="M19" s="40"/>
      <c r="N19" s="40"/>
      <c r="O19" s="34">
        <v>8.5</v>
      </c>
      <c r="P19" s="35">
        <f>ROUND(SUMPRODUCT(H19:O19,$H$9:$O$9)/100,1)</f>
        <v>8.1</v>
      </c>
      <c r="Q19" s="36" t="str">
        <f>IF(AND($P19&gt;=9,$P19&lt;=10),"A+","")&amp;IF(AND($P19&gt;=8.5,$P19&lt;=8.9),"A","")&amp;IF(AND($P19&gt;=8,$P19&lt;=8.4),"B+","")&amp;IF(AND($P19&gt;=7,$P19&lt;=7.9),"B","")&amp;IF(AND($P19&gt;=6.5,$P19&lt;=6.9),"C+","")&amp;IF(AND($P19&gt;=5.5,$P19&lt;=6.4),"C","")&amp;IF(AND($P19&gt;=5,$P19&lt;=5.4),"D+","")&amp;IF(AND($P19&gt;=4,$P19&lt;=4.9),"D","")&amp;IF(AND($P19&lt;4),"F","")</f>
        <v>B+</v>
      </c>
      <c r="R19" s="37" t="str">
        <f>IF($P19&lt;4,"Kém",IF(AND($P19&gt;=4,$P19&lt;=5.4),"Trung bình yếu",IF(AND($P19&gt;=5.5,$P19&lt;=6.9),"Trung bình",IF(AND($P19&gt;=7,$P19&lt;=8.4),"Khá",IF(AND($P19&gt;=8.5,$P19&lt;=10),"Giỏi","")))))</f>
        <v>Khá</v>
      </c>
      <c r="S19" s="38" t="str">
        <f>+IF(OR($H19=0,$I19=0,$J19=0,$K19=0),"Không đủ ĐKDT","")</f>
        <v/>
      </c>
      <c r="T19" s="39" t="s">
        <v>276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3.05" customHeight="1">
      <c r="B20" s="27">
        <v>11</v>
      </c>
      <c r="C20" s="28" t="s">
        <v>100</v>
      </c>
      <c r="D20" s="29" t="s">
        <v>101</v>
      </c>
      <c r="E20" s="30" t="s">
        <v>102</v>
      </c>
      <c r="F20" s="31" t="s">
        <v>103</v>
      </c>
      <c r="G20" s="28" t="s">
        <v>104</v>
      </c>
      <c r="H20" s="32">
        <v>8</v>
      </c>
      <c r="I20" s="32">
        <v>7.5</v>
      </c>
      <c r="J20" s="32" t="s">
        <v>28</v>
      </c>
      <c r="K20" s="32">
        <v>6</v>
      </c>
      <c r="L20" s="40"/>
      <c r="M20" s="40"/>
      <c r="N20" s="40"/>
      <c r="O20" s="34">
        <v>5</v>
      </c>
      <c r="P20" s="35">
        <f>ROUND(SUMPRODUCT(H20:O20,$H$9:$O$9)/100,1)</f>
        <v>5.7</v>
      </c>
      <c r="Q20" s="36" t="str">
        <f>IF(AND($P20&gt;=9,$P20&lt;=10),"A+","")&amp;IF(AND($P20&gt;=8.5,$P20&lt;=8.9),"A","")&amp;IF(AND($P20&gt;=8,$P20&lt;=8.4),"B+","")&amp;IF(AND($P20&gt;=7,$P20&lt;=7.9),"B","")&amp;IF(AND($P20&gt;=6.5,$P20&lt;=6.9),"C+","")&amp;IF(AND($P20&gt;=5.5,$P20&lt;=6.4),"C","")&amp;IF(AND($P20&gt;=5,$P20&lt;=5.4),"D+","")&amp;IF(AND($P20&gt;=4,$P20&lt;=4.9),"D","")&amp;IF(AND($P20&lt;4),"F","")</f>
        <v>C</v>
      </c>
      <c r="R20" s="37" t="str">
        <f>IF($P20&lt;4,"Kém",IF(AND($P20&gt;=4,$P20&lt;=5.4),"Trung bình yếu",IF(AND($P20&gt;=5.5,$P20&lt;=6.9),"Trung bình",IF(AND($P20&gt;=7,$P20&lt;=8.4),"Khá",IF(AND($P20&gt;=8.5,$P20&lt;=10),"Giỏi","")))))</f>
        <v>Trung bình</v>
      </c>
      <c r="S20" s="38" t="str">
        <f>+IF(OR($H20=0,$I20=0,$J20=0,$K20=0),"Không đủ ĐKDT","")</f>
        <v/>
      </c>
      <c r="T20" s="39" t="s">
        <v>276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3.05" customHeight="1">
      <c r="B21" s="27">
        <v>12</v>
      </c>
      <c r="C21" s="28" t="s">
        <v>105</v>
      </c>
      <c r="D21" s="29" t="s">
        <v>106</v>
      </c>
      <c r="E21" s="30" t="s">
        <v>107</v>
      </c>
      <c r="F21" s="31" t="s">
        <v>108</v>
      </c>
      <c r="G21" s="28" t="s">
        <v>95</v>
      </c>
      <c r="H21" s="32">
        <v>8</v>
      </c>
      <c r="I21" s="32">
        <v>8</v>
      </c>
      <c r="J21" s="32" t="s">
        <v>28</v>
      </c>
      <c r="K21" s="32">
        <v>5</v>
      </c>
      <c r="L21" s="40"/>
      <c r="M21" s="40"/>
      <c r="N21" s="40"/>
      <c r="O21" s="34">
        <v>7</v>
      </c>
      <c r="P21" s="35">
        <f>ROUND(SUMPRODUCT(H21:O21,$H$9:$O$9)/100,1)</f>
        <v>7</v>
      </c>
      <c r="Q21" s="36" t="str">
        <f>IF(AND($P21&gt;=9,$P21&lt;=10),"A+","")&amp;IF(AND($P21&gt;=8.5,$P21&lt;=8.9),"A","")&amp;IF(AND($P21&gt;=8,$P21&lt;=8.4),"B+","")&amp;IF(AND($P21&gt;=7,$P21&lt;=7.9),"B","")&amp;IF(AND($P21&gt;=6.5,$P21&lt;=6.9),"C+","")&amp;IF(AND($P21&gt;=5.5,$P21&lt;=6.4),"C","")&amp;IF(AND($P21&gt;=5,$P21&lt;=5.4),"D+","")&amp;IF(AND($P21&gt;=4,$P21&lt;=4.9),"D","")&amp;IF(AND($P21&lt;4),"F","")</f>
        <v>B</v>
      </c>
      <c r="R21" s="37" t="str">
        <f>IF($P21&lt;4,"Kém",IF(AND($P21&gt;=4,$P21&lt;=5.4),"Trung bình yếu",IF(AND($P21&gt;=5.5,$P21&lt;=6.9),"Trung bình",IF(AND($P21&gt;=7,$P21&lt;=8.4),"Khá",IF(AND($P21&gt;=8.5,$P21&lt;=10),"Giỏi","")))))</f>
        <v>Khá</v>
      </c>
      <c r="S21" s="38" t="str">
        <f>+IF(OR($H21=0,$I21=0,$J21=0,$K21=0),"Không đủ ĐKDT","")</f>
        <v/>
      </c>
      <c r="T21" s="39" t="s">
        <v>276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3.05" customHeight="1">
      <c r="B22" s="27">
        <v>13</v>
      </c>
      <c r="C22" s="28" t="s">
        <v>109</v>
      </c>
      <c r="D22" s="29" t="s">
        <v>110</v>
      </c>
      <c r="E22" s="30" t="s">
        <v>111</v>
      </c>
      <c r="F22" s="31" t="s">
        <v>112</v>
      </c>
      <c r="G22" s="28" t="s">
        <v>83</v>
      </c>
      <c r="H22" s="32">
        <v>7.5</v>
      </c>
      <c r="I22" s="32">
        <v>9.5</v>
      </c>
      <c r="J22" s="32" t="s">
        <v>28</v>
      </c>
      <c r="K22" s="32">
        <v>6</v>
      </c>
      <c r="L22" s="40"/>
      <c r="M22" s="40"/>
      <c r="N22" s="40"/>
      <c r="O22" s="34">
        <v>9</v>
      </c>
      <c r="P22" s="35">
        <f>ROUND(SUMPRODUCT(H22:O22,$H$9:$O$9)/100,1)</f>
        <v>8.6</v>
      </c>
      <c r="Q22" s="36" t="str">
        <f>IF(AND($P22&gt;=9,$P22&lt;=10),"A+","")&amp;IF(AND($P22&gt;=8.5,$P22&lt;=8.9),"A","")&amp;IF(AND($P22&gt;=8,$P22&lt;=8.4),"B+","")&amp;IF(AND($P22&gt;=7,$P22&lt;=7.9),"B","")&amp;IF(AND($P22&gt;=6.5,$P22&lt;=6.9),"C+","")&amp;IF(AND($P22&gt;=5.5,$P22&lt;=6.4),"C","")&amp;IF(AND($P22&gt;=5,$P22&lt;=5.4),"D+","")&amp;IF(AND($P22&gt;=4,$P22&lt;=4.9),"D","")&amp;IF(AND($P22&lt;4),"F","")</f>
        <v>A</v>
      </c>
      <c r="R22" s="37" t="str">
        <f>IF($P22&lt;4,"Kém",IF(AND($P22&gt;=4,$P22&lt;=5.4),"Trung bình yếu",IF(AND($P22&gt;=5.5,$P22&lt;=6.9),"Trung bình",IF(AND($P22&gt;=7,$P22&lt;=8.4),"Khá",IF(AND($P22&gt;=8.5,$P22&lt;=10),"Giỏi","")))))</f>
        <v>Giỏi</v>
      </c>
      <c r="S22" s="38" t="str">
        <f>+IF(OR($H22=0,$I22=0,$J22=0,$K22=0),"Không đủ ĐKDT","")</f>
        <v/>
      </c>
      <c r="T22" s="39" t="s">
        <v>276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3.05" customHeight="1">
      <c r="B23" s="27">
        <v>14</v>
      </c>
      <c r="C23" s="28" t="s">
        <v>113</v>
      </c>
      <c r="D23" s="29" t="s">
        <v>114</v>
      </c>
      <c r="E23" s="30" t="s">
        <v>115</v>
      </c>
      <c r="F23" s="31" t="s">
        <v>116</v>
      </c>
      <c r="G23" s="28" t="s">
        <v>95</v>
      </c>
      <c r="H23" s="32">
        <v>7.5</v>
      </c>
      <c r="I23" s="32">
        <v>7.5</v>
      </c>
      <c r="J23" s="32" t="s">
        <v>28</v>
      </c>
      <c r="K23" s="32">
        <v>6</v>
      </c>
      <c r="L23" s="40"/>
      <c r="M23" s="40"/>
      <c r="N23" s="40"/>
      <c r="O23" s="34">
        <v>5</v>
      </c>
      <c r="P23" s="35">
        <f>ROUND(SUMPRODUCT(H23:O23,$H$9:$O$9)/100,1)</f>
        <v>5.6</v>
      </c>
      <c r="Q23" s="36" t="str">
        <f>IF(AND($P23&gt;=9,$P23&lt;=10),"A+","")&amp;IF(AND($P23&gt;=8.5,$P23&lt;=8.9),"A","")&amp;IF(AND($P23&gt;=8,$P23&lt;=8.4),"B+","")&amp;IF(AND($P23&gt;=7,$P23&lt;=7.9),"B","")&amp;IF(AND($P23&gt;=6.5,$P23&lt;=6.9),"C+","")&amp;IF(AND($P23&gt;=5.5,$P23&lt;=6.4),"C","")&amp;IF(AND($P23&gt;=5,$P23&lt;=5.4),"D+","")&amp;IF(AND($P23&gt;=4,$P23&lt;=4.9),"D","")&amp;IF(AND($P23&lt;4),"F","")</f>
        <v>C</v>
      </c>
      <c r="R23" s="37" t="str">
        <f>IF($P23&lt;4,"Kém",IF(AND($P23&gt;=4,$P23&lt;=5.4),"Trung bình yếu",IF(AND($P23&gt;=5.5,$P23&lt;=6.9),"Trung bình",IF(AND($P23&gt;=7,$P23&lt;=8.4),"Khá",IF(AND($P23&gt;=8.5,$P23&lt;=10),"Giỏi","")))))</f>
        <v>Trung bình</v>
      </c>
      <c r="S23" s="38" t="str">
        <f>+IF(OR($H23=0,$I23=0,$J23=0,$K23=0),"Không đủ ĐKDT","")</f>
        <v/>
      </c>
      <c r="T23" s="39" t="s">
        <v>276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3.05" customHeight="1">
      <c r="B24" s="27">
        <v>15</v>
      </c>
      <c r="C24" s="28" t="s">
        <v>117</v>
      </c>
      <c r="D24" s="29" t="s">
        <v>118</v>
      </c>
      <c r="E24" s="30" t="s">
        <v>119</v>
      </c>
      <c r="F24" s="31" t="s">
        <v>120</v>
      </c>
      <c r="G24" s="28" t="s">
        <v>73</v>
      </c>
      <c r="H24" s="32">
        <v>7.5</v>
      </c>
      <c r="I24" s="32">
        <v>9</v>
      </c>
      <c r="J24" s="32" t="s">
        <v>28</v>
      </c>
      <c r="K24" s="32">
        <v>4.5</v>
      </c>
      <c r="L24" s="40"/>
      <c r="M24" s="40"/>
      <c r="N24" s="40"/>
      <c r="O24" s="34">
        <v>5.5</v>
      </c>
      <c r="P24" s="35">
        <f>ROUND(SUMPRODUCT(H24:O24,$H$9:$O$9)/100,1)</f>
        <v>6</v>
      </c>
      <c r="Q24" s="36" t="str">
        <f>IF(AND($P24&gt;=9,$P24&lt;=10),"A+","")&amp;IF(AND($P24&gt;=8.5,$P24&lt;=8.9),"A","")&amp;IF(AND($P24&gt;=8,$P24&lt;=8.4),"B+","")&amp;IF(AND($P24&gt;=7,$P24&lt;=7.9),"B","")&amp;IF(AND($P24&gt;=6.5,$P24&lt;=6.9),"C+","")&amp;IF(AND($P24&gt;=5.5,$P24&lt;=6.4),"C","")&amp;IF(AND($P24&gt;=5,$P24&lt;=5.4),"D+","")&amp;IF(AND($P24&gt;=4,$P24&lt;=4.9),"D","")&amp;IF(AND($P24&lt;4),"F","")</f>
        <v>C</v>
      </c>
      <c r="R24" s="37" t="str">
        <f>IF($P24&lt;4,"Kém",IF(AND($P24&gt;=4,$P24&lt;=5.4),"Trung bình yếu",IF(AND($P24&gt;=5.5,$P24&lt;=6.9),"Trung bình",IF(AND($P24&gt;=7,$P24&lt;=8.4),"Khá",IF(AND($P24&gt;=8.5,$P24&lt;=10),"Giỏi","")))))</f>
        <v>Trung bình</v>
      </c>
      <c r="S24" s="38" t="str">
        <f>+IF(OR($H24=0,$I24=0,$J24=0,$K24=0),"Không đủ ĐKDT","")</f>
        <v/>
      </c>
      <c r="T24" s="39" t="s">
        <v>276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3.05" customHeight="1">
      <c r="B25" s="27">
        <v>16</v>
      </c>
      <c r="C25" s="28" t="s">
        <v>121</v>
      </c>
      <c r="D25" s="29" t="s">
        <v>122</v>
      </c>
      <c r="E25" s="30" t="s">
        <v>119</v>
      </c>
      <c r="F25" s="31" t="s">
        <v>123</v>
      </c>
      <c r="G25" s="28" t="s">
        <v>124</v>
      </c>
      <c r="H25" s="32">
        <v>8</v>
      </c>
      <c r="I25" s="32">
        <v>8</v>
      </c>
      <c r="J25" s="32" t="s">
        <v>28</v>
      </c>
      <c r="K25" s="32">
        <v>6</v>
      </c>
      <c r="L25" s="40"/>
      <c r="M25" s="40"/>
      <c r="N25" s="40"/>
      <c r="O25" s="34">
        <v>8.5</v>
      </c>
      <c r="P25" s="35">
        <f>ROUND(SUMPRODUCT(H25:O25,$H$9:$O$9)/100,1)</f>
        <v>8.1999999999999993</v>
      </c>
      <c r="Q25" s="36" t="str">
        <f>IF(AND($P25&gt;=9,$P25&lt;=10),"A+","")&amp;IF(AND($P25&gt;=8.5,$P25&lt;=8.9),"A","")&amp;IF(AND($P25&gt;=8,$P25&lt;=8.4),"B+","")&amp;IF(AND($P25&gt;=7,$P25&lt;=7.9),"B","")&amp;IF(AND($P25&gt;=6.5,$P25&lt;=6.9),"C+","")&amp;IF(AND($P25&gt;=5.5,$P25&lt;=6.4),"C","")&amp;IF(AND($P25&gt;=5,$P25&lt;=5.4),"D+","")&amp;IF(AND($P25&gt;=4,$P25&lt;=4.9),"D","")&amp;IF(AND($P25&lt;4),"F","")</f>
        <v>B+</v>
      </c>
      <c r="R25" s="37" t="str">
        <f>IF($P25&lt;4,"Kém",IF(AND($P25&gt;=4,$P25&lt;=5.4),"Trung bình yếu",IF(AND($P25&gt;=5.5,$P25&lt;=6.9),"Trung bình",IF(AND($P25&gt;=7,$P25&lt;=8.4),"Khá",IF(AND($P25&gt;=8.5,$P25&lt;=10),"Giỏi","")))))</f>
        <v>Khá</v>
      </c>
      <c r="S25" s="38" t="str">
        <f>+IF(OR($H25=0,$I25=0,$J25=0,$K25=0),"Không đủ ĐKDT","")</f>
        <v/>
      </c>
      <c r="T25" s="39" t="s">
        <v>276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3.05" customHeight="1">
      <c r="B26" s="27">
        <v>17</v>
      </c>
      <c r="C26" s="28" t="s">
        <v>125</v>
      </c>
      <c r="D26" s="29" t="s">
        <v>126</v>
      </c>
      <c r="E26" s="30" t="s">
        <v>127</v>
      </c>
      <c r="F26" s="31" t="s">
        <v>128</v>
      </c>
      <c r="G26" s="28" t="s">
        <v>124</v>
      </c>
      <c r="H26" s="32">
        <v>8</v>
      </c>
      <c r="I26" s="32">
        <v>8</v>
      </c>
      <c r="J26" s="32" t="s">
        <v>28</v>
      </c>
      <c r="K26" s="32">
        <v>6</v>
      </c>
      <c r="L26" s="40"/>
      <c r="M26" s="40"/>
      <c r="N26" s="40"/>
      <c r="O26" s="34">
        <v>6</v>
      </c>
      <c r="P26" s="35">
        <f>ROUND(SUMPRODUCT(H26:O26,$H$9:$O$9)/100,1)</f>
        <v>6.4</v>
      </c>
      <c r="Q26" s="36" t="str">
        <f>IF(AND($P26&gt;=9,$P26&lt;=10),"A+","")&amp;IF(AND($P26&gt;=8.5,$P26&lt;=8.9),"A","")&amp;IF(AND($P26&gt;=8,$P26&lt;=8.4),"B+","")&amp;IF(AND($P26&gt;=7,$P26&lt;=7.9),"B","")&amp;IF(AND($P26&gt;=6.5,$P26&lt;=6.9),"C+","")&amp;IF(AND($P26&gt;=5.5,$P26&lt;=6.4),"C","")&amp;IF(AND($P26&gt;=5,$P26&lt;=5.4),"D+","")&amp;IF(AND($P26&gt;=4,$P26&lt;=4.9),"D","")&amp;IF(AND($P26&lt;4),"F","")</f>
        <v>C</v>
      </c>
      <c r="R26" s="37" t="str">
        <f>IF($P26&lt;4,"Kém",IF(AND($P26&gt;=4,$P26&lt;=5.4),"Trung bình yếu",IF(AND($P26&gt;=5.5,$P26&lt;=6.9),"Trung bình",IF(AND($P26&gt;=7,$P26&lt;=8.4),"Khá",IF(AND($P26&gt;=8.5,$P26&lt;=10),"Giỏi","")))))</f>
        <v>Trung bình</v>
      </c>
      <c r="S26" s="38" t="str">
        <f>+IF(OR($H26=0,$I26=0,$J26=0,$K26=0),"Không đủ ĐKDT","")</f>
        <v/>
      </c>
      <c r="T26" s="39" t="s">
        <v>276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3.05" customHeight="1">
      <c r="B27" s="27">
        <v>18</v>
      </c>
      <c r="C27" s="28" t="s">
        <v>129</v>
      </c>
      <c r="D27" s="29" t="s">
        <v>130</v>
      </c>
      <c r="E27" s="30" t="s">
        <v>131</v>
      </c>
      <c r="F27" s="31" t="s">
        <v>132</v>
      </c>
      <c r="G27" s="28" t="s">
        <v>77</v>
      </c>
      <c r="H27" s="32">
        <v>8</v>
      </c>
      <c r="I27" s="32">
        <v>8</v>
      </c>
      <c r="J27" s="32" t="s">
        <v>28</v>
      </c>
      <c r="K27" s="32">
        <v>6</v>
      </c>
      <c r="L27" s="40"/>
      <c r="M27" s="40"/>
      <c r="N27" s="40"/>
      <c r="O27" s="34">
        <v>8.5</v>
      </c>
      <c r="P27" s="35">
        <f>ROUND(SUMPRODUCT(H27:O27,$H$9:$O$9)/100,1)</f>
        <v>8.1999999999999993</v>
      </c>
      <c r="Q27" s="36" t="str">
        <f>IF(AND($P27&gt;=9,$P27&lt;=10),"A+","")&amp;IF(AND($P27&gt;=8.5,$P27&lt;=8.9),"A","")&amp;IF(AND($P27&gt;=8,$P27&lt;=8.4),"B+","")&amp;IF(AND($P27&gt;=7,$P27&lt;=7.9),"B","")&amp;IF(AND($P27&gt;=6.5,$P27&lt;=6.9),"C+","")&amp;IF(AND($P27&gt;=5.5,$P27&lt;=6.4),"C","")&amp;IF(AND($P27&gt;=5,$P27&lt;=5.4),"D+","")&amp;IF(AND($P27&gt;=4,$P27&lt;=4.9),"D","")&amp;IF(AND($P27&lt;4),"F","")</f>
        <v>B+</v>
      </c>
      <c r="R27" s="37" t="str">
        <f>IF($P27&lt;4,"Kém",IF(AND($P27&gt;=4,$P27&lt;=5.4),"Trung bình yếu",IF(AND($P27&gt;=5.5,$P27&lt;=6.9),"Trung bình",IF(AND($P27&gt;=7,$P27&lt;=8.4),"Khá",IF(AND($P27&gt;=8.5,$P27&lt;=10),"Giỏi","")))))</f>
        <v>Khá</v>
      </c>
      <c r="S27" s="38" t="str">
        <f>+IF(OR($H27=0,$I27=0,$J27=0,$K27=0),"Không đủ ĐKDT","")</f>
        <v/>
      </c>
      <c r="T27" s="39" t="s">
        <v>276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3.05" customHeight="1">
      <c r="B28" s="27">
        <v>19</v>
      </c>
      <c r="C28" s="28" t="s">
        <v>133</v>
      </c>
      <c r="D28" s="29" t="s">
        <v>134</v>
      </c>
      <c r="E28" s="30" t="s">
        <v>131</v>
      </c>
      <c r="F28" s="31" t="s">
        <v>76</v>
      </c>
      <c r="G28" s="28" t="s">
        <v>65</v>
      </c>
      <c r="H28" s="32">
        <v>7.5</v>
      </c>
      <c r="I28" s="32">
        <v>8</v>
      </c>
      <c r="J28" s="32" t="s">
        <v>28</v>
      </c>
      <c r="K28" s="32">
        <v>6</v>
      </c>
      <c r="L28" s="40"/>
      <c r="M28" s="40"/>
      <c r="N28" s="40"/>
      <c r="O28" s="34">
        <v>5.5</v>
      </c>
      <c r="P28" s="35">
        <f>ROUND(SUMPRODUCT(H28:O28,$H$9:$O$9)/100,1)</f>
        <v>6</v>
      </c>
      <c r="Q28" s="36" t="str">
        <f>IF(AND($P28&gt;=9,$P28&lt;=10),"A+","")&amp;IF(AND($P28&gt;=8.5,$P28&lt;=8.9),"A","")&amp;IF(AND($P28&gt;=8,$P28&lt;=8.4),"B+","")&amp;IF(AND($P28&gt;=7,$P28&lt;=7.9),"B","")&amp;IF(AND($P28&gt;=6.5,$P28&lt;=6.9),"C+","")&amp;IF(AND($P28&gt;=5.5,$P28&lt;=6.4),"C","")&amp;IF(AND($P28&gt;=5,$P28&lt;=5.4),"D+","")&amp;IF(AND($P28&gt;=4,$P28&lt;=4.9),"D","")&amp;IF(AND($P28&lt;4),"F","")</f>
        <v>C</v>
      </c>
      <c r="R28" s="37" t="str">
        <f>IF($P28&lt;4,"Kém",IF(AND($P28&gt;=4,$P28&lt;=5.4),"Trung bình yếu",IF(AND($P28&gt;=5.5,$P28&lt;=6.9),"Trung bình",IF(AND($P28&gt;=7,$P28&lt;=8.4),"Khá",IF(AND($P28&gt;=8.5,$P28&lt;=10),"Giỏi","")))))</f>
        <v>Trung bình</v>
      </c>
      <c r="S28" s="38" t="str">
        <f>+IF(OR($H28=0,$I28=0,$J28=0,$K28=0),"Không đủ ĐKDT","")</f>
        <v/>
      </c>
      <c r="T28" s="39" t="s">
        <v>276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3.05" customHeight="1">
      <c r="B29" s="27">
        <v>20</v>
      </c>
      <c r="C29" s="28" t="s">
        <v>135</v>
      </c>
      <c r="D29" s="29" t="s">
        <v>136</v>
      </c>
      <c r="E29" s="30" t="s">
        <v>131</v>
      </c>
      <c r="F29" s="31" t="s">
        <v>137</v>
      </c>
      <c r="G29" s="28" t="s">
        <v>124</v>
      </c>
      <c r="H29" s="32">
        <v>8</v>
      </c>
      <c r="I29" s="32">
        <v>10</v>
      </c>
      <c r="J29" s="32" t="s">
        <v>28</v>
      </c>
      <c r="K29" s="32">
        <v>9</v>
      </c>
      <c r="L29" s="40"/>
      <c r="M29" s="40"/>
      <c r="N29" s="40"/>
      <c r="O29" s="34">
        <v>7.5</v>
      </c>
      <c r="P29" s="35">
        <f>ROUND(SUMPRODUCT(H29:O29,$H$9:$O$9)/100,1)</f>
        <v>8</v>
      </c>
      <c r="Q29" s="36" t="str">
        <f>IF(AND($P29&gt;=9,$P29&lt;=10),"A+","")&amp;IF(AND($P29&gt;=8.5,$P29&lt;=8.9),"A","")&amp;IF(AND($P29&gt;=8,$P29&lt;=8.4),"B+","")&amp;IF(AND($P29&gt;=7,$P29&lt;=7.9),"B","")&amp;IF(AND($P29&gt;=6.5,$P29&lt;=6.9),"C+","")&amp;IF(AND($P29&gt;=5.5,$P29&lt;=6.4),"C","")&amp;IF(AND($P29&gt;=5,$P29&lt;=5.4),"D+","")&amp;IF(AND($P29&gt;=4,$P29&lt;=4.9),"D","")&amp;IF(AND($P29&lt;4),"F","")</f>
        <v>B+</v>
      </c>
      <c r="R29" s="37" t="str">
        <f>IF($P29&lt;4,"Kém",IF(AND($P29&gt;=4,$P29&lt;=5.4),"Trung bình yếu",IF(AND($P29&gt;=5.5,$P29&lt;=6.9),"Trung bình",IF(AND($P29&gt;=7,$P29&lt;=8.4),"Khá",IF(AND($P29&gt;=8.5,$P29&lt;=10),"Giỏi","")))))</f>
        <v>Khá</v>
      </c>
      <c r="S29" s="38" t="str">
        <f>+IF(OR($H29=0,$I29=0,$J29=0,$K29=0),"Không đủ ĐKDT","")</f>
        <v/>
      </c>
      <c r="T29" s="39" t="s">
        <v>276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3.05" customHeight="1">
      <c r="B30" s="27">
        <v>21</v>
      </c>
      <c r="C30" s="28" t="s">
        <v>138</v>
      </c>
      <c r="D30" s="29" t="s">
        <v>139</v>
      </c>
      <c r="E30" s="30" t="s">
        <v>131</v>
      </c>
      <c r="F30" s="31" t="s">
        <v>140</v>
      </c>
      <c r="G30" s="28" t="s">
        <v>73</v>
      </c>
      <c r="H30" s="32">
        <v>7.5</v>
      </c>
      <c r="I30" s="32">
        <v>8</v>
      </c>
      <c r="J30" s="32" t="s">
        <v>28</v>
      </c>
      <c r="K30" s="32">
        <v>6</v>
      </c>
      <c r="L30" s="40"/>
      <c r="M30" s="40"/>
      <c r="N30" s="40"/>
      <c r="O30" s="34">
        <v>4.5</v>
      </c>
      <c r="P30" s="35">
        <f>ROUND(SUMPRODUCT(H30:O30,$H$9:$O$9)/100,1)</f>
        <v>5.3</v>
      </c>
      <c r="Q30" s="36" t="str">
        <f>IF(AND($P30&gt;=9,$P30&lt;=10),"A+","")&amp;IF(AND($P30&gt;=8.5,$P30&lt;=8.9),"A","")&amp;IF(AND($P30&gt;=8,$P30&lt;=8.4),"B+","")&amp;IF(AND($P30&gt;=7,$P30&lt;=7.9),"B","")&amp;IF(AND($P30&gt;=6.5,$P30&lt;=6.9),"C+","")&amp;IF(AND($P30&gt;=5.5,$P30&lt;=6.4),"C","")&amp;IF(AND($P30&gt;=5,$P30&lt;=5.4),"D+","")&amp;IF(AND($P30&gt;=4,$P30&lt;=4.9),"D","")&amp;IF(AND($P30&lt;4),"F","")</f>
        <v>D+</v>
      </c>
      <c r="R30" s="37" t="str">
        <f>IF($P30&lt;4,"Kém",IF(AND($P30&gt;=4,$P30&lt;=5.4),"Trung bình yếu",IF(AND($P30&gt;=5.5,$P30&lt;=6.9),"Trung bình",IF(AND($P30&gt;=7,$P30&lt;=8.4),"Khá",IF(AND($P30&gt;=8.5,$P30&lt;=10),"Giỏi","")))))</f>
        <v>Trung bình yếu</v>
      </c>
      <c r="S30" s="38" t="str">
        <f>+IF(OR($H30=0,$I30=0,$J30=0,$K30=0),"Không đủ ĐKDT","")</f>
        <v/>
      </c>
      <c r="T30" s="39" t="s">
        <v>276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3.05" customHeight="1">
      <c r="B31" s="27">
        <v>22</v>
      </c>
      <c r="C31" s="28" t="s">
        <v>141</v>
      </c>
      <c r="D31" s="29" t="s">
        <v>142</v>
      </c>
      <c r="E31" s="30" t="s">
        <v>143</v>
      </c>
      <c r="F31" s="31" t="s">
        <v>144</v>
      </c>
      <c r="G31" s="28" t="s">
        <v>95</v>
      </c>
      <c r="H31" s="32">
        <v>7.5</v>
      </c>
      <c r="I31" s="32">
        <v>7.5</v>
      </c>
      <c r="J31" s="32" t="s">
        <v>28</v>
      </c>
      <c r="K31" s="32">
        <v>5</v>
      </c>
      <c r="L31" s="40"/>
      <c r="M31" s="40"/>
      <c r="N31" s="40"/>
      <c r="O31" s="34">
        <v>7</v>
      </c>
      <c r="P31" s="35">
        <f>ROUND(SUMPRODUCT(H31:O31,$H$9:$O$9)/100,1)</f>
        <v>6.9</v>
      </c>
      <c r="Q31" s="36" t="str">
        <f>IF(AND($P31&gt;=9,$P31&lt;=10),"A+","")&amp;IF(AND($P31&gt;=8.5,$P31&lt;=8.9),"A","")&amp;IF(AND($P31&gt;=8,$P31&lt;=8.4),"B+","")&amp;IF(AND($P31&gt;=7,$P31&lt;=7.9),"B","")&amp;IF(AND($P31&gt;=6.5,$P31&lt;=6.9),"C+","")&amp;IF(AND($P31&gt;=5.5,$P31&lt;=6.4),"C","")&amp;IF(AND($P31&gt;=5,$P31&lt;=5.4),"D+","")&amp;IF(AND($P31&gt;=4,$P31&lt;=4.9),"D","")&amp;IF(AND($P31&lt;4),"F","")</f>
        <v>C+</v>
      </c>
      <c r="R31" s="37" t="str">
        <f>IF($P31&lt;4,"Kém",IF(AND($P31&gt;=4,$P31&lt;=5.4),"Trung bình yếu",IF(AND($P31&gt;=5.5,$P31&lt;=6.9),"Trung bình",IF(AND($P31&gt;=7,$P31&lt;=8.4),"Khá",IF(AND($P31&gt;=8.5,$P31&lt;=10),"Giỏi","")))))</f>
        <v>Trung bình</v>
      </c>
      <c r="S31" s="38" t="str">
        <f>+IF(OR($H31=0,$I31=0,$J31=0,$K31=0),"Không đủ ĐKDT","")</f>
        <v/>
      </c>
      <c r="T31" s="39" t="s">
        <v>276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3.05" customHeight="1">
      <c r="B32" s="27">
        <v>23</v>
      </c>
      <c r="C32" s="28" t="s">
        <v>145</v>
      </c>
      <c r="D32" s="29" t="s">
        <v>146</v>
      </c>
      <c r="E32" s="30" t="s">
        <v>143</v>
      </c>
      <c r="F32" s="31" t="s">
        <v>147</v>
      </c>
      <c r="G32" s="28" t="s">
        <v>73</v>
      </c>
      <c r="H32" s="32">
        <v>7.5</v>
      </c>
      <c r="I32" s="32">
        <v>9</v>
      </c>
      <c r="J32" s="32" t="s">
        <v>28</v>
      </c>
      <c r="K32" s="32">
        <v>5</v>
      </c>
      <c r="L32" s="40"/>
      <c r="M32" s="40"/>
      <c r="N32" s="40"/>
      <c r="O32" s="34">
        <v>6</v>
      </c>
      <c r="P32" s="35">
        <f>ROUND(SUMPRODUCT(H32:O32,$H$9:$O$9)/100,1)</f>
        <v>6.4</v>
      </c>
      <c r="Q32" s="36" t="str">
        <f>IF(AND($P32&gt;=9,$P32&lt;=10),"A+","")&amp;IF(AND($P32&gt;=8.5,$P32&lt;=8.9),"A","")&amp;IF(AND($P32&gt;=8,$P32&lt;=8.4),"B+","")&amp;IF(AND($P32&gt;=7,$P32&lt;=7.9),"B","")&amp;IF(AND($P32&gt;=6.5,$P32&lt;=6.9),"C+","")&amp;IF(AND($P32&gt;=5.5,$P32&lt;=6.4),"C","")&amp;IF(AND($P32&gt;=5,$P32&lt;=5.4),"D+","")&amp;IF(AND($P32&gt;=4,$P32&lt;=4.9),"D","")&amp;IF(AND($P32&lt;4),"F","")</f>
        <v>C</v>
      </c>
      <c r="R32" s="37" t="str">
        <f>IF($P32&lt;4,"Kém",IF(AND($P32&gt;=4,$P32&lt;=5.4),"Trung bình yếu",IF(AND($P32&gt;=5.5,$P32&lt;=6.9),"Trung bình",IF(AND($P32&gt;=7,$P32&lt;=8.4),"Khá",IF(AND($P32&gt;=8.5,$P32&lt;=10),"Giỏi","")))))</f>
        <v>Trung bình</v>
      </c>
      <c r="S32" s="38" t="str">
        <f>+IF(OR($H32=0,$I32=0,$J32=0,$K32=0),"Không đủ ĐKDT","")</f>
        <v/>
      </c>
      <c r="T32" s="39" t="s">
        <v>276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3.05" customHeight="1">
      <c r="B33" s="27">
        <v>24</v>
      </c>
      <c r="C33" s="28" t="s">
        <v>148</v>
      </c>
      <c r="D33" s="29" t="s">
        <v>126</v>
      </c>
      <c r="E33" s="30" t="s">
        <v>143</v>
      </c>
      <c r="F33" s="31" t="s">
        <v>149</v>
      </c>
      <c r="G33" s="28" t="s">
        <v>77</v>
      </c>
      <c r="H33" s="32">
        <v>8</v>
      </c>
      <c r="I33" s="32">
        <v>9</v>
      </c>
      <c r="J33" s="32" t="s">
        <v>28</v>
      </c>
      <c r="K33" s="32">
        <v>6</v>
      </c>
      <c r="L33" s="40"/>
      <c r="M33" s="40"/>
      <c r="N33" s="40"/>
      <c r="O33" s="34">
        <v>8</v>
      </c>
      <c r="P33" s="35">
        <f>ROUND(SUMPRODUCT(H33:O33,$H$9:$O$9)/100,1)</f>
        <v>7.9</v>
      </c>
      <c r="Q33" s="36" t="str">
        <f>IF(AND($P33&gt;=9,$P33&lt;=10),"A+","")&amp;IF(AND($P33&gt;=8.5,$P33&lt;=8.9),"A","")&amp;IF(AND($P33&gt;=8,$P33&lt;=8.4),"B+","")&amp;IF(AND($P33&gt;=7,$P33&lt;=7.9),"B","")&amp;IF(AND($P33&gt;=6.5,$P33&lt;=6.9),"C+","")&amp;IF(AND($P33&gt;=5.5,$P33&lt;=6.4),"C","")&amp;IF(AND($P33&gt;=5,$P33&lt;=5.4),"D+","")&amp;IF(AND($P33&gt;=4,$P33&lt;=4.9),"D","")&amp;IF(AND($P33&lt;4),"F","")</f>
        <v>B</v>
      </c>
      <c r="R33" s="37" t="str">
        <f>IF($P33&lt;4,"Kém",IF(AND($P33&gt;=4,$P33&lt;=5.4),"Trung bình yếu",IF(AND($P33&gt;=5.5,$P33&lt;=6.9),"Trung bình",IF(AND($P33&gt;=7,$P33&lt;=8.4),"Khá",IF(AND($P33&gt;=8.5,$P33&lt;=10),"Giỏi","")))))</f>
        <v>Khá</v>
      </c>
      <c r="S33" s="38" t="str">
        <f>+IF(OR($H33=0,$I33=0,$J33=0,$K33=0),"Không đủ ĐKDT","")</f>
        <v/>
      </c>
      <c r="T33" s="39" t="s">
        <v>276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3.05" customHeight="1">
      <c r="B34" s="27">
        <v>25</v>
      </c>
      <c r="C34" s="28" t="s">
        <v>150</v>
      </c>
      <c r="D34" s="29" t="s">
        <v>122</v>
      </c>
      <c r="E34" s="30" t="s">
        <v>143</v>
      </c>
      <c r="F34" s="31" t="s">
        <v>151</v>
      </c>
      <c r="G34" s="28" t="s">
        <v>73</v>
      </c>
      <c r="H34" s="32">
        <v>10</v>
      </c>
      <c r="I34" s="32">
        <v>9.5</v>
      </c>
      <c r="J34" s="32" t="s">
        <v>28</v>
      </c>
      <c r="K34" s="32">
        <v>9</v>
      </c>
      <c r="L34" s="40"/>
      <c r="M34" s="40"/>
      <c r="N34" s="40"/>
      <c r="O34" s="34">
        <v>9</v>
      </c>
      <c r="P34" s="35">
        <f>ROUND(SUMPRODUCT(H34:O34,$H$9:$O$9)/100,1)</f>
        <v>9.1999999999999993</v>
      </c>
      <c r="Q34" s="36" t="str">
        <f>IF(AND($P34&gt;=9,$P34&lt;=10),"A+","")&amp;IF(AND($P34&gt;=8.5,$P34&lt;=8.9),"A","")&amp;IF(AND($P34&gt;=8,$P34&lt;=8.4),"B+","")&amp;IF(AND($P34&gt;=7,$P34&lt;=7.9),"B","")&amp;IF(AND($P34&gt;=6.5,$P34&lt;=6.9),"C+","")&amp;IF(AND($P34&gt;=5.5,$P34&lt;=6.4),"C","")&amp;IF(AND($P34&gt;=5,$P34&lt;=5.4),"D+","")&amp;IF(AND($P34&gt;=4,$P34&lt;=4.9),"D","")&amp;IF(AND($P34&lt;4),"F","")</f>
        <v>A+</v>
      </c>
      <c r="R34" s="37" t="str">
        <f>IF($P34&lt;4,"Kém",IF(AND($P34&gt;=4,$P34&lt;=5.4),"Trung bình yếu",IF(AND($P34&gt;=5.5,$P34&lt;=6.9),"Trung bình",IF(AND($P34&gt;=7,$P34&lt;=8.4),"Khá",IF(AND($P34&gt;=8.5,$P34&lt;=10),"Giỏi","")))))</f>
        <v>Giỏi</v>
      </c>
      <c r="S34" s="38" t="str">
        <f>+IF(OR($H34=0,$I34=0,$J34=0,$K34=0),"Không đủ ĐKDT","")</f>
        <v/>
      </c>
      <c r="T34" s="39" t="s">
        <v>276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3.05" customHeight="1">
      <c r="B35" s="27">
        <v>26</v>
      </c>
      <c r="C35" s="28" t="s">
        <v>152</v>
      </c>
      <c r="D35" s="29" t="s">
        <v>153</v>
      </c>
      <c r="E35" s="30" t="s">
        <v>154</v>
      </c>
      <c r="F35" s="31" t="s">
        <v>155</v>
      </c>
      <c r="G35" s="28" t="s">
        <v>83</v>
      </c>
      <c r="H35" s="32">
        <v>7.5</v>
      </c>
      <c r="I35" s="32">
        <v>7.5</v>
      </c>
      <c r="J35" s="32" t="s">
        <v>28</v>
      </c>
      <c r="K35" s="32">
        <v>6</v>
      </c>
      <c r="L35" s="40"/>
      <c r="M35" s="40"/>
      <c r="N35" s="40"/>
      <c r="O35" s="34">
        <v>6.5</v>
      </c>
      <c r="P35" s="35">
        <f>ROUND(SUMPRODUCT(H35:O35,$H$9:$O$9)/100,1)</f>
        <v>6.7</v>
      </c>
      <c r="Q35" s="36" t="str">
        <f>IF(AND($P35&gt;=9,$P35&lt;=10),"A+","")&amp;IF(AND($P35&gt;=8.5,$P35&lt;=8.9),"A","")&amp;IF(AND($P35&gt;=8,$P35&lt;=8.4),"B+","")&amp;IF(AND($P35&gt;=7,$P35&lt;=7.9),"B","")&amp;IF(AND($P35&gt;=6.5,$P35&lt;=6.9),"C+","")&amp;IF(AND($P35&gt;=5.5,$P35&lt;=6.4),"C","")&amp;IF(AND($P35&gt;=5,$P35&lt;=5.4),"D+","")&amp;IF(AND($P35&gt;=4,$P35&lt;=4.9),"D","")&amp;IF(AND($P35&lt;4),"F","")</f>
        <v>C+</v>
      </c>
      <c r="R35" s="37" t="str">
        <f>IF($P35&lt;4,"Kém",IF(AND($P35&gt;=4,$P35&lt;=5.4),"Trung bình yếu",IF(AND($P35&gt;=5.5,$P35&lt;=6.9),"Trung bình",IF(AND($P35&gt;=7,$P35&lt;=8.4),"Khá",IF(AND($P35&gt;=8.5,$P35&lt;=10),"Giỏi","")))))</f>
        <v>Trung bình</v>
      </c>
      <c r="S35" s="38" t="str">
        <f>+IF(OR($H35=0,$I35=0,$J35=0,$K35=0),"Không đủ ĐKDT","")</f>
        <v/>
      </c>
      <c r="T35" s="39" t="s">
        <v>276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3.05" customHeight="1">
      <c r="B36" s="27">
        <v>27</v>
      </c>
      <c r="C36" s="28" t="s">
        <v>156</v>
      </c>
      <c r="D36" s="29" t="s">
        <v>157</v>
      </c>
      <c r="E36" s="30" t="s">
        <v>158</v>
      </c>
      <c r="F36" s="31" t="s">
        <v>159</v>
      </c>
      <c r="G36" s="28" t="s">
        <v>95</v>
      </c>
      <c r="H36" s="32">
        <v>7.5</v>
      </c>
      <c r="I36" s="32">
        <v>9.5</v>
      </c>
      <c r="J36" s="32" t="s">
        <v>28</v>
      </c>
      <c r="K36" s="32">
        <v>6</v>
      </c>
      <c r="L36" s="40"/>
      <c r="M36" s="40"/>
      <c r="N36" s="40"/>
      <c r="O36" s="34">
        <v>8</v>
      </c>
      <c r="P36" s="35">
        <f>ROUND(SUMPRODUCT(H36:O36,$H$9:$O$9)/100,1)</f>
        <v>7.9</v>
      </c>
      <c r="Q36" s="36" t="str">
        <f>IF(AND($P36&gt;=9,$P36&lt;=10),"A+","")&amp;IF(AND($P36&gt;=8.5,$P36&lt;=8.9),"A","")&amp;IF(AND($P36&gt;=8,$P36&lt;=8.4),"B+","")&amp;IF(AND($P36&gt;=7,$P36&lt;=7.9),"B","")&amp;IF(AND($P36&gt;=6.5,$P36&lt;=6.9),"C+","")&amp;IF(AND($P36&gt;=5.5,$P36&lt;=6.4),"C","")&amp;IF(AND($P36&gt;=5,$P36&lt;=5.4),"D+","")&amp;IF(AND($P36&gt;=4,$P36&lt;=4.9),"D","")&amp;IF(AND($P36&lt;4),"F","")</f>
        <v>B</v>
      </c>
      <c r="R36" s="37" t="str">
        <f>IF($P36&lt;4,"Kém",IF(AND($P36&gt;=4,$P36&lt;=5.4),"Trung bình yếu",IF(AND($P36&gt;=5.5,$P36&lt;=6.9),"Trung bình",IF(AND($P36&gt;=7,$P36&lt;=8.4),"Khá",IF(AND($P36&gt;=8.5,$P36&lt;=10),"Giỏi","")))))</f>
        <v>Khá</v>
      </c>
      <c r="S36" s="38" t="str">
        <f>+IF(OR($H36=0,$I36=0,$J36=0,$K36=0),"Không đủ ĐKDT","")</f>
        <v/>
      </c>
      <c r="T36" s="39" t="s">
        <v>276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3.05" customHeight="1">
      <c r="B37" s="27">
        <v>28</v>
      </c>
      <c r="C37" s="28" t="s">
        <v>160</v>
      </c>
      <c r="D37" s="29" t="s">
        <v>161</v>
      </c>
      <c r="E37" s="30" t="s">
        <v>158</v>
      </c>
      <c r="F37" s="31" t="s">
        <v>162</v>
      </c>
      <c r="G37" s="28" t="s">
        <v>83</v>
      </c>
      <c r="H37" s="32">
        <v>8.5</v>
      </c>
      <c r="I37" s="32">
        <v>8</v>
      </c>
      <c r="J37" s="32" t="s">
        <v>28</v>
      </c>
      <c r="K37" s="32">
        <v>6</v>
      </c>
      <c r="L37" s="40"/>
      <c r="M37" s="40"/>
      <c r="N37" s="40"/>
      <c r="O37" s="34">
        <v>5.5</v>
      </c>
      <c r="P37" s="35">
        <f>ROUND(SUMPRODUCT(H37:O37,$H$9:$O$9)/100,1)</f>
        <v>6.1</v>
      </c>
      <c r="Q37" s="36" t="str">
        <f>IF(AND($P37&gt;=9,$P37&lt;=10),"A+","")&amp;IF(AND($P37&gt;=8.5,$P37&lt;=8.9),"A","")&amp;IF(AND($P37&gt;=8,$P37&lt;=8.4),"B+","")&amp;IF(AND($P37&gt;=7,$P37&lt;=7.9),"B","")&amp;IF(AND($P37&gt;=6.5,$P37&lt;=6.9),"C+","")&amp;IF(AND($P37&gt;=5.5,$P37&lt;=6.4),"C","")&amp;IF(AND($P37&gt;=5,$P37&lt;=5.4),"D+","")&amp;IF(AND($P37&gt;=4,$P37&lt;=4.9),"D","")&amp;IF(AND($P37&lt;4),"F","")</f>
        <v>C</v>
      </c>
      <c r="R37" s="37" t="str">
        <f>IF($P37&lt;4,"Kém",IF(AND($P37&gt;=4,$P37&lt;=5.4),"Trung bình yếu",IF(AND($P37&gt;=5.5,$P37&lt;=6.9),"Trung bình",IF(AND($P37&gt;=7,$P37&lt;=8.4),"Khá",IF(AND($P37&gt;=8.5,$P37&lt;=10),"Giỏi","")))))</f>
        <v>Trung bình</v>
      </c>
      <c r="S37" s="38" t="str">
        <f>+IF(OR($H37=0,$I37=0,$J37=0,$K37=0),"Không đủ ĐKDT","")</f>
        <v/>
      </c>
      <c r="T37" s="39" t="s">
        <v>276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3.05" customHeight="1">
      <c r="B38" s="27">
        <v>29</v>
      </c>
      <c r="C38" s="28" t="s">
        <v>163</v>
      </c>
      <c r="D38" s="29" t="s">
        <v>161</v>
      </c>
      <c r="E38" s="30" t="s">
        <v>164</v>
      </c>
      <c r="F38" s="31" t="s">
        <v>165</v>
      </c>
      <c r="G38" s="28" t="s">
        <v>166</v>
      </c>
      <c r="H38" s="32">
        <v>8</v>
      </c>
      <c r="I38" s="32">
        <v>8</v>
      </c>
      <c r="J38" s="32" t="s">
        <v>28</v>
      </c>
      <c r="K38" s="32">
        <v>8</v>
      </c>
      <c r="L38" s="40"/>
      <c r="M38" s="40"/>
      <c r="N38" s="40"/>
      <c r="O38" s="34">
        <v>9</v>
      </c>
      <c r="P38" s="35">
        <f>ROUND(SUMPRODUCT(H38:O38,$H$9:$O$9)/100,1)</f>
        <v>8.6999999999999993</v>
      </c>
      <c r="Q38" s="36" t="str">
        <f>IF(AND($P38&gt;=9,$P38&lt;=10),"A+","")&amp;IF(AND($P38&gt;=8.5,$P38&lt;=8.9),"A","")&amp;IF(AND($P38&gt;=8,$P38&lt;=8.4),"B+","")&amp;IF(AND($P38&gt;=7,$P38&lt;=7.9),"B","")&amp;IF(AND($P38&gt;=6.5,$P38&lt;=6.9),"C+","")&amp;IF(AND($P38&gt;=5.5,$P38&lt;=6.4),"C","")&amp;IF(AND($P38&gt;=5,$P38&lt;=5.4),"D+","")&amp;IF(AND($P38&gt;=4,$P38&lt;=4.9),"D","")&amp;IF(AND($P38&lt;4),"F","")</f>
        <v>A</v>
      </c>
      <c r="R38" s="37" t="str">
        <f>IF($P38&lt;4,"Kém",IF(AND($P38&gt;=4,$P38&lt;=5.4),"Trung bình yếu",IF(AND($P38&gt;=5.5,$P38&lt;=6.9),"Trung bình",IF(AND($P38&gt;=7,$P38&lt;=8.4),"Khá",IF(AND($P38&gt;=8.5,$P38&lt;=10),"Giỏi","")))))</f>
        <v>Giỏi</v>
      </c>
      <c r="S38" s="38" t="str">
        <f>+IF(OR($H38=0,$I38=0,$J38=0,$K38=0),"Không đủ ĐKDT","")</f>
        <v/>
      </c>
      <c r="T38" s="39" t="s">
        <v>276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3.05" customHeight="1">
      <c r="B39" s="27">
        <v>30</v>
      </c>
      <c r="C39" s="28" t="s">
        <v>167</v>
      </c>
      <c r="D39" s="29" t="s">
        <v>126</v>
      </c>
      <c r="E39" s="30" t="s">
        <v>168</v>
      </c>
      <c r="F39" s="31" t="s">
        <v>169</v>
      </c>
      <c r="G39" s="28" t="s">
        <v>104</v>
      </c>
      <c r="H39" s="32">
        <v>8</v>
      </c>
      <c r="I39" s="32">
        <v>7.5</v>
      </c>
      <c r="J39" s="32" t="s">
        <v>28</v>
      </c>
      <c r="K39" s="32">
        <v>5</v>
      </c>
      <c r="L39" s="40"/>
      <c r="M39" s="40"/>
      <c r="N39" s="40"/>
      <c r="O39" s="34">
        <v>3.5</v>
      </c>
      <c r="P39" s="35">
        <f>ROUND(SUMPRODUCT(H39:O39,$H$9:$O$9)/100,1)</f>
        <v>4.5</v>
      </c>
      <c r="Q39" s="36" t="str">
        <f>IF(AND($P39&gt;=9,$P39&lt;=10),"A+","")&amp;IF(AND($P39&gt;=8.5,$P39&lt;=8.9),"A","")&amp;IF(AND($P39&gt;=8,$P39&lt;=8.4),"B+","")&amp;IF(AND($P39&gt;=7,$P39&lt;=7.9),"B","")&amp;IF(AND($P39&gt;=6.5,$P39&lt;=6.9),"C+","")&amp;IF(AND($P39&gt;=5.5,$P39&lt;=6.4),"C","")&amp;IF(AND($P39&gt;=5,$P39&lt;=5.4),"D+","")&amp;IF(AND($P39&gt;=4,$P39&lt;=4.9),"D","")&amp;IF(AND($P39&lt;4),"F","")</f>
        <v>D</v>
      </c>
      <c r="R39" s="37" t="str">
        <f>IF($P39&lt;4,"Kém",IF(AND($P39&gt;=4,$P39&lt;=5.4),"Trung bình yếu",IF(AND($P39&gt;=5.5,$P39&lt;=6.9),"Trung bình",IF(AND($P39&gt;=7,$P39&lt;=8.4),"Khá",IF(AND($P39&gt;=8.5,$P39&lt;=10),"Giỏi","")))))</f>
        <v>Trung bình yếu</v>
      </c>
      <c r="S39" s="38" t="str">
        <f>+IF(OR($H39=0,$I39=0,$J39=0,$K39=0),"Không đủ ĐKDT","")</f>
        <v/>
      </c>
      <c r="T39" s="39" t="s">
        <v>276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3.05" customHeight="1">
      <c r="B40" s="27">
        <v>31</v>
      </c>
      <c r="C40" s="28" t="s">
        <v>170</v>
      </c>
      <c r="D40" s="29" t="s">
        <v>171</v>
      </c>
      <c r="E40" s="30" t="s">
        <v>172</v>
      </c>
      <c r="F40" s="31" t="s">
        <v>173</v>
      </c>
      <c r="G40" s="28" t="s">
        <v>77</v>
      </c>
      <c r="H40" s="32">
        <v>7</v>
      </c>
      <c r="I40" s="32">
        <v>7.5</v>
      </c>
      <c r="J40" s="32" t="s">
        <v>28</v>
      </c>
      <c r="K40" s="32">
        <v>3</v>
      </c>
      <c r="L40" s="40"/>
      <c r="M40" s="40"/>
      <c r="N40" s="40"/>
      <c r="O40" s="34">
        <v>6</v>
      </c>
      <c r="P40" s="35">
        <f>ROUND(SUMPRODUCT(H40:O40,$H$9:$O$9)/100,1)</f>
        <v>6</v>
      </c>
      <c r="Q40" s="36" t="str">
        <f>IF(AND($P40&gt;=9,$P40&lt;=10),"A+","")&amp;IF(AND($P40&gt;=8.5,$P40&lt;=8.9),"A","")&amp;IF(AND($P40&gt;=8,$P40&lt;=8.4),"B+","")&amp;IF(AND($P40&gt;=7,$P40&lt;=7.9),"B","")&amp;IF(AND($P40&gt;=6.5,$P40&lt;=6.9),"C+","")&amp;IF(AND($P40&gt;=5.5,$P40&lt;=6.4),"C","")&amp;IF(AND($P40&gt;=5,$P40&lt;=5.4),"D+","")&amp;IF(AND($P40&gt;=4,$P40&lt;=4.9),"D","")&amp;IF(AND($P40&lt;4),"F","")</f>
        <v>C</v>
      </c>
      <c r="R40" s="37" t="str">
        <f>IF($P40&lt;4,"Kém",IF(AND($P40&gt;=4,$P40&lt;=5.4),"Trung bình yếu",IF(AND($P40&gt;=5.5,$P40&lt;=6.9),"Trung bình",IF(AND($P40&gt;=7,$P40&lt;=8.4),"Khá",IF(AND($P40&gt;=8.5,$P40&lt;=10),"Giỏi","")))))</f>
        <v>Trung bình</v>
      </c>
      <c r="S40" s="38" t="str">
        <f>+IF(OR($H40=0,$I40=0,$J40=0,$K40=0),"Không đủ ĐKDT","")</f>
        <v/>
      </c>
      <c r="T40" s="39" t="s">
        <v>277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3.05" customHeight="1">
      <c r="B41" s="27">
        <v>32</v>
      </c>
      <c r="C41" s="28" t="s">
        <v>174</v>
      </c>
      <c r="D41" s="29" t="s">
        <v>175</v>
      </c>
      <c r="E41" s="30" t="s">
        <v>172</v>
      </c>
      <c r="F41" s="31" t="s">
        <v>176</v>
      </c>
      <c r="G41" s="28" t="s">
        <v>77</v>
      </c>
      <c r="H41" s="32">
        <v>7.5</v>
      </c>
      <c r="I41" s="32">
        <v>8</v>
      </c>
      <c r="J41" s="32" t="s">
        <v>28</v>
      </c>
      <c r="K41" s="32">
        <v>7</v>
      </c>
      <c r="L41" s="40"/>
      <c r="M41" s="40"/>
      <c r="N41" s="40"/>
      <c r="O41" s="34">
        <v>7.5</v>
      </c>
      <c r="P41" s="35">
        <f>ROUND(SUMPRODUCT(H41:O41,$H$9:$O$9)/100,1)</f>
        <v>7.5</v>
      </c>
      <c r="Q41" s="36" t="str">
        <f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B</v>
      </c>
      <c r="R41" s="37" t="str">
        <f>IF($P41&lt;4,"Kém",IF(AND($P41&gt;=4,$P41&lt;=5.4),"Trung bình yếu",IF(AND($P41&gt;=5.5,$P41&lt;=6.9),"Trung bình",IF(AND($P41&gt;=7,$P41&lt;=8.4),"Khá",IF(AND($P41&gt;=8.5,$P41&lt;=10),"Giỏi","")))))</f>
        <v>Khá</v>
      </c>
      <c r="S41" s="38" t="str">
        <f>+IF(OR($H41=0,$I41=0,$J41=0,$K41=0),"Không đủ ĐKDT","")</f>
        <v/>
      </c>
      <c r="T41" s="39" t="s">
        <v>277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3.05" customHeight="1">
      <c r="B42" s="27">
        <v>33</v>
      </c>
      <c r="C42" s="28" t="s">
        <v>177</v>
      </c>
      <c r="D42" s="29" t="s">
        <v>178</v>
      </c>
      <c r="E42" s="30" t="s">
        <v>172</v>
      </c>
      <c r="F42" s="31" t="s">
        <v>179</v>
      </c>
      <c r="G42" s="28" t="s">
        <v>69</v>
      </c>
      <c r="H42" s="32">
        <v>7.5</v>
      </c>
      <c r="I42" s="32">
        <v>9</v>
      </c>
      <c r="J42" s="32" t="s">
        <v>28</v>
      </c>
      <c r="K42" s="32">
        <v>5</v>
      </c>
      <c r="L42" s="40"/>
      <c r="M42" s="40"/>
      <c r="N42" s="40"/>
      <c r="O42" s="34">
        <v>6</v>
      </c>
      <c r="P42" s="35">
        <f>ROUND(SUMPRODUCT(H42:O42,$H$9:$O$9)/100,1)</f>
        <v>6.4</v>
      </c>
      <c r="Q42" s="36" t="str">
        <f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7" t="str">
        <f>IF($P42&lt;4,"Kém",IF(AND($P42&gt;=4,$P42&lt;=5.4),"Trung bình yếu",IF(AND($P42&gt;=5.5,$P42&lt;=6.9),"Trung bình",IF(AND($P42&gt;=7,$P42&lt;=8.4),"Khá",IF(AND($P42&gt;=8.5,$P42&lt;=10),"Giỏi","")))))</f>
        <v>Trung bình</v>
      </c>
      <c r="S42" s="38" t="str">
        <f>+IF(OR($H42=0,$I42=0,$J42=0,$K42=0),"Không đủ ĐKDT","")</f>
        <v/>
      </c>
      <c r="T42" s="39" t="s">
        <v>277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3.05" customHeight="1">
      <c r="B43" s="27">
        <v>34</v>
      </c>
      <c r="C43" s="28" t="s">
        <v>180</v>
      </c>
      <c r="D43" s="29" t="s">
        <v>181</v>
      </c>
      <c r="E43" s="30" t="s">
        <v>172</v>
      </c>
      <c r="F43" s="31" t="s">
        <v>182</v>
      </c>
      <c r="G43" s="28" t="s">
        <v>77</v>
      </c>
      <c r="H43" s="32">
        <v>6.5</v>
      </c>
      <c r="I43" s="32">
        <v>7.5</v>
      </c>
      <c r="J43" s="32" t="s">
        <v>28</v>
      </c>
      <c r="K43" s="32">
        <v>6</v>
      </c>
      <c r="L43" s="40"/>
      <c r="M43" s="40"/>
      <c r="N43" s="40"/>
      <c r="O43" s="34">
        <v>4.5</v>
      </c>
      <c r="P43" s="35">
        <f>ROUND(SUMPRODUCT(H43:O43,$H$9:$O$9)/100,1)</f>
        <v>5.2</v>
      </c>
      <c r="Q43" s="36" t="str">
        <f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D+</v>
      </c>
      <c r="R43" s="37" t="str">
        <f>IF($P43&lt;4,"Kém",IF(AND($P43&gt;=4,$P43&lt;=5.4),"Trung bình yếu",IF(AND($P43&gt;=5.5,$P43&lt;=6.9),"Trung bình",IF(AND($P43&gt;=7,$P43&lt;=8.4),"Khá",IF(AND($P43&gt;=8.5,$P43&lt;=10),"Giỏi","")))))</f>
        <v>Trung bình yếu</v>
      </c>
      <c r="S43" s="38" t="str">
        <f>+IF(OR($H43=0,$I43=0,$J43=0,$K43=0),"Không đủ ĐKDT","")</f>
        <v/>
      </c>
      <c r="T43" s="39" t="s">
        <v>277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3.05" customHeight="1">
      <c r="B44" s="27">
        <v>35</v>
      </c>
      <c r="C44" s="28" t="s">
        <v>183</v>
      </c>
      <c r="D44" s="29" t="s">
        <v>184</v>
      </c>
      <c r="E44" s="30" t="s">
        <v>172</v>
      </c>
      <c r="F44" s="31" t="s">
        <v>185</v>
      </c>
      <c r="G44" s="28" t="s">
        <v>77</v>
      </c>
      <c r="H44" s="32">
        <v>8</v>
      </c>
      <c r="I44" s="32">
        <v>8</v>
      </c>
      <c r="J44" s="32" t="s">
        <v>28</v>
      </c>
      <c r="K44" s="32">
        <v>6</v>
      </c>
      <c r="L44" s="40"/>
      <c r="M44" s="40"/>
      <c r="N44" s="40"/>
      <c r="O44" s="34">
        <v>5.5</v>
      </c>
      <c r="P44" s="35">
        <f>ROUND(SUMPRODUCT(H44:O44,$H$9:$O$9)/100,1)</f>
        <v>6.1</v>
      </c>
      <c r="Q44" s="36" t="str">
        <f>IF(AND($P44&gt;=9,$P44&lt;=10),"A+","")&amp;IF(AND($P44&gt;=8.5,$P44&lt;=8.9),"A","")&amp;IF(AND($P44&gt;=8,$P44&lt;=8.4),"B+","")&amp;IF(AND($P44&gt;=7,$P44&lt;=7.9),"B","")&amp;IF(AND($P44&gt;=6.5,$P44&lt;=6.9),"C+","")&amp;IF(AND($P44&gt;=5.5,$P44&lt;=6.4),"C","")&amp;IF(AND($P44&gt;=5,$P44&lt;=5.4),"D+","")&amp;IF(AND($P44&gt;=4,$P44&lt;=4.9),"D","")&amp;IF(AND($P44&lt;4),"F","")</f>
        <v>C</v>
      </c>
      <c r="R44" s="37" t="str">
        <f>IF($P44&lt;4,"Kém",IF(AND($P44&gt;=4,$P44&lt;=5.4),"Trung bình yếu",IF(AND($P44&gt;=5.5,$P44&lt;=6.9),"Trung bình",IF(AND($P44&gt;=7,$P44&lt;=8.4),"Khá",IF(AND($P44&gt;=8.5,$P44&lt;=10),"Giỏi","")))))</f>
        <v>Trung bình</v>
      </c>
      <c r="S44" s="38" t="str">
        <f>+IF(OR($H44=0,$I44=0,$J44=0,$K44=0),"Không đủ ĐKDT","")</f>
        <v/>
      </c>
      <c r="T44" s="39" t="s">
        <v>277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3.05" customHeight="1">
      <c r="B45" s="27">
        <v>36</v>
      </c>
      <c r="C45" s="28" t="s">
        <v>186</v>
      </c>
      <c r="D45" s="29" t="s">
        <v>187</v>
      </c>
      <c r="E45" s="30" t="s">
        <v>188</v>
      </c>
      <c r="F45" s="31" t="s">
        <v>189</v>
      </c>
      <c r="G45" s="28" t="s">
        <v>69</v>
      </c>
      <c r="H45" s="32">
        <v>7</v>
      </c>
      <c r="I45" s="32">
        <v>7.5</v>
      </c>
      <c r="J45" s="32" t="s">
        <v>28</v>
      </c>
      <c r="K45" s="32">
        <v>6</v>
      </c>
      <c r="L45" s="40"/>
      <c r="M45" s="40"/>
      <c r="N45" s="40"/>
      <c r="O45" s="34">
        <v>4.5</v>
      </c>
      <c r="P45" s="35">
        <f>ROUND(SUMPRODUCT(H45:O45,$H$9:$O$9)/100,1)</f>
        <v>5.2</v>
      </c>
      <c r="Q45" s="36" t="str">
        <f>IF(AND($P45&gt;=9,$P45&lt;=10),"A+","")&amp;IF(AND($P45&gt;=8.5,$P45&lt;=8.9),"A","")&amp;IF(AND($P45&gt;=8,$P45&lt;=8.4),"B+","")&amp;IF(AND($P45&gt;=7,$P45&lt;=7.9),"B","")&amp;IF(AND($P45&gt;=6.5,$P45&lt;=6.9),"C+","")&amp;IF(AND($P45&gt;=5.5,$P45&lt;=6.4),"C","")&amp;IF(AND($P45&gt;=5,$P45&lt;=5.4),"D+","")&amp;IF(AND($P45&gt;=4,$P45&lt;=4.9),"D","")&amp;IF(AND($P45&lt;4),"F","")</f>
        <v>D+</v>
      </c>
      <c r="R45" s="37" t="str">
        <f>IF($P45&lt;4,"Kém",IF(AND($P45&gt;=4,$P45&lt;=5.4),"Trung bình yếu",IF(AND($P45&gt;=5.5,$P45&lt;=6.9),"Trung bình",IF(AND($P45&gt;=7,$P45&lt;=8.4),"Khá",IF(AND($P45&gt;=8.5,$P45&lt;=10),"Giỏi","")))))</f>
        <v>Trung bình yếu</v>
      </c>
      <c r="S45" s="38" t="str">
        <f>+IF(OR($H45=0,$I45=0,$J45=0,$K45=0),"Không đủ ĐKDT","")</f>
        <v/>
      </c>
      <c r="T45" s="39" t="s">
        <v>277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3.05" customHeight="1">
      <c r="B46" s="27">
        <v>37</v>
      </c>
      <c r="C46" s="28" t="s">
        <v>190</v>
      </c>
      <c r="D46" s="29" t="s">
        <v>191</v>
      </c>
      <c r="E46" s="30" t="s">
        <v>192</v>
      </c>
      <c r="F46" s="31" t="s">
        <v>159</v>
      </c>
      <c r="G46" s="28" t="s">
        <v>124</v>
      </c>
      <c r="H46" s="32">
        <v>8</v>
      </c>
      <c r="I46" s="32">
        <v>7.5</v>
      </c>
      <c r="J46" s="32" t="s">
        <v>28</v>
      </c>
      <c r="K46" s="32">
        <v>5</v>
      </c>
      <c r="L46" s="40"/>
      <c r="M46" s="40"/>
      <c r="N46" s="40"/>
      <c r="O46" s="34">
        <v>6.5</v>
      </c>
      <c r="P46" s="35">
        <f>ROUND(SUMPRODUCT(H46:O46,$H$9:$O$9)/100,1)</f>
        <v>6.6</v>
      </c>
      <c r="Q46" s="36" t="str">
        <f>IF(AND($P46&gt;=9,$P46&lt;=10),"A+","")&amp;IF(AND($P46&gt;=8.5,$P46&lt;=8.9),"A","")&amp;IF(AND($P46&gt;=8,$P46&lt;=8.4),"B+","")&amp;IF(AND($P46&gt;=7,$P46&lt;=7.9),"B","")&amp;IF(AND($P46&gt;=6.5,$P46&lt;=6.9),"C+","")&amp;IF(AND($P46&gt;=5.5,$P46&lt;=6.4),"C","")&amp;IF(AND($P46&gt;=5,$P46&lt;=5.4),"D+","")&amp;IF(AND($P46&gt;=4,$P46&lt;=4.9),"D","")&amp;IF(AND($P46&lt;4),"F","")</f>
        <v>C+</v>
      </c>
      <c r="R46" s="37" t="str">
        <f>IF($P46&lt;4,"Kém",IF(AND($P46&gt;=4,$P46&lt;=5.4),"Trung bình yếu",IF(AND($P46&gt;=5.5,$P46&lt;=6.9),"Trung bình",IF(AND($P46&gt;=7,$P46&lt;=8.4),"Khá",IF(AND($P46&gt;=8.5,$P46&lt;=10),"Giỏi","")))))</f>
        <v>Trung bình</v>
      </c>
      <c r="S46" s="38" t="str">
        <f>+IF(OR($H46=0,$I46=0,$J46=0,$K46=0),"Không đủ ĐKDT","")</f>
        <v/>
      </c>
      <c r="T46" s="39" t="s">
        <v>277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3.05" customHeight="1">
      <c r="B47" s="27">
        <v>38</v>
      </c>
      <c r="C47" s="28" t="s">
        <v>193</v>
      </c>
      <c r="D47" s="29" t="s">
        <v>194</v>
      </c>
      <c r="E47" s="30" t="s">
        <v>195</v>
      </c>
      <c r="F47" s="31" t="s">
        <v>196</v>
      </c>
      <c r="G47" s="28" t="s">
        <v>73</v>
      </c>
      <c r="H47" s="32">
        <v>7</v>
      </c>
      <c r="I47" s="32">
        <v>7.5</v>
      </c>
      <c r="J47" s="32" t="s">
        <v>28</v>
      </c>
      <c r="K47" s="32">
        <v>5.5</v>
      </c>
      <c r="L47" s="40"/>
      <c r="M47" s="40"/>
      <c r="N47" s="40"/>
      <c r="O47" s="34">
        <v>6</v>
      </c>
      <c r="P47" s="35">
        <f>ROUND(SUMPRODUCT(H47:O47,$H$9:$O$9)/100,1)</f>
        <v>6.2</v>
      </c>
      <c r="Q47" s="36" t="str">
        <f>IF(AND($P47&gt;=9,$P47&lt;=10),"A+","")&amp;IF(AND($P47&gt;=8.5,$P47&lt;=8.9),"A","")&amp;IF(AND($P47&gt;=8,$P47&lt;=8.4),"B+","")&amp;IF(AND($P47&gt;=7,$P47&lt;=7.9),"B","")&amp;IF(AND($P47&gt;=6.5,$P47&lt;=6.9),"C+","")&amp;IF(AND($P47&gt;=5.5,$P47&lt;=6.4),"C","")&amp;IF(AND($P47&gt;=5,$P47&lt;=5.4),"D+","")&amp;IF(AND($P47&gt;=4,$P47&lt;=4.9),"D","")&amp;IF(AND($P47&lt;4),"F","")</f>
        <v>C</v>
      </c>
      <c r="R47" s="37" t="str">
        <f>IF($P47&lt;4,"Kém",IF(AND($P47&gt;=4,$P47&lt;=5.4),"Trung bình yếu",IF(AND($P47&gt;=5.5,$P47&lt;=6.9),"Trung bình",IF(AND($P47&gt;=7,$P47&lt;=8.4),"Khá",IF(AND($P47&gt;=8.5,$P47&lt;=10),"Giỏi","")))))</f>
        <v>Trung bình</v>
      </c>
      <c r="S47" s="38" t="str">
        <f>+IF(OR($H47=0,$I47=0,$J47=0,$K47=0),"Không đủ ĐKDT","")</f>
        <v/>
      </c>
      <c r="T47" s="39" t="s">
        <v>277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3.05" customHeight="1">
      <c r="B48" s="27">
        <v>39</v>
      </c>
      <c r="C48" s="28" t="s">
        <v>197</v>
      </c>
      <c r="D48" s="29" t="s">
        <v>198</v>
      </c>
      <c r="E48" s="30" t="s">
        <v>199</v>
      </c>
      <c r="F48" s="31" t="s">
        <v>200</v>
      </c>
      <c r="G48" s="28" t="s">
        <v>83</v>
      </c>
      <c r="H48" s="32">
        <v>7</v>
      </c>
      <c r="I48" s="32">
        <v>7.5</v>
      </c>
      <c r="J48" s="32" t="s">
        <v>28</v>
      </c>
      <c r="K48" s="32">
        <v>0</v>
      </c>
      <c r="L48" s="40"/>
      <c r="M48" s="40"/>
      <c r="N48" s="40"/>
      <c r="O48" s="34" t="s">
        <v>1041</v>
      </c>
      <c r="P48" s="35">
        <f>ROUND(SUMPRODUCT(H48:O48,$H$9:$O$9)/100,1)</f>
        <v>1.5</v>
      </c>
      <c r="Q48" s="36" t="str">
        <f>IF(AND($P48&gt;=9,$P48&lt;=10),"A+","")&amp;IF(AND($P48&gt;=8.5,$P48&lt;=8.9),"A","")&amp;IF(AND($P48&gt;=8,$P48&lt;=8.4),"B+","")&amp;IF(AND($P48&gt;=7,$P48&lt;=7.9),"B","")&amp;IF(AND($P48&gt;=6.5,$P48&lt;=6.9),"C+","")&amp;IF(AND($P48&gt;=5.5,$P48&lt;=6.4),"C","")&amp;IF(AND($P48&gt;=5,$P48&lt;=5.4),"D+","")&amp;IF(AND($P48&gt;=4,$P48&lt;=4.9),"D","")&amp;IF(AND($P48&lt;4),"F","")</f>
        <v>F</v>
      </c>
      <c r="R48" s="37" t="str">
        <f>IF($P48&lt;4,"Kém",IF(AND($P48&gt;=4,$P48&lt;=5.4),"Trung bình yếu",IF(AND($P48&gt;=5.5,$P48&lt;=6.9),"Trung bình",IF(AND($P48&gt;=7,$P48&lt;=8.4),"Khá",IF(AND($P48&gt;=8.5,$P48&lt;=10),"Giỏi","")))))</f>
        <v>Kém</v>
      </c>
      <c r="S48" s="38" t="str">
        <f>+IF(OR($H48=0,$I48=0,$J48=0,$K48=0),"Không đủ ĐKDT","")</f>
        <v>Không đủ ĐKDT</v>
      </c>
      <c r="T48" s="39" t="s">
        <v>277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3.05" customHeight="1">
      <c r="B49" s="27">
        <v>40</v>
      </c>
      <c r="C49" s="28" t="s">
        <v>201</v>
      </c>
      <c r="D49" s="29" t="s">
        <v>202</v>
      </c>
      <c r="E49" s="30" t="s">
        <v>203</v>
      </c>
      <c r="F49" s="31" t="s">
        <v>204</v>
      </c>
      <c r="G49" s="28" t="s">
        <v>104</v>
      </c>
      <c r="H49" s="32">
        <v>8</v>
      </c>
      <c r="I49" s="32">
        <v>8</v>
      </c>
      <c r="J49" s="32" t="s">
        <v>28</v>
      </c>
      <c r="K49" s="32">
        <v>6</v>
      </c>
      <c r="L49" s="40"/>
      <c r="M49" s="40"/>
      <c r="N49" s="40"/>
      <c r="O49" s="34">
        <v>3</v>
      </c>
      <c r="P49" s="35">
        <f>ROUND(SUMPRODUCT(H49:O49,$H$9:$O$9)/100,1)</f>
        <v>4.3</v>
      </c>
      <c r="Q49" s="36" t="str">
        <f>IF(AND($P49&gt;=9,$P49&lt;=10),"A+","")&amp;IF(AND($P49&gt;=8.5,$P49&lt;=8.9),"A","")&amp;IF(AND($P49&gt;=8,$P49&lt;=8.4),"B+","")&amp;IF(AND($P49&gt;=7,$P49&lt;=7.9),"B","")&amp;IF(AND($P49&gt;=6.5,$P49&lt;=6.9),"C+","")&amp;IF(AND($P49&gt;=5.5,$P49&lt;=6.4),"C","")&amp;IF(AND($P49&gt;=5,$P49&lt;=5.4),"D+","")&amp;IF(AND($P49&gt;=4,$P49&lt;=4.9),"D","")&amp;IF(AND($P49&lt;4),"F","")</f>
        <v>D</v>
      </c>
      <c r="R49" s="37" t="str">
        <f>IF($P49&lt;4,"Kém",IF(AND($P49&gt;=4,$P49&lt;=5.4),"Trung bình yếu",IF(AND($P49&gt;=5.5,$P49&lt;=6.9),"Trung bình",IF(AND($P49&gt;=7,$P49&lt;=8.4),"Khá",IF(AND($P49&gt;=8.5,$P49&lt;=10),"Giỏi","")))))</f>
        <v>Trung bình yếu</v>
      </c>
      <c r="S49" s="38" t="str">
        <f>+IF(OR($H49=0,$I49=0,$J49=0,$K49=0),"Không đủ ĐKDT","")</f>
        <v/>
      </c>
      <c r="T49" s="39" t="s">
        <v>277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3.05" customHeight="1">
      <c r="B50" s="27">
        <v>41</v>
      </c>
      <c r="C50" s="28" t="s">
        <v>205</v>
      </c>
      <c r="D50" s="29" t="s">
        <v>206</v>
      </c>
      <c r="E50" s="30" t="s">
        <v>207</v>
      </c>
      <c r="F50" s="31" t="s">
        <v>208</v>
      </c>
      <c r="G50" s="28" t="s">
        <v>77</v>
      </c>
      <c r="H50" s="32">
        <v>6.5</v>
      </c>
      <c r="I50" s="32">
        <v>7.5</v>
      </c>
      <c r="J50" s="32" t="s">
        <v>28</v>
      </c>
      <c r="K50" s="32">
        <v>0</v>
      </c>
      <c r="L50" s="40"/>
      <c r="M50" s="40"/>
      <c r="N50" s="40"/>
      <c r="O50" s="34" t="s">
        <v>1041</v>
      </c>
      <c r="P50" s="35">
        <f>ROUND(SUMPRODUCT(H50:O50,$H$9:$O$9)/100,1)</f>
        <v>1.4</v>
      </c>
      <c r="Q50" s="36" t="str">
        <f>IF(AND($P50&gt;=9,$P50&lt;=10),"A+","")&amp;IF(AND($P50&gt;=8.5,$P50&lt;=8.9),"A","")&amp;IF(AND($P50&gt;=8,$P50&lt;=8.4),"B+","")&amp;IF(AND($P50&gt;=7,$P50&lt;=7.9),"B","")&amp;IF(AND($P50&gt;=6.5,$P50&lt;=6.9),"C+","")&amp;IF(AND($P50&gt;=5.5,$P50&lt;=6.4),"C","")&amp;IF(AND($P50&gt;=5,$P50&lt;=5.4),"D+","")&amp;IF(AND($P50&gt;=4,$P50&lt;=4.9),"D","")&amp;IF(AND($P50&lt;4),"F","")</f>
        <v>F</v>
      </c>
      <c r="R50" s="37" t="str">
        <f>IF($P50&lt;4,"Kém",IF(AND($P50&gt;=4,$P50&lt;=5.4),"Trung bình yếu",IF(AND($P50&gt;=5.5,$P50&lt;=6.9),"Trung bình",IF(AND($P50&gt;=7,$P50&lt;=8.4),"Khá",IF(AND($P50&gt;=8.5,$P50&lt;=10),"Giỏi","")))))</f>
        <v>Kém</v>
      </c>
      <c r="S50" s="38" t="str">
        <f>+IF(OR($H50=0,$I50=0,$J50=0,$K50=0),"Không đủ ĐKDT","")</f>
        <v>Không đủ ĐKDT</v>
      </c>
      <c r="T50" s="39" t="s">
        <v>277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Học lại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3.05" customHeight="1">
      <c r="B51" s="27">
        <v>42</v>
      </c>
      <c r="C51" s="28" t="s">
        <v>209</v>
      </c>
      <c r="D51" s="29" t="s">
        <v>210</v>
      </c>
      <c r="E51" s="30" t="s">
        <v>207</v>
      </c>
      <c r="F51" s="31" t="s">
        <v>211</v>
      </c>
      <c r="G51" s="28" t="s">
        <v>95</v>
      </c>
      <c r="H51" s="32">
        <v>7.5</v>
      </c>
      <c r="I51" s="32">
        <v>8</v>
      </c>
      <c r="J51" s="32" t="s">
        <v>28</v>
      </c>
      <c r="K51" s="32">
        <v>6.5</v>
      </c>
      <c r="L51" s="40"/>
      <c r="M51" s="40"/>
      <c r="N51" s="40"/>
      <c r="O51" s="34">
        <v>3</v>
      </c>
      <c r="P51" s="35">
        <f>ROUND(SUMPRODUCT(H51:O51,$H$9:$O$9)/100,1)</f>
        <v>4.3</v>
      </c>
      <c r="Q51" s="36" t="str">
        <f>IF(AND($P51&gt;=9,$P51&lt;=10),"A+","")&amp;IF(AND($P51&gt;=8.5,$P51&lt;=8.9),"A","")&amp;IF(AND($P51&gt;=8,$P51&lt;=8.4),"B+","")&amp;IF(AND($P51&gt;=7,$P51&lt;=7.9),"B","")&amp;IF(AND($P51&gt;=6.5,$P51&lt;=6.9),"C+","")&amp;IF(AND($P51&gt;=5.5,$P51&lt;=6.4),"C","")&amp;IF(AND($P51&gt;=5,$P51&lt;=5.4),"D+","")&amp;IF(AND($P51&gt;=4,$P51&lt;=4.9),"D","")&amp;IF(AND($P51&lt;4),"F","")</f>
        <v>D</v>
      </c>
      <c r="R51" s="37" t="str">
        <f>IF($P51&lt;4,"Kém",IF(AND($P51&gt;=4,$P51&lt;=5.4),"Trung bình yếu",IF(AND($P51&gt;=5.5,$P51&lt;=6.9),"Trung bình",IF(AND($P51&gt;=7,$P51&lt;=8.4),"Khá",IF(AND($P51&gt;=8.5,$P51&lt;=10),"Giỏi","")))))</f>
        <v>Trung bình yếu</v>
      </c>
      <c r="S51" s="38" t="str">
        <f>+IF(OR($H51=0,$I51=0,$J51=0,$K51=0),"Không đủ ĐKDT","")</f>
        <v/>
      </c>
      <c r="T51" s="39" t="s">
        <v>277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3.05" customHeight="1">
      <c r="B52" s="27">
        <v>43</v>
      </c>
      <c r="C52" s="28" t="s">
        <v>212</v>
      </c>
      <c r="D52" s="29" t="s">
        <v>213</v>
      </c>
      <c r="E52" s="30" t="s">
        <v>214</v>
      </c>
      <c r="F52" s="31" t="s">
        <v>215</v>
      </c>
      <c r="G52" s="28" t="s">
        <v>77</v>
      </c>
      <c r="H52" s="32">
        <v>7.5</v>
      </c>
      <c r="I52" s="32">
        <v>7.5</v>
      </c>
      <c r="J52" s="32" t="s">
        <v>28</v>
      </c>
      <c r="K52" s="32">
        <v>6</v>
      </c>
      <c r="L52" s="40"/>
      <c r="M52" s="40"/>
      <c r="N52" s="40"/>
      <c r="O52" s="34">
        <v>7</v>
      </c>
      <c r="P52" s="35">
        <f>ROUND(SUMPRODUCT(H52:O52,$H$9:$O$9)/100,1)</f>
        <v>7</v>
      </c>
      <c r="Q52" s="36" t="str">
        <f>IF(AND($P52&gt;=9,$P52&lt;=10),"A+","")&amp;IF(AND($P52&gt;=8.5,$P52&lt;=8.9),"A","")&amp;IF(AND($P52&gt;=8,$P52&lt;=8.4),"B+","")&amp;IF(AND($P52&gt;=7,$P52&lt;=7.9),"B","")&amp;IF(AND($P52&gt;=6.5,$P52&lt;=6.9),"C+","")&amp;IF(AND($P52&gt;=5.5,$P52&lt;=6.4),"C","")&amp;IF(AND($P52&gt;=5,$P52&lt;=5.4),"D+","")&amp;IF(AND($P52&gt;=4,$P52&lt;=4.9),"D","")&amp;IF(AND($P52&lt;4),"F","")</f>
        <v>B</v>
      </c>
      <c r="R52" s="37" t="str">
        <f>IF($P52&lt;4,"Kém",IF(AND($P52&gt;=4,$P52&lt;=5.4),"Trung bình yếu",IF(AND($P52&gt;=5.5,$P52&lt;=6.9),"Trung bình",IF(AND($P52&gt;=7,$P52&lt;=8.4),"Khá",IF(AND($P52&gt;=8.5,$P52&lt;=10),"Giỏi","")))))</f>
        <v>Khá</v>
      </c>
      <c r="S52" s="38" t="str">
        <f>+IF(OR($H52=0,$I52=0,$J52=0,$K52=0),"Không đủ ĐKDT","")</f>
        <v/>
      </c>
      <c r="T52" s="39" t="s">
        <v>277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3.05" customHeight="1">
      <c r="B53" s="27">
        <v>44</v>
      </c>
      <c r="C53" s="28" t="s">
        <v>216</v>
      </c>
      <c r="D53" s="29" t="s">
        <v>217</v>
      </c>
      <c r="E53" s="30" t="s">
        <v>218</v>
      </c>
      <c r="F53" s="31" t="s">
        <v>219</v>
      </c>
      <c r="G53" s="28" t="s">
        <v>95</v>
      </c>
      <c r="H53" s="32">
        <v>8</v>
      </c>
      <c r="I53" s="32">
        <v>8</v>
      </c>
      <c r="J53" s="32" t="s">
        <v>28</v>
      </c>
      <c r="K53" s="32">
        <v>6</v>
      </c>
      <c r="L53" s="40"/>
      <c r="M53" s="40"/>
      <c r="N53" s="40"/>
      <c r="O53" s="34">
        <v>7</v>
      </c>
      <c r="P53" s="35">
        <f>ROUND(SUMPRODUCT(H53:O53,$H$9:$O$9)/100,1)</f>
        <v>7.1</v>
      </c>
      <c r="Q53" s="36" t="str">
        <f>IF(AND($P53&gt;=9,$P53&lt;=10),"A+","")&amp;IF(AND($P53&gt;=8.5,$P53&lt;=8.9),"A","")&amp;IF(AND($P53&gt;=8,$P53&lt;=8.4),"B+","")&amp;IF(AND($P53&gt;=7,$P53&lt;=7.9),"B","")&amp;IF(AND($P53&gt;=6.5,$P53&lt;=6.9),"C+","")&amp;IF(AND($P53&gt;=5.5,$P53&lt;=6.4),"C","")&amp;IF(AND($P53&gt;=5,$P53&lt;=5.4),"D+","")&amp;IF(AND($P53&gt;=4,$P53&lt;=4.9),"D","")&amp;IF(AND($P53&lt;4),"F","")</f>
        <v>B</v>
      </c>
      <c r="R53" s="37" t="str">
        <f>IF($P53&lt;4,"Kém",IF(AND($P53&gt;=4,$P53&lt;=5.4),"Trung bình yếu",IF(AND($P53&gt;=5.5,$P53&lt;=6.9),"Trung bình",IF(AND($P53&gt;=7,$P53&lt;=8.4),"Khá",IF(AND($P53&gt;=8.5,$P53&lt;=10),"Giỏi","")))))</f>
        <v>Khá</v>
      </c>
      <c r="S53" s="38" t="str">
        <f>+IF(OR($H53=0,$I53=0,$J53=0,$K53=0),"Không đủ ĐKDT","")</f>
        <v/>
      </c>
      <c r="T53" s="39" t="s">
        <v>277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3.05" customHeight="1">
      <c r="B54" s="27">
        <v>45</v>
      </c>
      <c r="C54" s="28" t="s">
        <v>220</v>
      </c>
      <c r="D54" s="29" t="s">
        <v>221</v>
      </c>
      <c r="E54" s="30" t="s">
        <v>222</v>
      </c>
      <c r="F54" s="31" t="s">
        <v>223</v>
      </c>
      <c r="G54" s="28" t="s">
        <v>95</v>
      </c>
      <c r="H54" s="32">
        <v>7.5</v>
      </c>
      <c r="I54" s="32">
        <v>8</v>
      </c>
      <c r="J54" s="32" t="s">
        <v>28</v>
      </c>
      <c r="K54" s="32">
        <v>7</v>
      </c>
      <c r="L54" s="40"/>
      <c r="M54" s="40"/>
      <c r="N54" s="40"/>
      <c r="O54" s="34">
        <v>5.5</v>
      </c>
      <c r="P54" s="35">
        <f>ROUND(SUMPRODUCT(H54:O54,$H$9:$O$9)/100,1)</f>
        <v>6.1</v>
      </c>
      <c r="Q54" s="36" t="str">
        <f>IF(AND($P54&gt;=9,$P54&lt;=10),"A+","")&amp;IF(AND($P54&gt;=8.5,$P54&lt;=8.9),"A","")&amp;IF(AND($P54&gt;=8,$P54&lt;=8.4),"B+","")&amp;IF(AND($P54&gt;=7,$P54&lt;=7.9),"B","")&amp;IF(AND($P54&gt;=6.5,$P54&lt;=6.9),"C+","")&amp;IF(AND($P54&gt;=5.5,$P54&lt;=6.4),"C","")&amp;IF(AND($P54&gt;=5,$P54&lt;=5.4),"D+","")&amp;IF(AND($P54&gt;=4,$P54&lt;=4.9),"D","")&amp;IF(AND($P54&lt;4),"F","")</f>
        <v>C</v>
      </c>
      <c r="R54" s="37" t="str">
        <f>IF($P54&lt;4,"Kém",IF(AND($P54&gt;=4,$P54&lt;=5.4),"Trung bình yếu",IF(AND($P54&gt;=5.5,$P54&lt;=6.9),"Trung bình",IF(AND($P54&gt;=7,$P54&lt;=8.4),"Khá",IF(AND($P54&gt;=8.5,$P54&lt;=10),"Giỏi","")))))</f>
        <v>Trung bình</v>
      </c>
      <c r="S54" s="38" t="str">
        <f>+IF(OR($H54=0,$I54=0,$J54=0,$K54=0),"Không đủ ĐKDT","")</f>
        <v/>
      </c>
      <c r="T54" s="39" t="s">
        <v>277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3.05" customHeight="1">
      <c r="B55" s="27">
        <v>46</v>
      </c>
      <c r="C55" s="28" t="s">
        <v>224</v>
      </c>
      <c r="D55" s="29" t="s">
        <v>225</v>
      </c>
      <c r="E55" s="30" t="s">
        <v>226</v>
      </c>
      <c r="F55" s="31" t="s">
        <v>227</v>
      </c>
      <c r="G55" s="28" t="s">
        <v>124</v>
      </c>
      <c r="H55" s="32">
        <v>7.5</v>
      </c>
      <c r="I55" s="32">
        <v>7.5</v>
      </c>
      <c r="J55" s="32" t="s">
        <v>28</v>
      </c>
      <c r="K55" s="32">
        <v>5</v>
      </c>
      <c r="L55" s="40"/>
      <c r="M55" s="40"/>
      <c r="N55" s="40"/>
      <c r="O55" s="34">
        <v>6</v>
      </c>
      <c r="P55" s="35">
        <f>ROUND(SUMPRODUCT(H55:O55,$H$9:$O$9)/100,1)</f>
        <v>6.2</v>
      </c>
      <c r="Q55" s="36" t="str">
        <f>IF(AND($P55&gt;=9,$P55&lt;=10),"A+","")&amp;IF(AND($P55&gt;=8.5,$P55&lt;=8.9),"A","")&amp;IF(AND($P55&gt;=8,$P55&lt;=8.4),"B+","")&amp;IF(AND($P55&gt;=7,$P55&lt;=7.9),"B","")&amp;IF(AND($P55&gt;=6.5,$P55&lt;=6.9),"C+","")&amp;IF(AND($P55&gt;=5.5,$P55&lt;=6.4),"C","")&amp;IF(AND($P55&gt;=5,$P55&lt;=5.4),"D+","")&amp;IF(AND($P55&gt;=4,$P55&lt;=4.9),"D","")&amp;IF(AND($P55&lt;4),"F","")</f>
        <v>C</v>
      </c>
      <c r="R55" s="37" t="str">
        <f>IF($P55&lt;4,"Kém",IF(AND($P55&gt;=4,$P55&lt;=5.4),"Trung bình yếu",IF(AND($P55&gt;=5.5,$P55&lt;=6.9),"Trung bình",IF(AND($P55&gt;=7,$P55&lt;=8.4),"Khá",IF(AND($P55&gt;=8.5,$P55&lt;=10),"Giỏi","")))))</f>
        <v>Trung bình</v>
      </c>
      <c r="S55" s="38" t="str">
        <f>+IF(OR($H55=0,$I55=0,$J55=0,$K55=0),"Không đủ ĐKDT","")</f>
        <v/>
      </c>
      <c r="T55" s="39" t="s">
        <v>277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3.05" customHeight="1">
      <c r="B56" s="27">
        <v>47</v>
      </c>
      <c r="C56" s="28" t="s">
        <v>228</v>
      </c>
      <c r="D56" s="29" t="s">
        <v>229</v>
      </c>
      <c r="E56" s="30" t="s">
        <v>226</v>
      </c>
      <c r="F56" s="31" t="s">
        <v>230</v>
      </c>
      <c r="G56" s="28" t="s">
        <v>124</v>
      </c>
      <c r="H56" s="32">
        <v>7.5</v>
      </c>
      <c r="I56" s="32">
        <v>7.5</v>
      </c>
      <c r="J56" s="32" t="s">
        <v>28</v>
      </c>
      <c r="K56" s="32">
        <v>6</v>
      </c>
      <c r="L56" s="40"/>
      <c r="M56" s="40"/>
      <c r="N56" s="40"/>
      <c r="O56" s="34">
        <v>5</v>
      </c>
      <c r="P56" s="35">
        <f>ROUND(SUMPRODUCT(H56:O56,$H$9:$O$9)/100,1)</f>
        <v>5.6</v>
      </c>
      <c r="Q56" s="36" t="str">
        <f>IF(AND($P56&gt;=9,$P56&lt;=10),"A+","")&amp;IF(AND($P56&gt;=8.5,$P56&lt;=8.9),"A","")&amp;IF(AND($P56&gt;=8,$P56&lt;=8.4),"B+","")&amp;IF(AND($P56&gt;=7,$P56&lt;=7.9),"B","")&amp;IF(AND($P56&gt;=6.5,$P56&lt;=6.9),"C+","")&amp;IF(AND($P56&gt;=5.5,$P56&lt;=6.4),"C","")&amp;IF(AND($P56&gt;=5,$P56&lt;=5.4),"D+","")&amp;IF(AND($P56&gt;=4,$P56&lt;=4.9),"D","")&amp;IF(AND($P56&lt;4),"F","")</f>
        <v>C</v>
      </c>
      <c r="R56" s="37" t="str">
        <f>IF($P56&lt;4,"Kém",IF(AND($P56&gt;=4,$P56&lt;=5.4),"Trung bình yếu",IF(AND($P56&gt;=5.5,$P56&lt;=6.9),"Trung bình",IF(AND($P56&gt;=7,$P56&lt;=8.4),"Khá",IF(AND($P56&gt;=8.5,$P56&lt;=10),"Giỏi","")))))</f>
        <v>Trung bình</v>
      </c>
      <c r="S56" s="38" t="str">
        <f>+IF(OR($H56=0,$I56=0,$J56=0,$K56=0),"Không đủ ĐKDT","")</f>
        <v/>
      </c>
      <c r="T56" s="39" t="s">
        <v>277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3.05" customHeight="1">
      <c r="B57" s="27">
        <v>48</v>
      </c>
      <c r="C57" s="28" t="s">
        <v>231</v>
      </c>
      <c r="D57" s="29" t="s">
        <v>232</v>
      </c>
      <c r="E57" s="30" t="s">
        <v>233</v>
      </c>
      <c r="F57" s="31" t="s">
        <v>234</v>
      </c>
      <c r="G57" s="28" t="s">
        <v>95</v>
      </c>
      <c r="H57" s="32">
        <v>7.5</v>
      </c>
      <c r="I57" s="32">
        <v>8</v>
      </c>
      <c r="J57" s="32" t="s">
        <v>28</v>
      </c>
      <c r="K57" s="32">
        <v>6</v>
      </c>
      <c r="L57" s="40"/>
      <c r="M57" s="40"/>
      <c r="N57" s="40"/>
      <c r="O57" s="34">
        <v>6.5</v>
      </c>
      <c r="P57" s="35">
        <f>ROUND(SUMPRODUCT(H57:O57,$H$9:$O$9)/100,1)</f>
        <v>6.7</v>
      </c>
      <c r="Q57" s="36" t="str">
        <f>IF(AND($P57&gt;=9,$P57&lt;=10),"A+","")&amp;IF(AND($P57&gt;=8.5,$P57&lt;=8.9),"A","")&amp;IF(AND($P57&gt;=8,$P57&lt;=8.4),"B+","")&amp;IF(AND($P57&gt;=7,$P57&lt;=7.9),"B","")&amp;IF(AND($P57&gt;=6.5,$P57&lt;=6.9),"C+","")&amp;IF(AND($P57&gt;=5.5,$P57&lt;=6.4),"C","")&amp;IF(AND($P57&gt;=5,$P57&lt;=5.4),"D+","")&amp;IF(AND($P57&gt;=4,$P57&lt;=4.9),"D","")&amp;IF(AND($P57&lt;4),"F","")</f>
        <v>C+</v>
      </c>
      <c r="R57" s="37" t="str">
        <f>IF($P57&lt;4,"Kém",IF(AND($P57&gt;=4,$P57&lt;=5.4),"Trung bình yếu",IF(AND($P57&gt;=5.5,$P57&lt;=6.9),"Trung bình",IF(AND($P57&gt;=7,$P57&lt;=8.4),"Khá",IF(AND($P57&gt;=8.5,$P57&lt;=10),"Giỏi","")))))</f>
        <v>Trung bình</v>
      </c>
      <c r="S57" s="38" t="str">
        <f>+IF(OR($H57=0,$I57=0,$J57=0,$K57=0),"Không đủ ĐKDT","")</f>
        <v/>
      </c>
      <c r="T57" s="39" t="s">
        <v>277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3.05" customHeight="1">
      <c r="B58" s="27">
        <v>49</v>
      </c>
      <c r="C58" s="28" t="s">
        <v>235</v>
      </c>
      <c r="D58" s="29" t="s">
        <v>236</v>
      </c>
      <c r="E58" s="30" t="s">
        <v>237</v>
      </c>
      <c r="F58" s="31" t="s">
        <v>238</v>
      </c>
      <c r="G58" s="28" t="s">
        <v>73</v>
      </c>
      <c r="H58" s="32">
        <v>9</v>
      </c>
      <c r="I58" s="32">
        <v>9.5</v>
      </c>
      <c r="J58" s="32" t="s">
        <v>28</v>
      </c>
      <c r="K58" s="32">
        <v>6</v>
      </c>
      <c r="L58" s="40"/>
      <c r="M58" s="40"/>
      <c r="N58" s="40"/>
      <c r="O58" s="34">
        <v>4.5</v>
      </c>
      <c r="P58" s="35">
        <f>ROUND(SUMPRODUCT(H58:O58,$H$9:$O$9)/100,1)</f>
        <v>5.6</v>
      </c>
      <c r="Q58" s="36" t="str">
        <f>IF(AND($P58&gt;=9,$P58&lt;=10),"A+","")&amp;IF(AND($P58&gt;=8.5,$P58&lt;=8.9),"A","")&amp;IF(AND($P58&gt;=8,$P58&lt;=8.4),"B+","")&amp;IF(AND($P58&gt;=7,$P58&lt;=7.9),"B","")&amp;IF(AND($P58&gt;=6.5,$P58&lt;=6.9),"C+","")&amp;IF(AND($P58&gt;=5.5,$P58&lt;=6.4),"C","")&amp;IF(AND($P58&gt;=5,$P58&lt;=5.4),"D+","")&amp;IF(AND($P58&gt;=4,$P58&lt;=4.9),"D","")&amp;IF(AND($P58&lt;4),"F","")</f>
        <v>C</v>
      </c>
      <c r="R58" s="37" t="str">
        <f>IF($P58&lt;4,"Kém",IF(AND($P58&gt;=4,$P58&lt;=5.4),"Trung bình yếu",IF(AND($P58&gt;=5.5,$P58&lt;=6.9),"Trung bình",IF(AND($P58&gt;=7,$P58&lt;=8.4),"Khá",IF(AND($P58&gt;=8.5,$P58&lt;=10),"Giỏi","")))))</f>
        <v>Trung bình</v>
      </c>
      <c r="S58" s="38" t="str">
        <f>+IF(OR($H58=0,$I58=0,$J58=0,$K58=0),"Không đủ ĐKDT","")</f>
        <v/>
      </c>
      <c r="T58" s="39" t="s">
        <v>277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3.05" customHeight="1">
      <c r="B59" s="27">
        <v>50</v>
      </c>
      <c r="C59" s="28" t="s">
        <v>239</v>
      </c>
      <c r="D59" s="29" t="s">
        <v>240</v>
      </c>
      <c r="E59" s="30" t="s">
        <v>241</v>
      </c>
      <c r="F59" s="31" t="s">
        <v>242</v>
      </c>
      <c r="G59" s="28" t="s">
        <v>83</v>
      </c>
      <c r="H59" s="32">
        <v>8</v>
      </c>
      <c r="I59" s="32">
        <v>9</v>
      </c>
      <c r="J59" s="32" t="s">
        <v>28</v>
      </c>
      <c r="K59" s="32">
        <v>6</v>
      </c>
      <c r="L59" s="40"/>
      <c r="M59" s="40"/>
      <c r="N59" s="40"/>
      <c r="O59" s="34">
        <v>7</v>
      </c>
      <c r="P59" s="35">
        <f>ROUND(SUMPRODUCT(H59:O59,$H$9:$O$9)/100,1)</f>
        <v>7.2</v>
      </c>
      <c r="Q59" s="36" t="str">
        <f>IF(AND($P59&gt;=9,$P59&lt;=10),"A+","")&amp;IF(AND($P59&gt;=8.5,$P59&lt;=8.9),"A","")&amp;IF(AND($P59&gt;=8,$P59&lt;=8.4),"B+","")&amp;IF(AND($P59&gt;=7,$P59&lt;=7.9),"B","")&amp;IF(AND($P59&gt;=6.5,$P59&lt;=6.9),"C+","")&amp;IF(AND($P59&gt;=5.5,$P59&lt;=6.4),"C","")&amp;IF(AND($P59&gt;=5,$P59&lt;=5.4),"D+","")&amp;IF(AND($P59&gt;=4,$P59&lt;=4.9),"D","")&amp;IF(AND($P59&lt;4),"F","")</f>
        <v>B</v>
      </c>
      <c r="R59" s="37" t="str">
        <f>IF($P59&lt;4,"Kém",IF(AND($P59&gt;=4,$P59&lt;=5.4),"Trung bình yếu",IF(AND($P59&gt;=5.5,$P59&lt;=6.9),"Trung bình",IF(AND($P59&gt;=7,$P59&lt;=8.4),"Khá",IF(AND($P59&gt;=8.5,$P59&lt;=10),"Giỏi","")))))</f>
        <v>Khá</v>
      </c>
      <c r="S59" s="38" t="str">
        <f>+IF(OR($H59=0,$I59=0,$J59=0,$K59=0),"Không đủ ĐKDT","")</f>
        <v/>
      </c>
      <c r="T59" s="39" t="s">
        <v>277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3.05" customHeight="1">
      <c r="B60" s="27">
        <v>51</v>
      </c>
      <c r="C60" s="28" t="s">
        <v>243</v>
      </c>
      <c r="D60" s="29" t="s">
        <v>244</v>
      </c>
      <c r="E60" s="30" t="s">
        <v>245</v>
      </c>
      <c r="F60" s="31" t="s">
        <v>246</v>
      </c>
      <c r="G60" s="28" t="s">
        <v>69</v>
      </c>
      <c r="H60" s="32">
        <v>8.5</v>
      </c>
      <c r="I60" s="32">
        <v>9.5</v>
      </c>
      <c r="J60" s="32" t="s">
        <v>28</v>
      </c>
      <c r="K60" s="32">
        <v>8</v>
      </c>
      <c r="L60" s="40"/>
      <c r="M60" s="40"/>
      <c r="N60" s="40"/>
      <c r="O60" s="34">
        <v>7.5</v>
      </c>
      <c r="P60" s="35">
        <f>ROUND(SUMPRODUCT(H60:O60,$H$9:$O$9)/100,1)</f>
        <v>7.9</v>
      </c>
      <c r="Q60" s="36" t="str">
        <f>IF(AND($P60&gt;=9,$P60&lt;=10),"A+","")&amp;IF(AND($P60&gt;=8.5,$P60&lt;=8.9),"A","")&amp;IF(AND($P60&gt;=8,$P60&lt;=8.4),"B+","")&amp;IF(AND($P60&gt;=7,$P60&lt;=7.9),"B","")&amp;IF(AND($P60&gt;=6.5,$P60&lt;=6.9),"C+","")&amp;IF(AND($P60&gt;=5.5,$P60&lt;=6.4),"C","")&amp;IF(AND($P60&gt;=5,$P60&lt;=5.4),"D+","")&amp;IF(AND($P60&gt;=4,$P60&lt;=4.9),"D","")&amp;IF(AND($P60&lt;4),"F","")</f>
        <v>B</v>
      </c>
      <c r="R60" s="37" t="str">
        <f>IF($P60&lt;4,"Kém",IF(AND($P60&gt;=4,$P60&lt;=5.4),"Trung bình yếu",IF(AND($P60&gt;=5.5,$P60&lt;=6.9),"Trung bình",IF(AND($P60&gt;=7,$P60&lt;=8.4),"Khá",IF(AND($P60&gt;=8.5,$P60&lt;=10),"Giỏi","")))))</f>
        <v>Khá</v>
      </c>
      <c r="S60" s="38" t="str">
        <f>+IF(OR($H60=0,$I60=0,$J60=0,$K60=0),"Không đủ ĐKDT","")</f>
        <v/>
      </c>
      <c r="T60" s="39" t="s">
        <v>277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3.05" customHeight="1">
      <c r="B61" s="27">
        <v>52</v>
      </c>
      <c r="C61" s="28" t="s">
        <v>247</v>
      </c>
      <c r="D61" s="29" t="s">
        <v>248</v>
      </c>
      <c r="E61" s="30" t="s">
        <v>245</v>
      </c>
      <c r="F61" s="31" t="s">
        <v>249</v>
      </c>
      <c r="G61" s="28" t="s">
        <v>95</v>
      </c>
      <c r="H61" s="32">
        <v>7.5</v>
      </c>
      <c r="I61" s="32">
        <v>8</v>
      </c>
      <c r="J61" s="32" t="s">
        <v>28</v>
      </c>
      <c r="K61" s="32">
        <v>7</v>
      </c>
      <c r="L61" s="40"/>
      <c r="M61" s="40"/>
      <c r="N61" s="40"/>
      <c r="O61" s="34">
        <v>1</v>
      </c>
      <c r="P61" s="35">
        <f>ROUND(SUMPRODUCT(H61:O61,$H$9:$O$9)/100,1)</f>
        <v>3</v>
      </c>
      <c r="Q61" s="36" t="str">
        <f>IF(AND($P61&gt;=9,$P61&lt;=10),"A+","")&amp;IF(AND($P61&gt;=8.5,$P61&lt;=8.9),"A","")&amp;IF(AND($P61&gt;=8,$P61&lt;=8.4),"B+","")&amp;IF(AND($P61&gt;=7,$P61&lt;=7.9),"B","")&amp;IF(AND($P61&gt;=6.5,$P61&lt;=6.9),"C+","")&amp;IF(AND($P61&gt;=5.5,$P61&lt;=6.4),"C","")&amp;IF(AND($P61&gt;=5,$P61&lt;=5.4),"D+","")&amp;IF(AND($P61&gt;=4,$P61&lt;=4.9),"D","")&amp;IF(AND($P61&lt;4),"F","")</f>
        <v>F</v>
      </c>
      <c r="R61" s="37" t="str">
        <f>IF($P61&lt;4,"Kém",IF(AND($P61&gt;=4,$P61&lt;=5.4),"Trung bình yếu",IF(AND($P61&gt;=5.5,$P61&lt;=6.9),"Trung bình",IF(AND($P61&gt;=7,$P61&lt;=8.4),"Khá",IF(AND($P61&gt;=8.5,$P61&lt;=10),"Giỏi","")))))</f>
        <v>Kém</v>
      </c>
      <c r="S61" s="38" t="str">
        <f>+IF(OR($H61=0,$I61=0,$J61=0,$K61=0),"Không đủ ĐKDT","")</f>
        <v/>
      </c>
      <c r="T61" s="39" t="s">
        <v>277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Học lại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3.05" customHeight="1">
      <c r="B62" s="27">
        <v>53</v>
      </c>
      <c r="C62" s="28" t="s">
        <v>250</v>
      </c>
      <c r="D62" s="29" t="s">
        <v>126</v>
      </c>
      <c r="E62" s="30" t="s">
        <v>251</v>
      </c>
      <c r="F62" s="31" t="s">
        <v>252</v>
      </c>
      <c r="G62" s="28" t="s">
        <v>73</v>
      </c>
      <c r="H62" s="32">
        <v>8</v>
      </c>
      <c r="I62" s="32">
        <v>9</v>
      </c>
      <c r="J62" s="32" t="s">
        <v>28</v>
      </c>
      <c r="K62" s="32">
        <v>6</v>
      </c>
      <c r="L62" s="40"/>
      <c r="M62" s="40"/>
      <c r="N62" s="40"/>
      <c r="O62" s="34">
        <v>7</v>
      </c>
      <c r="P62" s="35">
        <f>ROUND(SUMPRODUCT(H62:O62,$H$9:$O$9)/100,1)</f>
        <v>7.2</v>
      </c>
      <c r="Q62" s="36" t="str">
        <f>IF(AND($P62&gt;=9,$P62&lt;=10),"A+","")&amp;IF(AND($P62&gt;=8.5,$P62&lt;=8.9),"A","")&amp;IF(AND($P62&gt;=8,$P62&lt;=8.4),"B+","")&amp;IF(AND($P62&gt;=7,$P62&lt;=7.9),"B","")&amp;IF(AND($P62&gt;=6.5,$P62&lt;=6.9),"C+","")&amp;IF(AND($P62&gt;=5.5,$P62&lt;=6.4),"C","")&amp;IF(AND($P62&gt;=5,$P62&lt;=5.4),"D+","")&amp;IF(AND($P62&gt;=4,$P62&lt;=4.9),"D","")&amp;IF(AND($P62&lt;4),"F","")</f>
        <v>B</v>
      </c>
      <c r="R62" s="37" t="str">
        <f>IF($P62&lt;4,"Kém",IF(AND($P62&gt;=4,$P62&lt;=5.4),"Trung bình yếu",IF(AND($P62&gt;=5.5,$P62&lt;=6.9),"Trung bình",IF(AND($P62&gt;=7,$P62&lt;=8.4),"Khá",IF(AND($P62&gt;=8.5,$P62&lt;=10),"Giỏi","")))))</f>
        <v>Khá</v>
      </c>
      <c r="S62" s="38" t="str">
        <f>+IF(OR($H62=0,$I62=0,$J62=0,$K62=0),"Không đủ ĐKDT","")</f>
        <v/>
      </c>
      <c r="T62" s="39" t="s">
        <v>277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3.05" customHeight="1">
      <c r="B63" s="27">
        <v>54</v>
      </c>
      <c r="C63" s="28" t="s">
        <v>253</v>
      </c>
      <c r="D63" s="29" t="s">
        <v>126</v>
      </c>
      <c r="E63" s="30" t="s">
        <v>251</v>
      </c>
      <c r="F63" s="31" t="s">
        <v>254</v>
      </c>
      <c r="G63" s="28" t="s">
        <v>124</v>
      </c>
      <c r="H63" s="32">
        <v>7.5</v>
      </c>
      <c r="I63" s="32">
        <v>8.5</v>
      </c>
      <c r="J63" s="32" t="s">
        <v>28</v>
      </c>
      <c r="K63" s="32">
        <v>5</v>
      </c>
      <c r="L63" s="40"/>
      <c r="M63" s="40"/>
      <c r="N63" s="40"/>
      <c r="O63" s="34">
        <v>7</v>
      </c>
      <c r="P63" s="35">
        <f>ROUND(SUMPRODUCT(H63:O63,$H$9:$O$9)/100,1)</f>
        <v>7</v>
      </c>
      <c r="Q63" s="36" t="str">
        <f>IF(AND($P63&gt;=9,$P63&lt;=10),"A+","")&amp;IF(AND($P63&gt;=8.5,$P63&lt;=8.9),"A","")&amp;IF(AND($P63&gt;=8,$P63&lt;=8.4),"B+","")&amp;IF(AND($P63&gt;=7,$P63&lt;=7.9),"B","")&amp;IF(AND($P63&gt;=6.5,$P63&lt;=6.9),"C+","")&amp;IF(AND($P63&gt;=5.5,$P63&lt;=6.4),"C","")&amp;IF(AND($P63&gt;=5,$P63&lt;=5.4),"D+","")&amp;IF(AND($P63&gt;=4,$P63&lt;=4.9),"D","")&amp;IF(AND($P63&lt;4),"F","")</f>
        <v>B</v>
      </c>
      <c r="R63" s="37" t="str">
        <f>IF($P63&lt;4,"Kém",IF(AND($P63&gt;=4,$P63&lt;=5.4),"Trung bình yếu",IF(AND($P63&gt;=5.5,$P63&lt;=6.9),"Trung bình",IF(AND($P63&gt;=7,$P63&lt;=8.4),"Khá",IF(AND($P63&gt;=8.5,$P63&lt;=10),"Giỏi","")))))</f>
        <v>Khá</v>
      </c>
      <c r="S63" s="38" t="str">
        <f>+IF(OR($H63=0,$I63=0,$J63=0,$K63=0),"Không đủ ĐKDT","")</f>
        <v/>
      </c>
      <c r="T63" s="39" t="s">
        <v>277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3.05" customHeight="1">
      <c r="B64" s="27">
        <v>55</v>
      </c>
      <c r="C64" s="28" t="s">
        <v>255</v>
      </c>
      <c r="D64" s="29" t="s">
        <v>153</v>
      </c>
      <c r="E64" s="30" t="s">
        <v>251</v>
      </c>
      <c r="F64" s="31" t="s">
        <v>256</v>
      </c>
      <c r="G64" s="28" t="s">
        <v>257</v>
      </c>
      <c r="H64" s="32">
        <v>8</v>
      </c>
      <c r="I64" s="32">
        <v>7.5</v>
      </c>
      <c r="J64" s="32" t="s">
        <v>28</v>
      </c>
      <c r="K64" s="32">
        <v>6</v>
      </c>
      <c r="L64" s="40"/>
      <c r="M64" s="40"/>
      <c r="N64" s="40"/>
      <c r="O64" s="34">
        <v>8.5</v>
      </c>
      <c r="P64" s="35">
        <f>ROUND(SUMPRODUCT(H64:O64,$H$9:$O$9)/100,1)</f>
        <v>8.1</v>
      </c>
      <c r="Q64" s="36" t="str">
        <f>IF(AND($P64&gt;=9,$P64&lt;=10),"A+","")&amp;IF(AND($P64&gt;=8.5,$P64&lt;=8.9),"A","")&amp;IF(AND($P64&gt;=8,$P64&lt;=8.4),"B+","")&amp;IF(AND($P64&gt;=7,$P64&lt;=7.9),"B","")&amp;IF(AND($P64&gt;=6.5,$P64&lt;=6.9),"C+","")&amp;IF(AND($P64&gt;=5.5,$P64&lt;=6.4),"C","")&amp;IF(AND($P64&gt;=5,$P64&lt;=5.4),"D+","")&amp;IF(AND($P64&gt;=4,$P64&lt;=4.9),"D","")&amp;IF(AND($P64&lt;4),"F","")</f>
        <v>B+</v>
      </c>
      <c r="R64" s="37" t="str">
        <f>IF($P64&lt;4,"Kém",IF(AND($P64&gt;=4,$P64&lt;=5.4),"Trung bình yếu",IF(AND($P64&gt;=5.5,$P64&lt;=6.9),"Trung bình",IF(AND($P64&gt;=7,$P64&lt;=8.4),"Khá",IF(AND($P64&gt;=8.5,$P64&lt;=10),"Giỏi","")))))</f>
        <v>Khá</v>
      </c>
      <c r="S64" s="38" t="str">
        <f>+IF(OR($H64=0,$I64=0,$J64=0,$K64=0),"Không đủ ĐKDT","")</f>
        <v/>
      </c>
      <c r="T64" s="39" t="s">
        <v>277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3.05" customHeight="1">
      <c r="B65" s="27">
        <v>56</v>
      </c>
      <c r="C65" s="28" t="s">
        <v>258</v>
      </c>
      <c r="D65" s="29" t="s">
        <v>259</v>
      </c>
      <c r="E65" s="30" t="s">
        <v>260</v>
      </c>
      <c r="F65" s="31" t="s">
        <v>261</v>
      </c>
      <c r="G65" s="28" t="s">
        <v>95</v>
      </c>
      <c r="H65" s="32">
        <v>7.5</v>
      </c>
      <c r="I65" s="32">
        <v>7.5</v>
      </c>
      <c r="J65" s="32" t="s">
        <v>28</v>
      </c>
      <c r="K65" s="32">
        <v>6</v>
      </c>
      <c r="L65" s="40"/>
      <c r="M65" s="40"/>
      <c r="N65" s="40"/>
      <c r="O65" s="34">
        <v>6.5</v>
      </c>
      <c r="P65" s="35">
        <f>ROUND(SUMPRODUCT(H65:O65,$H$9:$O$9)/100,1)</f>
        <v>6.7</v>
      </c>
      <c r="Q65" s="36" t="str">
        <f>IF(AND($P65&gt;=9,$P65&lt;=10),"A+","")&amp;IF(AND($P65&gt;=8.5,$P65&lt;=8.9),"A","")&amp;IF(AND($P65&gt;=8,$P65&lt;=8.4),"B+","")&amp;IF(AND($P65&gt;=7,$P65&lt;=7.9),"B","")&amp;IF(AND($P65&gt;=6.5,$P65&lt;=6.9),"C+","")&amp;IF(AND($P65&gt;=5.5,$P65&lt;=6.4),"C","")&amp;IF(AND($P65&gt;=5,$P65&lt;=5.4),"D+","")&amp;IF(AND($P65&gt;=4,$P65&lt;=4.9),"D","")&amp;IF(AND($P65&lt;4),"F","")</f>
        <v>C+</v>
      </c>
      <c r="R65" s="37" t="str">
        <f>IF($P65&lt;4,"Kém",IF(AND($P65&gt;=4,$P65&lt;=5.4),"Trung bình yếu",IF(AND($P65&gt;=5.5,$P65&lt;=6.9),"Trung bình",IF(AND($P65&gt;=7,$P65&lt;=8.4),"Khá",IF(AND($P65&gt;=8.5,$P65&lt;=10),"Giỏi","")))))</f>
        <v>Trung bình</v>
      </c>
      <c r="S65" s="38" t="str">
        <f>+IF(OR($H65=0,$I65=0,$J65=0,$K65=0),"Không đủ ĐKDT","")</f>
        <v/>
      </c>
      <c r="T65" s="39" t="s">
        <v>277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3.05" customHeight="1">
      <c r="B66" s="27">
        <v>57</v>
      </c>
      <c r="C66" s="28" t="s">
        <v>262</v>
      </c>
      <c r="D66" s="29" t="s">
        <v>126</v>
      </c>
      <c r="E66" s="30" t="s">
        <v>263</v>
      </c>
      <c r="F66" s="31" t="s">
        <v>264</v>
      </c>
      <c r="G66" s="28" t="s">
        <v>124</v>
      </c>
      <c r="H66" s="32">
        <v>8</v>
      </c>
      <c r="I66" s="32">
        <v>8</v>
      </c>
      <c r="J66" s="32" t="s">
        <v>28</v>
      </c>
      <c r="K66" s="32">
        <v>6</v>
      </c>
      <c r="L66" s="40"/>
      <c r="M66" s="40"/>
      <c r="N66" s="40"/>
      <c r="O66" s="34">
        <v>6.5</v>
      </c>
      <c r="P66" s="35">
        <f>ROUND(SUMPRODUCT(H66:O66,$H$9:$O$9)/100,1)</f>
        <v>6.8</v>
      </c>
      <c r="Q66" s="36" t="str">
        <f>IF(AND($P66&gt;=9,$P66&lt;=10),"A+","")&amp;IF(AND($P66&gt;=8.5,$P66&lt;=8.9),"A","")&amp;IF(AND($P66&gt;=8,$P66&lt;=8.4),"B+","")&amp;IF(AND($P66&gt;=7,$P66&lt;=7.9),"B","")&amp;IF(AND($P66&gt;=6.5,$P66&lt;=6.9),"C+","")&amp;IF(AND($P66&gt;=5.5,$P66&lt;=6.4),"C","")&amp;IF(AND($P66&gt;=5,$P66&lt;=5.4),"D+","")&amp;IF(AND($P66&gt;=4,$P66&lt;=4.9),"D","")&amp;IF(AND($P66&lt;4),"F","")</f>
        <v>C+</v>
      </c>
      <c r="R66" s="37" t="str">
        <f>IF($P66&lt;4,"Kém",IF(AND($P66&gt;=4,$P66&lt;=5.4),"Trung bình yếu",IF(AND($P66&gt;=5.5,$P66&lt;=6.9),"Trung bình",IF(AND($P66&gt;=7,$P66&lt;=8.4),"Khá",IF(AND($P66&gt;=8.5,$P66&lt;=10),"Giỏi","")))))</f>
        <v>Trung bình</v>
      </c>
      <c r="S66" s="38" t="str">
        <f>+IF(OR($H66=0,$I66=0,$J66=0,$K66=0),"Không đủ ĐKDT","")</f>
        <v/>
      </c>
      <c r="T66" s="39" t="s">
        <v>277</v>
      </c>
      <c r="U66" s="3"/>
      <c r="V66" s="26"/>
      <c r="W66" s="7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3.05" customHeight="1">
      <c r="B67" s="27">
        <v>58</v>
      </c>
      <c r="C67" s="28" t="s">
        <v>265</v>
      </c>
      <c r="D67" s="29" t="s">
        <v>266</v>
      </c>
      <c r="E67" s="30" t="s">
        <v>267</v>
      </c>
      <c r="F67" s="31" t="s">
        <v>268</v>
      </c>
      <c r="G67" s="28" t="s">
        <v>77</v>
      </c>
      <c r="H67" s="32">
        <v>7</v>
      </c>
      <c r="I67" s="32">
        <v>7.5</v>
      </c>
      <c r="J67" s="32" t="s">
        <v>28</v>
      </c>
      <c r="K67" s="32">
        <v>0</v>
      </c>
      <c r="L67" s="40"/>
      <c r="M67" s="40"/>
      <c r="N67" s="40"/>
      <c r="O67" s="34" t="s">
        <v>1041</v>
      </c>
      <c r="P67" s="35">
        <f>ROUND(SUMPRODUCT(H67:O67,$H$9:$O$9)/100,1)</f>
        <v>1.5</v>
      </c>
      <c r="Q67" s="36" t="str">
        <f>IF(AND($P67&gt;=9,$P67&lt;=10),"A+","")&amp;IF(AND($P67&gt;=8.5,$P67&lt;=8.9),"A","")&amp;IF(AND($P67&gt;=8,$P67&lt;=8.4),"B+","")&amp;IF(AND($P67&gt;=7,$P67&lt;=7.9),"B","")&amp;IF(AND($P67&gt;=6.5,$P67&lt;=6.9),"C+","")&amp;IF(AND($P67&gt;=5.5,$P67&lt;=6.4),"C","")&amp;IF(AND($P67&gt;=5,$P67&lt;=5.4),"D+","")&amp;IF(AND($P67&gt;=4,$P67&lt;=4.9),"D","")&amp;IF(AND($P67&lt;4),"F","")</f>
        <v>F</v>
      </c>
      <c r="R67" s="37" t="str">
        <f>IF($P67&lt;4,"Kém",IF(AND($P67&gt;=4,$P67&lt;=5.4),"Trung bình yếu",IF(AND($P67&gt;=5.5,$P67&lt;=6.9),"Trung bình",IF(AND($P67&gt;=7,$P67&lt;=8.4),"Khá",IF(AND($P67&gt;=8.5,$P67&lt;=10),"Giỏi","")))))</f>
        <v>Kém</v>
      </c>
      <c r="S67" s="38" t="str">
        <f>+IF(OR($H67=0,$I67=0,$J67=0,$K67=0),"Không đủ ĐKDT","")</f>
        <v>Không đủ ĐKDT</v>
      </c>
      <c r="T67" s="39" t="s">
        <v>277</v>
      </c>
      <c r="U67" s="3"/>
      <c r="V67" s="26"/>
      <c r="W67" s="77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Học lại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3.05" customHeight="1">
      <c r="B68" s="27">
        <v>59</v>
      </c>
      <c r="C68" s="28" t="s">
        <v>269</v>
      </c>
      <c r="D68" s="29" t="s">
        <v>270</v>
      </c>
      <c r="E68" s="30" t="s">
        <v>271</v>
      </c>
      <c r="F68" s="31" t="s">
        <v>272</v>
      </c>
      <c r="G68" s="28" t="s">
        <v>73</v>
      </c>
      <c r="H68" s="32">
        <v>8.5</v>
      </c>
      <c r="I68" s="32">
        <v>9</v>
      </c>
      <c r="J68" s="32" t="s">
        <v>28</v>
      </c>
      <c r="K68" s="32">
        <v>6</v>
      </c>
      <c r="L68" s="40"/>
      <c r="M68" s="40"/>
      <c r="N68" s="40"/>
      <c r="O68" s="34">
        <v>6</v>
      </c>
      <c r="P68" s="35">
        <f>ROUND(SUMPRODUCT(H68:O68,$H$9:$O$9)/100,1)</f>
        <v>6.6</v>
      </c>
      <c r="Q68" s="36" t="str">
        <f>IF(AND($P68&gt;=9,$P68&lt;=10),"A+","")&amp;IF(AND($P68&gt;=8.5,$P68&lt;=8.9),"A","")&amp;IF(AND($P68&gt;=8,$P68&lt;=8.4),"B+","")&amp;IF(AND($P68&gt;=7,$P68&lt;=7.9),"B","")&amp;IF(AND($P68&gt;=6.5,$P68&lt;=6.9),"C+","")&amp;IF(AND($P68&gt;=5.5,$P68&lt;=6.4),"C","")&amp;IF(AND($P68&gt;=5,$P68&lt;=5.4),"D+","")&amp;IF(AND($P68&gt;=4,$P68&lt;=4.9),"D","")&amp;IF(AND($P68&lt;4),"F","")</f>
        <v>C+</v>
      </c>
      <c r="R68" s="37" t="str">
        <f>IF($P68&lt;4,"Kém",IF(AND($P68&gt;=4,$P68&lt;=5.4),"Trung bình yếu",IF(AND($P68&gt;=5.5,$P68&lt;=6.9),"Trung bình",IF(AND($P68&gt;=7,$P68&lt;=8.4),"Khá",IF(AND($P68&gt;=8.5,$P68&lt;=10),"Giỏi","")))))</f>
        <v>Trung bình</v>
      </c>
      <c r="S68" s="38" t="str">
        <f>+IF(OR($H68=0,$I68=0,$J68=0,$K68=0),"Không đủ ĐKDT","")</f>
        <v/>
      </c>
      <c r="T68" s="39" t="s">
        <v>277</v>
      </c>
      <c r="U68" s="3"/>
      <c r="V68" s="26"/>
      <c r="W68" s="77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3.05" customHeight="1">
      <c r="B69" s="88">
        <v>60</v>
      </c>
      <c r="C69" s="89" t="s">
        <v>273</v>
      </c>
      <c r="D69" s="90" t="s">
        <v>274</v>
      </c>
      <c r="E69" s="91" t="s">
        <v>271</v>
      </c>
      <c r="F69" s="92" t="s">
        <v>275</v>
      </c>
      <c r="G69" s="89" t="s">
        <v>83</v>
      </c>
      <c r="H69" s="93">
        <v>7.5</v>
      </c>
      <c r="I69" s="93">
        <v>8</v>
      </c>
      <c r="J69" s="93" t="s">
        <v>28</v>
      </c>
      <c r="K69" s="93">
        <v>6</v>
      </c>
      <c r="L69" s="94"/>
      <c r="M69" s="94"/>
      <c r="N69" s="94"/>
      <c r="O69" s="95">
        <v>8</v>
      </c>
      <c r="P69" s="96">
        <f>ROUND(SUMPRODUCT(H69:O69,$H$9:$O$9)/100,1)</f>
        <v>7.8</v>
      </c>
      <c r="Q69" s="97" t="str">
        <f>IF(AND($P69&gt;=9,$P69&lt;=10),"A+","")&amp;IF(AND($P69&gt;=8.5,$P69&lt;=8.9),"A","")&amp;IF(AND($P69&gt;=8,$P69&lt;=8.4),"B+","")&amp;IF(AND($P69&gt;=7,$P69&lt;=7.9),"B","")&amp;IF(AND($P69&gt;=6.5,$P69&lt;=6.9),"C+","")&amp;IF(AND($P69&gt;=5.5,$P69&lt;=6.4),"C","")&amp;IF(AND($P69&gt;=5,$P69&lt;=5.4),"D+","")&amp;IF(AND($P69&gt;=4,$P69&lt;=4.9),"D","")&amp;IF(AND($P69&lt;4),"F","")</f>
        <v>B</v>
      </c>
      <c r="R69" s="98" t="str">
        <f>IF($P69&lt;4,"Kém",IF(AND($P69&gt;=4,$P69&lt;=5.4),"Trung bình yếu",IF(AND($P69&gt;=5.5,$P69&lt;=6.9),"Trung bình",IF(AND($P69&gt;=7,$P69&lt;=8.4),"Khá",IF(AND($P69&gt;=8.5,$P69&lt;=10),"Giỏi","")))))</f>
        <v>Khá</v>
      </c>
      <c r="S69" s="99" t="str">
        <f>+IF(OR($H69=0,$I69=0,$J69=0,$K69=0),"Không đủ ĐKDT","")</f>
        <v/>
      </c>
      <c r="T69" s="100" t="s">
        <v>277</v>
      </c>
      <c r="U69" s="3"/>
      <c r="V69" s="26"/>
      <c r="W69" s="77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9" customHeight="1">
      <c r="A70" s="2"/>
      <c r="B70" s="41"/>
      <c r="C70" s="42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3"/>
    </row>
    <row r="71" spans="1:38" ht="16.8" hidden="1">
      <c r="A71" s="2"/>
      <c r="B71" s="131" t="s">
        <v>29</v>
      </c>
      <c r="C71" s="131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3"/>
    </row>
    <row r="72" spans="1:38" ht="16.5" hidden="1" customHeight="1">
      <c r="A72" s="2"/>
      <c r="B72" s="47" t="s">
        <v>30</v>
      </c>
      <c r="C72" s="47"/>
      <c r="D72" s="48">
        <f>+$Z$8</f>
        <v>60</v>
      </c>
      <c r="E72" s="49" t="s">
        <v>31</v>
      </c>
      <c r="F72" s="121" t="s">
        <v>32</v>
      </c>
      <c r="G72" s="121"/>
      <c r="H72" s="121"/>
      <c r="I72" s="121"/>
      <c r="J72" s="121"/>
      <c r="K72" s="121"/>
      <c r="L72" s="121"/>
      <c r="M72" s="121"/>
      <c r="N72" s="121"/>
      <c r="O72" s="50">
        <f>$Z$8 -COUNTIF($S$9:$S$259,"Vắng") -COUNTIF($S$9:$S$259,"Vắng có phép") - COUNTIF($S$9:$S$259,"Đình chỉ thi") - COUNTIF($S$9:$S$259,"Không đủ ĐKDT")</f>
        <v>57</v>
      </c>
      <c r="P72" s="50"/>
      <c r="Q72" s="50"/>
      <c r="R72" s="51"/>
      <c r="S72" s="52" t="s">
        <v>31</v>
      </c>
      <c r="T72" s="51"/>
      <c r="U72" s="3"/>
    </row>
    <row r="73" spans="1:38" ht="16.5" hidden="1" customHeight="1">
      <c r="A73" s="2"/>
      <c r="B73" s="47" t="s">
        <v>33</v>
      </c>
      <c r="C73" s="47"/>
      <c r="D73" s="48">
        <f>+$AK$8</f>
        <v>56</v>
      </c>
      <c r="E73" s="49" t="s">
        <v>31</v>
      </c>
      <c r="F73" s="121" t="s">
        <v>34</v>
      </c>
      <c r="G73" s="121"/>
      <c r="H73" s="121"/>
      <c r="I73" s="121"/>
      <c r="J73" s="121"/>
      <c r="K73" s="121"/>
      <c r="L73" s="121"/>
      <c r="M73" s="121"/>
      <c r="N73" s="121"/>
      <c r="O73" s="53">
        <f>COUNTIF($S$9:$S$135,"Vắng")</f>
        <v>0</v>
      </c>
      <c r="P73" s="53"/>
      <c r="Q73" s="53"/>
      <c r="R73" s="54"/>
      <c r="S73" s="52" t="s">
        <v>31</v>
      </c>
      <c r="T73" s="54"/>
      <c r="U73" s="3"/>
    </row>
    <row r="74" spans="1:38" ht="16.5" hidden="1" customHeight="1">
      <c r="A74" s="2"/>
      <c r="B74" s="47" t="s">
        <v>49</v>
      </c>
      <c r="C74" s="47"/>
      <c r="D74" s="63">
        <f>COUNTIF(W10:W69,"Học lại")</f>
        <v>4</v>
      </c>
      <c r="E74" s="49" t="s">
        <v>31</v>
      </c>
      <c r="F74" s="121" t="s">
        <v>50</v>
      </c>
      <c r="G74" s="121"/>
      <c r="H74" s="121"/>
      <c r="I74" s="121"/>
      <c r="J74" s="121"/>
      <c r="K74" s="121"/>
      <c r="L74" s="121"/>
      <c r="M74" s="121"/>
      <c r="N74" s="121"/>
      <c r="O74" s="50">
        <f>COUNTIF($S$9:$S$135,"Vắng có phép")</f>
        <v>0</v>
      </c>
      <c r="P74" s="50"/>
      <c r="Q74" s="50"/>
      <c r="R74" s="51"/>
      <c r="S74" s="52" t="s">
        <v>31</v>
      </c>
      <c r="T74" s="51"/>
      <c r="U74" s="3"/>
    </row>
    <row r="75" spans="1:38" ht="3" hidden="1" customHeight="1">
      <c r="A75" s="2"/>
      <c r="B75" s="41"/>
      <c r="C75" s="42"/>
      <c r="D75" s="42"/>
      <c r="E75" s="43"/>
      <c r="F75" s="43"/>
      <c r="G75" s="43"/>
      <c r="H75" s="44"/>
      <c r="I75" s="45"/>
      <c r="J75" s="45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3"/>
    </row>
    <row r="76" spans="1:38" hidden="1">
      <c r="B76" s="83" t="s">
        <v>51</v>
      </c>
      <c r="C76" s="83"/>
      <c r="D76" s="84">
        <f>COUNTIF(W10:W69,"Thi lại")</f>
        <v>0</v>
      </c>
      <c r="E76" s="85" t="s">
        <v>31</v>
      </c>
      <c r="F76" s="3"/>
      <c r="G76" s="3"/>
      <c r="H76" s="3"/>
      <c r="I76" s="3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3"/>
    </row>
    <row r="77" spans="1:38" ht="24.75" customHeight="1">
      <c r="B77" s="83"/>
      <c r="C77" s="83"/>
      <c r="D77" s="84"/>
      <c r="E77" s="85"/>
      <c r="F77" s="3"/>
      <c r="G77" s="3"/>
      <c r="H77" s="3"/>
      <c r="I77" s="3"/>
      <c r="J77" s="137" t="s">
        <v>1046</v>
      </c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3"/>
    </row>
    <row r="78" spans="1:38">
      <c r="A78" s="55"/>
      <c r="B78" s="133" t="s">
        <v>35</v>
      </c>
      <c r="C78" s="133"/>
      <c r="D78" s="133"/>
      <c r="E78" s="133"/>
      <c r="F78" s="133"/>
      <c r="G78" s="133"/>
      <c r="H78" s="133"/>
      <c r="I78" s="56"/>
      <c r="J78" s="136" t="s">
        <v>36</v>
      </c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3"/>
    </row>
    <row r="79" spans="1:38" ht="4.5" customHeight="1">
      <c r="A79" s="2"/>
      <c r="B79" s="41"/>
      <c r="C79" s="57"/>
      <c r="D79" s="57"/>
      <c r="E79" s="58"/>
      <c r="F79" s="58"/>
      <c r="G79" s="58"/>
      <c r="H79" s="59"/>
      <c r="I79" s="60"/>
      <c r="J79" s="60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>
      <c r="B80" s="133" t="s">
        <v>37</v>
      </c>
      <c r="C80" s="133"/>
      <c r="D80" s="134" t="s">
        <v>38</v>
      </c>
      <c r="E80" s="134"/>
      <c r="F80" s="134"/>
      <c r="G80" s="134"/>
      <c r="H80" s="134"/>
      <c r="I80" s="60"/>
      <c r="J80" s="60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3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</row>
    <row r="84" spans="1:38" s="2" customFormat="1" ht="9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</row>
    <row r="85" spans="1:38" s="2" customFormat="1" ht="3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</row>
    <row r="86" spans="1:38" s="2" customFormat="1" ht="18" customHeight="1">
      <c r="A86" s="1"/>
      <c r="B86" s="138" t="s">
        <v>39</v>
      </c>
      <c r="C86" s="138"/>
      <c r="D86" s="138" t="s">
        <v>52</v>
      </c>
      <c r="E86" s="138"/>
      <c r="F86" s="138"/>
      <c r="G86" s="138"/>
      <c r="H86" s="138"/>
      <c r="I86" s="138"/>
      <c r="J86" s="138" t="s">
        <v>40</v>
      </c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3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</row>
    <row r="87" spans="1:38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 ht="36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ht="21.75" customHeight="1">
      <c r="A89" s="1"/>
      <c r="B89" s="133" t="s">
        <v>41</v>
      </c>
      <c r="C89" s="133"/>
      <c r="D89" s="133"/>
      <c r="E89" s="133"/>
      <c r="F89" s="133"/>
      <c r="G89" s="133"/>
      <c r="H89" s="133"/>
      <c r="I89" s="56"/>
      <c r="J89" s="136" t="s">
        <v>54</v>
      </c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>
      <c r="A90" s="1"/>
      <c r="B90" s="41"/>
      <c r="C90" s="57"/>
      <c r="D90" s="57"/>
      <c r="E90" s="58"/>
      <c r="F90" s="58"/>
      <c r="G90" s="58"/>
      <c r="H90" s="59"/>
      <c r="I90" s="60"/>
      <c r="J90" s="136" t="s">
        <v>55</v>
      </c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>
      <c r="A91" s="1"/>
      <c r="B91" s="133" t="s">
        <v>37</v>
      </c>
      <c r="C91" s="133"/>
      <c r="D91" s="134" t="s">
        <v>38</v>
      </c>
      <c r="E91" s="134"/>
      <c r="F91" s="134"/>
      <c r="G91" s="134"/>
      <c r="H91" s="134"/>
      <c r="I91" s="60"/>
      <c r="J91" s="60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1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6" spans="1:38">
      <c r="B96" s="135"/>
      <c r="C96" s="135"/>
      <c r="D96" s="135"/>
      <c r="E96" s="135"/>
      <c r="F96" s="135"/>
      <c r="G96" s="135"/>
      <c r="H96" s="135"/>
      <c r="I96" s="135"/>
      <c r="J96" s="135" t="s">
        <v>56</v>
      </c>
      <c r="K96" s="135"/>
      <c r="L96" s="135"/>
      <c r="M96" s="135"/>
      <c r="N96" s="135"/>
      <c r="O96" s="135"/>
      <c r="P96" s="135"/>
      <c r="Q96" s="135"/>
      <c r="R96" s="135"/>
      <c r="S96" s="135"/>
      <c r="T96" s="135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1" showButton="0"/>
    <filterColumn colId="2" showButton="0"/>
    <filterColumn colId="3" showButton="0"/>
    <filterColumn colId="4" showButton="0"/>
    <filterColumn colId="5" showButton="0"/>
    <filterColumn colId="19"/>
  </autoFilter>
  <sortState ref="B10:U69">
    <sortCondition ref="B10:B69"/>
  </sortState>
  <mergeCells count="58">
    <mergeCell ref="B78:H78"/>
    <mergeCell ref="J78:T78"/>
    <mergeCell ref="F74:N74"/>
    <mergeCell ref="B96:C96"/>
    <mergeCell ref="D96:I96"/>
    <mergeCell ref="J96:T96"/>
    <mergeCell ref="B86:C86"/>
    <mergeCell ref="D86:I86"/>
    <mergeCell ref="J86:T86"/>
    <mergeCell ref="B89:H89"/>
    <mergeCell ref="J89:T89"/>
    <mergeCell ref="B91:C91"/>
    <mergeCell ref="D91:H91"/>
    <mergeCell ref="J77:T77"/>
    <mergeCell ref="J90:T90"/>
    <mergeCell ref="AA4:AD6"/>
    <mergeCell ref="B80:C80"/>
    <mergeCell ref="D80:H80"/>
    <mergeCell ref="R7:R8"/>
    <mergeCell ref="S7:S9"/>
    <mergeCell ref="T7:T9"/>
    <mergeCell ref="B9:G9"/>
    <mergeCell ref="B71:C71"/>
    <mergeCell ref="M7:M8"/>
    <mergeCell ref="N7:N8"/>
    <mergeCell ref="O7:O8"/>
    <mergeCell ref="P7:P9"/>
    <mergeCell ref="Q7:Q8"/>
    <mergeCell ref="G7:G8"/>
    <mergeCell ref="J76:T76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72:N72"/>
    <mergeCell ref="F73:N73"/>
    <mergeCell ref="L7:L8"/>
    <mergeCell ref="H7:H8"/>
    <mergeCell ref="D4:N4"/>
    <mergeCell ref="G5:N5"/>
  </mergeCells>
  <conditionalFormatting sqref="H10:O69">
    <cfRule type="cellIs" dxfId="1" priority="10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Nhóm(C-L6)</vt:lpstr>
      <vt:lpstr>Nhóm(CL5)</vt:lpstr>
      <vt:lpstr>Nhóm(Ph-4)</vt:lpstr>
      <vt:lpstr>Nhóm(3)</vt:lpstr>
      <vt:lpstr>Nhóm(Ket2)</vt:lpstr>
      <vt:lpstr>Nhóm(hau1)</vt:lpstr>
      <vt:lpstr>'Nhóm(3)'!Print_Titles</vt:lpstr>
      <vt:lpstr>'Nhóm(CL5)'!Print_Titles</vt:lpstr>
      <vt:lpstr>'Nhóm(C-L6)'!Print_Titles</vt:lpstr>
      <vt:lpstr>'Nhóm(hau1)'!Print_Titles</vt:lpstr>
      <vt:lpstr>'Nhóm(Ket2)'!Print_Titles</vt:lpstr>
      <vt:lpstr>'Nhóm(Ph-4)'!Print_Titles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2019-05-29T09:57:38Z</cp:lastPrinted>
  <dcterms:created xsi:type="dcterms:W3CDTF">2015-04-17T02:48:53Z</dcterms:created>
  <dcterms:modified xsi:type="dcterms:W3CDTF">2019-07-05T08:42:14Z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