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/>
  </bookViews>
  <sheets>
    <sheet name="Nhóm(2)" sheetId="2" r:id="rId1"/>
    <sheet name="Nhóm(1)" sheetId="1" r:id="rId2"/>
  </sheets>
  <definedNames>
    <definedName name="_xlnm._FilterDatabase" localSheetId="1" hidden="1">'Nhóm(1)'!$A$8:$AL$57</definedName>
    <definedName name="_xlnm._FilterDatabase" localSheetId="0" hidden="1">'Nhóm(2)'!$A$8:$AL$50</definedName>
    <definedName name="_xlnm.Print_Titles" localSheetId="1">'Nhóm(1)'!$4:$9</definedName>
    <definedName name="_xlnm.Print_Titles" localSheetId="0">'Nhóm(2)'!$4:$9</definedName>
  </definedNames>
  <calcPr calcId="124519"/>
</workbook>
</file>

<file path=xl/calcChain.xml><?xml version="1.0" encoding="utf-8"?>
<calcChain xmlns="http://schemas.openxmlformats.org/spreadsheetml/2006/main">
  <c r="S50" i="2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2"/>
  <c r="S11"/>
  <c r="S10"/>
  <c r="O9"/>
  <c r="P28" s="1"/>
  <c r="Y8"/>
  <c r="X8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11"/>
  <c r="S10"/>
  <c r="AB8" i="2" l="1"/>
  <c r="P16"/>
  <c r="R16" s="1"/>
  <c r="P20"/>
  <c r="R20" s="1"/>
  <c r="P10"/>
  <c r="R10" s="1"/>
  <c r="P14"/>
  <c r="R14" s="1"/>
  <c r="P18"/>
  <c r="P22"/>
  <c r="P26"/>
  <c r="P12"/>
  <c r="R12" s="1"/>
  <c r="P24"/>
  <c r="W26"/>
  <c r="P50"/>
  <c r="P48"/>
  <c r="P46"/>
  <c r="P44"/>
  <c r="P42"/>
  <c r="P40"/>
  <c r="P38"/>
  <c r="P36"/>
  <c r="P34"/>
  <c r="O55"/>
  <c r="O54"/>
  <c r="W10"/>
  <c r="R18"/>
  <c r="AA8"/>
  <c r="AC8"/>
  <c r="AE8"/>
  <c r="Q10"/>
  <c r="P11"/>
  <c r="P13"/>
  <c r="P15"/>
  <c r="P17"/>
  <c r="Q18"/>
  <c r="P19"/>
  <c r="P21"/>
  <c r="P23"/>
  <c r="P25"/>
  <c r="Q26"/>
  <c r="P27"/>
  <c r="Q28"/>
  <c r="P29"/>
  <c r="P31"/>
  <c r="P33"/>
  <c r="W34"/>
  <c r="W44"/>
  <c r="W46"/>
  <c r="W50"/>
  <c r="R26"/>
  <c r="R28"/>
  <c r="P30"/>
  <c r="P32"/>
  <c r="P35"/>
  <c r="P37"/>
  <c r="P39"/>
  <c r="W16" s="1"/>
  <c r="P41"/>
  <c r="P43"/>
  <c r="W28" s="1"/>
  <c r="P45"/>
  <c r="W18" s="1"/>
  <c r="P47"/>
  <c r="P49"/>
  <c r="O9" i="1"/>
  <c r="W48" i="2" l="1"/>
  <c r="W38"/>
  <c r="W24"/>
  <c r="W36"/>
  <c r="W40"/>
  <c r="W22"/>
  <c r="W20"/>
  <c r="W42"/>
  <c r="R24"/>
  <c r="Q24"/>
  <c r="R22"/>
  <c r="Q22"/>
  <c r="Q20"/>
  <c r="Q16"/>
  <c r="Q14"/>
  <c r="W14"/>
  <c r="Q12"/>
  <c r="W12"/>
  <c r="Q47"/>
  <c r="W47"/>
  <c r="R47"/>
  <c r="Q43"/>
  <c r="W43"/>
  <c r="R43"/>
  <c r="Q39"/>
  <c r="W39"/>
  <c r="R39"/>
  <c r="Q35"/>
  <c r="W35"/>
  <c r="R35"/>
  <c r="W30"/>
  <c r="R30"/>
  <c r="Q30"/>
  <c r="Q33"/>
  <c r="R33"/>
  <c r="Q29"/>
  <c r="R29"/>
  <c r="Q27"/>
  <c r="R27"/>
  <c r="Q25"/>
  <c r="R25"/>
  <c r="Q23"/>
  <c r="R23"/>
  <c r="Q21"/>
  <c r="R21"/>
  <c r="Q19"/>
  <c r="R19"/>
  <c r="R17"/>
  <c r="Q17"/>
  <c r="R15"/>
  <c r="Q15"/>
  <c r="R13"/>
  <c r="Q13"/>
  <c r="R11"/>
  <c r="Q11"/>
  <c r="R34"/>
  <c r="Q34"/>
  <c r="R38"/>
  <c r="Q38"/>
  <c r="R42"/>
  <c r="Q42"/>
  <c r="R46"/>
  <c r="Q46"/>
  <c r="R50"/>
  <c r="Q50"/>
  <c r="W23"/>
  <c r="W15"/>
  <c r="W33"/>
  <c r="W29"/>
  <c r="W21"/>
  <c r="W13"/>
  <c r="Q49"/>
  <c r="W49"/>
  <c r="R49"/>
  <c r="Q45"/>
  <c r="W45"/>
  <c r="R45"/>
  <c r="Q41"/>
  <c r="W41"/>
  <c r="R41"/>
  <c r="Q37"/>
  <c r="W37"/>
  <c r="R37"/>
  <c r="W32"/>
  <c r="R32"/>
  <c r="Q32"/>
  <c r="Q31"/>
  <c r="R31"/>
  <c r="R36"/>
  <c r="Q36"/>
  <c r="R40"/>
  <c r="Q40"/>
  <c r="R44"/>
  <c r="Q44"/>
  <c r="R48"/>
  <c r="Q48"/>
  <c r="W27"/>
  <c r="W19"/>
  <c r="W11"/>
  <c r="W31"/>
  <c r="W25"/>
  <c r="W17"/>
  <c r="P13" i="1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10"/>
  <c r="P12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P11"/>
  <c r="Y8"/>
  <c r="X8"/>
  <c r="D55" i="2" l="1"/>
  <c r="AG8"/>
  <c r="AK8"/>
  <c r="D57"/>
  <c r="AI8"/>
  <c r="R54" i="1"/>
  <c r="W54"/>
  <c r="Q54"/>
  <c r="R50"/>
  <c r="W50"/>
  <c r="Q50"/>
  <c r="R46"/>
  <c r="W46"/>
  <c r="Q46"/>
  <c r="R42"/>
  <c r="W42"/>
  <c r="Q42"/>
  <c r="R38"/>
  <c r="W38"/>
  <c r="Q38"/>
  <c r="R34"/>
  <c r="W34"/>
  <c r="Q34"/>
  <c r="R30"/>
  <c r="W30"/>
  <c r="Q30"/>
  <c r="R26"/>
  <c r="W26"/>
  <c r="Q26"/>
  <c r="R22"/>
  <c r="W22"/>
  <c r="Q22"/>
  <c r="R18"/>
  <c r="W18"/>
  <c r="Q18"/>
  <c r="R14"/>
  <c r="W14"/>
  <c r="Q14"/>
  <c r="W10"/>
  <c r="Q10"/>
  <c r="R10"/>
  <c r="R57"/>
  <c r="Q57"/>
  <c r="W57"/>
  <c r="R53"/>
  <c r="Q53"/>
  <c r="W53"/>
  <c r="R49"/>
  <c r="Q49"/>
  <c r="W49"/>
  <c r="R45"/>
  <c r="Q45"/>
  <c r="W45"/>
  <c r="R41"/>
  <c r="Q41"/>
  <c r="W41"/>
  <c r="R37"/>
  <c r="Q37"/>
  <c r="W37"/>
  <c r="R33"/>
  <c r="Q33"/>
  <c r="W33"/>
  <c r="R29"/>
  <c r="Q29"/>
  <c r="W29"/>
  <c r="R25"/>
  <c r="Q25"/>
  <c r="W25"/>
  <c r="R21"/>
  <c r="Q21"/>
  <c r="W21"/>
  <c r="R17"/>
  <c r="Q17"/>
  <c r="W17"/>
  <c r="R13"/>
  <c r="Q13"/>
  <c r="W13"/>
  <c r="W11"/>
  <c r="Q11"/>
  <c r="R11"/>
  <c r="R56"/>
  <c r="W56"/>
  <c r="Q56"/>
  <c r="R52"/>
  <c r="W52"/>
  <c r="Q52"/>
  <c r="R48"/>
  <c r="W48"/>
  <c r="Q48"/>
  <c r="R44"/>
  <c r="W44"/>
  <c r="Q44"/>
  <c r="R40"/>
  <c r="W40"/>
  <c r="Q40"/>
  <c r="R36"/>
  <c r="W36"/>
  <c r="Q36"/>
  <c r="R32"/>
  <c r="W32"/>
  <c r="Q32"/>
  <c r="R28"/>
  <c r="W28"/>
  <c r="Q28"/>
  <c r="R24"/>
  <c r="W24"/>
  <c r="Q24"/>
  <c r="R20"/>
  <c r="W20"/>
  <c r="Q20"/>
  <c r="R16"/>
  <c r="W16"/>
  <c r="Q16"/>
  <c r="R12"/>
  <c r="W12"/>
  <c r="Q12"/>
  <c r="R55"/>
  <c r="Q55"/>
  <c r="W55"/>
  <c r="R51"/>
  <c r="Q51"/>
  <c r="W51"/>
  <c r="R47"/>
  <c r="Q47"/>
  <c r="W47"/>
  <c r="R43"/>
  <c r="Q43"/>
  <c r="W43"/>
  <c r="R39"/>
  <c r="Q39"/>
  <c r="W39"/>
  <c r="R35"/>
  <c r="Q35"/>
  <c r="W35"/>
  <c r="R31"/>
  <c r="Q31"/>
  <c r="W31"/>
  <c r="R27"/>
  <c r="Q27"/>
  <c r="W27"/>
  <c r="R23"/>
  <c r="Q23"/>
  <c r="W23"/>
  <c r="R19"/>
  <c r="Q19"/>
  <c r="W19"/>
  <c r="R15"/>
  <c r="Q15"/>
  <c r="W15"/>
  <c r="AE8"/>
  <c r="O61"/>
  <c r="O62"/>
  <c r="AC8"/>
  <c r="AA8"/>
  <c r="AB8"/>
  <c r="Z8" i="2" l="1"/>
  <c r="AH8" s="1"/>
  <c r="D54"/>
  <c r="AK8" i="1"/>
  <c r="D61" s="1"/>
  <c r="D64"/>
  <c r="D62"/>
  <c r="AI8"/>
  <c r="AG8"/>
  <c r="AL8" i="2" l="1"/>
  <c r="AJ8"/>
  <c r="O53"/>
  <c r="D53"/>
  <c r="AD8"/>
  <c r="AF8"/>
  <c r="Z8" i="1"/>
  <c r="AJ8" l="1"/>
  <c r="O60"/>
  <c r="D60"/>
  <c r="AF8"/>
  <c r="AL8"/>
  <c r="AD8"/>
  <c r="AH8"/>
</calcChain>
</file>

<file path=xl/sharedStrings.xml><?xml version="1.0" encoding="utf-8"?>
<sst xmlns="http://schemas.openxmlformats.org/spreadsheetml/2006/main" count="863" uniqueCount="373">
  <si>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</si>
  <si>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</si>
  <si>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</si>
  <si>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</si>
  <si>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</si>
  <si>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</si>
  <si>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</si>
  <si>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</si>
  <si>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</si>
  <si>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</si>
  <si>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</si>
  <si>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</si>
  <si>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</si>
  <si>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</si>
  <si>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</si>
  <si>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</si>
  <si>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</si>
  <si>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</si>
  <si>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</si>
  <si>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</si>
  <si>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</si>
  <si>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</si>
  <si>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</si>
  <si>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</si>
  <si>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</si>
  <si>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</si>
  <si>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</si>
  <si>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</si>
  <si>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</si>
  <si>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</si>
  <si>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</si>
  <si>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</si>
  <si>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</si>
  <si>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</si>
  <si>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</si>
  <si>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</si>
  <si>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</si>
  <si>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</si>
  <si>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</si>
  <si>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</si>
  <si>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</si>
  <si>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</si>
  <si>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</si>
  <si>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</si>
  <si>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</si>
  <si>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</si>
  <si>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</si>
  <si>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</si>
  <si>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</si>
  <si>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</si>
  <si>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</si>
  <si>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</si>
  <si>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</si>
  <si>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Kế toán doanh nghiệp BCVT</t>
  </si>
  <si>
    <t>Ngày thi: 12/6/2019</t>
  </si>
  <si>
    <t>Giờ thi: 10h00</t>
  </si>
  <si>
    <t>Nhóm: FIA1435-01</t>
  </si>
  <si>
    <t>Nhóm:  FIA1435-02</t>
  </si>
  <si>
    <t>B15DCKT002</t>
  </si>
  <si>
    <t>Đinh Mỹ</t>
  </si>
  <si>
    <t>Anh</t>
  </si>
  <si>
    <t>18/03/1996</t>
  </si>
  <si>
    <t>D15CQKT02-B</t>
  </si>
  <si>
    <t>B15DCKT006</t>
  </si>
  <si>
    <t>Phạm Thị Vân</t>
  </si>
  <si>
    <t>02/10/1997</t>
  </si>
  <si>
    <t>B15DCKT017</t>
  </si>
  <si>
    <t>Ngô Đình</t>
  </si>
  <si>
    <t>Chinh</t>
  </si>
  <si>
    <t>06/03/1995</t>
  </si>
  <si>
    <t>D15CQKT01-B</t>
  </si>
  <si>
    <t>B15DCKT019</t>
  </si>
  <si>
    <t>Doãn Thị Kim</t>
  </si>
  <si>
    <t>Cúc</t>
  </si>
  <si>
    <t>20/12/1997</t>
  </si>
  <si>
    <t>D15CQKT03-B</t>
  </si>
  <si>
    <t>B15DCKT020</t>
  </si>
  <si>
    <t>Trần Mạnh</t>
  </si>
  <si>
    <t>Cường</t>
  </si>
  <si>
    <t>08/06/1997</t>
  </si>
  <si>
    <t>D15CQKT04-B</t>
  </si>
  <si>
    <t>B15DCKT030</t>
  </si>
  <si>
    <t>Hoàng Minh</t>
  </si>
  <si>
    <t>Dương</t>
  </si>
  <si>
    <t>24/11/1997</t>
  </si>
  <si>
    <t>B15DCKT026</t>
  </si>
  <si>
    <t>Nguyễn Việt</t>
  </si>
  <si>
    <t>Đức</t>
  </si>
  <si>
    <t>13/09/1997</t>
  </si>
  <si>
    <t>B15DCKT032</t>
  </si>
  <si>
    <t>Khuất Trường</t>
  </si>
  <si>
    <t>Giang</t>
  </si>
  <si>
    <t>18/02/1997</t>
  </si>
  <si>
    <t>B15DCKT033</t>
  </si>
  <si>
    <t>Trần Hương</t>
  </si>
  <si>
    <t>01/10/1997</t>
  </si>
  <si>
    <t>B12DCKT253</t>
  </si>
  <si>
    <t>Dương Hoàng</t>
  </si>
  <si>
    <t>Hải</t>
  </si>
  <si>
    <t>11/03/1993</t>
  </si>
  <si>
    <t>D12CQKT05-B</t>
  </si>
  <si>
    <t>B15DCKT039</t>
  </si>
  <si>
    <t>Phạm Thu</t>
  </si>
  <si>
    <t>19/10/1997</t>
  </si>
  <si>
    <t>B15DCKT044</t>
  </si>
  <si>
    <t>Nguyễn Thị Hồng</t>
  </si>
  <si>
    <t>Hạnh</t>
  </si>
  <si>
    <t>03/07/1997</t>
  </si>
  <si>
    <t>B15DCKT051</t>
  </si>
  <si>
    <t>Trần Thị Thương</t>
  </si>
  <si>
    <t>Hiền</t>
  </si>
  <si>
    <t>01/01/1997</t>
  </si>
  <si>
    <t>B15DCKT054</t>
  </si>
  <si>
    <t>Nguyễn Minh</t>
  </si>
  <si>
    <t>Hiếu</t>
  </si>
  <si>
    <t>29/10/1997</t>
  </si>
  <si>
    <t>B15DCKT057</t>
  </si>
  <si>
    <t>Ngô Lê Mỹ</t>
  </si>
  <si>
    <t>Hoa</t>
  </si>
  <si>
    <t>24/12/1997</t>
  </si>
  <si>
    <t>B15DCKT059</t>
  </si>
  <si>
    <t>Đoàn Thị Thanh</t>
  </si>
  <si>
    <t>Hòa</t>
  </si>
  <si>
    <t>B15DCKT062</t>
  </si>
  <si>
    <t>Khương Thị Thúy</t>
  </si>
  <si>
    <t>Hồng</t>
  </si>
  <si>
    <t>10/05/1997</t>
  </si>
  <si>
    <t>B15DCKT076</t>
  </si>
  <si>
    <t>Nguyễn Khánh</t>
  </si>
  <si>
    <t>Huyền</t>
  </si>
  <si>
    <t>B15DCKT078</t>
  </si>
  <si>
    <t>Trần Thị Thanh</t>
  </si>
  <si>
    <t>02/04/1997</t>
  </si>
  <si>
    <t>B15DCKT069</t>
  </si>
  <si>
    <t>Ngô Quỳnh</t>
  </si>
  <si>
    <t>Hương</t>
  </si>
  <si>
    <t>26/11/1997</t>
  </si>
  <si>
    <t>B15DCKT067</t>
  </si>
  <si>
    <t>Nguyễn Thu</t>
  </si>
  <si>
    <t>09/01/1997</t>
  </si>
  <si>
    <t>B15DCKT082</t>
  </si>
  <si>
    <t>Phan Thế</t>
  </si>
  <si>
    <t>Khải</t>
  </si>
  <si>
    <t>11/10/1997</t>
  </si>
  <si>
    <t>B15DCKT089</t>
  </si>
  <si>
    <t>Lê Trần Khánh</t>
  </si>
  <si>
    <t>Linh</t>
  </si>
  <si>
    <t>B15DCKT090</t>
  </si>
  <si>
    <t>Trương Thị</t>
  </si>
  <si>
    <t>19/09/1991</t>
  </si>
  <si>
    <t>B15DCKT098</t>
  </si>
  <si>
    <t>Khúc Thị</t>
  </si>
  <si>
    <t>Lương</t>
  </si>
  <si>
    <t>06/12/1997</t>
  </si>
  <si>
    <t>B15DCKT110</t>
  </si>
  <si>
    <t>Đỗ Ngọc</t>
  </si>
  <si>
    <t>Minh</t>
  </si>
  <si>
    <t>14/10/1997</t>
  </si>
  <si>
    <t>B15DCKT111</t>
  </si>
  <si>
    <t>Trần Bình</t>
  </si>
  <si>
    <t>13/03/1997</t>
  </si>
  <si>
    <t>B15DCKT112</t>
  </si>
  <si>
    <t>Vũ Huyền</t>
  </si>
  <si>
    <t>My</t>
  </si>
  <si>
    <t>24/04/1997</t>
  </si>
  <si>
    <t>B15DCKT115</t>
  </si>
  <si>
    <t>Trần Thị</t>
  </si>
  <si>
    <t>Nga</t>
  </si>
  <si>
    <t>B15DCKT121</t>
  </si>
  <si>
    <t>Nguyễn Thị Khánh</t>
  </si>
  <si>
    <t>Ngọc</t>
  </si>
  <si>
    <t>19/04/1997</t>
  </si>
  <si>
    <t>B15DCKT122</t>
  </si>
  <si>
    <t>Trần ánh</t>
  </si>
  <si>
    <t>16/03/1997</t>
  </si>
  <si>
    <t>B15DCKT120</t>
  </si>
  <si>
    <t>21/01/1997</t>
  </si>
  <si>
    <t>B15DCKT124</t>
  </si>
  <si>
    <t>Nguyễn Thị Thảo</t>
  </si>
  <si>
    <t>Nguyên</t>
  </si>
  <si>
    <t>27/10/1997</t>
  </si>
  <si>
    <t>B15DCKT126</t>
  </si>
  <si>
    <t>Nguyễn Thị Minh</t>
  </si>
  <si>
    <t>Nguyệt</t>
  </si>
  <si>
    <t>B15DCKT127</t>
  </si>
  <si>
    <t>Đinh Thị Hồng</t>
  </si>
  <si>
    <t>Nhung</t>
  </si>
  <si>
    <t>19/03/1997</t>
  </si>
  <si>
    <t>B15DCKT130</t>
  </si>
  <si>
    <t>Đỗ Thị Hồng</t>
  </si>
  <si>
    <t>B15DCKT129</t>
  </si>
  <si>
    <t>B15DCKT133</t>
  </si>
  <si>
    <t>Đặng Thị</t>
  </si>
  <si>
    <t>Oanh</t>
  </si>
  <si>
    <t>24/08/1997</t>
  </si>
  <si>
    <t>B15DCKT141</t>
  </si>
  <si>
    <t>Lê Thị Hoài</t>
  </si>
  <si>
    <t>Phương</t>
  </si>
  <si>
    <t>B15DCKT160</t>
  </si>
  <si>
    <t>Vũ Thị Thanh</t>
  </si>
  <si>
    <t>Thảo</t>
  </si>
  <si>
    <t>01/07/1997</t>
  </si>
  <si>
    <t>B15DCKT166</t>
  </si>
  <si>
    <t>Trần Ngọc</t>
  </si>
  <si>
    <t>Thiện</t>
  </si>
  <si>
    <t>12/04/1997</t>
  </si>
  <si>
    <t>B15DCKT172</t>
  </si>
  <si>
    <t>Đoàn Thị Kim</t>
  </si>
  <si>
    <t>Thu</t>
  </si>
  <si>
    <t>29/09/1997</t>
  </si>
  <si>
    <t>B15DCKT170</t>
  </si>
  <si>
    <t>B15DCKT181</t>
  </si>
  <si>
    <t>Nguyễn Thị</t>
  </si>
  <si>
    <t>Thùy</t>
  </si>
  <si>
    <t>02/05/1997</t>
  </si>
  <si>
    <t>B15DCKT182</t>
  </si>
  <si>
    <t>Mạc Thị Thu</t>
  </si>
  <si>
    <t>Thủy</t>
  </si>
  <si>
    <t>27/06/1997</t>
  </si>
  <si>
    <t>B15DCKT179</t>
  </si>
  <si>
    <t>Đặng Thị Thúy</t>
  </si>
  <si>
    <t>Thúy</t>
  </si>
  <si>
    <t>18/11/1997</t>
  </si>
  <si>
    <t>B15DCKT183</t>
  </si>
  <si>
    <t>Nguyễn Ngọc Thủy</t>
  </si>
  <si>
    <t>Tiên</t>
  </si>
  <si>
    <t>14/08/1997</t>
  </si>
  <si>
    <t>B15DCKT202</t>
  </si>
  <si>
    <t>Hoàng Thị</t>
  </si>
  <si>
    <t>Ưng</t>
  </si>
  <si>
    <t>07/03/1997</t>
  </si>
  <si>
    <t>505-A2</t>
  </si>
  <si>
    <t>401-A2</t>
  </si>
  <si>
    <t>B15DCKT010</t>
  </si>
  <si>
    <t>Nguyễn Thị Vân</t>
  </si>
  <si>
    <t>B14DCKT343</t>
  </si>
  <si>
    <t>Phạm Thị Nhật</t>
  </si>
  <si>
    <t>ánh</t>
  </si>
  <si>
    <t>12/12/1996</t>
  </si>
  <si>
    <t>D14CQKT03-B</t>
  </si>
  <si>
    <t>B15DCKT024</t>
  </si>
  <si>
    <t>Mai Thị Hồng</t>
  </si>
  <si>
    <t>Diễm</t>
  </si>
  <si>
    <t>09/10/1997</t>
  </si>
  <si>
    <t>B15DCKT038</t>
  </si>
  <si>
    <t>Đỗ Văn</t>
  </si>
  <si>
    <t>Hai</t>
  </si>
  <si>
    <t>12/04/1993</t>
  </si>
  <si>
    <t>B15DCKT040</t>
  </si>
  <si>
    <t>Trần Thu</t>
  </si>
  <si>
    <t>Hằng</t>
  </si>
  <si>
    <t>20/05/1997</t>
  </si>
  <si>
    <t>B15DCKT052</t>
  </si>
  <si>
    <t>Ngô Thị Thanh</t>
  </si>
  <si>
    <t>03/11/1997</t>
  </si>
  <si>
    <t>B15DCKT053</t>
  </si>
  <si>
    <t>Nguyễn Nghĩa</t>
  </si>
  <si>
    <t>Hiệp</t>
  </si>
  <si>
    <t>10/04/1997</t>
  </si>
  <si>
    <t>B15DCKT055</t>
  </si>
  <si>
    <t>Lưu Minh</t>
  </si>
  <si>
    <t>16/11/1997</t>
  </si>
  <si>
    <t>B15DCKT060</t>
  </si>
  <si>
    <t>06/03/1997</t>
  </si>
  <si>
    <t>B15DCKT065</t>
  </si>
  <si>
    <t>Huệ</t>
  </si>
  <si>
    <t>28/08/1997</t>
  </si>
  <si>
    <t>B15DCKT081</t>
  </si>
  <si>
    <t>16/08/1995</t>
  </si>
  <si>
    <t>B14DCKT067</t>
  </si>
  <si>
    <t>24/06/1995</t>
  </si>
  <si>
    <t>D14CQKT01-B</t>
  </si>
  <si>
    <t>B15DCKT068</t>
  </si>
  <si>
    <t>B15DCKT071</t>
  </si>
  <si>
    <t>13/06/1997</t>
  </si>
  <si>
    <t>B15DCKT091</t>
  </si>
  <si>
    <t>Trần Khánh</t>
  </si>
  <si>
    <t>01/02/1996</t>
  </si>
  <si>
    <t>B15DCKT114</t>
  </si>
  <si>
    <t>Bùi Thị</t>
  </si>
  <si>
    <t>Năm</t>
  </si>
  <si>
    <t>16/01/1997</t>
  </si>
  <si>
    <t>B15DCKT117</t>
  </si>
  <si>
    <t>30/07/1997</t>
  </si>
  <si>
    <t>B15DCKT118</t>
  </si>
  <si>
    <t>Ngoãn</t>
  </si>
  <si>
    <t>15/06/1997</t>
  </si>
  <si>
    <t>B15DCKT132</t>
  </si>
  <si>
    <t>Trần Thị Mỵ</t>
  </si>
  <si>
    <t>Nương</t>
  </si>
  <si>
    <t>06/06/1996</t>
  </si>
  <si>
    <t>B15DCKT140</t>
  </si>
  <si>
    <t>Bùi Triệu</t>
  </si>
  <si>
    <t>03/04/1997</t>
  </si>
  <si>
    <t>B15DCKT138</t>
  </si>
  <si>
    <t>20/01/1996</t>
  </si>
  <si>
    <t>B15DCKT149</t>
  </si>
  <si>
    <t>Bùi Đăng Thanh</t>
  </si>
  <si>
    <t>Sơn</t>
  </si>
  <si>
    <t>15/04/1995</t>
  </si>
  <si>
    <t>B15DCKT148</t>
  </si>
  <si>
    <t>Đỗ Viết</t>
  </si>
  <si>
    <t>B15DCKT153</t>
  </si>
  <si>
    <t>Vũ Thanh</t>
  </si>
  <si>
    <t>Tâm</t>
  </si>
  <si>
    <t>03/01/1996</t>
  </si>
  <si>
    <t>B12DCKT040</t>
  </si>
  <si>
    <t>Lê Văn</t>
  </si>
  <si>
    <t>Thành</t>
  </si>
  <si>
    <t>06/02/1994</t>
  </si>
  <si>
    <t>D12CQKT01-B</t>
  </si>
  <si>
    <t>B13DCKT073</t>
  </si>
  <si>
    <t>Trần Nguyệt</t>
  </si>
  <si>
    <t>09/06/1995</t>
  </si>
  <si>
    <t>D13CQKT02-B</t>
  </si>
  <si>
    <t>B15DCKT162</t>
  </si>
  <si>
    <t>Trịnh Thị</t>
  </si>
  <si>
    <t>22/01/1997</t>
  </si>
  <si>
    <t>B15DCKT157</t>
  </si>
  <si>
    <t>Mai Thị</t>
  </si>
  <si>
    <t>Thắm</t>
  </si>
  <si>
    <t>18/06/1995</t>
  </si>
  <si>
    <t>B15DCKT158</t>
  </si>
  <si>
    <t>20/04/1997</t>
  </si>
  <si>
    <t>B14DCKT015</t>
  </si>
  <si>
    <t>Nguyễn Duy</t>
  </si>
  <si>
    <t>Thắng</t>
  </si>
  <si>
    <t>21/11/1996</t>
  </si>
  <si>
    <t>B15DCKT175</t>
  </si>
  <si>
    <t>Lương Thị Thu</t>
  </si>
  <si>
    <t>09/09/1997</t>
  </si>
  <si>
    <t>B13DCKT152</t>
  </si>
  <si>
    <t>Phạm Thị</t>
  </si>
  <si>
    <t>11/09/1995</t>
  </si>
  <si>
    <t>D13CQKT04-B</t>
  </si>
  <si>
    <t>B15DCKT178</t>
  </si>
  <si>
    <t>Đào Thị Thúy</t>
  </si>
  <si>
    <t>01/05/1996</t>
  </si>
  <si>
    <t>B15DCKT176</t>
  </si>
  <si>
    <t>Lê Thị</t>
  </si>
  <si>
    <t>29/11/1997</t>
  </si>
  <si>
    <t>B15DCKT174</t>
  </si>
  <si>
    <t>Trần Minh</t>
  </si>
  <si>
    <t>06/10/1997</t>
  </si>
  <si>
    <t>B12DCKT349</t>
  </si>
  <si>
    <t>Trang</t>
  </si>
  <si>
    <t>29/11/1994</t>
  </si>
  <si>
    <t>D12CQKT06-B</t>
  </si>
  <si>
    <t>B15DCKT190</t>
  </si>
  <si>
    <t>Ngô Thị Thùy</t>
  </si>
  <si>
    <t>30/11/1997</t>
  </si>
  <si>
    <t>B15DCKT196</t>
  </si>
  <si>
    <t>Lê Cẩm</t>
  </si>
  <si>
    <t>Tú</t>
  </si>
  <si>
    <t>29/04/1997</t>
  </si>
  <si>
    <t>B15DCKT199</t>
  </si>
  <si>
    <t>Nguyễn Trọng</t>
  </si>
  <si>
    <t>Tùng</t>
  </si>
  <si>
    <t>02/12/1997</t>
  </si>
  <si>
    <t>B15DCKT206</t>
  </si>
  <si>
    <t>Lê Thị Hồng</t>
  </si>
  <si>
    <t>Vân</t>
  </si>
  <si>
    <t>B15DCKT211</t>
  </si>
  <si>
    <t>Nguyễn Hải</t>
  </si>
  <si>
    <t>Yến</t>
  </si>
  <si>
    <t>19/08/1997</t>
  </si>
  <si>
    <t>402-A2</t>
  </si>
  <si>
    <t xml:space="preserve">BẢNG ĐIỂM HỌC PHẦN </t>
  </si>
  <si>
    <t>Vắng có phép</t>
  </si>
  <si>
    <t xml:space="preserve">KT. TRƯỞNG TRUNG TÂM
PHÓ TRƯỞNG TRUNG TÂM </t>
  </si>
  <si>
    <t>Hà Nội, ngày 02  tháng  7 năm 2019</t>
  </si>
  <si>
    <t xml:space="preserve">Đặng Tiến Mậu </t>
  </si>
  <si>
    <t>Hồ Thanh Nga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</si>
</sst>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0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  <font>
      <sz val="13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theme="0"/>
      <name val="Times New Roman"/>
      <family val="1"/>
    </font>
    <font>
      <i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5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4" fillId="0" borderId="0" xfId="6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horizont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1" applyFont="1" applyFill="1" applyBorder="1" applyAlignment="1" applyProtection="1">
      <alignment horizontal="left"/>
      <protection locked="0"/>
    </xf>
    <xf numFmtId="0" fontId="23" fillId="0" borderId="0" xfId="5" applyFont="1" applyFill="1" applyBorder="1" applyAlignment="1" applyProtection="1">
      <alignment horizontal="left" vertical="center"/>
      <protection locked="0"/>
    </xf>
    <xf numFmtId="0" fontId="23" fillId="0" borderId="0" xfId="5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 applyProtection="1">
      <alignment horizontal="center" wrapText="1"/>
      <protection locked="0"/>
    </xf>
    <xf numFmtId="0" fontId="26" fillId="0" borderId="0" xfId="0" applyFont="1" applyFill="1" applyBorder="1" applyAlignment="1" applyProtection="1">
      <alignment horizontal="center"/>
      <protection locked="0"/>
    </xf>
    <xf numFmtId="0" fontId="27" fillId="0" borderId="0" xfId="5" quotePrefix="1" applyFont="1" applyFill="1" applyBorder="1" applyAlignment="1" applyProtection="1">
      <alignment vertical="center"/>
      <protection locked="0"/>
    </xf>
    <xf numFmtId="0" fontId="27" fillId="0" borderId="0" xfId="5" applyFont="1" applyFill="1" applyBorder="1" applyAlignment="1" applyProtection="1">
      <alignment horizontal="center" vertical="center"/>
      <protection hidden="1"/>
    </xf>
    <xf numFmtId="0" fontId="27" fillId="0" borderId="0" xfId="0" applyFont="1" applyFill="1" applyProtection="1">
      <protection locked="0"/>
    </xf>
    <xf numFmtId="0" fontId="22" fillId="0" borderId="0" xfId="5" quotePrefix="1" applyFont="1" applyFill="1" applyBorder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Fill="1" applyBorder="1" applyAlignment="1" applyProtection="1">
      <alignment horizontal="center" vertical="center"/>
      <protection hidden="1"/>
    </xf>
    <xf numFmtId="0" fontId="28" fillId="0" borderId="0" xfId="5" quotePrefix="1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hidden="1"/>
    </xf>
    <xf numFmtId="0" fontId="28" fillId="0" borderId="0" xfId="0" applyFont="1" applyFill="1" applyProtection="1">
      <protection locked="0"/>
    </xf>
    <xf numFmtId="0" fontId="29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6"/>
      <tableStyleElement type="headerRow" dxfId="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7"/>
  <sheetViews>
    <sheetView tabSelected="1" workbookViewId="0">
      <pane ySplit="3" topLeftCell="A4" activePane="bottomLeft" state="frozen"/>
      <selection activeCell="A6" sqref="A6:XFD6"/>
      <selection pane="bottomLeft" activeCell="O76" sqref="O76"/>
    </sheetView>
  </sheetViews>
  <sheetFormatPr defaultColWidth="9" defaultRowHeight="15.6"/>
  <cols>
    <col min="1" max="1" width="0.59765625" style="1" customWidth="1"/>
    <col min="2" max="2" width="4" style="1" customWidth="1"/>
    <col min="3" max="3" width="11.296875" style="1" customWidth="1"/>
    <col min="4" max="4" width="14" style="1" customWidth="1"/>
    <col min="5" max="5" width="6.8984375" style="1" customWidth="1"/>
    <col min="6" max="6" width="9.3984375" style="1" hidden="1" customWidth="1"/>
    <col min="7" max="7" width="11.796875" style="1" customWidth="1"/>
    <col min="8" max="9" width="4.39843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5.898437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367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25.5" customHeight="1">
      <c r="B2" s="126" t="s">
        <v>1</v>
      </c>
      <c r="C2" s="126"/>
      <c r="D2" s="126"/>
      <c r="E2" s="126"/>
      <c r="F2" s="126"/>
      <c r="G2" s="126"/>
      <c r="H2" s="127" t="s">
        <v>49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8" t="s">
        <v>2</v>
      </c>
      <c r="C4" s="128"/>
      <c r="D4" s="129" t="s">
        <v>53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 t="s">
        <v>57</v>
      </c>
      <c r="P4" s="130"/>
      <c r="Q4" s="130"/>
      <c r="R4" s="130"/>
      <c r="S4" s="130"/>
      <c r="T4" s="130"/>
      <c r="W4" s="67"/>
      <c r="X4" s="121" t="s">
        <v>45</v>
      </c>
      <c r="Y4" s="121" t="s">
        <v>8</v>
      </c>
      <c r="Z4" s="121" t="s">
        <v>44</v>
      </c>
      <c r="AA4" s="121" t="s">
        <v>43</v>
      </c>
      <c r="AB4" s="121"/>
      <c r="AC4" s="121"/>
      <c r="AD4" s="121"/>
      <c r="AE4" s="121" t="s">
        <v>42</v>
      </c>
      <c r="AF4" s="121"/>
      <c r="AG4" s="121" t="s">
        <v>40</v>
      </c>
      <c r="AH4" s="121"/>
      <c r="AI4" s="121" t="s">
        <v>41</v>
      </c>
      <c r="AJ4" s="121"/>
      <c r="AK4" s="121" t="s">
        <v>39</v>
      </c>
      <c r="AL4" s="121"/>
    </row>
    <row r="5" spans="2:38" ht="17.25" customHeight="1">
      <c r="B5" s="122" t="s">
        <v>3</v>
      </c>
      <c r="C5" s="122"/>
      <c r="D5" s="9">
        <v>2</v>
      </c>
      <c r="G5" s="123" t="s">
        <v>54</v>
      </c>
      <c r="H5" s="123"/>
      <c r="I5" s="123"/>
      <c r="J5" s="123"/>
      <c r="K5" s="123"/>
      <c r="L5" s="123"/>
      <c r="M5" s="123"/>
      <c r="N5" s="123"/>
      <c r="O5" s="123" t="s">
        <v>55</v>
      </c>
      <c r="P5" s="123"/>
      <c r="Q5" s="123"/>
      <c r="R5" s="123"/>
      <c r="S5" s="123"/>
      <c r="T5" s="123"/>
      <c r="W5" s="67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</row>
    <row r="7" spans="2:38" ht="44.25" customHeight="1">
      <c r="B7" s="107" t="s">
        <v>4</v>
      </c>
      <c r="C7" s="115" t="s">
        <v>5</v>
      </c>
      <c r="D7" s="117" t="s">
        <v>6</v>
      </c>
      <c r="E7" s="118"/>
      <c r="F7" s="107" t="s">
        <v>7</v>
      </c>
      <c r="G7" s="107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6" t="s">
        <v>13</v>
      </c>
      <c r="M7" s="106" t="s">
        <v>14</v>
      </c>
      <c r="N7" s="106" t="s">
        <v>15</v>
      </c>
      <c r="O7" s="106" t="s">
        <v>16</v>
      </c>
      <c r="P7" s="107" t="s">
        <v>17</v>
      </c>
      <c r="Q7" s="106" t="s">
        <v>18</v>
      </c>
      <c r="R7" s="107" t="s">
        <v>19</v>
      </c>
      <c r="S7" s="107" t="s">
        <v>20</v>
      </c>
      <c r="T7" s="107" t="s">
        <v>21</v>
      </c>
      <c r="W7" s="67"/>
      <c r="X7" s="121"/>
      <c r="Y7" s="121"/>
      <c r="Z7" s="121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9"/>
      <c r="C8" s="116"/>
      <c r="D8" s="119"/>
      <c r="E8" s="120"/>
      <c r="F8" s="109"/>
      <c r="G8" s="109"/>
      <c r="H8" s="110"/>
      <c r="I8" s="110"/>
      <c r="J8" s="110"/>
      <c r="K8" s="110"/>
      <c r="L8" s="106"/>
      <c r="M8" s="106"/>
      <c r="N8" s="106"/>
      <c r="O8" s="106"/>
      <c r="P8" s="108"/>
      <c r="Q8" s="106"/>
      <c r="R8" s="109"/>
      <c r="S8" s="108"/>
      <c r="T8" s="108"/>
      <c r="V8" s="11"/>
      <c r="W8" s="67"/>
      <c r="X8" s="72" t="str">
        <f>+D4</f>
        <v>Kế toán doanh nghiệp BCVT</v>
      </c>
      <c r="Y8" s="73" t="str">
        <f>+O4</f>
        <v>Nhóm:  FIA1435-02</v>
      </c>
      <c r="Z8" s="74">
        <f>+$AI$8+$AK$8+$AG$8</f>
        <v>41</v>
      </c>
      <c r="AA8" s="68">
        <f>COUNTIF($S$9:$S$110,"Khiển trách")</f>
        <v>0</v>
      </c>
      <c r="AB8" s="68">
        <f>COUNTIF($S$9:$S$110,"Cảnh cáo")</f>
        <v>0</v>
      </c>
      <c r="AC8" s="68">
        <f>COUNTIF($S$9:$S$110,"Đình chỉ thi")</f>
        <v>0</v>
      </c>
      <c r="AD8" s="75">
        <f>+($AA$8+$AB$8+$AC$8)/$Z$8*100%</f>
        <v>0</v>
      </c>
      <c r="AE8" s="68">
        <f>SUM(COUNTIF($S$9:$S$108,"Vắng"),COUNTIF($S$9:$S$108,"Vắng có phép"))</f>
        <v>1</v>
      </c>
      <c r="AF8" s="76">
        <f>+$AE$8/$Z$8</f>
        <v>2.4390243902439025E-2</v>
      </c>
      <c r="AG8" s="77">
        <f>COUNTIF($W$9:$W$108,"Thi lại")</f>
        <v>1</v>
      </c>
      <c r="AH8" s="76">
        <f>+$AG$8/$Z$8</f>
        <v>2.4390243902439025E-2</v>
      </c>
      <c r="AI8" s="77">
        <f>COUNTIF($W$9:$W$109,"Học lại")</f>
        <v>1</v>
      </c>
      <c r="AJ8" s="76">
        <f>+$AI$8/$Z$8</f>
        <v>2.4390243902439025E-2</v>
      </c>
      <c r="AK8" s="68">
        <f>COUNTIF($W$10:$W$109,"Đạt")</f>
        <v>39</v>
      </c>
      <c r="AL8" s="75">
        <f>+$AK$8/$Z$8</f>
        <v>0.95121951219512191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2">
        <v>10</v>
      </c>
      <c r="I9" s="12">
        <v>10</v>
      </c>
      <c r="J9" s="13"/>
      <c r="K9" s="12"/>
      <c r="L9" s="14"/>
      <c r="M9" s="15"/>
      <c r="N9" s="15"/>
      <c r="O9" s="64">
        <f>100-(H9+I9+J9+K9)</f>
        <v>80</v>
      </c>
      <c r="P9" s="109"/>
      <c r="Q9" s="16"/>
      <c r="R9" s="16"/>
      <c r="S9" s="109"/>
      <c r="T9" s="109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22.05" customHeight="1">
      <c r="B10" s="17">
        <v>1</v>
      </c>
      <c r="C10" s="18" t="s">
        <v>233</v>
      </c>
      <c r="D10" s="19" t="s">
        <v>234</v>
      </c>
      <c r="E10" s="20" t="s">
        <v>60</v>
      </c>
      <c r="F10" s="21" t="s">
        <v>107</v>
      </c>
      <c r="G10" s="18" t="s">
        <v>62</v>
      </c>
      <c r="H10" s="22">
        <v>9</v>
      </c>
      <c r="I10" s="22">
        <v>7</v>
      </c>
      <c r="J10" s="22" t="s">
        <v>28</v>
      </c>
      <c r="K10" s="22" t="s">
        <v>28</v>
      </c>
      <c r="L10" s="23"/>
      <c r="M10" s="23"/>
      <c r="N10" s="23"/>
      <c r="O10" s="24">
        <v>8</v>
      </c>
      <c r="P10" s="25">
        <f>ROUND(SUMPRODUCT(H10:O10,$H$9:$O$9)/100,1)</f>
        <v>8</v>
      </c>
      <c r="Q10" s="26" t="str">
        <f t="shared" ref="Q10:Q50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B+</v>
      </c>
      <c r="R10" s="26" t="str">
        <f t="shared" ref="R10:R50" si="1">IF($P10&lt;4,"Kém",IF(AND($P10&gt;=4,$P10&lt;=5.4),"Trung bình yếu",IF(AND($P10&gt;=5.5,$P10&lt;=6.9),"Trung bình",IF(AND($P10&gt;=7,$P10&lt;=8.4),"Khá",IF(AND($P10&gt;=8.5,$P10&lt;=10),"Giỏi","")))))</f>
        <v>Khá</v>
      </c>
      <c r="S10" s="88" t="str">
        <f>+IF(OR($H10=0,$I10=0,$J10=0,$K10=0),"Không đủ ĐKDT","")</f>
        <v/>
      </c>
      <c r="T10" s="27" t="s">
        <v>366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22.05" customHeight="1">
      <c r="B11" s="29">
        <v>2</v>
      </c>
      <c r="C11" s="30" t="s">
        <v>235</v>
      </c>
      <c r="D11" s="31" t="s">
        <v>236</v>
      </c>
      <c r="E11" s="32" t="s">
        <v>237</v>
      </c>
      <c r="F11" s="33" t="s">
        <v>238</v>
      </c>
      <c r="G11" s="30" t="s">
        <v>239</v>
      </c>
      <c r="H11" s="34">
        <v>8</v>
      </c>
      <c r="I11" s="34">
        <v>8</v>
      </c>
      <c r="J11" s="34" t="s">
        <v>28</v>
      </c>
      <c r="K11" s="34" t="s">
        <v>28</v>
      </c>
      <c r="L11" s="35"/>
      <c r="M11" s="35"/>
      <c r="N11" s="35"/>
      <c r="O11" s="36">
        <v>4.5</v>
      </c>
      <c r="P11" s="37">
        <f>ROUND(SUMPRODUCT(H11:O11,$H$9:$O$9)/100,1)</f>
        <v>5.2</v>
      </c>
      <c r="Q11" s="38" t="str">
        <f t="shared" si="0"/>
        <v>D+</v>
      </c>
      <c r="R11" s="39" t="str">
        <f t="shared" si="1"/>
        <v>Trung bình yếu</v>
      </c>
      <c r="S11" s="40" t="str">
        <f>+IF(OR($H11=0,$I11=0,$J11=0,$K11=0),"Không đủ ĐKDT","")</f>
        <v/>
      </c>
      <c r="T11" s="41" t="s">
        <v>366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22.05" customHeight="1">
      <c r="B12" s="29">
        <v>3</v>
      </c>
      <c r="C12" s="30" t="s">
        <v>240</v>
      </c>
      <c r="D12" s="31" t="s">
        <v>241</v>
      </c>
      <c r="E12" s="32" t="s">
        <v>242</v>
      </c>
      <c r="F12" s="33" t="s">
        <v>243</v>
      </c>
      <c r="G12" s="30" t="s">
        <v>80</v>
      </c>
      <c r="H12" s="34">
        <v>9</v>
      </c>
      <c r="I12" s="34">
        <v>8.5</v>
      </c>
      <c r="J12" s="34" t="s">
        <v>28</v>
      </c>
      <c r="K12" s="34" t="s">
        <v>28</v>
      </c>
      <c r="L12" s="42"/>
      <c r="M12" s="42"/>
      <c r="N12" s="42"/>
      <c r="O12" s="36">
        <v>5.5</v>
      </c>
      <c r="P12" s="37">
        <f>ROUND(SUMPRODUCT(H12:O12,$H$9:$O$9)/100,1)</f>
        <v>6.2</v>
      </c>
      <c r="Q12" s="38" t="str">
        <f t="shared" si="0"/>
        <v>C</v>
      </c>
      <c r="R12" s="39" t="str">
        <f t="shared" si="1"/>
        <v>Trung bình</v>
      </c>
      <c r="S12" s="40" t="str">
        <f>+IF(OR($H12=0,$I12=0,$J12=0,$K12=0),"Không đủ ĐKDT","")</f>
        <v/>
      </c>
      <c r="T12" s="41" t="s">
        <v>366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22.05" customHeight="1">
      <c r="B13" s="29">
        <v>4</v>
      </c>
      <c r="C13" s="30" t="s">
        <v>244</v>
      </c>
      <c r="D13" s="31" t="s">
        <v>245</v>
      </c>
      <c r="E13" s="32" t="s">
        <v>246</v>
      </c>
      <c r="F13" s="33" t="s">
        <v>247</v>
      </c>
      <c r="G13" s="30" t="s">
        <v>62</v>
      </c>
      <c r="H13" s="34">
        <v>9</v>
      </c>
      <c r="I13" s="34">
        <v>8.5</v>
      </c>
      <c r="J13" s="34" t="s">
        <v>28</v>
      </c>
      <c r="K13" s="34" t="s">
        <v>28</v>
      </c>
      <c r="L13" s="42"/>
      <c r="M13" s="42"/>
      <c r="N13" s="42"/>
      <c r="O13" s="36"/>
      <c r="P13" s="37">
        <f>ROUND(SUMPRODUCT(H13:O13,$H$9:$O$9)/100,1)</f>
        <v>1.8</v>
      </c>
      <c r="Q13" s="38" t="str">
        <f t="shared" si="0"/>
        <v>F</v>
      </c>
      <c r="R13" s="39" t="str">
        <f t="shared" si="1"/>
        <v>Kém</v>
      </c>
      <c r="S13" s="40" t="s">
        <v>368</v>
      </c>
      <c r="T13" s="41" t="s">
        <v>366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Thi lại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22.05" customHeight="1">
      <c r="B14" s="29">
        <v>5</v>
      </c>
      <c r="C14" s="30" t="s">
        <v>248</v>
      </c>
      <c r="D14" s="31" t="s">
        <v>249</v>
      </c>
      <c r="E14" s="32" t="s">
        <v>250</v>
      </c>
      <c r="F14" s="33" t="s">
        <v>251</v>
      </c>
      <c r="G14" s="30" t="s">
        <v>80</v>
      </c>
      <c r="H14" s="34">
        <v>9</v>
      </c>
      <c r="I14" s="34">
        <v>8</v>
      </c>
      <c r="J14" s="34" t="s">
        <v>28</v>
      </c>
      <c r="K14" s="34" t="s">
        <v>28</v>
      </c>
      <c r="L14" s="42"/>
      <c r="M14" s="42"/>
      <c r="N14" s="42"/>
      <c r="O14" s="36">
        <v>7</v>
      </c>
      <c r="P14" s="37">
        <f>ROUND(SUMPRODUCT(H14:O14,$H$9:$O$9)/100,1)</f>
        <v>7.3</v>
      </c>
      <c r="Q14" s="38" t="str">
        <f t="shared" si="0"/>
        <v>B</v>
      </c>
      <c r="R14" s="39" t="str">
        <f t="shared" si="1"/>
        <v>Khá</v>
      </c>
      <c r="S14" s="40" t="str">
        <f t="shared" ref="S14:S50" si="2">+IF(OR($H14=0,$I14=0,$J14=0,$K14=0),"Không đủ ĐKDT","")</f>
        <v/>
      </c>
      <c r="T14" s="41" t="s">
        <v>366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22.05" customHeight="1">
      <c r="B15" s="29">
        <v>6</v>
      </c>
      <c r="C15" s="30" t="s">
        <v>252</v>
      </c>
      <c r="D15" s="31" t="s">
        <v>253</v>
      </c>
      <c r="E15" s="32" t="s">
        <v>110</v>
      </c>
      <c r="F15" s="33" t="s">
        <v>254</v>
      </c>
      <c r="G15" s="30" t="s">
        <v>80</v>
      </c>
      <c r="H15" s="34">
        <v>9</v>
      </c>
      <c r="I15" s="34">
        <v>8</v>
      </c>
      <c r="J15" s="34" t="s">
        <v>28</v>
      </c>
      <c r="K15" s="34" t="s">
        <v>28</v>
      </c>
      <c r="L15" s="42"/>
      <c r="M15" s="42"/>
      <c r="N15" s="42"/>
      <c r="O15" s="36">
        <v>7</v>
      </c>
      <c r="P15" s="37">
        <f>ROUND(SUMPRODUCT(H15:O15,$H$9:$O$9)/100,1)</f>
        <v>7.3</v>
      </c>
      <c r="Q15" s="38" t="str">
        <f t="shared" si="0"/>
        <v>B</v>
      </c>
      <c r="R15" s="39" t="str">
        <f t="shared" si="1"/>
        <v>Khá</v>
      </c>
      <c r="S15" s="40" t="str">
        <f t="shared" si="2"/>
        <v/>
      </c>
      <c r="T15" s="41" t="s">
        <v>366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22.05" customHeight="1">
      <c r="B16" s="29">
        <v>7</v>
      </c>
      <c r="C16" s="30" t="s">
        <v>255</v>
      </c>
      <c r="D16" s="31" t="s">
        <v>256</v>
      </c>
      <c r="E16" s="32" t="s">
        <v>257</v>
      </c>
      <c r="F16" s="33" t="s">
        <v>258</v>
      </c>
      <c r="G16" s="30" t="s">
        <v>70</v>
      </c>
      <c r="H16" s="34">
        <v>8</v>
      </c>
      <c r="I16" s="34">
        <v>7.5</v>
      </c>
      <c r="J16" s="34" t="s">
        <v>28</v>
      </c>
      <c r="K16" s="34" t="s">
        <v>28</v>
      </c>
      <c r="L16" s="42"/>
      <c r="M16" s="42"/>
      <c r="N16" s="42"/>
      <c r="O16" s="36">
        <v>4</v>
      </c>
      <c r="P16" s="37">
        <f>ROUND(SUMPRODUCT(H16:O16,$H$9:$O$9)/100,1)</f>
        <v>4.8</v>
      </c>
      <c r="Q16" s="38" t="str">
        <f t="shared" si="0"/>
        <v>D</v>
      </c>
      <c r="R16" s="39" t="str">
        <f t="shared" si="1"/>
        <v>Trung bình yếu</v>
      </c>
      <c r="S16" s="40" t="str">
        <f t="shared" si="2"/>
        <v/>
      </c>
      <c r="T16" s="41" t="s">
        <v>366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22.05" customHeight="1">
      <c r="B17" s="29">
        <v>8</v>
      </c>
      <c r="C17" s="30" t="s">
        <v>259</v>
      </c>
      <c r="D17" s="31" t="s">
        <v>260</v>
      </c>
      <c r="E17" s="32" t="s">
        <v>114</v>
      </c>
      <c r="F17" s="33" t="s">
        <v>261</v>
      </c>
      <c r="G17" s="30" t="s">
        <v>75</v>
      </c>
      <c r="H17" s="34">
        <v>9</v>
      </c>
      <c r="I17" s="34">
        <v>7.5</v>
      </c>
      <c r="J17" s="34" t="s">
        <v>28</v>
      </c>
      <c r="K17" s="34" t="s">
        <v>28</v>
      </c>
      <c r="L17" s="42"/>
      <c r="M17" s="42"/>
      <c r="N17" s="42"/>
      <c r="O17" s="36">
        <v>5</v>
      </c>
      <c r="P17" s="37">
        <f>ROUND(SUMPRODUCT(H17:O17,$H$9:$O$9)/100,1)</f>
        <v>5.7</v>
      </c>
      <c r="Q17" s="38" t="str">
        <f t="shared" si="0"/>
        <v>C</v>
      </c>
      <c r="R17" s="39" t="str">
        <f t="shared" si="1"/>
        <v>Trung bình</v>
      </c>
      <c r="S17" s="40" t="str">
        <f t="shared" si="2"/>
        <v/>
      </c>
      <c r="T17" s="41" t="s">
        <v>366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22.05" customHeight="1">
      <c r="B18" s="29">
        <v>9</v>
      </c>
      <c r="C18" s="30" t="s">
        <v>262</v>
      </c>
      <c r="D18" s="31" t="s">
        <v>212</v>
      </c>
      <c r="E18" s="32" t="s">
        <v>122</v>
      </c>
      <c r="F18" s="33" t="s">
        <v>263</v>
      </c>
      <c r="G18" s="30" t="s">
        <v>80</v>
      </c>
      <c r="H18" s="34">
        <v>9</v>
      </c>
      <c r="I18" s="34">
        <v>8</v>
      </c>
      <c r="J18" s="34" t="s">
        <v>28</v>
      </c>
      <c r="K18" s="34" t="s">
        <v>28</v>
      </c>
      <c r="L18" s="42"/>
      <c r="M18" s="42"/>
      <c r="N18" s="42"/>
      <c r="O18" s="36">
        <v>7</v>
      </c>
      <c r="P18" s="37">
        <f>ROUND(SUMPRODUCT(H18:O18,$H$9:$O$9)/100,1)</f>
        <v>7.3</v>
      </c>
      <c r="Q18" s="38" t="str">
        <f t="shared" si="0"/>
        <v>B</v>
      </c>
      <c r="R18" s="39" t="str">
        <f t="shared" si="1"/>
        <v>Khá</v>
      </c>
      <c r="S18" s="40" t="str">
        <f t="shared" si="2"/>
        <v/>
      </c>
      <c r="T18" s="41" t="s">
        <v>366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22.05" customHeight="1">
      <c r="B19" s="29">
        <v>10</v>
      </c>
      <c r="C19" s="30" t="s">
        <v>264</v>
      </c>
      <c r="D19" s="31" t="s">
        <v>212</v>
      </c>
      <c r="E19" s="32" t="s">
        <v>265</v>
      </c>
      <c r="F19" s="33" t="s">
        <v>266</v>
      </c>
      <c r="G19" s="30" t="s">
        <v>70</v>
      </c>
      <c r="H19" s="34">
        <v>9</v>
      </c>
      <c r="I19" s="34">
        <v>8.5</v>
      </c>
      <c r="J19" s="34" t="s">
        <v>28</v>
      </c>
      <c r="K19" s="34" t="s">
        <v>28</v>
      </c>
      <c r="L19" s="42"/>
      <c r="M19" s="42"/>
      <c r="N19" s="42"/>
      <c r="O19" s="36">
        <v>2.5</v>
      </c>
      <c r="P19" s="37">
        <f>ROUND(SUMPRODUCT(H19:O19,$H$9:$O$9)/100,1)</f>
        <v>3.8</v>
      </c>
      <c r="Q19" s="38" t="str">
        <f t="shared" si="0"/>
        <v>F</v>
      </c>
      <c r="R19" s="39" t="str">
        <f t="shared" si="1"/>
        <v>Kém</v>
      </c>
      <c r="S19" s="40" t="str">
        <f t="shared" si="2"/>
        <v/>
      </c>
      <c r="T19" s="41" t="s">
        <v>366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Học lại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22.05" customHeight="1">
      <c r="B20" s="29">
        <v>11</v>
      </c>
      <c r="C20" s="30" t="s">
        <v>267</v>
      </c>
      <c r="D20" s="31" t="s">
        <v>131</v>
      </c>
      <c r="E20" s="32" t="s">
        <v>129</v>
      </c>
      <c r="F20" s="33" t="s">
        <v>268</v>
      </c>
      <c r="G20" s="30" t="s">
        <v>70</v>
      </c>
      <c r="H20" s="34">
        <v>9</v>
      </c>
      <c r="I20" s="34">
        <v>7</v>
      </c>
      <c r="J20" s="34" t="s">
        <v>28</v>
      </c>
      <c r="K20" s="34" t="s">
        <v>28</v>
      </c>
      <c r="L20" s="42"/>
      <c r="M20" s="42"/>
      <c r="N20" s="42"/>
      <c r="O20" s="36">
        <v>8.5</v>
      </c>
      <c r="P20" s="37">
        <f>ROUND(SUMPRODUCT(H20:O20,$H$9:$O$9)/100,1)</f>
        <v>8.4</v>
      </c>
      <c r="Q20" s="38" t="str">
        <f t="shared" si="0"/>
        <v>B+</v>
      </c>
      <c r="R20" s="39" t="str">
        <f t="shared" si="1"/>
        <v>Khá</v>
      </c>
      <c r="S20" s="40" t="str">
        <f t="shared" si="2"/>
        <v/>
      </c>
      <c r="T20" s="41" t="s">
        <v>366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22.05" customHeight="1">
      <c r="B21" s="29">
        <v>12</v>
      </c>
      <c r="C21" s="30" t="s">
        <v>269</v>
      </c>
      <c r="D21" s="31" t="s">
        <v>212</v>
      </c>
      <c r="E21" s="32" t="s">
        <v>135</v>
      </c>
      <c r="F21" s="33" t="s">
        <v>270</v>
      </c>
      <c r="G21" s="30" t="s">
        <v>271</v>
      </c>
      <c r="H21" s="34">
        <v>9</v>
      </c>
      <c r="I21" s="34">
        <v>7</v>
      </c>
      <c r="J21" s="34" t="s">
        <v>28</v>
      </c>
      <c r="K21" s="34" t="s">
        <v>28</v>
      </c>
      <c r="L21" s="42"/>
      <c r="M21" s="42"/>
      <c r="N21" s="42"/>
      <c r="O21" s="36">
        <v>5</v>
      </c>
      <c r="P21" s="37">
        <f>ROUND(SUMPRODUCT(H21:O21,$H$9:$O$9)/100,1)</f>
        <v>5.6</v>
      </c>
      <c r="Q21" s="38" t="str">
        <f t="shared" si="0"/>
        <v>C</v>
      </c>
      <c r="R21" s="39" t="str">
        <f t="shared" si="1"/>
        <v>Trung bình</v>
      </c>
      <c r="S21" s="40" t="str">
        <f t="shared" si="2"/>
        <v/>
      </c>
      <c r="T21" s="41" t="s">
        <v>366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22.05" customHeight="1">
      <c r="B22" s="29">
        <v>13</v>
      </c>
      <c r="C22" s="30" t="s">
        <v>272</v>
      </c>
      <c r="D22" s="31" t="s">
        <v>212</v>
      </c>
      <c r="E22" s="32" t="s">
        <v>135</v>
      </c>
      <c r="F22" s="33" t="s">
        <v>258</v>
      </c>
      <c r="G22" s="30" t="s">
        <v>80</v>
      </c>
      <c r="H22" s="34">
        <v>9</v>
      </c>
      <c r="I22" s="34">
        <v>8.5</v>
      </c>
      <c r="J22" s="34" t="s">
        <v>28</v>
      </c>
      <c r="K22" s="34" t="s">
        <v>28</v>
      </c>
      <c r="L22" s="42"/>
      <c r="M22" s="42"/>
      <c r="N22" s="42"/>
      <c r="O22" s="36">
        <v>8.5</v>
      </c>
      <c r="P22" s="37">
        <f>ROUND(SUMPRODUCT(H22:O22,$H$9:$O$9)/100,1)</f>
        <v>8.6</v>
      </c>
      <c r="Q22" s="38" t="str">
        <f t="shared" si="0"/>
        <v>A</v>
      </c>
      <c r="R22" s="39" t="str">
        <f t="shared" si="1"/>
        <v>Giỏi</v>
      </c>
      <c r="S22" s="40" t="str">
        <f t="shared" si="2"/>
        <v/>
      </c>
      <c r="T22" s="41" t="s">
        <v>366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22.05" customHeight="1">
      <c r="B23" s="29">
        <v>14</v>
      </c>
      <c r="C23" s="30" t="s">
        <v>273</v>
      </c>
      <c r="D23" s="31" t="s">
        <v>166</v>
      </c>
      <c r="E23" s="32" t="s">
        <v>135</v>
      </c>
      <c r="F23" s="33" t="s">
        <v>274</v>
      </c>
      <c r="G23" s="30" t="s">
        <v>75</v>
      </c>
      <c r="H23" s="34">
        <v>9</v>
      </c>
      <c r="I23" s="34">
        <v>7.5</v>
      </c>
      <c r="J23" s="34" t="s">
        <v>28</v>
      </c>
      <c r="K23" s="34" t="s">
        <v>28</v>
      </c>
      <c r="L23" s="42"/>
      <c r="M23" s="42"/>
      <c r="N23" s="42"/>
      <c r="O23" s="36">
        <v>7</v>
      </c>
      <c r="P23" s="37">
        <f>ROUND(SUMPRODUCT(H23:O23,$H$9:$O$9)/100,1)</f>
        <v>7.3</v>
      </c>
      <c r="Q23" s="38" t="str">
        <f t="shared" si="0"/>
        <v>B</v>
      </c>
      <c r="R23" s="39" t="str">
        <f t="shared" si="1"/>
        <v>Khá</v>
      </c>
      <c r="S23" s="40" t="str">
        <f t="shared" si="2"/>
        <v/>
      </c>
      <c r="T23" s="41" t="s">
        <v>366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22.05" customHeight="1">
      <c r="B24" s="29">
        <v>15</v>
      </c>
      <c r="C24" s="30" t="s">
        <v>275</v>
      </c>
      <c r="D24" s="31" t="s">
        <v>276</v>
      </c>
      <c r="E24" s="32" t="s">
        <v>146</v>
      </c>
      <c r="F24" s="33" t="s">
        <v>277</v>
      </c>
      <c r="G24" s="30" t="s">
        <v>75</v>
      </c>
      <c r="H24" s="34">
        <v>9</v>
      </c>
      <c r="I24" s="34">
        <v>8.5</v>
      </c>
      <c r="J24" s="34" t="s">
        <v>28</v>
      </c>
      <c r="K24" s="34" t="s">
        <v>28</v>
      </c>
      <c r="L24" s="42"/>
      <c r="M24" s="42"/>
      <c r="N24" s="42"/>
      <c r="O24" s="36">
        <v>5</v>
      </c>
      <c r="P24" s="37">
        <f>ROUND(SUMPRODUCT(H24:O24,$H$9:$O$9)/100,1)</f>
        <v>5.8</v>
      </c>
      <c r="Q24" s="38" t="str">
        <f t="shared" si="0"/>
        <v>C</v>
      </c>
      <c r="R24" s="39" t="str">
        <f t="shared" si="1"/>
        <v>Trung bình</v>
      </c>
      <c r="S24" s="40" t="str">
        <f t="shared" si="2"/>
        <v/>
      </c>
      <c r="T24" s="41" t="s">
        <v>366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22.05" customHeight="1">
      <c r="B25" s="29">
        <v>16</v>
      </c>
      <c r="C25" s="30" t="s">
        <v>278</v>
      </c>
      <c r="D25" s="31" t="s">
        <v>279</v>
      </c>
      <c r="E25" s="32" t="s">
        <v>280</v>
      </c>
      <c r="F25" s="33" t="s">
        <v>281</v>
      </c>
      <c r="G25" s="30" t="s">
        <v>62</v>
      </c>
      <c r="H25" s="34">
        <v>9</v>
      </c>
      <c r="I25" s="34">
        <v>8</v>
      </c>
      <c r="J25" s="34" t="s">
        <v>28</v>
      </c>
      <c r="K25" s="34" t="s">
        <v>28</v>
      </c>
      <c r="L25" s="42"/>
      <c r="M25" s="42"/>
      <c r="N25" s="42"/>
      <c r="O25" s="36">
        <v>6.5</v>
      </c>
      <c r="P25" s="37">
        <f>ROUND(SUMPRODUCT(H25:O25,$H$9:$O$9)/100,1)</f>
        <v>6.9</v>
      </c>
      <c r="Q25" s="38" t="str">
        <f t="shared" si="0"/>
        <v>C+</v>
      </c>
      <c r="R25" s="39" t="str">
        <f t="shared" si="1"/>
        <v>Trung bình</v>
      </c>
      <c r="S25" s="40" t="str">
        <f t="shared" si="2"/>
        <v/>
      </c>
      <c r="T25" s="41" t="s">
        <v>366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22.05" customHeight="1">
      <c r="B26" s="29">
        <v>17</v>
      </c>
      <c r="C26" s="30" t="s">
        <v>282</v>
      </c>
      <c r="D26" s="31" t="s">
        <v>166</v>
      </c>
      <c r="E26" s="32" t="s">
        <v>167</v>
      </c>
      <c r="F26" s="33" t="s">
        <v>283</v>
      </c>
      <c r="G26" s="30" t="s">
        <v>70</v>
      </c>
      <c r="H26" s="34">
        <v>9</v>
      </c>
      <c r="I26" s="34">
        <v>8.5</v>
      </c>
      <c r="J26" s="34" t="s">
        <v>28</v>
      </c>
      <c r="K26" s="34" t="s">
        <v>28</v>
      </c>
      <c r="L26" s="42"/>
      <c r="M26" s="42"/>
      <c r="N26" s="42"/>
      <c r="O26" s="36">
        <v>4.5</v>
      </c>
      <c r="P26" s="37">
        <f>ROUND(SUMPRODUCT(H26:O26,$H$9:$O$9)/100,1)</f>
        <v>5.4</v>
      </c>
      <c r="Q26" s="38" t="str">
        <f t="shared" si="0"/>
        <v>D+</v>
      </c>
      <c r="R26" s="39" t="str">
        <f t="shared" si="1"/>
        <v>Trung bình yếu</v>
      </c>
      <c r="S26" s="40" t="str">
        <f t="shared" si="2"/>
        <v/>
      </c>
      <c r="T26" s="41" t="s">
        <v>366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22.05" customHeight="1">
      <c r="B27" s="29">
        <v>18</v>
      </c>
      <c r="C27" s="30" t="s">
        <v>284</v>
      </c>
      <c r="D27" s="31" t="s">
        <v>212</v>
      </c>
      <c r="E27" s="32" t="s">
        <v>285</v>
      </c>
      <c r="F27" s="33" t="s">
        <v>286</v>
      </c>
      <c r="G27" s="30" t="s">
        <v>62</v>
      </c>
      <c r="H27" s="34">
        <v>9</v>
      </c>
      <c r="I27" s="34">
        <v>8.5</v>
      </c>
      <c r="J27" s="34" t="s">
        <v>28</v>
      </c>
      <c r="K27" s="34" t="s">
        <v>28</v>
      </c>
      <c r="L27" s="42"/>
      <c r="M27" s="42"/>
      <c r="N27" s="42"/>
      <c r="O27" s="36">
        <v>8</v>
      </c>
      <c r="P27" s="37">
        <f>ROUND(SUMPRODUCT(H27:O27,$H$9:$O$9)/100,1)</f>
        <v>8.1999999999999993</v>
      </c>
      <c r="Q27" s="38" t="str">
        <f t="shared" si="0"/>
        <v>B+</v>
      </c>
      <c r="R27" s="39" t="str">
        <f t="shared" si="1"/>
        <v>Khá</v>
      </c>
      <c r="S27" s="40" t="str">
        <f t="shared" si="2"/>
        <v/>
      </c>
      <c r="T27" s="41" t="s">
        <v>366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22.05" customHeight="1">
      <c r="B28" s="29">
        <v>19</v>
      </c>
      <c r="C28" s="30" t="s">
        <v>287</v>
      </c>
      <c r="D28" s="31" t="s">
        <v>288</v>
      </c>
      <c r="E28" s="32" t="s">
        <v>289</v>
      </c>
      <c r="F28" s="33" t="s">
        <v>290</v>
      </c>
      <c r="G28" s="30" t="s">
        <v>80</v>
      </c>
      <c r="H28" s="34">
        <v>9</v>
      </c>
      <c r="I28" s="34">
        <v>8.5</v>
      </c>
      <c r="J28" s="34" t="s">
        <v>28</v>
      </c>
      <c r="K28" s="34" t="s">
        <v>28</v>
      </c>
      <c r="L28" s="42"/>
      <c r="M28" s="42"/>
      <c r="N28" s="42"/>
      <c r="O28" s="36">
        <v>8</v>
      </c>
      <c r="P28" s="37">
        <f>ROUND(SUMPRODUCT(H28:O28,$H$9:$O$9)/100,1)</f>
        <v>8.1999999999999993</v>
      </c>
      <c r="Q28" s="38" t="str">
        <f t="shared" si="0"/>
        <v>B+</v>
      </c>
      <c r="R28" s="39" t="str">
        <f t="shared" si="1"/>
        <v>Khá</v>
      </c>
      <c r="S28" s="40" t="str">
        <f t="shared" si="2"/>
        <v/>
      </c>
      <c r="T28" s="41" t="s">
        <v>366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22.05" customHeight="1">
      <c r="B29" s="29">
        <v>20</v>
      </c>
      <c r="C29" s="30" t="s">
        <v>291</v>
      </c>
      <c r="D29" s="31" t="s">
        <v>292</v>
      </c>
      <c r="E29" s="32" t="s">
        <v>197</v>
      </c>
      <c r="F29" s="33" t="s">
        <v>293</v>
      </c>
      <c r="G29" s="30" t="s">
        <v>80</v>
      </c>
      <c r="H29" s="34">
        <v>9</v>
      </c>
      <c r="I29" s="34">
        <v>7.5</v>
      </c>
      <c r="J29" s="34" t="s">
        <v>28</v>
      </c>
      <c r="K29" s="34" t="s">
        <v>28</v>
      </c>
      <c r="L29" s="42"/>
      <c r="M29" s="42"/>
      <c r="N29" s="42"/>
      <c r="O29" s="36">
        <v>6.5</v>
      </c>
      <c r="P29" s="37">
        <f>ROUND(SUMPRODUCT(H29:O29,$H$9:$O$9)/100,1)</f>
        <v>6.9</v>
      </c>
      <c r="Q29" s="38" t="str">
        <f t="shared" si="0"/>
        <v>C+</v>
      </c>
      <c r="R29" s="39" t="str">
        <f t="shared" si="1"/>
        <v>Trung bình</v>
      </c>
      <c r="S29" s="40" t="str">
        <f t="shared" si="2"/>
        <v/>
      </c>
      <c r="T29" s="41" t="s">
        <v>366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22.05" customHeight="1">
      <c r="B30" s="29">
        <v>21</v>
      </c>
      <c r="C30" s="30" t="s">
        <v>294</v>
      </c>
      <c r="D30" s="31" t="s">
        <v>212</v>
      </c>
      <c r="E30" s="32" t="s">
        <v>197</v>
      </c>
      <c r="F30" s="33" t="s">
        <v>295</v>
      </c>
      <c r="G30" s="30" t="s">
        <v>62</v>
      </c>
      <c r="H30" s="34">
        <v>9</v>
      </c>
      <c r="I30" s="34">
        <v>8</v>
      </c>
      <c r="J30" s="34" t="s">
        <v>28</v>
      </c>
      <c r="K30" s="34" t="s">
        <v>28</v>
      </c>
      <c r="L30" s="42"/>
      <c r="M30" s="42"/>
      <c r="N30" s="42"/>
      <c r="O30" s="36">
        <v>7.5</v>
      </c>
      <c r="P30" s="37">
        <f>ROUND(SUMPRODUCT(H30:O30,$H$9:$O$9)/100,1)</f>
        <v>7.7</v>
      </c>
      <c r="Q30" s="38" t="str">
        <f t="shared" si="0"/>
        <v>B</v>
      </c>
      <c r="R30" s="39" t="str">
        <f t="shared" si="1"/>
        <v>Khá</v>
      </c>
      <c r="S30" s="40" t="str">
        <f t="shared" si="2"/>
        <v/>
      </c>
      <c r="T30" s="41" t="s">
        <v>366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22.05" customHeight="1">
      <c r="B31" s="29">
        <v>22</v>
      </c>
      <c r="C31" s="30" t="s">
        <v>296</v>
      </c>
      <c r="D31" s="31" t="s">
        <v>297</v>
      </c>
      <c r="E31" s="32" t="s">
        <v>298</v>
      </c>
      <c r="F31" s="33" t="s">
        <v>299</v>
      </c>
      <c r="G31" s="30" t="s">
        <v>70</v>
      </c>
      <c r="H31" s="34">
        <v>9</v>
      </c>
      <c r="I31" s="34">
        <v>8</v>
      </c>
      <c r="J31" s="34" t="s">
        <v>28</v>
      </c>
      <c r="K31" s="34" t="s">
        <v>28</v>
      </c>
      <c r="L31" s="42"/>
      <c r="M31" s="42"/>
      <c r="N31" s="42"/>
      <c r="O31" s="36">
        <v>5</v>
      </c>
      <c r="P31" s="37">
        <f>ROUND(SUMPRODUCT(H31:O31,$H$9:$O$9)/100,1)</f>
        <v>5.7</v>
      </c>
      <c r="Q31" s="38" t="str">
        <f t="shared" si="0"/>
        <v>C</v>
      </c>
      <c r="R31" s="39" t="str">
        <f t="shared" si="1"/>
        <v>Trung bình</v>
      </c>
      <c r="S31" s="40" t="str">
        <f t="shared" si="2"/>
        <v/>
      </c>
      <c r="T31" s="41" t="s">
        <v>366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22.05" customHeight="1">
      <c r="B32" s="29">
        <v>23</v>
      </c>
      <c r="C32" s="30" t="s">
        <v>300</v>
      </c>
      <c r="D32" s="31" t="s">
        <v>301</v>
      </c>
      <c r="E32" s="32" t="s">
        <v>298</v>
      </c>
      <c r="F32" s="33" t="s">
        <v>258</v>
      </c>
      <c r="G32" s="30" t="s">
        <v>80</v>
      </c>
      <c r="H32" s="34">
        <v>9</v>
      </c>
      <c r="I32" s="34">
        <v>8</v>
      </c>
      <c r="J32" s="34" t="s">
        <v>28</v>
      </c>
      <c r="K32" s="34" t="s">
        <v>28</v>
      </c>
      <c r="L32" s="42"/>
      <c r="M32" s="42"/>
      <c r="N32" s="42"/>
      <c r="O32" s="36">
        <v>5</v>
      </c>
      <c r="P32" s="37">
        <f>ROUND(SUMPRODUCT(H32:O32,$H$9:$O$9)/100,1)</f>
        <v>5.7</v>
      </c>
      <c r="Q32" s="38" t="str">
        <f t="shared" si="0"/>
        <v>C</v>
      </c>
      <c r="R32" s="39" t="str">
        <f t="shared" si="1"/>
        <v>Trung bình</v>
      </c>
      <c r="S32" s="40" t="str">
        <f t="shared" si="2"/>
        <v/>
      </c>
      <c r="T32" s="41" t="s">
        <v>366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22.05" customHeight="1">
      <c r="B33" s="29">
        <v>24</v>
      </c>
      <c r="C33" s="30" t="s">
        <v>302</v>
      </c>
      <c r="D33" s="31" t="s">
        <v>303</v>
      </c>
      <c r="E33" s="32" t="s">
        <v>304</v>
      </c>
      <c r="F33" s="33" t="s">
        <v>305</v>
      </c>
      <c r="G33" s="30" t="s">
        <v>70</v>
      </c>
      <c r="H33" s="34">
        <v>9</v>
      </c>
      <c r="I33" s="34">
        <v>7.5</v>
      </c>
      <c r="J33" s="34" t="s">
        <v>28</v>
      </c>
      <c r="K33" s="34" t="s">
        <v>28</v>
      </c>
      <c r="L33" s="42"/>
      <c r="M33" s="42"/>
      <c r="N33" s="42"/>
      <c r="O33" s="36">
        <v>6.5</v>
      </c>
      <c r="P33" s="37">
        <f>ROUND(SUMPRODUCT(H33:O33,$H$9:$O$9)/100,1)</f>
        <v>6.9</v>
      </c>
      <c r="Q33" s="38" t="str">
        <f t="shared" si="0"/>
        <v>C+</v>
      </c>
      <c r="R33" s="39" t="str">
        <f t="shared" si="1"/>
        <v>Trung bình</v>
      </c>
      <c r="S33" s="40" t="str">
        <f t="shared" si="2"/>
        <v/>
      </c>
      <c r="T33" s="41" t="s">
        <v>366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22.05" customHeight="1">
      <c r="B34" s="29">
        <v>25</v>
      </c>
      <c r="C34" s="30" t="s">
        <v>306</v>
      </c>
      <c r="D34" s="31" t="s">
        <v>307</v>
      </c>
      <c r="E34" s="32" t="s">
        <v>308</v>
      </c>
      <c r="F34" s="33" t="s">
        <v>309</v>
      </c>
      <c r="G34" s="30" t="s">
        <v>310</v>
      </c>
      <c r="H34" s="34">
        <v>9</v>
      </c>
      <c r="I34" s="34">
        <v>8.5</v>
      </c>
      <c r="J34" s="34" t="s">
        <v>28</v>
      </c>
      <c r="K34" s="34" t="s">
        <v>28</v>
      </c>
      <c r="L34" s="42"/>
      <c r="M34" s="42"/>
      <c r="N34" s="42"/>
      <c r="O34" s="36">
        <v>5</v>
      </c>
      <c r="P34" s="37">
        <f>ROUND(SUMPRODUCT(H34:O34,$H$9:$O$9)/100,1)</f>
        <v>5.8</v>
      </c>
      <c r="Q34" s="38" t="str">
        <f t="shared" si="0"/>
        <v>C</v>
      </c>
      <c r="R34" s="39" t="str">
        <f t="shared" si="1"/>
        <v>Trung bình</v>
      </c>
      <c r="S34" s="40" t="str">
        <f t="shared" si="2"/>
        <v/>
      </c>
      <c r="T34" s="41" t="s">
        <v>366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22.05" customHeight="1">
      <c r="B35" s="29">
        <v>26</v>
      </c>
      <c r="C35" s="30" t="s">
        <v>311</v>
      </c>
      <c r="D35" s="31" t="s">
        <v>312</v>
      </c>
      <c r="E35" s="32" t="s">
        <v>200</v>
      </c>
      <c r="F35" s="33" t="s">
        <v>313</v>
      </c>
      <c r="G35" s="30" t="s">
        <v>314</v>
      </c>
      <c r="H35" s="34">
        <v>9</v>
      </c>
      <c r="I35" s="34">
        <v>7.5</v>
      </c>
      <c r="J35" s="34" t="s">
        <v>28</v>
      </c>
      <c r="K35" s="34" t="s">
        <v>28</v>
      </c>
      <c r="L35" s="42"/>
      <c r="M35" s="42"/>
      <c r="N35" s="42"/>
      <c r="O35" s="36">
        <v>4.5</v>
      </c>
      <c r="P35" s="37">
        <f>ROUND(SUMPRODUCT(H35:O35,$H$9:$O$9)/100,1)</f>
        <v>5.3</v>
      </c>
      <c r="Q35" s="38" t="str">
        <f t="shared" si="0"/>
        <v>D+</v>
      </c>
      <c r="R35" s="39" t="str">
        <f t="shared" si="1"/>
        <v>Trung bình yếu</v>
      </c>
      <c r="S35" s="40" t="str">
        <f t="shared" si="2"/>
        <v/>
      </c>
      <c r="T35" s="41" t="s">
        <v>366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22.05" customHeight="1">
      <c r="B36" s="29">
        <v>27</v>
      </c>
      <c r="C36" s="30" t="s">
        <v>315</v>
      </c>
      <c r="D36" s="31" t="s">
        <v>316</v>
      </c>
      <c r="E36" s="32" t="s">
        <v>200</v>
      </c>
      <c r="F36" s="33" t="s">
        <v>317</v>
      </c>
      <c r="G36" s="30" t="s">
        <v>62</v>
      </c>
      <c r="H36" s="34">
        <v>9</v>
      </c>
      <c r="I36" s="34">
        <v>7.5</v>
      </c>
      <c r="J36" s="34" t="s">
        <v>28</v>
      </c>
      <c r="K36" s="34" t="s">
        <v>28</v>
      </c>
      <c r="L36" s="42"/>
      <c r="M36" s="42"/>
      <c r="N36" s="42"/>
      <c r="O36" s="36">
        <v>7</v>
      </c>
      <c r="P36" s="37">
        <f>ROUND(SUMPRODUCT(H36:O36,$H$9:$O$9)/100,1)</f>
        <v>7.3</v>
      </c>
      <c r="Q36" s="38" t="str">
        <f t="shared" si="0"/>
        <v>B</v>
      </c>
      <c r="R36" s="39" t="str">
        <f t="shared" si="1"/>
        <v>Khá</v>
      </c>
      <c r="S36" s="40" t="str">
        <f t="shared" si="2"/>
        <v/>
      </c>
      <c r="T36" s="41" t="s">
        <v>366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22.05" customHeight="1">
      <c r="B37" s="29">
        <v>28</v>
      </c>
      <c r="C37" s="30" t="s">
        <v>318</v>
      </c>
      <c r="D37" s="31" t="s">
        <v>319</v>
      </c>
      <c r="E37" s="32" t="s">
        <v>320</v>
      </c>
      <c r="F37" s="33" t="s">
        <v>321</v>
      </c>
      <c r="G37" s="30" t="s">
        <v>70</v>
      </c>
      <c r="H37" s="34">
        <v>9</v>
      </c>
      <c r="I37" s="34">
        <v>7.5</v>
      </c>
      <c r="J37" s="34" t="s">
        <v>28</v>
      </c>
      <c r="K37" s="34" t="s">
        <v>28</v>
      </c>
      <c r="L37" s="42"/>
      <c r="M37" s="42"/>
      <c r="N37" s="42"/>
      <c r="O37" s="36">
        <v>8</v>
      </c>
      <c r="P37" s="37">
        <f>ROUND(SUMPRODUCT(H37:O37,$H$9:$O$9)/100,1)</f>
        <v>8.1</v>
      </c>
      <c r="Q37" s="38" t="str">
        <f t="shared" si="0"/>
        <v>B+</v>
      </c>
      <c r="R37" s="39" t="str">
        <f t="shared" si="1"/>
        <v>Khá</v>
      </c>
      <c r="S37" s="40" t="str">
        <f t="shared" si="2"/>
        <v/>
      </c>
      <c r="T37" s="41" t="s">
        <v>366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22.05" customHeight="1">
      <c r="B38" s="29">
        <v>29</v>
      </c>
      <c r="C38" s="30" t="s">
        <v>322</v>
      </c>
      <c r="D38" s="31" t="s">
        <v>316</v>
      </c>
      <c r="E38" s="32" t="s">
        <v>320</v>
      </c>
      <c r="F38" s="33" t="s">
        <v>323</v>
      </c>
      <c r="G38" s="30" t="s">
        <v>62</v>
      </c>
      <c r="H38" s="34">
        <v>9</v>
      </c>
      <c r="I38" s="34">
        <v>8.5</v>
      </c>
      <c r="J38" s="34" t="s">
        <v>28</v>
      </c>
      <c r="K38" s="34" t="s">
        <v>28</v>
      </c>
      <c r="L38" s="42"/>
      <c r="M38" s="42"/>
      <c r="N38" s="42"/>
      <c r="O38" s="36">
        <v>9</v>
      </c>
      <c r="P38" s="37">
        <f>ROUND(SUMPRODUCT(H38:O38,$H$9:$O$9)/100,1)</f>
        <v>9</v>
      </c>
      <c r="Q38" s="38" t="str">
        <f t="shared" si="0"/>
        <v>A+</v>
      </c>
      <c r="R38" s="39" t="str">
        <f t="shared" si="1"/>
        <v>Giỏi</v>
      </c>
      <c r="S38" s="40" t="str">
        <f t="shared" si="2"/>
        <v/>
      </c>
      <c r="T38" s="41" t="s">
        <v>366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22.05" customHeight="1">
      <c r="B39" s="29">
        <v>30</v>
      </c>
      <c r="C39" s="30" t="s">
        <v>324</v>
      </c>
      <c r="D39" s="31" t="s">
        <v>325</v>
      </c>
      <c r="E39" s="32" t="s">
        <v>326</v>
      </c>
      <c r="F39" s="33" t="s">
        <v>327</v>
      </c>
      <c r="G39" s="30" t="s">
        <v>271</v>
      </c>
      <c r="H39" s="34">
        <v>9</v>
      </c>
      <c r="I39" s="34">
        <v>8</v>
      </c>
      <c r="J39" s="34" t="s">
        <v>28</v>
      </c>
      <c r="K39" s="34" t="s">
        <v>28</v>
      </c>
      <c r="L39" s="42"/>
      <c r="M39" s="42"/>
      <c r="N39" s="42"/>
      <c r="O39" s="36">
        <v>5.5</v>
      </c>
      <c r="P39" s="37">
        <f>ROUND(SUMPRODUCT(H39:O39,$H$9:$O$9)/100,1)</f>
        <v>6.1</v>
      </c>
      <c r="Q39" s="38" t="str">
        <f t="shared" si="0"/>
        <v>C</v>
      </c>
      <c r="R39" s="39" t="str">
        <f t="shared" si="1"/>
        <v>Trung bình</v>
      </c>
      <c r="S39" s="40" t="str">
        <f t="shared" si="2"/>
        <v/>
      </c>
      <c r="T39" s="41" t="s">
        <v>366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22.05" customHeight="1">
      <c r="B40" s="29">
        <v>31</v>
      </c>
      <c r="C40" s="30" t="s">
        <v>328</v>
      </c>
      <c r="D40" s="31" t="s">
        <v>329</v>
      </c>
      <c r="E40" s="32" t="s">
        <v>217</v>
      </c>
      <c r="F40" s="33" t="s">
        <v>330</v>
      </c>
      <c r="G40" s="30" t="s">
        <v>75</v>
      </c>
      <c r="H40" s="34">
        <v>9</v>
      </c>
      <c r="I40" s="34">
        <v>8.5</v>
      </c>
      <c r="J40" s="34" t="s">
        <v>28</v>
      </c>
      <c r="K40" s="34" t="s">
        <v>28</v>
      </c>
      <c r="L40" s="42"/>
      <c r="M40" s="42"/>
      <c r="N40" s="42"/>
      <c r="O40" s="36">
        <v>7</v>
      </c>
      <c r="P40" s="37">
        <f>ROUND(SUMPRODUCT(H40:O40,$H$9:$O$9)/100,1)</f>
        <v>7.4</v>
      </c>
      <c r="Q40" s="38" t="str">
        <f t="shared" si="0"/>
        <v>B</v>
      </c>
      <c r="R40" s="39" t="str">
        <f t="shared" si="1"/>
        <v>Khá</v>
      </c>
      <c r="S40" s="40" t="str">
        <f t="shared" si="2"/>
        <v/>
      </c>
      <c r="T40" s="41" t="s">
        <v>366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22.05" customHeight="1">
      <c r="B41" s="29">
        <v>32</v>
      </c>
      <c r="C41" s="30" t="s">
        <v>331</v>
      </c>
      <c r="D41" s="31" t="s">
        <v>332</v>
      </c>
      <c r="E41" s="32" t="s">
        <v>217</v>
      </c>
      <c r="F41" s="33" t="s">
        <v>333</v>
      </c>
      <c r="G41" s="30" t="s">
        <v>334</v>
      </c>
      <c r="H41" s="34">
        <v>9</v>
      </c>
      <c r="I41" s="34">
        <v>8</v>
      </c>
      <c r="J41" s="34" t="s">
        <v>28</v>
      </c>
      <c r="K41" s="34" t="s">
        <v>28</v>
      </c>
      <c r="L41" s="42"/>
      <c r="M41" s="42"/>
      <c r="N41" s="42"/>
      <c r="O41" s="36">
        <v>7.5</v>
      </c>
      <c r="P41" s="37">
        <f>ROUND(SUMPRODUCT(H41:O41,$H$9:$O$9)/100,1)</f>
        <v>7.7</v>
      </c>
      <c r="Q41" s="38" t="str">
        <f t="shared" si="0"/>
        <v>B</v>
      </c>
      <c r="R41" s="39" t="str">
        <f t="shared" si="1"/>
        <v>Khá</v>
      </c>
      <c r="S41" s="40" t="str">
        <f t="shared" si="2"/>
        <v/>
      </c>
      <c r="T41" s="41" t="s">
        <v>366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22.05" customHeight="1">
      <c r="B42" s="29">
        <v>33</v>
      </c>
      <c r="C42" s="30" t="s">
        <v>335</v>
      </c>
      <c r="D42" s="31" t="s">
        <v>336</v>
      </c>
      <c r="E42" s="32" t="s">
        <v>221</v>
      </c>
      <c r="F42" s="33" t="s">
        <v>337</v>
      </c>
      <c r="G42" s="30" t="s">
        <v>62</v>
      </c>
      <c r="H42" s="34">
        <v>9</v>
      </c>
      <c r="I42" s="34">
        <v>7.5</v>
      </c>
      <c r="J42" s="34" t="s">
        <v>28</v>
      </c>
      <c r="K42" s="34" t="s">
        <v>28</v>
      </c>
      <c r="L42" s="42"/>
      <c r="M42" s="42"/>
      <c r="N42" s="42"/>
      <c r="O42" s="36">
        <v>7.5</v>
      </c>
      <c r="P42" s="37">
        <f>ROUND(SUMPRODUCT(H42:O42,$H$9:$O$9)/100,1)</f>
        <v>7.7</v>
      </c>
      <c r="Q42" s="38" t="str">
        <f t="shared" si="0"/>
        <v>B</v>
      </c>
      <c r="R42" s="39" t="str">
        <f t="shared" si="1"/>
        <v>Khá</v>
      </c>
      <c r="S42" s="40" t="str">
        <f t="shared" si="2"/>
        <v/>
      </c>
      <c r="T42" s="41" t="s">
        <v>366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22.05" customHeight="1">
      <c r="B43" s="29">
        <v>34</v>
      </c>
      <c r="C43" s="30" t="s">
        <v>338</v>
      </c>
      <c r="D43" s="31" t="s">
        <v>339</v>
      </c>
      <c r="E43" s="32" t="s">
        <v>221</v>
      </c>
      <c r="F43" s="33" t="s">
        <v>340</v>
      </c>
      <c r="G43" s="30" t="s">
        <v>80</v>
      </c>
      <c r="H43" s="34">
        <v>9</v>
      </c>
      <c r="I43" s="34">
        <v>8.5</v>
      </c>
      <c r="J43" s="34" t="s">
        <v>28</v>
      </c>
      <c r="K43" s="34" t="s">
        <v>28</v>
      </c>
      <c r="L43" s="42"/>
      <c r="M43" s="42"/>
      <c r="N43" s="42"/>
      <c r="O43" s="36">
        <v>5.5</v>
      </c>
      <c r="P43" s="37">
        <f>ROUND(SUMPRODUCT(H43:O43,$H$9:$O$9)/100,1)</f>
        <v>6.2</v>
      </c>
      <c r="Q43" s="38" t="str">
        <f t="shared" si="0"/>
        <v>C</v>
      </c>
      <c r="R43" s="39" t="str">
        <f t="shared" si="1"/>
        <v>Trung bình</v>
      </c>
      <c r="S43" s="40" t="str">
        <f t="shared" si="2"/>
        <v/>
      </c>
      <c r="T43" s="41" t="s">
        <v>366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22.05" customHeight="1">
      <c r="B44" s="29">
        <v>35</v>
      </c>
      <c r="C44" s="30" t="s">
        <v>341</v>
      </c>
      <c r="D44" s="31" t="s">
        <v>342</v>
      </c>
      <c r="E44" s="32" t="s">
        <v>221</v>
      </c>
      <c r="F44" s="33" t="s">
        <v>343</v>
      </c>
      <c r="G44" s="30" t="s">
        <v>62</v>
      </c>
      <c r="H44" s="34">
        <v>9</v>
      </c>
      <c r="I44" s="34">
        <v>7</v>
      </c>
      <c r="J44" s="34" t="s">
        <v>28</v>
      </c>
      <c r="K44" s="34" t="s">
        <v>28</v>
      </c>
      <c r="L44" s="42"/>
      <c r="M44" s="42"/>
      <c r="N44" s="42"/>
      <c r="O44" s="36">
        <v>6.5</v>
      </c>
      <c r="P44" s="37">
        <f>ROUND(SUMPRODUCT(H44:O44,$H$9:$O$9)/100,1)</f>
        <v>6.8</v>
      </c>
      <c r="Q44" s="38" t="str">
        <f t="shared" si="0"/>
        <v>C+</v>
      </c>
      <c r="R44" s="39" t="str">
        <f t="shared" si="1"/>
        <v>Trung bình</v>
      </c>
      <c r="S44" s="40" t="str">
        <f t="shared" si="2"/>
        <v/>
      </c>
      <c r="T44" s="41" t="s">
        <v>366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22.05" customHeight="1">
      <c r="B45" s="29">
        <v>36</v>
      </c>
      <c r="C45" s="30" t="s">
        <v>344</v>
      </c>
      <c r="D45" s="31" t="s">
        <v>339</v>
      </c>
      <c r="E45" s="32" t="s">
        <v>345</v>
      </c>
      <c r="F45" s="33" t="s">
        <v>346</v>
      </c>
      <c r="G45" s="30" t="s">
        <v>347</v>
      </c>
      <c r="H45" s="34">
        <v>9</v>
      </c>
      <c r="I45" s="34">
        <v>8</v>
      </c>
      <c r="J45" s="34" t="s">
        <v>28</v>
      </c>
      <c r="K45" s="34" t="s">
        <v>28</v>
      </c>
      <c r="L45" s="42"/>
      <c r="M45" s="42"/>
      <c r="N45" s="42"/>
      <c r="O45" s="36">
        <v>8</v>
      </c>
      <c r="P45" s="37">
        <f>ROUND(SUMPRODUCT(H45:O45,$H$9:$O$9)/100,1)</f>
        <v>8.1</v>
      </c>
      <c r="Q45" s="38" t="str">
        <f t="shared" si="0"/>
        <v>B+</v>
      </c>
      <c r="R45" s="39" t="str">
        <f t="shared" si="1"/>
        <v>Khá</v>
      </c>
      <c r="S45" s="40" t="str">
        <f t="shared" si="2"/>
        <v/>
      </c>
      <c r="T45" s="41" t="s">
        <v>366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22.05" customHeight="1">
      <c r="B46" s="29">
        <v>37</v>
      </c>
      <c r="C46" s="30" t="s">
        <v>348</v>
      </c>
      <c r="D46" s="31" t="s">
        <v>349</v>
      </c>
      <c r="E46" s="32" t="s">
        <v>345</v>
      </c>
      <c r="F46" s="33" t="s">
        <v>350</v>
      </c>
      <c r="G46" s="30" t="s">
        <v>62</v>
      </c>
      <c r="H46" s="34">
        <v>9</v>
      </c>
      <c r="I46" s="34">
        <v>8</v>
      </c>
      <c r="J46" s="34" t="s">
        <v>28</v>
      </c>
      <c r="K46" s="34" t="s">
        <v>28</v>
      </c>
      <c r="L46" s="42"/>
      <c r="M46" s="42"/>
      <c r="N46" s="42"/>
      <c r="O46" s="36">
        <v>8.5</v>
      </c>
      <c r="P46" s="37">
        <f>ROUND(SUMPRODUCT(H46:O46,$H$9:$O$9)/100,1)</f>
        <v>8.5</v>
      </c>
      <c r="Q46" s="38" t="str">
        <f t="shared" si="0"/>
        <v>A</v>
      </c>
      <c r="R46" s="39" t="str">
        <f t="shared" si="1"/>
        <v>Giỏi</v>
      </c>
      <c r="S46" s="40" t="str">
        <f t="shared" si="2"/>
        <v/>
      </c>
      <c r="T46" s="41" t="s">
        <v>366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22.05" customHeight="1">
      <c r="B47" s="29">
        <v>38</v>
      </c>
      <c r="C47" s="30" t="s">
        <v>351</v>
      </c>
      <c r="D47" s="31" t="s">
        <v>352</v>
      </c>
      <c r="E47" s="32" t="s">
        <v>353</v>
      </c>
      <c r="F47" s="33" t="s">
        <v>354</v>
      </c>
      <c r="G47" s="30" t="s">
        <v>80</v>
      </c>
      <c r="H47" s="34">
        <v>8</v>
      </c>
      <c r="I47" s="34">
        <v>7</v>
      </c>
      <c r="J47" s="34" t="s">
        <v>28</v>
      </c>
      <c r="K47" s="34" t="s">
        <v>28</v>
      </c>
      <c r="L47" s="42"/>
      <c r="M47" s="42"/>
      <c r="N47" s="42"/>
      <c r="O47" s="36">
        <v>4.5</v>
      </c>
      <c r="P47" s="37">
        <f>ROUND(SUMPRODUCT(H47:O47,$H$9:$O$9)/100,1)</f>
        <v>5.0999999999999996</v>
      </c>
      <c r="Q47" s="38" t="str">
        <f t="shared" si="0"/>
        <v>D+</v>
      </c>
      <c r="R47" s="39" t="str">
        <f t="shared" si="1"/>
        <v>Trung bình yếu</v>
      </c>
      <c r="S47" s="40" t="str">
        <f t="shared" si="2"/>
        <v/>
      </c>
      <c r="T47" s="41" t="s">
        <v>366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22.05" customHeight="1">
      <c r="B48" s="29">
        <v>39</v>
      </c>
      <c r="C48" s="30" t="s">
        <v>355</v>
      </c>
      <c r="D48" s="31" t="s">
        <v>356</v>
      </c>
      <c r="E48" s="32" t="s">
        <v>357</v>
      </c>
      <c r="F48" s="33" t="s">
        <v>358</v>
      </c>
      <c r="G48" s="30" t="s">
        <v>75</v>
      </c>
      <c r="H48" s="34">
        <v>8</v>
      </c>
      <c r="I48" s="34">
        <v>8</v>
      </c>
      <c r="J48" s="34" t="s">
        <v>28</v>
      </c>
      <c r="K48" s="34" t="s">
        <v>28</v>
      </c>
      <c r="L48" s="42"/>
      <c r="M48" s="42"/>
      <c r="N48" s="42"/>
      <c r="O48" s="36">
        <v>4</v>
      </c>
      <c r="P48" s="37">
        <f>ROUND(SUMPRODUCT(H48:O48,$H$9:$O$9)/100,1)</f>
        <v>4.8</v>
      </c>
      <c r="Q48" s="38" t="str">
        <f t="shared" si="0"/>
        <v>D</v>
      </c>
      <c r="R48" s="39" t="str">
        <f t="shared" si="1"/>
        <v>Trung bình yếu</v>
      </c>
      <c r="S48" s="40" t="str">
        <f t="shared" si="2"/>
        <v/>
      </c>
      <c r="T48" s="41" t="s">
        <v>366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22.2" customHeight="1">
      <c r="B49" s="29">
        <v>40</v>
      </c>
      <c r="C49" s="30" t="s">
        <v>359</v>
      </c>
      <c r="D49" s="31" t="s">
        <v>360</v>
      </c>
      <c r="E49" s="32" t="s">
        <v>361</v>
      </c>
      <c r="F49" s="33" t="s">
        <v>103</v>
      </c>
      <c r="G49" s="30" t="s">
        <v>62</v>
      </c>
      <c r="H49" s="34">
        <v>8</v>
      </c>
      <c r="I49" s="34">
        <v>7.5</v>
      </c>
      <c r="J49" s="34" t="s">
        <v>28</v>
      </c>
      <c r="K49" s="34" t="s">
        <v>28</v>
      </c>
      <c r="L49" s="42"/>
      <c r="M49" s="42"/>
      <c r="N49" s="42"/>
      <c r="O49" s="36">
        <v>4.5</v>
      </c>
      <c r="P49" s="37">
        <f>ROUND(SUMPRODUCT(H49:O49,$H$9:$O$9)/100,1)</f>
        <v>5.2</v>
      </c>
      <c r="Q49" s="38" t="str">
        <f t="shared" si="0"/>
        <v>D+</v>
      </c>
      <c r="R49" s="39" t="str">
        <f t="shared" si="1"/>
        <v>Trung bình yếu</v>
      </c>
      <c r="S49" s="40" t="str">
        <f t="shared" si="2"/>
        <v/>
      </c>
      <c r="T49" s="41" t="s">
        <v>366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22.05" customHeight="1">
      <c r="B50" s="29">
        <v>41</v>
      </c>
      <c r="C50" s="30" t="s">
        <v>362</v>
      </c>
      <c r="D50" s="31" t="s">
        <v>363</v>
      </c>
      <c r="E50" s="32" t="s">
        <v>364</v>
      </c>
      <c r="F50" s="33" t="s">
        <v>365</v>
      </c>
      <c r="G50" s="30" t="s">
        <v>75</v>
      </c>
      <c r="H50" s="34">
        <v>9</v>
      </c>
      <c r="I50" s="34">
        <v>6.5</v>
      </c>
      <c r="J50" s="34" t="s">
        <v>28</v>
      </c>
      <c r="K50" s="34" t="s">
        <v>28</v>
      </c>
      <c r="L50" s="42"/>
      <c r="M50" s="42"/>
      <c r="N50" s="42"/>
      <c r="O50" s="36">
        <v>7.5</v>
      </c>
      <c r="P50" s="37">
        <f>ROUND(SUMPRODUCT(H50:O50,$H$9:$O$9)/100,1)</f>
        <v>7.6</v>
      </c>
      <c r="Q50" s="38" t="str">
        <f t="shared" si="0"/>
        <v>B</v>
      </c>
      <c r="R50" s="39" t="str">
        <f t="shared" si="1"/>
        <v>Khá</v>
      </c>
      <c r="S50" s="40" t="str">
        <f t="shared" si="2"/>
        <v/>
      </c>
      <c r="T50" s="41" t="s">
        <v>366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9" customHeight="1">
      <c r="A51" s="2"/>
      <c r="B51" s="43"/>
      <c r="C51" s="44"/>
      <c r="D51" s="44"/>
      <c r="E51" s="45"/>
      <c r="F51" s="45"/>
      <c r="G51" s="45"/>
      <c r="H51" s="46"/>
      <c r="I51" s="47"/>
      <c r="J51" s="47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3"/>
    </row>
    <row r="52" spans="1:38" ht="16.8" hidden="1">
      <c r="A52" s="2"/>
      <c r="B52" s="135" t="s">
        <v>29</v>
      </c>
      <c r="C52" s="135"/>
      <c r="D52" s="136"/>
      <c r="E52" s="137"/>
      <c r="F52" s="137"/>
      <c r="G52" s="137"/>
      <c r="H52" s="138"/>
      <c r="I52" s="139"/>
      <c r="J52" s="139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3"/>
    </row>
    <row r="53" spans="1:38" ht="16.5" hidden="1" customHeight="1">
      <c r="A53" s="2"/>
      <c r="B53" s="140" t="s">
        <v>30</v>
      </c>
      <c r="C53" s="140"/>
      <c r="D53" s="141">
        <f>+$Z$8</f>
        <v>41</v>
      </c>
      <c r="E53" s="142" t="s">
        <v>31</v>
      </c>
      <c r="F53" s="143" t="s">
        <v>32</v>
      </c>
      <c r="G53" s="143"/>
      <c r="H53" s="143"/>
      <c r="I53" s="143"/>
      <c r="J53" s="143"/>
      <c r="K53" s="143"/>
      <c r="L53" s="143"/>
      <c r="M53" s="143"/>
      <c r="N53" s="143"/>
      <c r="O53" s="144">
        <f>$Z$8 -COUNTIF($S$9:$S$240,"Vắng") -COUNTIF($S$9:$S$240,"Vắng có phép") - COUNTIF($S$9:$S$240,"Đình chỉ thi") - COUNTIF($S$9:$S$240,"Không đủ ĐKDT")</f>
        <v>40</v>
      </c>
      <c r="P53" s="144"/>
      <c r="Q53" s="144"/>
      <c r="R53" s="145"/>
      <c r="S53" s="146" t="s">
        <v>31</v>
      </c>
      <c r="T53" s="145"/>
      <c r="U53" s="3"/>
    </row>
    <row r="54" spans="1:38" ht="16.5" hidden="1" customHeight="1">
      <c r="A54" s="2"/>
      <c r="B54" s="140" t="s">
        <v>33</v>
      </c>
      <c r="C54" s="140"/>
      <c r="D54" s="141">
        <f>+$AK$8</f>
        <v>39</v>
      </c>
      <c r="E54" s="142" t="s">
        <v>31</v>
      </c>
      <c r="F54" s="143" t="s">
        <v>34</v>
      </c>
      <c r="G54" s="143"/>
      <c r="H54" s="143"/>
      <c r="I54" s="143"/>
      <c r="J54" s="143"/>
      <c r="K54" s="143"/>
      <c r="L54" s="143"/>
      <c r="M54" s="143"/>
      <c r="N54" s="143"/>
      <c r="O54" s="147">
        <f>COUNTIF($S$9:$S$116,"Vắng")</f>
        <v>0</v>
      </c>
      <c r="P54" s="147"/>
      <c r="Q54" s="147"/>
      <c r="R54" s="148"/>
      <c r="S54" s="146" t="s">
        <v>31</v>
      </c>
      <c r="T54" s="148"/>
      <c r="U54" s="3"/>
    </row>
    <row r="55" spans="1:38" ht="16.5" hidden="1" customHeight="1">
      <c r="A55" s="2"/>
      <c r="B55" s="140" t="s">
        <v>46</v>
      </c>
      <c r="C55" s="140"/>
      <c r="D55" s="149">
        <f>COUNTIF(W10:W50,"Học lại")</f>
        <v>1</v>
      </c>
      <c r="E55" s="142" t="s">
        <v>31</v>
      </c>
      <c r="F55" s="143" t="s">
        <v>47</v>
      </c>
      <c r="G55" s="143"/>
      <c r="H55" s="143"/>
      <c r="I55" s="143"/>
      <c r="J55" s="143"/>
      <c r="K55" s="143"/>
      <c r="L55" s="143"/>
      <c r="M55" s="143"/>
      <c r="N55" s="143"/>
      <c r="O55" s="144">
        <f>COUNTIF($S$9:$S$116,"Vắng có phép")</f>
        <v>1</v>
      </c>
      <c r="P55" s="144"/>
      <c r="Q55" s="144"/>
      <c r="R55" s="145"/>
      <c r="S55" s="146" t="s">
        <v>31</v>
      </c>
      <c r="T55" s="145"/>
      <c r="U55" s="3"/>
    </row>
    <row r="56" spans="1:38" ht="3" hidden="1" customHeight="1">
      <c r="A56" s="2"/>
      <c r="B56" s="91"/>
      <c r="C56" s="136"/>
      <c r="D56" s="136"/>
      <c r="E56" s="137"/>
      <c r="F56" s="137"/>
      <c r="G56" s="137"/>
      <c r="H56" s="138"/>
      <c r="I56" s="139"/>
      <c r="J56" s="139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3"/>
    </row>
    <row r="57" spans="1:38" hidden="1">
      <c r="B57" s="150" t="s">
        <v>48</v>
      </c>
      <c r="C57" s="150"/>
      <c r="D57" s="151">
        <f>COUNTIF(W10:W50,"Thi lại")</f>
        <v>1</v>
      </c>
      <c r="E57" s="152" t="s">
        <v>31</v>
      </c>
      <c r="F57" s="97"/>
      <c r="G57" s="97"/>
      <c r="H57" s="97"/>
      <c r="I57" s="97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3"/>
    </row>
    <row r="58" spans="1:38" ht="24.75" customHeight="1">
      <c r="B58" s="85"/>
      <c r="C58" s="85"/>
      <c r="D58" s="86"/>
      <c r="E58" s="87"/>
      <c r="F58" s="3"/>
      <c r="G58" s="3"/>
      <c r="H58" s="3"/>
      <c r="I58" s="3"/>
      <c r="J58" s="100" t="s">
        <v>370</v>
      </c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3"/>
    </row>
    <row r="59" spans="1:38" ht="31.95" hidden="1" customHeight="1">
      <c r="A59" s="57"/>
      <c r="B59" s="101" t="s">
        <v>35</v>
      </c>
      <c r="C59" s="101"/>
      <c r="D59" s="101"/>
      <c r="E59" s="101"/>
      <c r="F59" s="101"/>
      <c r="G59" s="101"/>
      <c r="H59" s="101"/>
      <c r="I59" s="58"/>
      <c r="J59" s="102" t="s">
        <v>369</v>
      </c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3"/>
    </row>
    <row r="60" spans="1:38" ht="4.5" hidden="1" customHeight="1">
      <c r="A60" s="2"/>
      <c r="B60" s="43"/>
      <c r="C60" s="59"/>
      <c r="D60" s="59"/>
      <c r="E60" s="60"/>
      <c r="F60" s="60"/>
      <c r="G60" s="60"/>
      <c r="H60" s="61"/>
      <c r="I60" s="62"/>
      <c r="J60" s="62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38" s="2" customFormat="1" hidden="1">
      <c r="B61" s="101" t="s">
        <v>36</v>
      </c>
      <c r="C61" s="101"/>
      <c r="D61" s="103" t="s">
        <v>37</v>
      </c>
      <c r="E61" s="103"/>
      <c r="F61" s="103"/>
      <c r="G61" s="103"/>
      <c r="H61" s="103"/>
      <c r="I61" s="62"/>
      <c r="J61" s="62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3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1:38" s="2" customFormat="1" hidden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1:38" s="2" customFormat="1" hidden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1:38" s="2" customFormat="1" hidden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1:38" s="2" customFormat="1" ht="9.7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  <row r="66" spans="1:38" s="2" customFormat="1" ht="3.75" hidden="1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</row>
    <row r="67" spans="1:38" s="2" customFormat="1" ht="18" hidden="1" customHeight="1">
      <c r="A67" s="1"/>
      <c r="B67" s="104" t="s">
        <v>371</v>
      </c>
      <c r="C67" s="104"/>
      <c r="D67" s="104" t="s">
        <v>372</v>
      </c>
      <c r="E67" s="104"/>
      <c r="F67" s="104"/>
      <c r="G67" s="104"/>
      <c r="H67" s="104"/>
      <c r="I67" s="104"/>
      <c r="J67" s="104" t="s">
        <v>52</v>
      </c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3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</row>
    <row r="68" spans="1:38" s="2" customFormat="1" ht="4.5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t="36.7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t="21.75" customHeight="1">
      <c r="A70" s="1"/>
      <c r="B70" s="101"/>
      <c r="C70" s="101"/>
      <c r="D70" s="101"/>
      <c r="E70" s="101"/>
      <c r="F70" s="101"/>
      <c r="G70" s="101"/>
      <c r="H70" s="101"/>
      <c r="I70" s="5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>
      <c r="A71" s="1"/>
      <c r="B71" s="43"/>
      <c r="C71" s="59"/>
      <c r="D71" s="59"/>
      <c r="E71" s="60"/>
      <c r="F71" s="60"/>
      <c r="G71" s="60"/>
      <c r="H71" s="61"/>
      <c r="I71" s="62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1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>
      <c r="A72" s="1"/>
      <c r="B72" s="101"/>
      <c r="C72" s="101"/>
      <c r="D72" s="103"/>
      <c r="E72" s="103"/>
      <c r="F72" s="103"/>
      <c r="G72" s="103"/>
      <c r="H72" s="103"/>
      <c r="I72" s="62"/>
      <c r="J72" s="62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1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1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7" spans="1:38"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</row>
  </sheetData>
  <sheetProtection formatCells="0" formatColumns="0" formatRows="0" insertColumns="0" insertRows="0" insertHyperlinks="0" deleteColumns="0" deleteRows="0" sort="0" autoFilter="0" pivotTables="0"/>
  <autoFilter ref="A8:AL50">
    <filterColumn colId="3" showButton="0"/>
  </autoFilter>
  <sortState ref="B10:U50">
    <sortCondition ref="B10:B50"/>
  </sortState>
  <mergeCells count="58">
    <mergeCell ref="B1:G1"/>
    <mergeCell ref="H1:T1"/>
    <mergeCell ref="B2:G2"/>
    <mergeCell ref="H2:T2"/>
    <mergeCell ref="B4:C4"/>
    <mergeCell ref="D4:N4"/>
    <mergeCell ref="O4:T4"/>
    <mergeCell ref="AK4:AL6"/>
    <mergeCell ref="B5:C5"/>
    <mergeCell ref="G5:N5"/>
    <mergeCell ref="O5:T5"/>
    <mergeCell ref="X4:X7"/>
    <mergeCell ref="Y4:Y7"/>
    <mergeCell ref="Z4:Z7"/>
    <mergeCell ref="AA4:AD6"/>
    <mergeCell ref="AE4:AF6"/>
    <mergeCell ref="AG4:AH6"/>
    <mergeCell ref="S7:S9"/>
    <mergeCell ref="T7:T9"/>
    <mergeCell ref="Q7:Q8"/>
    <mergeCell ref="R7:R8"/>
    <mergeCell ref="B7:B8"/>
    <mergeCell ref="N7:N8"/>
    <mergeCell ref="F54:N54"/>
    <mergeCell ref="C7:C8"/>
    <mergeCell ref="D7:E8"/>
    <mergeCell ref="AI4:AJ6"/>
    <mergeCell ref="F7:F8"/>
    <mergeCell ref="G7:G8"/>
    <mergeCell ref="B9:G9"/>
    <mergeCell ref="B52:C52"/>
    <mergeCell ref="F53:N53"/>
    <mergeCell ref="O7:O8"/>
    <mergeCell ref="P7:P9"/>
    <mergeCell ref="H7:H8"/>
    <mergeCell ref="I7:I8"/>
    <mergeCell ref="J7:J8"/>
    <mergeCell ref="K7:K8"/>
    <mergeCell ref="L7:L8"/>
    <mergeCell ref="M7:M8"/>
    <mergeCell ref="B72:C72"/>
    <mergeCell ref="D72:H72"/>
    <mergeCell ref="B77:C77"/>
    <mergeCell ref="D77:I77"/>
    <mergeCell ref="J77:T77"/>
    <mergeCell ref="J71:T71"/>
    <mergeCell ref="F55:N55"/>
    <mergeCell ref="J57:T57"/>
    <mergeCell ref="J58:T58"/>
    <mergeCell ref="B59:H59"/>
    <mergeCell ref="J59:T59"/>
    <mergeCell ref="B61:C61"/>
    <mergeCell ref="D61:H61"/>
    <mergeCell ref="B67:C67"/>
    <mergeCell ref="D67:I67"/>
    <mergeCell ref="B70:H70"/>
    <mergeCell ref="J70:T70"/>
    <mergeCell ref="J67:T67"/>
  </mergeCells>
  <conditionalFormatting sqref="H10:O50">
    <cfRule type="cellIs" dxfId="4" priority="5" operator="greaterThan">
      <formula>10</formula>
    </cfRule>
  </conditionalFormatting>
  <conditionalFormatting sqref="C1:C1048576">
    <cfRule type="duplicateValues" dxfId="3" priority="3"/>
  </conditionalFormatting>
  <conditionalFormatting sqref="C58:C67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X2:AL8 W10:W50 D55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5"/>
  <sheetViews>
    <sheetView workbookViewId="0">
      <pane ySplit="3" topLeftCell="A4" activePane="bottomLeft" state="frozen"/>
      <selection activeCell="A6" sqref="A6:XFD6"/>
      <selection pane="bottomLeft" activeCell="S12" sqref="S12"/>
    </sheetView>
  </sheetViews>
  <sheetFormatPr defaultColWidth="9" defaultRowHeight="15.6"/>
  <cols>
    <col min="1" max="1" width="0.59765625" style="1" customWidth="1"/>
    <col min="2" max="2" width="4" style="1" customWidth="1"/>
    <col min="3" max="3" width="10.59765625" style="1" customWidth="1"/>
    <col min="4" max="4" width="15.5" style="1" customWidth="1"/>
    <col min="5" max="5" width="7.19921875" style="1" customWidth="1"/>
    <col min="6" max="6" width="9.3984375" style="1" hidden="1" customWidth="1"/>
    <col min="7" max="7" width="11.3984375" style="1" customWidth="1"/>
    <col min="8" max="8" width="5.19921875" style="1" customWidth="1"/>
    <col min="9" max="9" width="5.796875" style="1" customWidth="1"/>
    <col min="10" max="11" width="4.3984375" style="1" hidden="1" customWidth="1"/>
    <col min="12" max="12" width="3.19921875" style="1" hidden="1" customWidth="1"/>
    <col min="13" max="13" width="3.5" style="1" hidden="1" customWidth="1"/>
    <col min="14" max="14" width="9" style="1" hidden="1" customWidth="1"/>
    <col min="15" max="15" width="6.09765625" style="1" customWidth="1"/>
    <col min="16" max="16" width="6.5" style="1" customWidth="1"/>
    <col min="17" max="17" width="6.5" style="1" hidden="1" customWidth="1"/>
    <col min="18" max="18" width="11.8984375" style="1" hidden="1" customWidth="1"/>
    <col min="19" max="19" width="13.59765625" style="1" customWidth="1"/>
    <col min="20" max="20" width="5.69921875" style="1" customWidth="1"/>
    <col min="21" max="21" width="6.5" style="1" customWidth="1"/>
    <col min="22" max="22" width="6.5" style="2" customWidth="1"/>
    <col min="23" max="23" width="9" style="66"/>
    <col min="24" max="24" width="9.09765625" style="66" bestFit="1" customWidth="1"/>
    <col min="25" max="25" width="9" style="66"/>
    <col min="26" max="26" width="10.3984375" style="66" bestFit="1" customWidth="1"/>
    <col min="27" max="27" width="9.09765625" style="66" bestFit="1" customWidth="1"/>
    <col min="28" max="38" width="9" style="66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367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25.5" customHeight="1">
      <c r="B2" s="126" t="s">
        <v>1</v>
      </c>
      <c r="C2" s="126"/>
      <c r="D2" s="126"/>
      <c r="E2" s="126"/>
      <c r="F2" s="126"/>
      <c r="G2" s="126"/>
      <c r="H2" s="127" t="s">
        <v>49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28" t="s">
        <v>2</v>
      </c>
      <c r="C4" s="128"/>
      <c r="D4" s="129" t="s">
        <v>53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 t="s">
        <v>56</v>
      </c>
      <c r="P4" s="130"/>
      <c r="Q4" s="130"/>
      <c r="R4" s="130"/>
      <c r="S4" s="130"/>
      <c r="T4" s="130"/>
      <c r="W4" s="67"/>
      <c r="X4" s="121" t="s">
        <v>45</v>
      </c>
      <c r="Y4" s="121" t="s">
        <v>8</v>
      </c>
      <c r="Z4" s="121" t="s">
        <v>44</v>
      </c>
      <c r="AA4" s="121" t="s">
        <v>43</v>
      </c>
      <c r="AB4" s="121"/>
      <c r="AC4" s="121"/>
      <c r="AD4" s="121"/>
      <c r="AE4" s="121" t="s">
        <v>42</v>
      </c>
      <c r="AF4" s="121"/>
      <c r="AG4" s="121" t="s">
        <v>40</v>
      </c>
      <c r="AH4" s="121"/>
      <c r="AI4" s="121" t="s">
        <v>41</v>
      </c>
      <c r="AJ4" s="121"/>
      <c r="AK4" s="121" t="s">
        <v>39</v>
      </c>
      <c r="AL4" s="121"/>
    </row>
    <row r="5" spans="2:38" ht="17.25" customHeight="1">
      <c r="B5" s="122" t="s">
        <v>3</v>
      </c>
      <c r="C5" s="122"/>
      <c r="D5" s="9">
        <v>2</v>
      </c>
      <c r="G5" s="123" t="s">
        <v>54</v>
      </c>
      <c r="H5" s="123"/>
      <c r="I5" s="123"/>
      <c r="J5" s="123"/>
      <c r="K5" s="123"/>
      <c r="L5" s="123"/>
      <c r="M5" s="123"/>
      <c r="N5" s="123"/>
      <c r="O5" s="123" t="s">
        <v>55</v>
      </c>
      <c r="P5" s="123"/>
      <c r="Q5" s="123"/>
      <c r="R5" s="123"/>
      <c r="S5" s="123"/>
      <c r="T5" s="123"/>
      <c r="W5" s="67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</row>
    <row r="7" spans="2:38" ht="44.25" customHeight="1">
      <c r="B7" s="107" t="s">
        <v>4</v>
      </c>
      <c r="C7" s="115" t="s">
        <v>5</v>
      </c>
      <c r="D7" s="117" t="s">
        <v>6</v>
      </c>
      <c r="E7" s="118"/>
      <c r="F7" s="107" t="s">
        <v>7</v>
      </c>
      <c r="G7" s="107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6" t="s">
        <v>13</v>
      </c>
      <c r="M7" s="106" t="s">
        <v>14</v>
      </c>
      <c r="N7" s="106" t="s">
        <v>15</v>
      </c>
      <c r="O7" s="106" t="s">
        <v>16</v>
      </c>
      <c r="P7" s="107" t="s">
        <v>17</v>
      </c>
      <c r="Q7" s="106" t="s">
        <v>18</v>
      </c>
      <c r="R7" s="107" t="s">
        <v>19</v>
      </c>
      <c r="S7" s="107" t="s">
        <v>20</v>
      </c>
      <c r="T7" s="107" t="s">
        <v>21</v>
      </c>
      <c r="W7" s="67"/>
      <c r="X7" s="121"/>
      <c r="Y7" s="121"/>
      <c r="Z7" s="121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9"/>
      <c r="C8" s="116"/>
      <c r="D8" s="119"/>
      <c r="E8" s="120"/>
      <c r="F8" s="109"/>
      <c r="G8" s="109"/>
      <c r="H8" s="110"/>
      <c r="I8" s="110"/>
      <c r="J8" s="110"/>
      <c r="K8" s="110"/>
      <c r="L8" s="106"/>
      <c r="M8" s="106"/>
      <c r="N8" s="106"/>
      <c r="O8" s="106"/>
      <c r="P8" s="108"/>
      <c r="Q8" s="106"/>
      <c r="R8" s="109"/>
      <c r="S8" s="108"/>
      <c r="T8" s="108"/>
      <c r="V8" s="11"/>
      <c r="W8" s="67"/>
      <c r="X8" s="72" t="str">
        <f>+D4</f>
        <v>Kế toán doanh nghiệp BCVT</v>
      </c>
      <c r="Y8" s="73" t="str">
        <f>+O4</f>
        <v>Nhóm: FIA1435-01</v>
      </c>
      <c r="Z8" s="74">
        <f>+$AI$8+$AK$8+$AG$8</f>
        <v>48</v>
      </c>
      <c r="AA8" s="68">
        <f>COUNTIF($S$9:$S$117,"Khiển trách")</f>
        <v>0</v>
      </c>
      <c r="AB8" s="68">
        <f>COUNTIF($S$9:$S$117,"Cảnh cáo")</f>
        <v>0</v>
      </c>
      <c r="AC8" s="68">
        <f>COUNTIF($S$9:$S$117,"Đình chỉ thi")</f>
        <v>0</v>
      </c>
      <c r="AD8" s="75">
        <f>+($AA$8+$AB$8+$AC$8)/$Z$8*100%</f>
        <v>0</v>
      </c>
      <c r="AE8" s="68">
        <f>SUM(COUNTIF($S$9:$S$115,"Vắng"),COUNTIF($S$9:$S$115,"Vắng có phép"))</f>
        <v>0</v>
      </c>
      <c r="AF8" s="76">
        <f>+$AE$8/$Z$8</f>
        <v>0</v>
      </c>
      <c r="AG8" s="77">
        <f>COUNTIF($W$9:$W$115,"Thi lại")</f>
        <v>0</v>
      </c>
      <c r="AH8" s="76">
        <f>+$AG$8/$Z$8</f>
        <v>0</v>
      </c>
      <c r="AI8" s="77">
        <f>COUNTIF($W$9:$W$116,"Học lại")</f>
        <v>1</v>
      </c>
      <c r="AJ8" s="76">
        <f>+$AI$8/$Z$8</f>
        <v>2.0833333333333332E-2</v>
      </c>
      <c r="AK8" s="68">
        <f>COUNTIF($W$10:$W$116,"Đạt")</f>
        <v>47</v>
      </c>
      <c r="AL8" s="75">
        <f>+$AK$8/$Z$8</f>
        <v>0.97916666666666663</v>
      </c>
    </row>
    <row r="9" spans="2:38" ht="14.25" customHeight="1">
      <c r="B9" s="111" t="s">
        <v>27</v>
      </c>
      <c r="C9" s="112"/>
      <c r="D9" s="112"/>
      <c r="E9" s="112"/>
      <c r="F9" s="112"/>
      <c r="G9" s="113"/>
      <c r="H9" s="12">
        <v>10</v>
      </c>
      <c r="I9" s="12">
        <v>10</v>
      </c>
      <c r="J9" s="13"/>
      <c r="K9" s="12"/>
      <c r="L9" s="14"/>
      <c r="M9" s="15"/>
      <c r="N9" s="15"/>
      <c r="O9" s="64">
        <f>100-(H9+I9+J9+K9)</f>
        <v>80</v>
      </c>
      <c r="P9" s="109"/>
      <c r="Q9" s="16"/>
      <c r="R9" s="16"/>
      <c r="S9" s="109"/>
      <c r="T9" s="109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58</v>
      </c>
      <c r="D10" s="19" t="s">
        <v>59</v>
      </c>
      <c r="E10" s="20" t="s">
        <v>60</v>
      </c>
      <c r="F10" s="21" t="s">
        <v>61</v>
      </c>
      <c r="G10" s="18" t="s">
        <v>62</v>
      </c>
      <c r="H10" s="22">
        <v>8</v>
      </c>
      <c r="I10" s="22">
        <v>7.5</v>
      </c>
      <c r="J10" s="22" t="s">
        <v>28</v>
      </c>
      <c r="K10" s="22" t="s">
        <v>28</v>
      </c>
      <c r="L10" s="23"/>
      <c r="M10" s="23"/>
      <c r="N10" s="23"/>
      <c r="O10" s="24">
        <v>7.5</v>
      </c>
      <c r="P10" s="25">
        <f>ROUND(SUMPRODUCT(H10:O10,$H$9:$O$9)/100,1)</f>
        <v>7.6</v>
      </c>
      <c r="Q10" s="26" t="str">
        <f t="shared" ref="Q10:Q57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6" t="str">
        <f t="shared" ref="R10:R57" si="1">IF($P10&lt;4,"Kém",IF(AND($P10&gt;=4,$P10&lt;=5.4),"Trung bình yếu",IF(AND($P10&gt;=5.5,$P10&lt;=6.9),"Trung bình",IF(AND($P10&gt;=7,$P10&lt;=8.4),"Khá",IF(AND($P10&gt;=8.5,$P10&lt;=10),"Giỏi","")))))</f>
        <v>Khá</v>
      </c>
      <c r="S10" s="88" t="str">
        <f t="shared" ref="S10:S57" si="2">+IF(OR($H10=0,$I10=0,$J10=0,$K10=0),"Không đủ ĐKDT","")</f>
        <v/>
      </c>
      <c r="T10" s="27" t="s">
        <v>231</v>
      </c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63</v>
      </c>
      <c r="D11" s="31" t="s">
        <v>64</v>
      </c>
      <c r="E11" s="32" t="s">
        <v>60</v>
      </c>
      <c r="F11" s="33" t="s">
        <v>65</v>
      </c>
      <c r="G11" s="30" t="s">
        <v>62</v>
      </c>
      <c r="H11" s="34">
        <v>8</v>
      </c>
      <c r="I11" s="34">
        <v>8.5</v>
      </c>
      <c r="J11" s="34" t="s">
        <v>28</v>
      </c>
      <c r="K11" s="34" t="s">
        <v>28</v>
      </c>
      <c r="L11" s="35"/>
      <c r="M11" s="35"/>
      <c r="N11" s="35"/>
      <c r="O11" s="36">
        <v>6</v>
      </c>
      <c r="P11" s="37">
        <f>ROUND(SUMPRODUCT(H11:O11,$H$9:$O$9)/100,1)</f>
        <v>6.5</v>
      </c>
      <c r="Q11" s="38" t="str">
        <f t="shared" si="0"/>
        <v>C+</v>
      </c>
      <c r="R11" s="39" t="str">
        <f t="shared" si="1"/>
        <v>Trung bình</v>
      </c>
      <c r="S11" s="40" t="str">
        <f t="shared" si="2"/>
        <v/>
      </c>
      <c r="T11" s="41" t="s">
        <v>231</v>
      </c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66</v>
      </c>
      <c r="D12" s="31" t="s">
        <v>67</v>
      </c>
      <c r="E12" s="32" t="s">
        <v>68</v>
      </c>
      <c r="F12" s="33" t="s">
        <v>69</v>
      </c>
      <c r="G12" s="30" t="s">
        <v>70</v>
      </c>
      <c r="H12" s="34">
        <v>9</v>
      </c>
      <c r="I12" s="34">
        <v>8</v>
      </c>
      <c r="J12" s="34" t="s">
        <v>28</v>
      </c>
      <c r="K12" s="34" t="s">
        <v>28</v>
      </c>
      <c r="L12" s="42"/>
      <c r="M12" s="42"/>
      <c r="N12" s="42"/>
      <c r="O12" s="36">
        <v>4.5</v>
      </c>
      <c r="P12" s="37">
        <f>ROUND(SUMPRODUCT(H12:O12,$H$9:$O$9)/100,1)</f>
        <v>5.3</v>
      </c>
      <c r="Q12" s="38" t="str">
        <f t="shared" si="0"/>
        <v>D+</v>
      </c>
      <c r="R12" s="39" t="str">
        <f t="shared" si="1"/>
        <v>Trung bình yếu</v>
      </c>
      <c r="S12" s="40" t="str">
        <f t="shared" si="2"/>
        <v/>
      </c>
      <c r="T12" s="41" t="s">
        <v>231</v>
      </c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29">
        <v>4</v>
      </c>
      <c r="C13" s="30" t="s">
        <v>71</v>
      </c>
      <c r="D13" s="31" t="s">
        <v>72</v>
      </c>
      <c r="E13" s="32" t="s">
        <v>73</v>
      </c>
      <c r="F13" s="33" t="s">
        <v>74</v>
      </c>
      <c r="G13" s="30" t="s">
        <v>75</v>
      </c>
      <c r="H13" s="34">
        <v>9</v>
      </c>
      <c r="I13" s="34">
        <v>7.5</v>
      </c>
      <c r="J13" s="34" t="s">
        <v>28</v>
      </c>
      <c r="K13" s="34" t="s">
        <v>28</v>
      </c>
      <c r="L13" s="42"/>
      <c r="M13" s="42"/>
      <c r="N13" s="42"/>
      <c r="O13" s="36">
        <v>7.5</v>
      </c>
      <c r="P13" s="37">
        <f>ROUND(SUMPRODUCT(H13:O13,$H$9:$O$9)/100,1)</f>
        <v>7.7</v>
      </c>
      <c r="Q13" s="38" t="str">
        <f t="shared" si="0"/>
        <v>B</v>
      </c>
      <c r="R13" s="39" t="str">
        <f t="shared" si="1"/>
        <v>Khá</v>
      </c>
      <c r="S13" s="40" t="str">
        <f t="shared" si="2"/>
        <v/>
      </c>
      <c r="T13" s="41" t="s">
        <v>231</v>
      </c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76</v>
      </c>
      <c r="D14" s="31" t="s">
        <v>77</v>
      </c>
      <c r="E14" s="32" t="s">
        <v>78</v>
      </c>
      <c r="F14" s="33" t="s">
        <v>79</v>
      </c>
      <c r="G14" s="30" t="s">
        <v>80</v>
      </c>
      <c r="H14" s="34">
        <v>9</v>
      </c>
      <c r="I14" s="34">
        <v>7.5</v>
      </c>
      <c r="J14" s="34" t="s">
        <v>28</v>
      </c>
      <c r="K14" s="34" t="s">
        <v>28</v>
      </c>
      <c r="L14" s="42"/>
      <c r="M14" s="42"/>
      <c r="N14" s="42"/>
      <c r="O14" s="36">
        <v>5.5</v>
      </c>
      <c r="P14" s="37">
        <f>ROUND(SUMPRODUCT(H14:O14,$H$9:$O$9)/100,1)</f>
        <v>6.1</v>
      </c>
      <c r="Q14" s="38" t="str">
        <f t="shared" si="0"/>
        <v>C</v>
      </c>
      <c r="R14" s="39" t="str">
        <f t="shared" si="1"/>
        <v>Trung bình</v>
      </c>
      <c r="S14" s="40" t="str">
        <f t="shared" si="2"/>
        <v/>
      </c>
      <c r="T14" s="41" t="s">
        <v>231</v>
      </c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81</v>
      </c>
      <c r="D15" s="31" t="s">
        <v>82</v>
      </c>
      <c r="E15" s="32" t="s">
        <v>83</v>
      </c>
      <c r="F15" s="33" t="s">
        <v>84</v>
      </c>
      <c r="G15" s="30" t="s">
        <v>62</v>
      </c>
      <c r="H15" s="34">
        <v>9</v>
      </c>
      <c r="I15" s="34">
        <v>8.5</v>
      </c>
      <c r="J15" s="34" t="s">
        <v>28</v>
      </c>
      <c r="K15" s="34" t="s">
        <v>28</v>
      </c>
      <c r="L15" s="42"/>
      <c r="M15" s="42"/>
      <c r="N15" s="42"/>
      <c r="O15" s="36">
        <v>7</v>
      </c>
      <c r="P15" s="37">
        <f>ROUND(SUMPRODUCT(H15:O15,$H$9:$O$9)/100,1)</f>
        <v>7.4</v>
      </c>
      <c r="Q15" s="38" t="str">
        <f t="shared" si="0"/>
        <v>B</v>
      </c>
      <c r="R15" s="39" t="str">
        <f t="shared" si="1"/>
        <v>Khá</v>
      </c>
      <c r="S15" s="40" t="str">
        <f t="shared" si="2"/>
        <v/>
      </c>
      <c r="T15" s="41" t="s">
        <v>231</v>
      </c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85</v>
      </c>
      <c r="D16" s="31" t="s">
        <v>86</v>
      </c>
      <c r="E16" s="32" t="s">
        <v>87</v>
      </c>
      <c r="F16" s="33" t="s">
        <v>88</v>
      </c>
      <c r="G16" s="30" t="s">
        <v>62</v>
      </c>
      <c r="H16" s="34">
        <v>9</v>
      </c>
      <c r="I16" s="34">
        <v>8</v>
      </c>
      <c r="J16" s="34" t="s">
        <v>28</v>
      </c>
      <c r="K16" s="34" t="s">
        <v>28</v>
      </c>
      <c r="L16" s="42"/>
      <c r="M16" s="42"/>
      <c r="N16" s="42"/>
      <c r="O16" s="36">
        <v>5</v>
      </c>
      <c r="P16" s="37">
        <f>ROUND(SUMPRODUCT(H16:O16,$H$9:$O$9)/100,1)</f>
        <v>5.7</v>
      </c>
      <c r="Q16" s="38" t="str">
        <f t="shared" si="0"/>
        <v>C</v>
      </c>
      <c r="R16" s="39" t="str">
        <f t="shared" si="1"/>
        <v>Trung bình</v>
      </c>
      <c r="S16" s="40" t="str">
        <f t="shared" si="2"/>
        <v/>
      </c>
      <c r="T16" s="41" t="s">
        <v>231</v>
      </c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89</v>
      </c>
      <c r="D17" s="31" t="s">
        <v>90</v>
      </c>
      <c r="E17" s="32" t="s">
        <v>91</v>
      </c>
      <c r="F17" s="33" t="s">
        <v>92</v>
      </c>
      <c r="G17" s="30" t="s">
        <v>80</v>
      </c>
      <c r="H17" s="34">
        <v>9</v>
      </c>
      <c r="I17" s="34">
        <v>8</v>
      </c>
      <c r="J17" s="34" t="s">
        <v>28</v>
      </c>
      <c r="K17" s="34" t="s">
        <v>28</v>
      </c>
      <c r="L17" s="42"/>
      <c r="M17" s="42"/>
      <c r="N17" s="42"/>
      <c r="O17" s="36">
        <v>4</v>
      </c>
      <c r="P17" s="37">
        <f>ROUND(SUMPRODUCT(H17:O17,$H$9:$O$9)/100,1)</f>
        <v>4.9000000000000004</v>
      </c>
      <c r="Q17" s="38" t="str">
        <f t="shared" si="0"/>
        <v>D</v>
      </c>
      <c r="R17" s="39" t="str">
        <f t="shared" si="1"/>
        <v>Trung bình yếu</v>
      </c>
      <c r="S17" s="40" t="str">
        <f t="shared" si="2"/>
        <v/>
      </c>
      <c r="T17" s="41" t="s">
        <v>231</v>
      </c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93</v>
      </c>
      <c r="D18" s="31" t="s">
        <v>94</v>
      </c>
      <c r="E18" s="32" t="s">
        <v>91</v>
      </c>
      <c r="F18" s="33" t="s">
        <v>95</v>
      </c>
      <c r="G18" s="30" t="s">
        <v>70</v>
      </c>
      <c r="H18" s="34">
        <v>9</v>
      </c>
      <c r="I18" s="34">
        <v>8.5</v>
      </c>
      <c r="J18" s="34" t="s">
        <v>28</v>
      </c>
      <c r="K18" s="34" t="s">
        <v>28</v>
      </c>
      <c r="L18" s="42"/>
      <c r="M18" s="42"/>
      <c r="N18" s="42"/>
      <c r="O18" s="36">
        <v>4.5</v>
      </c>
      <c r="P18" s="37">
        <f>ROUND(SUMPRODUCT(H18:O18,$H$9:$O$9)/100,1)</f>
        <v>5.4</v>
      </c>
      <c r="Q18" s="38" t="str">
        <f t="shared" si="0"/>
        <v>D+</v>
      </c>
      <c r="R18" s="39" t="str">
        <f t="shared" si="1"/>
        <v>Trung bình yếu</v>
      </c>
      <c r="S18" s="40" t="str">
        <f t="shared" si="2"/>
        <v/>
      </c>
      <c r="T18" s="41" t="s">
        <v>231</v>
      </c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96</v>
      </c>
      <c r="D19" s="31" t="s">
        <v>97</v>
      </c>
      <c r="E19" s="32" t="s">
        <v>98</v>
      </c>
      <c r="F19" s="33" t="s">
        <v>99</v>
      </c>
      <c r="G19" s="30" t="s">
        <v>100</v>
      </c>
      <c r="H19" s="34">
        <v>8</v>
      </c>
      <c r="I19" s="34">
        <v>8</v>
      </c>
      <c r="J19" s="34" t="s">
        <v>28</v>
      </c>
      <c r="K19" s="34" t="s">
        <v>28</v>
      </c>
      <c r="L19" s="42"/>
      <c r="M19" s="42"/>
      <c r="N19" s="42"/>
      <c r="O19" s="36">
        <v>6.5</v>
      </c>
      <c r="P19" s="37">
        <f>ROUND(SUMPRODUCT(H19:O19,$H$9:$O$9)/100,1)</f>
        <v>6.8</v>
      </c>
      <c r="Q19" s="38" t="str">
        <f t="shared" si="0"/>
        <v>C+</v>
      </c>
      <c r="R19" s="39" t="str">
        <f t="shared" si="1"/>
        <v>Trung bình</v>
      </c>
      <c r="S19" s="40" t="str">
        <f t="shared" si="2"/>
        <v/>
      </c>
      <c r="T19" s="41" t="s">
        <v>231</v>
      </c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101</v>
      </c>
      <c r="D20" s="31" t="s">
        <v>102</v>
      </c>
      <c r="E20" s="32" t="s">
        <v>98</v>
      </c>
      <c r="F20" s="33" t="s">
        <v>103</v>
      </c>
      <c r="G20" s="30" t="s">
        <v>75</v>
      </c>
      <c r="H20" s="34">
        <v>9</v>
      </c>
      <c r="I20" s="34">
        <v>8</v>
      </c>
      <c r="J20" s="34" t="s">
        <v>28</v>
      </c>
      <c r="K20" s="34" t="s">
        <v>28</v>
      </c>
      <c r="L20" s="42"/>
      <c r="M20" s="42"/>
      <c r="N20" s="42"/>
      <c r="O20" s="36">
        <v>6</v>
      </c>
      <c r="P20" s="37">
        <f>ROUND(SUMPRODUCT(H20:O20,$H$9:$O$9)/100,1)</f>
        <v>6.5</v>
      </c>
      <c r="Q20" s="38" t="str">
        <f t="shared" si="0"/>
        <v>C+</v>
      </c>
      <c r="R20" s="39" t="str">
        <f t="shared" si="1"/>
        <v>Trung bình</v>
      </c>
      <c r="S20" s="40" t="str">
        <f t="shared" si="2"/>
        <v/>
      </c>
      <c r="T20" s="41" t="s">
        <v>231</v>
      </c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104</v>
      </c>
      <c r="D21" s="31" t="s">
        <v>105</v>
      </c>
      <c r="E21" s="32" t="s">
        <v>106</v>
      </c>
      <c r="F21" s="33" t="s">
        <v>107</v>
      </c>
      <c r="G21" s="30" t="s">
        <v>80</v>
      </c>
      <c r="H21" s="34">
        <v>9</v>
      </c>
      <c r="I21" s="34">
        <v>7.5</v>
      </c>
      <c r="J21" s="34" t="s">
        <v>28</v>
      </c>
      <c r="K21" s="34" t="s">
        <v>28</v>
      </c>
      <c r="L21" s="42"/>
      <c r="M21" s="42"/>
      <c r="N21" s="42"/>
      <c r="O21" s="36">
        <v>7</v>
      </c>
      <c r="P21" s="37">
        <f>ROUND(SUMPRODUCT(H21:O21,$H$9:$O$9)/100,1)</f>
        <v>7.3</v>
      </c>
      <c r="Q21" s="38" t="str">
        <f t="shared" si="0"/>
        <v>B</v>
      </c>
      <c r="R21" s="39" t="str">
        <f t="shared" si="1"/>
        <v>Khá</v>
      </c>
      <c r="S21" s="40" t="str">
        <f t="shared" si="2"/>
        <v/>
      </c>
      <c r="T21" s="41" t="s">
        <v>231</v>
      </c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108</v>
      </c>
      <c r="D22" s="31" t="s">
        <v>109</v>
      </c>
      <c r="E22" s="32" t="s">
        <v>110</v>
      </c>
      <c r="F22" s="33" t="s">
        <v>111</v>
      </c>
      <c r="G22" s="30" t="s">
        <v>75</v>
      </c>
      <c r="H22" s="34">
        <v>8</v>
      </c>
      <c r="I22" s="34">
        <v>8.5</v>
      </c>
      <c r="J22" s="34" t="s">
        <v>28</v>
      </c>
      <c r="K22" s="34" t="s">
        <v>28</v>
      </c>
      <c r="L22" s="42"/>
      <c r="M22" s="42"/>
      <c r="N22" s="42"/>
      <c r="O22" s="36">
        <v>7</v>
      </c>
      <c r="P22" s="37">
        <f>ROUND(SUMPRODUCT(H22:O22,$H$9:$O$9)/100,1)</f>
        <v>7.3</v>
      </c>
      <c r="Q22" s="38" t="str">
        <f t="shared" si="0"/>
        <v>B</v>
      </c>
      <c r="R22" s="39" t="str">
        <f t="shared" si="1"/>
        <v>Khá</v>
      </c>
      <c r="S22" s="40" t="str">
        <f t="shared" si="2"/>
        <v/>
      </c>
      <c r="T22" s="41" t="s">
        <v>231</v>
      </c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112</v>
      </c>
      <c r="D23" s="31" t="s">
        <v>113</v>
      </c>
      <c r="E23" s="32" t="s">
        <v>114</v>
      </c>
      <c r="F23" s="33" t="s">
        <v>115</v>
      </c>
      <c r="G23" s="30" t="s">
        <v>62</v>
      </c>
      <c r="H23" s="34">
        <v>8</v>
      </c>
      <c r="I23" s="34">
        <v>8</v>
      </c>
      <c r="J23" s="34" t="s">
        <v>28</v>
      </c>
      <c r="K23" s="34" t="s">
        <v>28</v>
      </c>
      <c r="L23" s="42"/>
      <c r="M23" s="42"/>
      <c r="N23" s="42"/>
      <c r="O23" s="36">
        <v>8</v>
      </c>
      <c r="P23" s="37">
        <f>ROUND(SUMPRODUCT(H23:O23,$H$9:$O$9)/100,1)</f>
        <v>8</v>
      </c>
      <c r="Q23" s="38" t="str">
        <f t="shared" si="0"/>
        <v>B+</v>
      </c>
      <c r="R23" s="39" t="str">
        <f t="shared" si="1"/>
        <v>Khá</v>
      </c>
      <c r="S23" s="40" t="str">
        <f t="shared" si="2"/>
        <v/>
      </c>
      <c r="T23" s="41" t="s">
        <v>231</v>
      </c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116</v>
      </c>
      <c r="D24" s="31" t="s">
        <v>117</v>
      </c>
      <c r="E24" s="32" t="s">
        <v>118</v>
      </c>
      <c r="F24" s="33" t="s">
        <v>119</v>
      </c>
      <c r="G24" s="30" t="s">
        <v>70</v>
      </c>
      <c r="H24" s="34">
        <v>8</v>
      </c>
      <c r="I24" s="34">
        <v>8.5</v>
      </c>
      <c r="J24" s="34" t="s">
        <v>28</v>
      </c>
      <c r="K24" s="34" t="s">
        <v>28</v>
      </c>
      <c r="L24" s="42"/>
      <c r="M24" s="42"/>
      <c r="N24" s="42"/>
      <c r="O24" s="36">
        <v>7.5</v>
      </c>
      <c r="P24" s="37">
        <f>ROUND(SUMPRODUCT(H24:O24,$H$9:$O$9)/100,1)</f>
        <v>7.7</v>
      </c>
      <c r="Q24" s="38" t="str">
        <f t="shared" si="0"/>
        <v>B</v>
      </c>
      <c r="R24" s="39" t="str">
        <f t="shared" si="1"/>
        <v>Khá</v>
      </c>
      <c r="S24" s="40" t="str">
        <f t="shared" si="2"/>
        <v/>
      </c>
      <c r="T24" s="41" t="s">
        <v>231</v>
      </c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120</v>
      </c>
      <c r="D25" s="31" t="s">
        <v>121</v>
      </c>
      <c r="E25" s="32" t="s">
        <v>122</v>
      </c>
      <c r="F25" s="33" t="s">
        <v>84</v>
      </c>
      <c r="G25" s="30" t="s">
        <v>75</v>
      </c>
      <c r="H25" s="34">
        <v>9</v>
      </c>
      <c r="I25" s="34">
        <v>8</v>
      </c>
      <c r="J25" s="34" t="s">
        <v>28</v>
      </c>
      <c r="K25" s="34" t="s">
        <v>28</v>
      </c>
      <c r="L25" s="42"/>
      <c r="M25" s="42"/>
      <c r="N25" s="42"/>
      <c r="O25" s="36">
        <v>8.5</v>
      </c>
      <c r="P25" s="37">
        <f>ROUND(SUMPRODUCT(H25:O25,$H$9:$O$9)/100,1)</f>
        <v>8.5</v>
      </c>
      <c r="Q25" s="38" t="str">
        <f t="shared" si="0"/>
        <v>A</v>
      </c>
      <c r="R25" s="39" t="str">
        <f t="shared" si="1"/>
        <v>Giỏi</v>
      </c>
      <c r="S25" s="40" t="str">
        <f t="shared" si="2"/>
        <v/>
      </c>
      <c r="T25" s="41" t="s">
        <v>231</v>
      </c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123</v>
      </c>
      <c r="D26" s="31" t="s">
        <v>124</v>
      </c>
      <c r="E26" s="32" t="s">
        <v>125</v>
      </c>
      <c r="F26" s="33" t="s">
        <v>126</v>
      </c>
      <c r="G26" s="30" t="s">
        <v>62</v>
      </c>
      <c r="H26" s="34">
        <v>9</v>
      </c>
      <c r="I26" s="34">
        <v>8</v>
      </c>
      <c r="J26" s="34" t="s">
        <v>28</v>
      </c>
      <c r="K26" s="34" t="s">
        <v>28</v>
      </c>
      <c r="L26" s="42"/>
      <c r="M26" s="42"/>
      <c r="N26" s="42"/>
      <c r="O26" s="36">
        <v>6</v>
      </c>
      <c r="P26" s="37">
        <f>ROUND(SUMPRODUCT(H26:O26,$H$9:$O$9)/100,1)</f>
        <v>6.5</v>
      </c>
      <c r="Q26" s="38" t="str">
        <f t="shared" si="0"/>
        <v>C+</v>
      </c>
      <c r="R26" s="39" t="str">
        <f t="shared" si="1"/>
        <v>Trung bình</v>
      </c>
      <c r="S26" s="40" t="str">
        <f t="shared" si="2"/>
        <v/>
      </c>
      <c r="T26" s="41" t="s">
        <v>231</v>
      </c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127</v>
      </c>
      <c r="D27" s="31" t="s">
        <v>128</v>
      </c>
      <c r="E27" s="32" t="s">
        <v>129</v>
      </c>
      <c r="F27" s="33" t="s">
        <v>88</v>
      </c>
      <c r="G27" s="30" t="s">
        <v>80</v>
      </c>
      <c r="H27" s="34">
        <v>9</v>
      </c>
      <c r="I27" s="34">
        <v>7.5</v>
      </c>
      <c r="J27" s="34" t="s">
        <v>28</v>
      </c>
      <c r="K27" s="34" t="s">
        <v>28</v>
      </c>
      <c r="L27" s="42"/>
      <c r="M27" s="42"/>
      <c r="N27" s="42"/>
      <c r="O27" s="36">
        <v>5</v>
      </c>
      <c r="P27" s="37">
        <f>ROUND(SUMPRODUCT(H27:O27,$H$9:$O$9)/100,1)</f>
        <v>5.7</v>
      </c>
      <c r="Q27" s="38" t="str">
        <f t="shared" si="0"/>
        <v>C</v>
      </c>
      <c r="R27" s="39" t="str">
        <f t="shared" si="1"/>
        <v>Trung bình</v>
      </c>
      <c r="S27" s="40" t="str">
        <f t="shared" si="2"/>
        <v/>
      </c>
      <c r="T27" s="41" t="s">
        <v>231</v>
      </c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130</v>
      </c>
      <c r="D28" s="31" t="s">
        <v>131</v>
      </c>
      <c r="E28" s="32" t="s">
        <v>129</v>
      </c>
      <c r="F28" s="33" t="s">
        <v>132</v>
      </c>
      <c r="G28" s="30" t="s">
        <v>62</v>
      </c>
      <c r="H28" s="34">
        <v>9</v>
      </c>
      <c r="I28" s="34">
        <v>8</v>
      </c>
      <c r="J28" s="34" t="s">
        <v>28</v>
      </c>
      <c r="K28" s="34" t="s">
        <v>28</v>
      </c>
      <c r="L28" s="42"/>
      <c r="M28" s="42"/>
      <c r="N28" s="42"/>
      <c r="O28" s="36">
        <v>5</v>
      </c>
      <c r="P28" s="37">
        <f>ROUND(SUMPRODUCT(H28:O28,$H$9:$O$9)/100,1)</f>
        <v>5.7</v>
      </c>
      <c r="Q28" s="38" t="str">
        <f t="shared" si="0"/>
        <v>C</v>
      </c>
      <c r="R28" s="39" t="str">
        <f t="shared" si="1"/>
        <v>Trung bình</v>
      </c>
      <c r="S28" s="40" t="str">
        <f t="shared" si="2"/>
        <v/>
      </c>
      <c r="T28" s="41" t="s">
        <v>231</v>
      </c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133</v>
      </c>
      <c r="D29" s="31" t="s">
        <v>134</v>
      </c>
      <c r="E29" s="32" t="s">
        <v>135</v>
      </c>
      <c r="F29" s="33" t="s">
        <v>136</v>
      </c>
      <c r="G29" s="30" t="s">
        <v>70</v>
      </c>
      <c r="H29" s="34">
        <v>9</v>
      </c>
      <c r="I29" s="34">
        <v>8</v>
      </c>
      <c r="J29" s="34" t="s">
        <v>28</v>
      </c>
      <c r="K29" s="34" t="s">
        <v>28</v>
      </c>
      <c r="L29" s="42"/>
      <c r="M29" s="42"/>
      <c r="N29" s="42"/>
      <c r="O29" s="36">
        <v>9</v>
      </c>
      <c r="P29" s="37">
        <f>ROUND(SUMPRODUCT(H29:O29,$H$9:$O$9)/100,1)</f>
        <v>8.9</v>
      </c>
      <c r="Q29" s="38" t="str">
        <f t="shared" si="0"/>
        <v>A</v>
      </c>
      <c r="R29" s="39" t="str">
        <f t="shared" si="1"/>
        <v>Giỏi</v>
      </c>
      <c r="S29" s="40" t="str">
        <f t="shared" si="2"/>
        <v/>
      </c>
      <c r="T29" s="41" t="s">
        <v>231</v>
      </c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137</v>
      </c>
      <c r="D30" s="31" t="s">
        <v>138</v>
      </c>
      <c r="E30" s="32" t="s">
        <v>135</v>
      </c>
      <c r="F30" s="33" t="s">
        <v>139</v>
      </c>
      <c r="G30" s="30" t="s">
        <v>75</v>
      </c>
      <c r="H30" s="34">
        <v>9</v>
      </c>
      <c r="I30" s="34">
        <v>8.5</v>
      </c>
      <c r="J30" s="34" t="s">
        <v>28</v>
      </c>
      <c r="K30" s="34" t="s">
        <v>28</v>
      </c>
      <c r="L30" s="42"/>
      <c r="M30" s="42"/>
      <c r="N30" s="42"/>
      <c r="O30" s="36">
        <v>8.5</v>
      </c>
      <c r="P30" s="37">
        <f>ROUND(SUMPRODUCT(H30:O30,$H$9:$O$9)/100,1)</f>
        <v>8.6</v>
      </c>
      <c r="Q30" s="38" t="str">
        <f t="shared" si="0"/>
        <v>A</v>
      </c>
      <c r="R30" s="39" t="str">
        <f t="shared" si="1"/>
        <v>Giỏi</v>
      </c>
      <c r="S30" s="40" t="str">
        <f t="shared" si="2"/>
        <v/>
      </c>
      <c r="T30" s="41" t="s">
        <v>231</v>
      </c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140</v>
      </c>
      <c r="D31" s="31" t="s">
        <v>141</v>
      </c>
      <c r="E31" s="32" t="s">
        <v>142</v>
      </c>
      <c r="F31" s="33" t="s">
        <v>143</v>
      </c>
      <c r="G31" s="30" t="s">
        <v>62</v>
      </c>
      <c r="H31" s="34">
        <v>8</v>
      </c>
      <c r="I31" s="34">
        <v>6.5</v>
      </c>
      <c r="J31" s="34" t="s">
        <v>28</v>
      </c>
      <c r="K31" s="34" t="s">
        <v>28</v>
      </c>
      <c r="L31" s="42"/>
      <c r="M31" s="42"/>
      <c r="N31" s="42"/>
      <c r="O31" s="36">
        <v>4</v>
      </c>
      <c r="P31" s="37">
        <f>ROUND(SUMPRODUCT(H31:O31,$H$9:$O$9)/100,1)</f>
        <v>4.7</v>
      </c>
      <c r="Q31" s="38" t="str">
        <f t="shared" si="0"/>
        <v>D</v>
      </c>
      <c r="R31" s="39" t="str">
        <f t="shared" si="1"/>
        <v>Trung bình yếu</v>
      </c>
      <c r="S31" s="40" t="str">
        <f t="shared" si="2"/>
        <v/>
      </c>
      <c r="T31" s="41" t="s">
        <v>231</v>
      </c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144</v>
      </c>
      <c r="D32" s="31" t="s">
        <v>145</v>
      </c>
      <c r="E32" s="32" t="s">
        <v>146</v>
      </c>
      <c r="F32" s="33" t="s">
        <v>84</v>
      </c>
      <c r="G32" s="30" t="s">
        <v>70</v>
      </c>
      <c r="H32" s="34">
        <v>9</v>
      </c>
      <c r="I32" s="34">
        <v>8.5</v>
      </c>
      <c r="J32" s="34" t="s">
        <v>28</v>
      </c>
      <c r="K32" s="34" t="s">
        <v>28</v>
      </c>
      <c r="L32" s="42"/>
      <c r="M32" s="42"/>
      <c r="N32" s="42"/>
      <c r="O32" s="36">
        <v>7.5</v>
      </c>
      <c r="P32" s="37">
        <f>ROUND(SUMPRODUCT(H32:O32,$H$9:$O$9)/100,1)</f>
        <v>7.8</v>
      </c>
      <c r="Q32" s="38" t="str">
        <f t="shared" si="0"/>
        <v>B</v>
      </c>
      <c r="R32" s="39" t="str">
        <f t="shared" si="1"/>
        <v>Khá</v>
      </c>
      <c r="S32" s="40" t="str">
        <f t="shared" si="2"/>
        <v/>
      </c>
      <c r="T32" s="41" t="s">
        <v>231</v>
      </c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29">
        <v>24</v>
      </c>
      <c r="C33" s="30" t="s">
        <v>147</v>
      </c>
      <c r="D33" s="31" t="s">
        <v>148</v>
      </c>
      <c r="E33" s="32" t="s">
        <v>146</v>
      </c>
      <c r="F33" s="33" t="s">
        <v>149</v>
      </c>
      <c r="G33" s="30" t="s">
        <v>62</v>
      </c>
      <c r="H33" s="34">
        <v>9</v>
      </c>
      <c r="I33" s="34">
        <v>8</v>
      </c>
      <c r="J33" s="34" t="s">
        <v>28</v>
      </c>
      <c r="K33" s="34" t="s">
        <v>28</v>
      </c>
      <c r="L33" s="42"/>
      <c r="M33" s="42"/>
      <c r="N33" s="42"/>
      <c r="O33" s="36">
        <v>8</v>
      </c>
      <c r="P33" s="37">
        <f>ROUND(SUMPRODUCT(H33:O33,$H$9:$O$9)/100,1)</f>
        <v>8.1</v>
      </c>
      <c r="Q33" s="38" t="str">
        <f t="shared" si="0"/>
        <v>B+</v>
      </c>
      <c r="R33" s="39" t="str">
        <f t="shared" si="1"/>
        <v>Khá</v>
      </c>
      <c r="S33" s="40" t="str">
        <f t="shared" si="2"/>
        <v/>
      </c>
      <c r="T33" s="41" t="s">
        <v>231</v>
      </c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29">
        <v>25</v>
      </c>
      <c r="C34" s="30" t="s">
        <v>150</v>
      </c>
      <c r="D34" s="31" t="s">
        <v>151</v>
      </c>
      <c r="E34" s="32" t="s">
        <v>152</v>
      </c>
      <c r="F34" s="33" t="s">
        <v>153</v>
      </c>
      <c r="G34" s="30" t="s">
        <v>62</v>
      </c>
      <c r="H34" s="34">
        <v>9</v>
      </c>
      <c r="I34" s="34">
        <v>8.5</v>
      </c>
      <c r="J34" s="34" t="s">
        <v>28</v>
      </c>
      <c r="K34" s="34" t="s">
        <v>28</v>
      </c>
      <c r="L34" s="42"/>
      <c r="M34" s="42"/>
      <c r="N34" s="42"/>
      <c r="O34" s="36">
        <v>6.5</v>
      </c>
      <c r="P34" s="37">
        <f>ROUND(SUMPRODUCT(H34:O34,$H$9:$O$9)/100,1)</f>
        <v>7</v>
      </c>
      <c r="Q34" s="38" t="str">
        <f t="shared" si="0"/>
        <v>B</v>
      </c>
      <c r="R34" s="39" t="str">
        <f t="shared" si="1"/>
        <v>Khá</v>
      </c>
      <c r="S34" s="40" t="str">
        <f t="shared" si="2"/>
        <v/>
      </c>
      <c r="T34" s="41" t="s">
        <v>232</v>
      </c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29">
        <v>26</v>
      </c>
      <c r="C35" s="30" t="s">
        <v>154</v>
      </c>
      <c r="D35" s="31" t="s">
        <v>155</v>
      </c>
      <c r="E35" s="32" t="s">
        <v>156</v>
      </c>
      <c r="F35" s="33" t="s">
        <v>157</v>
      </c>
      <c r="G35" s="30" t="s">
        <v>62</v>
      </c>
      <c r="H35" s="34">
        <v>8</v>
      </c>
      <c r="I35" s="34">
        <v>8</v>
      </c>
      <c r="J35" s="34" t="s">
        <v>28</v>
      </c>
      <c r="K35" s="34" t="s">
        <v>28</v>
      </c>
      <c r="L35" s="42"/>
      <c r="M35" s="42"/>
      <c r="N35" s="42"/>
      <c r="O35" s="36">
        <v>4</v>
      </c>
      <c r="P35" s="37">
        <f>ROUND(SUMPRODUCT(H35:O35,$H$9:$O$9)/100,1)</f>
        <v>4.8</v>
      </c>
      <c r="Q35" s="38" t="str">
        <f t="shared" si="0"/>
        <v>D</v>
      </c>
      <c r="R35" s="39" t="str">
        <f t="shared" si="1"/>
        <v>Trung bình yếu</v>
      </c>
      <c r="S35" s="40" t="str">
        <f t="shared" si="2"/>
        <v/>
      </c>
      <c r="T35" s="41" t="s">
        <v>232</v>
      </c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29">
        <v>27</v>
      </c>
      <c r="C36" s="30" t="s">
        <v>158</v>
      </c>
      <c r="D36" s="31" t="s">
        <v>159</v>
      </c>
      <c r="E36" s="32" t="s">
        <v>156</v>
      </c>
      <c r="F36" s="33" t="s">
        <v>160</v>
      </c>
      <c r="G36" s="30" t="s">
        <v>75</v>
      </c>
      <c r="H36" s="34">
        <v>8</v>
      </c>
      <c r="I36" s="34">
        <v>8</v>
      </c>
      <c r="J36" s="34" t="s">
        <v>28</v>
      </c>
      <c r="K36" s="34" t="s">
        <v>28</v>
      </c>
      <c r="L36" s="42"/>
      <c r="M36" s="42"/>
      <c r="N36" s="42"/>
      <c r="O36" s="36">
        <v>4</v>
      </c>
      <c r="P36" s="37">
        <f>ROUND(SUMPRODUCT(H36:O36,$H$9:$O$9)/100,1)</f>
        <v>4.8</v>
      </c>
      <c r="Q36" s="38" t="str">
        <f t="shared" si="0"/>
        <v>D</v>
      </c>
      <c r="R36" s="39" t="str">
        <f t="shared" si="1"/>
        <v>Trung bình yếu</v>
      </c>
      <c r="S36" s="40" t="str">
        <f t="shared" si="2"/>
        <v/>
      </c>
      <c r="T36" s="41" t="s">
        <v>232</v>
      </c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29">
        <v>28</v>
      </c>
      <c r="C37" s="30" t="s">
        <v>161</v>
      </c>
      <c r="D37" s="31" t="s">
        <v>162</v>
      </c>
      <c r="E37" s="32" t="s">
        <v>163</v>
      </c>
      <c r="F37" s="33" t="s">
        <v>164</v>
      </c>
      <c r="G37" s="30" t="s">
        <v>80</v>
      </c>
      <c r="H37" s="34">
        <v>9</v>
      </c>
      <c r="I37" s="34">
        <v>8</v>
      </c>
      <c r="J37" s="34" t="s">
        <v>28</v>
      </c>
      <c r="K37" s="34" t="s">
        <v>28</v>
      </c>
      <c r="L37" s="42"/>
      <c r="M37" s="42"/>
      <c r="N37" s="42"/>
      <c r="O37" s="36">
        <v>7</v>
      </c>
      <c r="P37" s="37">
        <f>ROUND(SUMPRODUCT(H37:O37,$H$9:$O$9)/100,1)</f>
        <v>7.3</v>
      </c>
      <c r="Q37" s="38" t="str">
        <f t="shared" si="0"/>
        <v>B</v>
      </c>
      <c r="R37" s="39" t="str">
        <f t="shared" si="1"/>
        <v>Khá</v>
      </c>
      <c r="S37" s="40" t="str">
        <f t="shared" si="2"/>
        <v/>
      </c>
      <c r="T37" s="41" t="s">
        <v>232</v>
      </c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29">
        <v>29</v>
      </c>
      <c r="C38" s="30" t="s">
        <v>165</v>
      </c>
      <c r="D38" s="31" t="s">
        <v>166</v>
      </c>
      <c r="E38" s="32" t="s">
        <v>167</v>
      </c>
      <c r="F38" s="33" t="s">
        <v>157</v>
      </c>
      <c r="G38" s="30" t="s">
        <v>75</v>
      </c>
      <c r="H38" s="34">
        <v>9</v>
      </c>
      <c r="I38" s="34">
        <v>8</v>
      </c>
      <c r="J38" s="34" t="s">
        <v>28</v>
      </c>
      <c r="K38" s="34" t="s">
        <v>28</v>
      </c>
      <c r="L38" s="42"/>
      <c r="M38" s="42"/>
      <c r="N38" s="42"/>
      <c r="O38" s="36">
        <v>7</v>
      </c>
      <c r="P38" s="37">
        <f>ROUND(SUMPRODUCT(H38:O38,$H$9:$O$9)/100,1)</f>
        <v>7.3</v>
      </c>
      <c r="Q38" s="38" t="str">
        <f t="shared" si="0"/>
        <v>B</v>
      </c>
      <c r="R38" s="39" t="str">
        <f t="shared" si="1"/>
        <v>Khá</v>
      </c>
      <c r="S38" s="40" t="str">
        <f t="shared" si="2"/>
        <v/>
      </c>
      <c r="T38" s="41" t="s">
        <v>232</v>
      </c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29">
        <v>30</v>
      </c>
      <c r="C39" s="30" t="s">
        <v>168</v>
      </c>
      <c r="D39" s="31" t="s">
        <v>169</v>
      </c>
      <c r="E39" s="32" t="s">
        <v>170</v>
      </c>
      <c r="F39" s="33" t="s">
        <v>171</v>
      </c>
      <c r="G39" s="30" t="s">
        <v>70</v>
      </c>
      <c r="H39" s="34">
        <v>9</v>
      </c>
      <c r="I39" s="34">
        <v>7</v>
      </c>
      <c r="J39" s="34" t="s">
        <v>28</v>
      </c>
      <c r="K39" s="34" t="s">
        <v>28</v>
      </c>
      <c r="L39" s="42"/>
      <c r="M39" s="42"/>
      <c r="N39" s="42"/>
      <c r="O39" s="36">
        <v>4.5</v>
      </c>
      <c r="P39" s="37">
        <f>ROUND(SUMPRODUCT(H39:O39,$H$9:$O$9)/100,1)</f>
        <v>5.2</v>
      </c>
      <c r="Q39" s="38" t="str">
        <f t="shared" si="0"/>
        <v>D+</v>
      </c>
      <c r="R39" s="39" t="str">
        <f t="shared" si="1"/>
        <v>Trung bình yếu</v>
      </c>
      <c r="S39" s="40" t="str">
        <f t="shared" si="2"/>
        <v/>
      </c>
      <c r="T39" s="41" t="s">
        <v>232</v>
      </c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29">
        <v>31</v>
      </c>
      <c r="C40" s="30" t="s">
        <v>172</v>
      </c>
      <c r="D40" s="31" t="s">
        <v>173</v>
      </c>
      <c r="E40" s="32" t="s">
        <v>170</v>
      </c>
      <c r="F40" s="33" t="s">
        <v>174</v>
      </c>
      <c r="G40" s="30" t="s">
        <v>62</v>
      </c>
      <c r="H40" s="34">
        <v>9</v>
      </c>
      <c r="I40" s="34">
        <v>8.5</v>
      </c>
      <c r="J40" s="34" t="s">
        <v>28</v>
      </c>
      <c r="K40" s="34" t="s">
        <v>28</v>
      </c>
      <c r="L40" s="42"/>
      <c r="M40" s="42"/>
      <c r="N40" s="42"/>
      <c r="O40" s="36">
        <v>9</v>
      </c>
      <c r="P40" s="37">
        <f>ROUND(SUMPRODUCT(H40:O40,$H$9:$O$9)/100,1)</f>
        <v>9</v>
      </c>
      <c r="Q40" s="38" t="str">
        <f t="shared" si="0"/>
        <v>A+</v>
      </c>
      <c r="R40" s="39" t="str">
        <f t="shared" si="1"/>
        <v>Giỏi</v>
      </c>
      <c r="S40" s="40" t="str">
        <f t="shared" si="2"/>
        <v/>
      </c>
      <c r="T40" s="41" t="s">
        <v>232</v>
      </c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29">
        <v>32</v>
      </c>
      <c r="C41" s="30" t="s">
        <v>175</v>
      </c>
      <c r="D41" s="31" t="s">
        <v>166</v>
      </c>
      <c r="E41" s="32" t="s">
        <v>170</v>
      </c>
      <c r="F41" s="33" t="s">
        <v>176</v>
      </c>
      <c r="G41" s="30" t="s">
        <v>80</v>
      </c>
      <c r="H41" s="34">
        <v>9</v>
      </c>
      <c r="I41" s="34">
        <v>8.5</v>
      </c>
      <c r="J41" s="34" t="s">
        <v>28</v>
      </c>
      <c r="K41" s="34" t="s">
        <v>28</v>
      </c>
      <c r="L41" s="42"/>
      <c r="M41" s="42"/>
      <c r="N41" s="42"/>
      <c r="O41" s="36">
        <v>7.5</v>
      </c>
      <c r="P41" s="37">
        <f>ROUND(SUMPRODUCT(H41:O41,$H$9:$O$9)/100,1)</f>
        <v>7.8</v>
      </c>
      <c r="Q41" s="38" t="str">
        <f t="shared" si="0"/>
        <v>B</v>
      </c>
      <c r="R41" s="39" t="str">
        <f t="shared" si="1"/>
        <v>Khá</v>
      </c>
      <c r="S41" s="40" t="str">
        <f t="shared" si="2"/>
        <v/>
      </c>
      <c r="T41" s="41" t="s">
        <v>232</v>
      </c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29">
        <v>33</v>
      </c>
      <c r="C42" s="30" t="s">
        <v>177</v>
      </c>
      <c r="D42" s="31" t="s">
        <v>178</v>
      </c>
      <c r="E42" s="32" t="s">
        <v>179</v>
      </c>
      <c r="F42" s="33" t="s">
        <v>180</v>
      </c>
      <c r="G42" s="30" t="s">
        <v>80</v>
      </c>
      <c r="H42" s="34">
        <v>9</v>
      </c>
      <c r="I42" s="34">
        <v>8</v>
      </c>
      <c r="J42" s="34" t="s">
        <v>28</v>
      </c>
      <c r="K42" s="34" t="s">
        <v>28</v>
      </c>
      <c r="L42" s="42"/>
      <c r="M42" s="42"/>
      <c r="N42" s="42"/>
      <c r="O42" s="36">
        <v>8.5</v>
      </c>
      <c r="P42" s="37">
        <f>ROUND(SUMPRODUCT(H42:O42,$H$9:$O$9)/100,1)</f>
        <v>8.5</v>
      </c>
      <c r="Q42" s="38" t="str">
        <f t="shared" si="0"/>
        <v>A</v>
      </c>
      <c r="R42" s="39" t="str">
        <f t="shared" si="1"/>
        <v>Giỏi</v>
      </c>
      <c r="S42" s="40" t="str">
        <f t="shared" si="2"/>
        <v/>
      </c>
      <c r="T42" s="41" t="s">
        <v>232</v>
      </c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29">
        <v>34</v>
      </c>
      <c r="C43" s="30" t="s">
        <v>181</v>
      </c>
      <c r="D43" s="31" t="s">
        <v>182</v>
      </c>
      <c r="E43" s="32" t="s">
        <v>183</v>
      </c>
      <c r="F43" s="33" t="s">
        <v>132</v>
      </c>
      <c r="G43" s="30" t="s">
        <v>62</v>
      </c>
      <c r="H43" s="34">
        <v>9</v>
      </c>
      <c r="I43" s="34">
        <v>8</v>
      </c>
      <c r="J43" s="34" t="s">
        <v>28</v>
      </c>
      <c r="K43" s="34" t="s">
        <v>28</v>
      </c>
      <c r="L43" s="42"/>
      <c r="M43" s="42"/>
      <c r="N43" s="42"/>
      <c r="O43" s="36">
        <v>7.5</v>
      </c>
      <c r="P43" s="37">
        <f>ROUND(SUMPRODUCT(H43:O43,$H$9:$O$9)/100,1)</f>
        <v>7.7</v>
      </c>
      <c r="Q43" s="38" t="str">
        <f t="shared" si="0"/>
        <v>B</v>
      </c>
      <c r="R43" s="39" t="str">
        <f t="shared" si="1"/>
        <v>Khá</v>
      </c>
      <c r="S43" s="40" t="str">
        <f t="shared" si="2"/>
        <v/>
      </c>
      <c r="T43" s="41" t="s">
        <v>232</v>
      </c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29">
        <v>35</v>
      </c>
      <c r="C44" s="30" t="s">
        <v>184</v>
      </c>
      <c r="D44" s="31" t="s">
        <v>185</v>
      </c>
      <c r="E44" s="32" t="s">
        <v>186</v>
      </c>
      <c r="F44" s="33" t="s">
        <v>187</v>
      </c>
      <c r="G44" s="30" t="s">
        <v>75</v>
      </c>
      <c r="H44" s="34">
        <v>9</v>
      </c>
      <c r="I44" s="34">
        <v>7.5</v>
      </c>
      <c r="J44" s="34" t="s">
        <v>28</v>
      </c>
      <c r="K44" s="34" t="s">
        <v>28</v>
      </c>
      <c r="L44" s="42"/>
      <c r="M44" s="42"/>
      <c r="N44" s="42"/>
      <c r="O44" s="36">
        <v>8.5</v>
      </c>
      <c r="P44" s="37">
        <f>ROUND(SUMPRODUCT(H44:O44,$H$9:$O$9)/100,1)</f>
        <v>8.5</v>
      </c>
      <c r="Q44" s="38" t="str">
        <f t="shared" si="0"/>
        <v>A</v>
      </c>
      <c r="R44" s="39" t="str">
        <f t="shared" si="1"/>
        <v>Giỏi</v>
      </c>
      <c r="S44" s="40" t="str">
        <f t="shared" si="2"/>
        <v/>
      </c>
      <c r="T44" s="41" t="s">
        <v>232</v>
      </c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29">
        <v>36</v>
      </c>
      <c r="C45" s="30" t="s">
        <v>188</v>
      </c>
      <c r="D45" s="31" t="s">
        <v>189</v>
      </c>
      <c r="E45" s="32" t="s">
        <v>186</v>
      </c>
      <c r="F45" s="33" t="s">
        <v>74</v>
      </c>
      <c r="G45" s="30" t="s">
        <v>62</v>
      </c>
      <c r="H45" s="34">
        <v>8</v>
      </c>
      <c r="I45" s="34">
        <v>7.5</v>
      </c>
      <c r="J45" s="34" t="s">
        <v>28</v>
      </c>
      <c r="K45" s="34" t="s">
        <v>28</v>
      </c>
      <c r="L45" s="42"/>
      <c r="M45" s="42"/>
      <c r="N45" s="42"/>
      <c r="O45" s="36">
        <v>8</v>
      </c>
      <c r="P45" s="37">
        <f>ROUND(SUMPRODUCT(H45:O45,$H$9:$O$9)/100,1)</f>
        <v>8</v>
      </c>
      <c r="Q45" s="38" t="str">
        <f t="shared" si="0"/>
        <v>B+</v>
      </c>
      <c r="R45" s="39" t="str">
        <f t="shared" si="1"/>
        <v>Khá</v>
      </c>
      <c r="S45" s="40" t="str">
        <f t="shared" si="2"/>
        <v/>
      </c>
      <c r="T45" s="41" t="s">
        <v>232</v>
      </c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29">
        <v>37</v>
      </c>
      <c r="C46" s="30" t="s">
        <v>190</v>
      </c>
      <c r="D46" s="31" t="s">
        <v>166</v>
      </c>
      <c r="E46" s="32" t="s">
        <v>186</v>
      </c>
      <c r="F46" s="33" t="s">
        <v>107</v>
      </c>
      <c r="G46" s="30" t="s">
        <v>70</v>
      </c>
      <c r="H46" s="34">
        <v>9</v>
      </c>
      <c r="I46" s="34">
        <v>8</v>
      </c>
      <c r="J46" s="34" t="s">
        <v>28</v>
      </c>
      <c r="K46" s="34" t="s">
        <v>28</v>
      </c>
      <c r="L46" s="42"/>
      <c r="M46" s="42"/>
      <c r="N46" s="42"/>
      <c r="O46" s="36">
        <v>9</v>
      </c>
      <c r="P46" s="37">
        <f>ROUND(SUMPRODUCT(H46:O46,$H$9:$O$9)/100,1)</f>
        <v>8.9</v>
      </c>
      <c r="Q46" s="38" t="str">
        <f t="shared" si="0"/>
        <v>A</v>
      </c>
      <c r="R46" s="39" t="str">
        <f t="shared" si="1"/>
        <v>Giỏi</v>
      </c>
      <c r="S46" s="40" t="str">
        <f t="shared" si="2"/>
        <v/>
      </c>
      <c r="T46" s="41" t="s">
        <v>232</v>
      </c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29">
        <v>38</v>
      </c>
      <c r="C47" s="30" t="s">
        <v>191</v>
      </c>
      <c r="D47" s="31" t="s">
        <v>192</v>
      </c>
      <c r="E47" s="32" t="s">
        <v>193</v>
      </c>
      <c r="F47" s="33" t="s">
        <v>194</v>
      </c>
      <c r="G47" s="30" t="s">
        <v>70</v>
      </c>
      <c r="H47" s="34">
        <v>9</v>
      </c>
      <c r="I47" s="34">
        <v>8.5</v>
      </c>
      <c r="J47" s="34" t="s">
        <v>28</v>
      </c>
      <c r="K47" s="34" t="s">
        <v>28</v>
      </c>
      <c r="L47" s="42"/>
      <c r="M47" s="42"/>
      <c r="N47" s="42"/>
      <c r="O47" s="36">
        <v>8</v>
      </c>
      <c r="P47" s="37">
        <f>ROUND(SUMPRODUCT(H47:O47,$H$9:$O$9)/100,1)</f>
        <v>8.1999999999999993</v>
      </c>
      <c r="Q47" s="38" t="str">
        <f t="shared" si="0"/>
        <v>B+</v>
      </c>
      <c r="R47" s="39" t="str">
        <f t="shared" si="1"/>
        <v>Khá</v>
      </c>
      <c r="S47" s="40" t="str">
        <f t="shared" si="2"/>
        <v/>
      </c>
      <c r="T47" s="41" t="s">
        <v>232</v>
      </c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29">
        <v>39</v>
      </c>
      <c r="C48" s="30" t="s">
        <v>195</v>
      </c>
      <c r="D48" s="31" t="s">
        <v>196</v>
      </c>
      <c r="E48" s="32" t="s">
        <v>197</v>
      </c>
      <c r="F48" s="33" t="s">
        <v>153</v>
      </c>
      <c r="G48" s="30" t="s">
        <v>70</v>
      </c>
      <c r="H48" s="34">
        <v>9</v>
      </c>
      <c r="I48" s="34">
        <v>8</v>
      </c>
      <c r="J48" s="34" t="s">
        <v>28</v>
      </c>
      <c r="K48" s="34" t="s">
        <v>28</v>
      </c>
      <c r="L48" s="42"/>
      <c r="M48" s="42"/>
      <c r="N48" s="42"/>
      <c r="O48" s="36">
        <v>8.5</v>
      </c>
      <c r="P48" s="37">
        <f>ROUND(SUMPRODUCT(H48:O48,$H$9:$O$9)/100,1)</f>
        <v>8.5</v>
      </c>
      <c r="Q48" s="38" t="str">
        <f t="shared" si="0"/>
        <v>A</v>
      </c>
      <c r="R48" s="39" t="str">
        <f t="shared" si="1"/>
        <v>Giỏi</v>
      </c>
      <c r="S48" s="40" t="str">
        <f t="shared" si="2"/>
        <v/>
      </c>
      <c r="T48" s="41" t="s">
        <v>232</v>
      </c>
      <c r="U48" s="3"/>
      <c r="V48" s="28"/>
      <c r="W48" s="79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1:38" ht="18.75" customHeight="1">
      <c r="B49" s="29">
        <v>40</v>
      </c>
      <c r="C49" s="30" t="s">
        <v>198</v>
      </c>
      <c r="D49" s="31" t="s">
        <v>199</v>
      </c>
      <c r="E49" s="32" t="s">
        <v>200</v>
      </c>
      <c r="F49" s="33" t="s">
        <v>201</v>
      </c>
      <c r="G49" s="30" t="s">
        <v>80</v>
      </c>
      <c r="H49" s="34">
        <v>9</v>
      </c>
      <c r="I49" s="34">
        <v>8.5</v>
      </c>
      <c r="J49" s="34" t="s">
        <v>28</v>
      </c>
      <c r="K49" s="34" t="s">
        <v>28</v>
      </c>
      <c r="L49" s="42"/>
      <c r="M49" s="42"/>
      <c r="N49" s="42"/>
      <c r="O49" s="36">
        <v>6.5</v>
      </c>
      <c r="P49" s="37">
        <f>ROUND(SUMPRODUCT(H49:O49,$H$9:$O$9)/100,1)</f>
        <v>7</v>
      </c>
      <c r="Q49" s="38" t="str">
        <f t="shared" si="0"/>
        <v>B</v>
      </c>
      <c r="R49" s="39" t="str">
        <f t="shared" si="1"/>
        <v>Khá</v>
      </c>
      <c r="S49" s="40" t="str">
        <f t="shared" si="2"/>
        <v/>
      </c>
      <c r="T49" s="41" t="s">
        <v>232</v>
      </c>
      <c r="U49" s="3"/>
      <c r="V49" s="28"/>
      <c r="W49" s="79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1:38" ht="18.75" customHeight="1">
      <c r="B50" s="29">
        <v>41</v>
      </c>
      <c r="C50" s="30" t="s">
        <v>202</v>
      </c>
      <c r="D50" s="31" t="s">
        <v>203</v>
      </c>
      <c r="E50" s="32" t="s">
        <v>204</v>
      </c>
      <c r="F50" s="33" t="s">
        <v>205</v>
      </c>
      <c r="G50" s="30" t="s">
        <v>62</v>
      </c>
      <c r="H50" s="34">
        <v>9</v>
      </c>
      <c r="I50" s="34">
        <v>7.5</v>
      </c>
      <c r="J50" s="34" t="s">
        <v>28</v>
      </c>
      <c r="K50" s="34" t="s">
        <v>28</v>
      </c>
      <c r="L50" s="42"/>
      <c r="M50" s="42"/>
      <c r="N50" s="42"/>
      <c r="O50" s="36">
        <v>8.5</v>
      </c>
      <c r="P50" s="37">
        <f>ROUND(SUMPRODUCT(H50:O50,$H$9:$O$9)/100,1)</f>
        <v>8.5</v>
      </c>
      <c r="Q50" s="38" t="str">
        <f t="shared" si="0"/>
        <v>A</v>
      </c>
      <c r="R50" s="39" t="str">
        <f t="shared" si="1"/>
        <v>Giỏi</v>
      </c>
      <c r="S50" s="40" t="str">
        <f t="shared" si="2"/>
        <v/>
      </c>
      <c r="T50" s="41" t="s">
        <v>232</v>
      </c>
      <c r="U50" s="3"/>
      <c r="V50" s="28"/>
      <c r="W50" s="79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1:38" ht="18.75" customHeight="1">
      <c r="B51" s="29">
        <v>42</v>
      </c>
      <c r="C51" s="30" t="s">
        <v>206</v>
      </c>
      <c r="D51" s="31" t="s">
        <v>207</v>
      </c>
      <c r="E51" s="32" t="s">
        <v>208</v>
      </c>
      <c r="F51" s="33" t="s">
        <v>209</v>
      </c>
      <c r="G51" s="30" t="s">
        <v>80</v>
      </c>
      <c r="H51" s="34">
        <v>9</v>
      </c>
      <c r="I51" s="34">
        <v>8</v>
      </c>
      <c r="J51" s="34" t="s">
        <v>28</v>
      </c>
      <c r="K51" s="34" t="s">
        <v>28</v>
      </c>
      <c r="L51" s="42"/>
      <c r="M51" s="42"/>
      <c r="N51" s="42"/>
      <c r="O51" s="36">
        <v>5</v>
      </c>
      <c r="P51" s="37">
        <f>ROUND(SUMPRODUCT(H51:O51,$H$9:$O$9)/100,1)</f>
        <v>5.7</v>
      </c>
      <c r="Q51" s="38" t="str">
        <f t="shared" si="0"/>
        <v>C</v>
      </c>
      <c r="R51" s="39" t="str">
        <f t="shared" si="1"/>
        <v>Trung bình</v>
      </c>
      <c r="S51" s="40" t="str">
        <f t="shared" si="2"/>
        <v/>
      </c>
      <c r="T51" s="41" t="s">
        <v>232</v>
      </c>
      <c r="U51" s="3"/>
      <c r="V51" s="28"/>
      <c r="W51" s="79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1:38" ht="18.75" customHeight="1">
      <c r="B52" s="29">
        <v>43</v>
      </c>
      <c r="C52" s="30" t="s">
        <v>210</v>
      </c>
      <c r="D52" s="31" t="s">
        <v>113</v>
      </c>
      <c r="E52" s="32" t="s">
        <v>208</v>
      </c>
      <c r="F52" s="33" t="s">
        <v>111</v>
      </c>
      <c r="G52" s="30" t="s">
        <v>62</v>
      </c>
      <c r="H52" s="34">
        <v>9</v>
      </c>
      <c r="I52" s="34">
        <v>7</v>
      </c>
      <c r="J52" s="34" t="s">
        <v>28</v>
      </c>
      <c r="K52" s="34" t="s">
        <v>28</v>
      </c>
      <c r="L52" s="42"/>
      <c r="M52" s="42"/>
      <c r="N52" s="42"/>
      <c r="O52" s="36">
        <v>5</v>
      </c>
      <c r="P52" s="37">
        <f>ROUND(SUMPRODUCT(H52:O52,$H$9:$O$9)/100,1)</f>
        <v>5.6</v>
      </c>
      <c r="Q52" s="38" t="str">
        <f t="shared" si="0"/>
        <v>C</v>
      </c>
      <c r="R52" s="39" t="str">
        <f t="shared" si="1"/>
        <v>Trung bình</v>
      </c>
      <c r="S52" s="40" t="str">
        <f t="shared" si="2"/>
        <v/>
      </c>
      <c r="T52" s="41" t="s">
        <v>232</v>
      </c>
      <c r="U52" s="3"/>
      <c r="V52" s="28"/>
      <c r="W52" s="79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1:38" ht="18.75" customHeight="1">
      <c r="B53" s="29">
        <v>44</v>
      </c>
      <c r="C53" s="30" t="s">
        <v>211</v>
      </c>
      <c r="D53" s="31" t="s">
        <v>212</v>
      </c>
      <c r="E53" s="32" t="s">
        <v>213</v>
      </c>
      <c r="F53" s="33" t="s">
        <v>214</v>
      </c>
      <c r="G53" s="30" t="s">
        <v>70</v>
      </c>
      <c r="H53" s="34">
        <v>9</v>
      </c>
      <c r="I53" s="34">
        <v>8.5</v>
      </c>
      <c r="J53" s="34" t="s">
        <v>28</v>
      </c>
      <c r="K53" s="34" t="s">
        <v>28</v>
      </c>
      <c r="L53" s="42"/>
      <c r="M53" s="42"/>
      <c r="N53" s="42"/>
      <c r="O53" s="36">
        <v>7</v>
      </c>
      <c r="P53" s="37">
        <f>ROUND(SUMPRODUCT(H53:O53,$H$9:$O$9)/100,1)</f>
        <v>7.4</v>
      </c>
      <c r="Q53" s="38" t="str">
        <f t="shared" si="0"/>
        <v>B</v>
      </c>
      <c r="R53" s="39" t="str">
        <f t="shared" si="1"/>
        <v>Khá</v>
      </c>
      <c r="S53" s="40" t="str">
        <f t="shared" si="2"/>
        <v/>
      </c>
      <c r="T53" s="41" t="s">
        <v>232</v>
      </c>
      <c r="U53" s="3"/>
      <c r="V53" s="28"/>
      <c r="W53" s="79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1:38" ht="18.75" customHeight="1">
      <c r="B54" s="29">
        <v>45</v>
      </c>
      <c r="C54" s="30" t="s">
        <v>215</v>
      </c>
      <c r="D54" s="31" t="s">
        <v>216</v>
      </c>
      <c r="E54" s="32" t="s">
        <v>217</v>
      </c>
      <c r="F54" s="33" t="s">
        <v>218</v>
      </c>
      <c r="G54" s="30" t="s">
        <v>62</v>
      </c>
      <c r="H54" s="34">
        <v>9</v>
      </c>
      <c r="I54" s="34">
        <v>8.5</v>
      </c>
      <c r="J54" s="34" t="s">
        <v>28</v>
      </c>
      <c r="K54" s="34" t="s">
        <v>28</v>
      </c>
      <c r="L54" s="42"/>
      <c r="M54" s="42"/>
      <c r="N54" s="42"/>
      <c r="O54" s="36">
        <v>9</v>
      </c>
      <c r="P54" s="37">
        <f>ROUND(SUMPRODUCT(H54:O54,$H$9:$O$9)/100,1)</f>
        <v>9</v>
      </c>
      <c r="Q54" s="38" t="str">
        <f t="shared" si="0"/>
        <v>A+</v>
      </c>
      <c r="R54" s="39" t="str">
        <f t="shared" si="1"/>
        <v>Giỏi</v>
      </c>
      <c r="S54" s="40" t="str">
        <f t="shared" si="2"/>
        <v/>
      </c>
      <c r="T54" s="41" t="s">
        <v>232</v>
      </c>
      <c r="U54" s="3"/>
      <c r="V54" s="28"/>
      <c r="W54" s="79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1:38" ht="18.75" customHeight="1">
      <c r="B55" s="29">
        <v>46</v>
      </c>
      <c r="C55" s="30" t="s">
        <v>219</v>
      </c>
      <c r="D55" s="31" t="s">
        <v>220</v>
      </c>
      <c r="E55" s="32" t="s">
        <v>221</v>
      </c>
      <c r="F55" s="33" t="s">
        <v>222</v>
      </c>
      <c r="G55" s="30" t="s">
        <v>75</v>
      </c>
      <c r="H55" s="34">
        <v>8</v>
      </c>
      <c r="I55" s="34">
        <v>7</v>
      </c>
      <c r="J55" s="34" t="s">
        <v>28</v>
      </c>
      <c r="K55" s="34" t="s">
        <v>28</v>
      </c>
      <c r="L55" s="42"/>
      <c r="M55" s="42"/>
      <c r="N55" s="42"/>
      <c r="O55" s="36">
        <v>2.5</v>
      </c>
      <c r="P55" s="37">
        <f>ROUND(SUMPRODUCT(H55:O55,$H$9:$O$9)/100,1)</f>
        <v>3.5</v>
      </c>
      <c r="Q55" s="38" t="str">
        <f t="shared" si="0"/>
        <v>F</v>
      </c>
      <c r="R55" s="39" t="str">
        <f t="shared" si="1"/>
        <v>Kém</v>
      </c>
      <c r="S55" s="40" t="str">
        <f t="shared" si="2"/>
        <v/>
      </c>
      <c r="T55" s="41" t="s">
        <v>232</v>
      </c>
      <c r="U55" s="3"/>
      <c r="V55" s="28"/>
      <c r="W55" s="79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Học lại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8.75" customHeight="1">
      <c r="B56" s="29">
        <v>47</v>
      </c>
      <c r="C56" s="30" t="s">
        <v>223</v>
      </c>
      <c r="D56" s="31" t="s">
        <v>224</v>
      </c>
      <c r="E56" s="32" t="s">
        <v>225</v>
      </c>
      <c r="F56" s="33" t="s">
        <v>226</v>
      </c>
      <c r="G56" s="30" t="s">
        <v>75</v>
      </c>
      <c r="H56" s="34">
        <v>9</v>
      </c>
      <c r="I56" s="34">
        <v>8</v>
      </c>
      <c r="J56" s="34" t="s">
        <v>28</v>
      </c>
      <c r="K56" s="34" t="s">
        <v>28</v>
      </c>
      <c r="L56" s="42"/>
      <c r="M56" s="42"/>
      <c r="N56" s="42"/>
      <c r="O56" s="36">
        <v>6</v>
      </c>
      <c r="P56" s="37">
        <f>ROUND(SUMPRODUCT(H56:O56,$H$9:$O$9)/100,1)</f>
        <v>6.5</v>
      </c>
      <c r="Q56" s="38" t="str">
        <f t="shared" si="0"/>
        <v>C+</v>
      </c>
      <c r="R56" s="39" t="str">
        <f t="shared" si="1"/>
        <v>Trung bình</v>
      </c>
      <c r="S56" s="40" t="str">
        <f t="shared" si="2"/>
        <v/>
      </c>
      <c r="T56" s="41" t="s">
        <v>232</v>
      </c>
      <c r="U56" s="3"/>
      <c r="V56" s="28"/>
      <c r="W56" s="79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1:38" ht="18.75" customHeight="1">
      <c r="B57" s="29">
        <v>48</v>
      </c>
      <c r="C57" s="30" t="s">
        <v>227</v>
      </c>
      <c r="D57" s="31" t="s">
        <v>228</v>
      </c>
      <c r="E57" s="32" t="s">
        <v>229</v>
      </c>
      <c r="F57" s="33" t="s">
        <v>230</v>
      </c>
      <c r="G57" s="30" t="s">
        <v>62</v>
      </c>
      <c r="H57" s="34">
        <v>10</v>
      </c>
      <c r="I57" s="34">
        <v>8.5</v>
      </c>
      <c r="J57" s="34" t="s">
        <v>28</v>
      </c>
      <c r="K57" s="34" t="s">
        <v>28</v>
      </c>
      <c r="L57" s="42"/>
      <c r="M57" s="42"/>
      <c r="N57" s="42"/>
      <c r="O57" s="36">
        <v>9</v>
      </c>
      <c r="P57" s="37">
        <f>ROUND(SUMPRODUCT(H57:O57,$H$9:$O$9)/100,1)</f>
        <v>9.1</v>
      </c>
      <c r="Q57" s="38" t="str">
        <f t="shared" si="0"/>
        <v>A+</v>
      </c>
      <c r="R57" s="39" t="str">
        <f t="shared" si="1"/>
        <v>Giỏi</v>
      </c>
      <c r="S57" s="40" t="str">
        <f t="shared" si="2"/>
        <v/>
      </c>
      <c r="T57" s="41" t="s">
        <v>232</v>
      </c>
      <c r="U57" s="3"/>
      <c r="V57" s="28"/>
      <c r="W57" s="79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9" customHeight="1">
      <c r="A58" s="2"/>
      <c r="B58" s="43"/>
      <c r="C58" s="44"/>
      <c r="D58" s="44"/>
      <c r="E58" s="45"/>
      <c r="F58" s="45"/>
      <c r="G58" s="45"/>
      <c r="H58" s="46"/>
      <c r="I58" s="47"/>
      <c r="J58" s="47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3"/>
    </row>
    <row r="59" spans="1:38" ht="16.8" hidden="1">
      <c r="A59" s="2"/>
      <c r="B59" s="114" t="s">
        <v>29</v>
      </c>
      <c r="C59" s="114"/>
      <c r="D59" s="44"/>
      <c r="E59" s="45"/>
      <c r="F59" s="45"/>
      <c r="G59" s="45"/>
      <c r="H59" s="46"/>
      <c r="I59" s="47"/>
      <c r="J59" s="47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3"/>
    </row>
    <row r="60" spans="1:38" ht="16.5" hidden="1" customHeight="1">
      <c r="A60" s="2"/>
      <c r="B60" s="49" t="s">
        <v>30</v>
      </c>
      <c r="C60" s="49"/>
      <c r="D60" s="50">
        <f>+$Z$8</f>
        <v>48</v>
      </c>
      <c r="E60" s="51" t="s">
        <v>31</v>
      </c>
      <c r="F60" s="99" t="s">
        <v>32</v>
      </c>
      <c r="G60" s="99"/>
      <c r="H60" s="99"/>
      <c r="I60" s="99"/>
      <c r="J60" s="99"/>
      <c r="K60" s="99"/>
      <c r="L60" s="99"/>
      <c r="M60" s="99"/>
      <c r="N60" s="99"/>
      <c r="O60" s="52">
        <f>$Z$8 -COUNTIF($S$9:$S$247,"Vắng") -COUNTIF($S$9:$S$247,"Vắng có phép") - COUNTIF($S$9:$S$247,"Đình chỉ thi") - COUNTIF($S$9:$S$247,"Không đủ ĐKDT")</f>
        <v>48</v>
      </c>
      <c r="P60" s="52"/>
      <c r="Q60" s="52"/>
      <c r="R60" s="53"/>
      <c r="S60" s="54" t="s">
        <v>31</v>
      </c>
      <c r="T60" s="53"/>
      <c r="U60" s="3"/>
    </row>
    <row r="61" spans="1:38" ht="16.5" hidden="1" customHeight="1">
      <c r="A61" s="2"/>
      <c r="B61" s="49" t="s">
        <v>33</v>
      </c>
      <c r="C61" s="49"/>
      <c r="D61" s="50">
        <f>+$AK$8</f>
        <v>47</v>
      </c>
      <c r="E61" s="51" t="s">
        <v>31</v>
      </c>
      <c r="F61" s="99" t="s">
        <v>34</v>
      </c>
      <c r="G61" s="99"/>
      <c r="H61" s="99"/>
      <c r="I61" s="99"/>
      <c r="J61" s="99"/>
      <c r="K61" s="99"/>
      <c r="L61" s="99"/>
      <c r="M61" s="99"/>
      <c r="N61" s="99"/>
      <c r="O61" s="55">
        <f>COUNTIF($S$9:$S$123,"Vắng")</f>
        <v>0</v>
      </c>
      <c r="P61" s="55"/>
      <c r="Q61" s="55"/>
      <c r="R61" s="56"/>
      <c r="S61" s="54" t="s">
        <v>31</v>
      </c>
      <c r="T61" s="56"/>
      <c r="U61" s="3"/>
    </row>
    <row r="62" spans="1:38" ht="16.5" hidden="1" customHeight="1">
      <c r="A62" s="2"/>
      <c r="B62" s="49" t="s">
        <v>46</v>
      </c>
      <c r="C62" s="49"/>
      <c r="D62" s="65">
        <f>COUNTIF(W10:W57,"Học lại")</f>
        <v>1</v>
      </c>
      <c r="E62" s="51" t="s">
        <v>31</v>
      </c>
      <c r="F62" s="99" t="s">
        <v>47</v>
      </c>
      <c r="G62" s="99"/>
      <c r="H62" s="99"/>
      <c r="I62" s="99"/>
      <c r="J62" s="99"/>
      <c r="K62" s="99"/>
      <c r="L62" s="99"/>
      <c r="M62" s="99"/>
      <c r="N62" s="99"/>
      <c r="O62" s="52">
        <f>COUNTIF($S$9:$S$123,"Vắng có phép")</f>
        <v>0</v>
      </c>
      <c r="P62" s="52"/>
      <c r="Q62" s="52"/>
      <c r="R62" s="53"/>
      <c r="S62" s="54" t="s">
        <v>31</v>
      </c>
      <c r="T62" s="53"/>
      <c r="U62" s="3"/>
    </row>
    <row r="63" spans="1:38" ht="3" hidden="1" customHeight="1">
      <c r="A63" s="2"/>
      <c r="B63" s="43"/>
      <c r="C63" s="44"/>
      <c r="D63" s="44"/>
      <c r="E63" s="45"/>
      <c r="F63" s="45"/>
      <c r="G63" s="45"/>
      <c r="H63" s="46"/>
      <c r="I63" s="47"/>
      <c r="J63" s="47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3"/>
    </row>
    <row r="64" spans="1:38" hidden="1">
      <c r="B64" s="85" t="s">
        <v>48</v>
      </c>
      <c r="C64" s="85"/>
      <c r="D64" s="86">
        <f>COUNTIF(W10:W57,"Thi lại")</f>
        <v>0</v>
      </c>
      <c r="E64" s="87" t="s">
        <v>31</v>
      </c>
      <c r="F64" s="3"/>
      <c r="G64" s="3"/>
      <c r="H64" s="3"/>
      <c r="I64" s="3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3"/>
    </row>
    <row r="65" spans="1:38" ht="24.75" customHeight="1">
      <c r="B65" s="85"/>
      <c r="C65" s="85"/>
      <c r="D65" s="86"/>
      <c r="E65" s="87"/>
      <c r="F65" s="3"/>
      <c r="G65" s="3"/>
      <c r="H65" s="3"/>
      <c r="I65" s="3"/>
      <c r="J65" s="100" t="s">
        <v>370</v>
      </c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3"/>
    </row>
    <row r="66" spans="1:38" ht="31.95" hidden="1" customHeight="1">
      <c r="A66" s="57"/>
      <c r="B66" s="132" t="s">
        <v>35</v>
      </c>
      <c r="C66" s="132"/>
      <c r="D66" s="132"/>
      <c r="E66" s="132"/>
      <c r="F66" s="132"/>
      <c r="G66" s="132"/>
      <c r="H66" s="132"/>
      <c r="I66" s="90"/>
      <c r="J66" s="154" t="s">
        <v>369</v>
      </c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3"/>
    </row>
    <row r="67" spans="1:38" ht="4.5" hidden="1" customHeight="1">
      <c r="A67" s="2"/>
      <c r="B67" s="91"/>
      <c r="C67" s="92"/>
      <c r="D67" s="92"/>
      <c r="E67" s="93"/>
      <c r="F67" s="93"/>
      <c r="G67" s="93"/>
      <c r="H67" s="94"/>
      <c r="I67" s="95"/>
      <c r="J67" s="95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3"/>
    </row>
    <row r="68" spans="1:38" s="2" customFormat="1" hidden="1">
      <c r="B68" s="132" t="s">
        <v>36</v>
      </c>
      <c r="C68" s="132"/>
      <c r="D68" s="134" t="s">
        <v>37</v>
      </c>
      <c r="E68" s="134"/>
      <c r="F68" s="134"/>
      <c r="G68" s="134"/>
      <c r="H68" s="134"/>
      <c r="I68" s="95"/>
      <c r="J68" s="95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3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</row>
    <row r="69" spans="1:38" s="2" customFormat="1" hidden="1">
      <c r="A69" s="1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3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</row>
    <row r="70" spans="1:38" s="2" customFormat="1" hidden="1">
      <c r="A70" s="1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3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s="2" customFormat="1" hidden="1">
      <c r="A71" s="1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3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</row>
    <row r="72" spans="1:38" s="2" customFormat="1" ht="9.75" hidden="1" customHeight="1">
      <c r="A72" s="1"/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3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</row>
    <row r="73" spans="1:38" s="2" customFormat="1" ht="3.75" hidden="1" customHeight="1">
      <c r="A73" s="1"/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3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</row>
    <row r="74" spans="1:38" s="2" customFormat="1" ht="18" hidden="1" customHeight="1">
      <c r="A74" s="1"/>
      <c r="B74" s="155" t="s">
        <v>371</v>
      </c>
      <c r="C74" s="155"/>
      <c r="D74" s="155" t="s">
        <v>372</v>
      </c>
      <c r="E74" s="155"/>
      <c r="F74" s="155"/>
      <c r="G74" s="155"/>
      <c r="H74" s="155"/>
      <c r="I74" s="155"/>
      <c r="J74" s="155" t="s">
        <v>52</v>
      </c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3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</row>
    <row r="75" spans="1:38" s="2" customFormat="1" ht="4.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</row>
    <row r="76" spans="1:38" s="2" customFormat="1" ht="36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</row>
    <row r="77" spans="1:38" s="2" customFormat="1" ht="21.75" hidden="1" customHeight="1">
      <c r="A77" s="1"/>
      <c r="B77" s="132" t="s">
        <v>38</v>
      </c>
      <c r="C77" s="132"/>
      <c r="D77" s="132"/>
      <c r="E77" s="132"/>
      <c r="F77" s="132"/>
      <c r="G77" s="132"/>
      <c r="H77" s="132"/>
      <c r="I77" s="90"/>
      <c r="J77" s="133" t="s">
        <v>50</v>
      </c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 hidden="1">
      <c r="A78" s="1"/>
      <c r="B78" s="91"/>
      <c r="C78" s="92"/>
      <c r="D78" s="92"/>
      <c r="E78" s="93"/>
      <c r="F78" s="93"/>
      <c r="G78" s="93"/>
      <c r="H78" s="94"/>
      <c r="I78" s="95"/>
      <c r="J78" s="133" t="s">
        <v>51</v>
      </c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 hidden="1">
      <c r="A79" s="1"/>
      <c r="B79" s="132" t="s">
        <v>36</v>
      </c>
      <c r="C79" s="132"/>
      <c r="D79" s="134" t="s">
        <v>37</v>
      </c>
      <c r="E79" s="134"/>
      <c r="F79" s="134"/>
      <c r="G79" s="134"/>
      <c r="H79" s="134"/>
      <c r="I79" s="95"/>
      <c r="J79" s="95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1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 hidden="1">
      <c r="A80" s="1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1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2:20" hidden="1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</row>
    <row r="82" spans="2:20" hidden="1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</row>
    <row r="83" spans="2:20" hidden="1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</row>
    <row r="84" spans="2:20" hidden="1">
      <c r="B84" s="131"/>
      <c r="C84" s="131"/>
      <c r="D84" s="131"/>
      <c r="E84" s="131"/>
      <c r="F84" s="131"/>
      <c r="G84" s="131"/>
      <c r="H84" s="131"/>
      <c r="I84" s="131"/>
      <c r="J84" s="131" t="s">
        <v>52</v>
      </c>
      <c r="K84" s="131"/>
      <c r="L84" s="131"/>
      <c r="M84" s="131"/>
      <c r="N84" s="131"/>
      <c r="O84" s="131"/>
      <c r="P84" s="131"/>
      <c r="Q84" s="131"/>
      <c r="R84" s="131"/>
      <c r="S84" s="131"/>
      <c r="T84" s="131"/>
    </row>
    <row r="85" spans="2:20" hidden="1"/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  <filterColumn colId="19"/>
  </autoFilter>
  <sortState ref="B10:U57">
    <sortCondition ref="B10:B57"/>
  </sortState>
  <mergeCells count="58">
    <mergeCell ref="B66:H66"/>
    <mergeCell ref="J66:T66"/>
    <mergeCell ref="F62:N62"/>
    <mergeCell ref="B84:C84"/>
    <mergeCell ref="D84:I84"/>
    <mergeCell ref="J84:T84"/>
    <mergeCell ref="B74:C74"/>
    <mergeCell ref="D74:I74"/>
    <mergeCell ref="J74:T74"/>
    <mergeCell ref="B77:H77"/>
    <mergeCell ref="J77:T77"/>
    <mergeCell ref="B79:C79"/>
    <mergeCell ref="D79:H79"/>
    <mergeCell ref="J65:T65"/>
    <mergeCell ref="J78:T78"/>
    <mergeCell ref="AA4:AD6"/>
    <mergeCell ref="B68:C68"/>
    <mergeCell ref="D68:H68"/>
    <mergeCell ref="R7:R8"/>
    <mergeCell ref="S7:S9"/>
    <mergeCell ref="T7:T9"/>
    <mergeCell ref="B9:G9"/>
    <mergeCell ref="B59:C59"/>
    <mergeCell ref="M7:M8"/>
    <mergeCell ref="N7:N8"/>
    <mergeCell ref="O7:O8"/>
    <mergeCell ref="P7:P9"/>
    <mergeCell ref="Q7:Q8"/>
    <mergeCell ref="G7:G8"/>
    <mergeCell ref="J64:T64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O4:T4"/>
    <mergeCell ref="O5:T5"/>
    <mergeCell ref="B1:G1"/>
    <mergeCell ref="H1:T1"/>
    <mergeCell ref="B2:G2"/>
    <mergeCell ref="H2:T2"/>
    <mergeCell ref="F60:N60"/>
    <mergeCell ref="F61:N61"/>
    <mergeCell ref="L7:L8"/>
    <mergeCell ref="H7:H8"/>
    <mergeCell ref="D4:N4"/>
    <mergeCell ref="G5:N5"/>
  </mergeCells>
  <conditionalFormatting sqref="H10:O57">
    <cfRule type="cellIs" dxfId="1" priority="10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57 D62"/>
  </dataValidations>
  <pageMargins left="0.43307086614173229" right="3.937007874015748E-2" top="0.82677165354330717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Nhóm(2)</vt:lpstr>
      <vt:lpstr>Nhóm(1)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2019-06-10T10:22:04Z</cp:lastPrinted>
  <dcterms:created xsi:type="dcterms:W3CDTF">2015-04-17T02:48:53Z</dcterms:created>
  <dcterms:modified xsi:type="dcterms:W3CDTF">2019-07-02T03:01:48Z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