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1)" sheetId="1" r:id="rId1"/>
  </sheets>
  <definedNames>
    <definedName name="_xlnm._FilterDatabase" localSheetId="0" hidden="1">'Nhóm(1)'!$A$8:$AL$97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S95" i="1"/>
  <c r="S80"/>
  <c r="S63"/>
  <c r="S62"/>
  <c r="S61"/>
  <c r="S60"/>
  <c r="S59"/>
  <c r="S58"/>
  <c r="S53"/>
  <c r="S52"/>
  <c r="S51"/>
  <c r="S50"/>
  <c r="S49"/>
  <c r="S48"/>
  <c r="S47"/>
  <c r="S46"/>
  <c r="S45"/>
  <c r="S44"/>
  <c r="S43"/>
  <c r="S42"/>
  <c r="S41"/>
  <c r="S40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55" l="1"/>
  <c r="S56"/>
  <c r="S57"/>
  <c r="S64"/>
  <c r="S65"/>
  <c r="S66"/>
  <c r="S67"/>
  <c r="S69"/>
  <c r="S70"/>
  <c r="S71"/>
  <c r="S72"/>
  <c r="S73"/>
  <c r="S74"/>
  <c r="S75"/>
  <c r="S76"/>
  <c r="S77"/>
  <c r="S78"/>
  <c r="S79"/>
  <c r="S81"/>
  <c r="S82"/>
  <c r="S83"/>
  <c r="S84"/>
  <c r="S85"/>
  <c r="S86"/>
  <c r="S87"/>
  <c r="S88"/>
  <c r="S89"/>
  <c r="S90"/>
  <c r="S91"/>
  <c r="S92"/>
  <c r="S93"/>
  <c r="S94"/>
  <c r="S96"/>
  <c r="S97"/>
  <c r="S54"/>
  <c r="S10"/>
  <c r="O9" l="1"/>
  <c r="P95" l="1"/>
  <c r="P80"/>
  <c r="P63"/>
  <c r="P62"/>
  <c r="P61"/>
  <c r="P20"/>
  <c r="P18"/>
  <c r="P16"/>
  <c r="P14"/>
  <c r="P12"/>
  <c r="P60"/>
  <c r="P59"/>
  <c r="P58"/>
  <c r="P53"/>
  <c r="P52"/>
  <c r="P51"/>
  <c r="P50"/>
  <c r="P49"/>
  <c r="P48"/>
  <c r="P47"/>
  <c r="P46"/>
  <c r="P45"/>
  <c r="P44"/>
  <c r="P43"/>
  <c r="P42"/>
  <c r="P41"/>
  <c r="P40"/>
  <c r="P39"/>
  <c r="W42" s="1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19"/>
  <c r="P17"/>
  <c r="P15"/>
  <c r="P13"/>
  <c r="P11"/>
  <c r="P56"/>
  <c r="P64"/>
  <c r="P66"/>
  <c r="P68"/>
  <c r="P70"/>
  <c r="P72"/>
  <c r="P74"/>
  <c r="P76"/>
  <c r="P78"/>
  <c r="P82"/>
  <c r="P84"/>
  <c r="P86"/>
  <c r="P88"/>
  <c r="P90"/>
  <c r="P92"/>
  <c r="P94"/>
  <c r="P96"/>
  <c r="P10"/>
  <c r="P55"/>
  <c r="P57"/>
  <c r="P65"/>
  <c r="P67"/>
  <c r="P69"/>
  <c r="P71"/>
  <c r="P73"/>
  <c r="P75"/>
  <c r="P77"/>
  <c r="P79"/>
  <c r="P81"/>
  <c r="P83"/>
  <c r="P85"/>
  <c r="P87"/>
  <c r="P89"/>
  <c r="P91"/>
  <c r="P93"/>
  <c r="P97"/>
  <c r="P54"/>
  <c r="Y8"/>
  <c r="X8"/>
  <c r="R95" l="1"/>
  <c r="Q95"/>
  <c r="R80"/>
  <c r="Q80"/>
  <c r="Q11"/>
  <c r="W11"/>
  <c r="R11"/>
  <c r="Q15"/>
  <c r="W15"/>
  <c r="R15"/>
  <c r="Q19"/>
  <c r="W19"/>
  <c r="R19"/>
  <c r="R22"/>
  <c r="W22"/>
  <c r="Q22"/>
  <c r="R24"/>
  <c r="W24"/>
  <c r="Q24"/>
  <c r="R26"/>
  <c r="W26"/>
  <c r="Q26"/>
  <c r="R28"/>
  <c r="W28"/>
  <c r="Q28"/>
  <c r="R30"/>
  <c r="W30"/>
  <c r="Q30"/>
  <c r="R32"/>
  <c r="W32"/>
  <c r="Q32"/>
  <c r="R34"/>
  <c r="W34"/>
  <c r="Q34"/>
  <c r="R36"/>
  <c r="W36"/>
  <c r="Q36"/>
  <c r="R38"/>
  <c r="W38"/>
  <c r="Q38"/>
  <c r="R40"/>
  <c r="W40"/>
  <c r="Q40"/>
  <c r="R42"/>
  <c r="Q42"/>
  <c r="R44"/>
  <c r="W44"/>
  <c r="Q44"/>
  <c r="R46"/>
  <c r="W46"/>
  <c r="Q46"/>
  <c r="R48"/>
  <c r="W48"/>
  <c r="Q48"/>
  <c r="R50"/>
  <c r="W50"/>
  <c r="Q50"/>
  <c r="R52"/>
  <c r="W52"/>
  <c r="Q52"/>
  <c r="R58"/>
  <c r="W58"/>
  <c r="Q58"/>
  <c r="R60"/>
  <c r="Q60"/>
  <c r="W60"/>
  <c r="R14"/>
  <c r="W14"/>
  <c r="Q14"/>
  <c r="R18"/>
  <c r="W18"/>
  <c r="Q18"/>
  <c r="Q61"/>
  <c r="W61"/>
  <c r="R61"/>
  <c r="Q63"/>
  <c r="W63"/>
  <c r="R63"/>
  <c r="Q13"/>
  <c r="W13"/>
  <c r="R13"/>
  <c r="Q17"/>
  <c r="W17"/>
  <c r="R17"/>
  <c r="Q21"/>
  <c r="W21"/>
  <c r="R21"/>
  <c r="Q23"/>
  <c r="W23"/>
  <c r="R23"/>
  <c r="Q25"/>
  <c r="W25"/>
  <c r="R25"/>
  <c r="Q27"/>
  <c r="W27"/>
  <c r="R27"/>
  <c r="Q29"/>
  <c r="W29"/>
  <c r="R29"/>
  <c r="Q31"/>
  <c r="W31"/>
  <c r="R31"/>
  <c r="Q33"/>
  <c r="W33"/>
  <c r="R33"/>
  <c r="Q35"/>
  <c r="W35"/>
  <c r="R35"/>
  <c r="Q37"/>
  <c r="W37"/>
  <c r="R37"/>
  <c r="Q39"/>
  <c r="W39"/>
  <c r="R39"/>
  <c r="Q41"/>
  <c r="W41"/>
  <c r="R41"/>
  <c r="Q43"/>
  <c r="R43"/>
  <c r="W43"/>
  <c r="Q45"/>
  <c r="R45"/>
  <c r="W45"/>
  <c r="Q47"/>
  <c r="R47"/>
  <c r="W47"/>
  <c r="Q49"/>
  <c r="W49"/>
  <c r="R49"/>
  <c r="Q51"/>
  <c r="W51"/>
  <c r="R51"/>
  <c r="Q53"/>
  <c r="W53"/>
  <c r="R53"/>
  <c r="Q59"/>
  <c r="W59"/>
  <c r="R59"/>
  <c r="R12"/>
  <c r="W12"/>
  <c r="Q12"/>
  <c r="R16"/>
  <c r="W16"/>
  <c r="Q16"/>
  <c r="R20"/>
  <c r="W20"/>
  <c r="Q20"/>
  <c r="R62"/>
  <c r="W62"/>
  <c r="Q62"/>
  <c r="W95"/>
  <c r="R91"/>
  <c r="W91"/>
  <c r="Q91"/>
  <c r="R87"/>
  <c r="W87"/>
  <c r="Q87"/>
  <c r="R83"/>
  <c r="W83"/>
  <c r="Q83"/>
  <c r="R79"/>
  <c r="W79"/>
  <c r="Q79"/>
  <c r="R75"/>
  <c r="W75"/>
  <c r="Q75"/>
  <c r="R71"/>
  <c r="W71"/>
  <c r="Q71"/>
  <c r="R67"/>
  <c r="W67"/>
  <c r="Q67"/>
  <c r="R57"/>
  <c r="W57"/>
  <c r="Q57"/>
  <c r="W10"/>
  <c r="Q10"/>
  <c r="R10"/>
  <c r="R94"/>
  <c r="Q94"/>
  <c r="W94"/>
  <c r="R90"/>
  <c r="Q90"/>
  <c r="W90"/>
  <c r="R86"/>
  <c r="Q86"/>
  <c r="W86"/>
  <c r="R82"/>
  <c r="Q82"/>
  <c r="W82"/>
  <c r="R78"/>
  <c r="Q78"/>
  <c r="W78"/>
  <c r="R74"/>
  <c r="Q74"/>
  <c r="W74"/>
  <c r="R70"/>
  <c r="Q70"/>
  <c r="W70"/>
  <c r="R66"/>
  <c r="Q66"/>
  <c r="W66"/>
  <c r="R56"/>
  <c r="Q56"/>
  <c r="W56"/>
  <c r="W54"/>
  <c r="Q54"/>
  <c r="R54"/>
  <c r="R97"/>
  <c r="W97"/>
  <c r="Q97"/>
  <c r="R93"/>
  <c r="W93"/>
  <c r="Q93"/>
  <c r="R89"/>
  <c r="W89"/>
  <c r="Q89"/>
  <c r="R85"/>
  <c r="W85"/>
  <c r="Q85"/>
  <c r="R81"/>
  <c r="W81"/>
  <c r="Q81"/>
  <c r="R77"/>
  <c r="W77"/>
  <c r="Q77"/>
  <c r="R73"/>
  <c r="W73"/>
  <c r="Q73"/>
  <c r="R69"/>
  <c r="W69"/>
  <c r="Q69"/>
  <c r="R65"/>
  <c r="W65"/>
  <c r="Q65"/>
  <c r="R55"/>
  <c r="W55"/>
  <c r="Q55"/>
  <c r="R96"/>
  <c r="Q96"/>
  <c r="W96"/>
  <c r="R92"/>
  <c r="Q92"/>
  <c r="W92"/>
  <c r="R88"/>
  <c r="Q88"/>
  <c r="W88"/>
  <c r="R84"/>
  <c r="Q84"/>
  <c r="W84"/>
  <c r="W80"/>
  <c r="R76"/>
  <c r="Q76"/>
  <c r="W76"/>
  <c r="R72"/>
  <c r="Q72"/>
  <c r="W72"/>
  <c r="R68"/>
  <c r="Q68"/>
  <c r="W68"/>
  <c r="R64"/>
  <c r="Q64"/>
  <c r="W64"/>
  <c r="AE8"/>
  <c r="O101"/>
  <c r="O102"/>
  <c r="AC8"/>
  <c r="AA8"/>
  <c r="AB8"/>
  <c r="AK8" l="1"/>
  <c r="D101" s="1"/>
  <c r="D104"/>
  <c r="D102"/>
  <c r="AI8"/>
  <c r="AG8"/>
  <c r="Z8" l="1"/>
  <c r="AJ8" l="1"/>
  <c r="O100"/>
  <c r="D100"/>
  <c r="AF8"/>
  <c r="AL8"/>
  <c r="AD8"/>
  <c r="AH8"/>
</calcChain>
</file>

<file path=xl/sharedStrings.xml><?xml version="1.0" encoding="utf-8"?>
<sst xmlns="http://schemas.openxmlformats.org/spreadsheetml/2006/main" count="689" uniqueCount="373">
  <si>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</si>
  <si>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</si>
  <si>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</si>
  <si>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</si>
  <si>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</si>
  <si>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</si>
  <si>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</si>
  <si>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</si>
  <si>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</si>
  <si>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</si>
  <si>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</si>
  <si>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</si>
  <si>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</si>
  <si>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</si>
  <si>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</si>
  <si>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</si>
  <si>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</si>
  <si>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</si>
  <si>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</si>
  <si>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</si>
  <si>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</si>
  <si>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</si>
  <si>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</si>
  <si>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</si>
  <si>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</si>
  <si>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</si>
  <si>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</si>
  <si>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</si>
  <si>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</si>
  <si>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</si>
  <si>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</si>
  <si>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</si>
  <si>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</si>
  <si>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</si>
  <si>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</si>
  <si>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</si>
  <si>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</si>
  <si>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</si>
  <si>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</si>
  <si>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</si>
  <si>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</si>
  <si>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</si>
  <si>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</si>
  <si>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</si>
  <si>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</si>
  <si>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</si>
  <si>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</si>
  <si>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KT.TRƯỞNG TRUNG TÂM</t>
  </si>
  <si>
    <t>PHÓ TRƯỞNG TRUNG TÂM</t>
  </si>
  <si>
    <t>Quản trị văn phòng</t>
  </si>
  <si>
    <t>Nhóm: BSA1335-01</t>
  </si>
  <si>
    <t>102-A2</t>
  </si>
  <si>
    <t>Anh</t>
  </si>
  <si>
    <t>Nguyễn Thị</t>
  </si>
  <si>
    <t>Nguyễn Mạnh</t>
  </si>
  <si>
    <t>Dương</t>
  </si>
  <si>
    <t>Vũ Thị</t>
  </si>
  <si>
    <t>Hoa</t>
  </si>
  <si>
    <t>Nguyễn Thị Khánh</t>
  </si>
  <si>
    <t>29/10/1997</t>
  </si>
  <si>
    <t>Lê Văn</t>
  </si>
  <si>
    <t>Long</t>
  </si>
  <si>
    <t>Nguyễn Công</t>
  </si>
  <si>
    <t>Ngọc</t>
  </si>
  <si>
    <t>Nguyễn Thị Hồng</t>
  </si>
  <si>
    <t>Phương</t>
  </si>
  <si>
    <t>Nguyễn Văn</t>
  </si>
  <si>
    <t>Dương Thị</t>
  </si>
  <si>
    <t>Trang</t>
  </si>
  <si>
    <t>Trường</t>
  </si>
  <si>
    <t>Nguyễn Anh</t>
  </si>
  <si>
    <t>Tuấn</t>
  </si>
  <si>
    <t>Tùng</t>
  </si>
  <si>
    <t>Giang</t>
  </si>
  <si>
    <t>01/12/1997</t>
  </si>
  <si>
    <t>Hiền</t>
  </si>
  <si>
    <t>Phạm Thị</t>
  </si>
  <si>
    <t>Hoàng</t>
  </si>
  <si>
    <t>Hồng</t>
  </si>
  <si>
    <t>Hùng</t>
  </si>
  <si>
    <t>Nguyễn Thị Kim</t>
  </si>
  <si>
    <t>Hường</t>
  </si>
  <si>
    <t>Linh</t>
  </si>
  <si>
    <t>Oanh</t>
  </si>
  <si>
    <t>Quỳnh</t>
  </si>
  <si>
    <t>Sơn</t>
  </si>
  <si>
    <t>Nguyễn Đức</t>
  </si>
  <si>
    <t>Thịnh</t>
  </si>
  <si>
    <t>Nguyễn Thị Thanh</t>
  </si>
  <si>
    <t>Thúy</t>
  </si>
  <si>
    <t>Thương</t>
  </si>
  <si>
    <t>Vân</t>
  </si>
  <si>
    <t>Xuân</t>
  </si>
  <si>
    <t>Yến</t>
  </si>
  <si>
    <t>22/08/1997</t>
  </si>
  <si>
    <t>Đỗ Tuấn</t>
  </si>
  <si>
    <t>Nguyễn Đình</t>
  </si>
  <si>
    <t>02/01/1997</t>
  </si>
  <si>
    <t>Diệu</t>
  </si>
  <si>
    <t>08/05/1997</t>
  </si>
  <si>
    <t>Đỗ Tiến</t>
  </si>
  <si>
    <t>Hà</t>
  </si>
  <si>
    <t>Trương Thị</t>
  </si>
  <si>
    <t>Ly</t>
  </si>
  <si>
    <t>Lê Thị</t>
  </si>
  <si>
    <t>Thư</t>
  </si>
  <si>
    <t xml:space="preserve">Thi lần 1 - Môn TTTN - Năm học 2018 - 2019 </t>
  </si>
  <si>
    <t>Ngày thi: 16/06/2019</t>
  </si>
  <si>
    <t>402-A2</t>
  </si>
  <si>
    <t>B15DCQT006</t>
  </si>
  <si>
    <t>Doãn Thị Lan</t>
  </si>
  <si>
    <t>18/05/1997</t>
  </si>
  <si>
    <t>D15TMDT1</t>
  </si>
  <si>
    <t>B15DCQT013</t>
  </si>
  <si>
    <t>21/09/1997</t>
  </si>
  <si>
    <t>B15DCQT003</t>
  </si>
  <si>
    <t>Lâm Thị</t>
  </si>
  <si>
    <t>20/05/1997</t>
  </si>
  <si>
    <t>D15QTDN</t>
  </si>
  <si>
    <t>B15DCQT005</t>
  </si>
  <si>
    <t>Nguyễn Đình Tuấn</t>
  </si>
  <si>
    <t>10/07/1997</t>
  </si>
  <si>
    <t>B15DCQT008</t>
  </si>
  <si>
    <t>Nguyễn Hoàng</t>
  </si>
  <si>
    <t>21/10/1997</t>
  </si>
  <si>
    <t>D15TMDT2</t>
  </si>
  <si>
    <t>B15DCQT010</t>
  </si>
  <si>
    <t>Nguyễn Quỳnh</t>
  </si>
  <si>
    <t>12/06/1997</t>
  </si>
  <si>
    <t>B15DCQT002</t>
  </si>
  <si>
    <t>02/07/1997</t>
  </si>
  <si>
    <t>B15DCQT017</t>
  </si>
  <si>
    <t>Cường</t>
  </si>
  <si>
    <t>26/01/1997</t>
  </si>
  <si>
    <t>B15DCQT018</t>
  </si>
  <si>
    <t>Trần Mạnh</t>
  </si>
  <si>
    <t>04/11/1997</t>
  </si>
  <si>
    <t>B15DCQT025</t>
  </si>
  <si>
    <t>Lâm Thị Ngọc</t>
  </si>
  <si>
    <t>16/06/1997</t>
  </si>
  <si>
    <t>B15DCQT027</t>
  </si>
  <si>
    <t>Dịu</t>
  </si>
  <si>
    <t>24/06/1997</t>
  </si>
  <si>
    <t>B15DCQT034</t>
  </si>
  <si>
    <t>15/01/1995</t>
  </si>
  <si>
    <t>B15DCQT037</t>
  </si>
  <si>
    <t>Đặng Thị</t>
  </si>
  <si>
    <t>13/08/1997</t>
  </si>
  <si>
    <t>B15DCQT038</t>
  </si>
  <si>
    <t>Đỗ Thị Hà</t>
  </si>
  <si>
    <t>02/10/1997</t>
  </si>
  <si>
    <t>B17LDQT001</t>
  </si>
  <si>
    <t>Hoàng Thị</t>
  </si>
  <si>
    <t>28/08/1996</t>
  </si>
  <si>
    <t>L17QT</t>
  </si>
  <si>
    <t>B15DCQT040</t>
  </si>
  <si>
    <t>Nguyễn Thị Ngân</t>
  </si>
  <si>
    <t>06/05/1997</t>
  </si>
  <si>
    <t>B15DCQT044</t>
  </si>
  <si>
    <t>Hải</t>
  </si>
  <si>
    <t>06/09/1997</t>
  </si>
  <si>
    <t>B15DCQT047</t>
  </si>
  <si>
    <t>Hoàng Thị Hồng</t>
  </si>
  <si>
    <t>Hạnh</t>
  </si>
  <si>
    <t>12/11/1997</t>
  </si>
  <si>
    <t>B15DCQT048</t>
  </si>
  <si>
    <t>Nguyễn Thị Mỹ</t>
  </si>
  <si>
    <t>12/12/1997</t>
  </si>
  <si>
    <t>B15DCQT045</t>
  </si>
  <si>
    <t>Trần Bảo</t>
  </si>
  <si>
    <t>Hân</t>
  </si>
  <si>
    <t>23/08/1997</t>
  </si>
  <si>
    <t>B15DCQT052</t>
  </si>
  <si>
    <t>Đồng Thị Thúy</t>
  </si>
  <si>
    <t>09/03/1997</t>
  </si>
  <si>
    <t>B15DCQT054</t>
  </si>
  <si>
    <t>06/07/1997</t>
  </si>
  <si>
    <t>B15DCQT055</t>
  </si>
  <si>
    <t>Đặng Bá</t>
  </si>
  <si>
    <t>Hiệp</t>
  </si>
  <si>
    <t>19/11/1997</t>
  </si>
  <si>
    <t>B15DCQT064</t>
  </si>
  <si>
    <t>24/06/1996</t>
  </si>
  <si>
    <t>B15DCQT069</t>
  </si>
  <si>
    <t>Đặng Việt</t>
  </si>
  <si>
    <t>B15DCQT073</t>
  </si>
  <si>
    <t>Hán Văn</t>
  </si>
  <si>
    <t>17/12/1997</t>
  </si>
  <si>
    <t>B15DCQT075</t>
  </si>
  <si>
    <t>Trần Đình</t>
  </si>
  <si>
    <t>12/03/1997</t>
  </si>
  <si>
    <t>B15DCQT079</t>
  </si>
  <si>
    <t>Phạm Đình</t>
  </si>
  <si>
    <t>08/03/1997</t>
  </si>
  <si>
    <t>B15DCQT090</t>
  </si>
  <si>
    <t>18/02/1997</t>
  </si>
  <si>
    <t>B15DCQT089</t>
  </si>
  <si>
    <t>04/10/1997</t>
  </si>
  <si>
    <t>B15DCQT097</t>
  </si>
  <si>
    <t>Nguyễn Gia</t>
  </si>
  <si>
    <t>Khoa</t>
  </si>
  <si>
    <t>03/03/1997</t>
  </si>
  <si>
    <t>B15DCQT098</t>
  </si>
  <si>
    <t>Đinh Văn</t>
  </si>
  <si>
    <t>Kính</t>
  </si>
  <si>
    <t>03/08/1997</t>
  </si>
  <si>
    <t>B15DCQT101</t>
  </si>
  <si>
    <t>Làn</t>
  </si>
  <si>
    <t>02/08/1997</t>
  </si>
  <si>
    <t>B15DCQT103</t>
  </si>
  <si>
    <t>Liên</t>
  </si>
  <si>
    <t>13/12/1997</t>
  </si>
  <si>
    <t>B15DCQT105</t>
  </si>
  <si>
    <t>28/04/1997</t>
  </si>
  <si>
    <t>B15DCQT104</t>
  </si>
  <si>
    <t>02/09/1997</t>
  </si>
  <si>
    <t>B15DCQT106</t>
  </si>
  <si>
    <t>29/12/1997</t>
  </si>
  <si>
    <t>B15DCQT113</t>
  </si>
  <si>
    <t>17/10/1996</t>
  </si>
  <si>
    <t>B15DCQT112</t>
  </si>
  <si>
    <t>Lộc</t>
  </si>
  <si>
    <t>B17LDQT002</t>
  </si>
  <si>
    <t>Lương Thị</t>
  </si>
  <si>
    <t>23/08/1996</t>
  </si>
  <si>
    <t>B15DCQT123</t>
  </si>
  <si>
    <t>Lý Thị Quỳnh</t>
  </si>
  <si>
    <t>Nga</t>
  </si>
  <si>
    <t>11/09/1996</t>
  </si>
  <si>
    <t>B15DCQT125</t>
  </si>
  <si>
    <t>Nguyễn Thị Minh</t>
  </si>
  <si>
    <t>15/10/1997</t>
  </si>
  <si>
    <t>B15DCQT126</t>
  </si>
  <si>
    <t>05/09/1997</t>
  </si>
  <si>
    <t>B15DCQT127</t>
  </si>
  <si>
    <t>Vũ Trọng</t>
  </si>
  <si>
    <t>Nguyên</t>
  </si>
  <si>
    <t>20/01/1997</t>
  </si>
  <si>
    <t>B15DCQT129</t>
  </si>
  <si>
    <t>Nhữ Trần Công</t>
  </si>
  <si>
    <t>Nhật</t>
  </si>
  <si>
    <t>27/08/1997</t>
  </si>
  <si>
    <t>B15DCQT130</t>
  </si>
  <si>
    <t>Trần Công</t>
  </si>
  <si>
    <t>24/03/1997</t>
  </si>
  <si>
    <t>B15DCQT133</t>
  </si>
  <si>
    <t>Nguyễn Thị Lâm</t>
  </si>
  <si>
    <t>10/06/1997</t>
  </si>
  <si>
    <t>B15DCQT136</t>
  </si>
  <si>
    <t>Lê Xuân</t>
  </si>
  <si>
    <t>Phong</t>
  </si>
  <si>
    <t>B15DCQT138</t>
  </si>
  <si>
    <t>Ngô Công</t>
  </si>
  <si>
    <t>10/10/1997</t>
  </si>
  <si>
    <t>B15DCQT139</t>
  </si>
  <si>
    <t>Đỗ Thị</t>
  </si>
  <si>
    <t>Phượng</t>
  </si>
  <si>
    <t>03/12/1997</t>
  </si>
  <si>
    <t>B15DCQT141</t>
  </si>
  <si>
    <t>08/04/1996</t>
  </si>
  <si>
    <t>B15DCQT142</t>
  </si>
  <si>
    <t>Nguyễn Thúy</t>
  </si>
  <si>
    <t>06/01/1997</t>
  </si>
  <si>
    <t>B15DCQT143</t>
  </si>
  <si>
    <t>Tạ Thị</t>
  </si>
  <si>
    <t>Soan</t>
  </si>
  <si>
    <t>03/09/1997</t>
  </si>
  <si>
    <t>B15DCQT144</t>
  </si>
  <si>
    <t>Son</t>
  </si>
  <si>
    <t>23/05/1996</t>
  </si>
  <si>
    <t>B15DCQT147</t>
  </si>
  <si>
    <t>Đặng Thái</t>
  </si>
  <si>
    <t>25/08/1996</t>
  </si>
  <si>
    <t>B15DCQT145</t>
  </si>
  <si>
    <t>09/11/1997</t>
  </si>
  <si>
    <t>B15DCQT146</t>
  </si>
  <si>
    <t>Đỗ Văn</t>
  </si>
  <si>
    <t>02/01/1996</t>
  </si>
  <si>
    <t>B15DCQT148</t>
  </si>
  <si>
    <t>11/04/1997</t>
  </si>
  <si>
    <t>B15DCQT152</t>
  </si>
  <si>
    <t>Dương Văn</t>
  </si>
  <si>
    <t>Tâm</t>
  </si>
  <si>
    <t>17/05/1997</t>
  </si>
  <si>
    <t>B15DCQT153</t>
  </si>
  <si>
    <t>17/04/1997</t>
  </si>
  <si>
    <t>B15DCQT151</t>
  </si>
  <si>
    <t>B15DCQT154</t>
  </si>
  <si>
    <t>Phạm Thị Hương</t>
  </si>
  <si>
    <t>30/04/1997</t>
  </si>
  <si>
    <t>B15DCQT155</t>
  </si>
  <si>
    <t>Tân</t>
  </si>
  <si>
    <t>10/03/1997</t>
  </si>
  <si>
    <t>B15DCQT157</t>
  </si>
  <si>
    <t>Phạm Duy</t>
  </si>
  <si>
    <t>Thành</t>
  </si>
  <si>
    <t>15/09/1997</t>
  </si>
  <si>
    <t>B15DCQT160</t>
  </si>
  <si>
    <t>Chu Văn</t>
  </si>
  <si>
    <t>Thạo</t>
  </si>
  <si>
    <t>20/03/1996</t>
  </si>
  <si>
    <t>B15DCQT156</t>
  </si>
  <si>
    <t>Nguyễn Tiến</t>
  </si>
  <si>
    <t>Thắng</t>
  </si>
  <si>
    <t>B15DCQT162</t>
  </si>
  <si>
    <t>Lưu Duy</t>
  </si>
  <si>
    <t>14/03/1997</t>
  </si>
  <si>
    <t>B15DCQT165</t>
  </si>
  <si>
    <t>Vũ Hoài</t>
  </si>
  <si>
    <t>Thu</t>
  </si>
  <si>
    <t>09/10/1997</t>
  </si>
  <si>
    <t>B15DCQT170</t>
  </si>
  <si>
    <t>Khổng Thị Minh</t>
  </si>
  <si>
    <t>Thùy</t>
  </si>
  <si>
    <t>27/05/1997</t>
  </si>
  <si>
    <t>B15DCQT169</t>
  </si>
  <si>
    <t>22/09/1997</t>
  </si>
  <si>
    <t>B14DCQT040</t>
  </si>
  <si>
    <t>Hồ Anh</t>
  </si>
  <si>
    <t>31/07/1996</t>
  </si>
  <si>
    <t>D14TMDT1</t>
  </si>
  <si>
    <t>B15DCQT167</t>
  </si>
  <si>
    <t>15/01/1997</t>
  </si>
  <si>
    <t>B15DCQT172</t>
  </si>
  <si>
    <t>Tiến</t>
  </si>
  <si>
    <t>25/10/1997</t>
  </si>
  <si>
    <t>B15DCQT173</t>
  </si>
  <si>
    <t>Trần Minh</t>
  </si>
  <si>
    <t>15/12/1997</t>
  </si>
  <si>
    <t>B15DCQT181</t>
  </si>
  <si>
    <t>Chu Hiền</t>
  </si>
  <si>
    <t>B15DCQT176</t>
  </si>
  <si>
    <t>14/04/1997</t>
  </si>
  <si>
    <t>B15DCQT179</t>
  </si>
  <si>
    <t>Nguyễn Hà</t>
  </si>
  <si>
    <t>03/02/1997</t>
  </si>
  <si>
    <t>B15DCQT174</t>
  </si>
  <si>
    <t>Nguyễn Thị Thùy</t>
  </si>
  <si>
    <t>18/09/1997</t>
  </si>
  <si>
    <t>B15DCQT184</t>
  </si>
  <si>
    <t>Phạm Văn</t>
  </si>
  <si>
    <t>28/09/1997</t>
  </si>
  <si>
    <t>B15DCQT186</t>
  </si>
  <si>
    <t>Tú</t>
  </si>
  <si>
    <t>25/04/1994</t>
  </si>
  <si>
    <t>B15DCQT188</t>
  </si>
  <si>
    <t>Đậu Xuân</t>
  </si>
  <si>
    <t>15/11/1997</t>
  </si>
  <si>
    <t>B15DCQT190</t>
  </si>
  <si>
    <t>Đinh Xuân</t>
  </si>
  <si>
    <t>10/12/1997</t>
  </si>
  <si>
    <t>B15DCQT195</t>
  </si>
  <si>
    <t>Đỗ Thị Thanh</t>
  </si>
  <si>
    <t>B15DCQT197</t>
  </si>
  <si>
    <t>Việt</t>
  </si>
  <si>
    <t>30/10/1994</t>
  </si>
  <si>
    <t>B15DCQT201</t>
  </si>
  <si>
    <t>Xinh</t>
  </si>
  <si>
    <t>16/02/1997</t>
  </si>
  <si>
    <t>B15DCQT203</t>
  </si>
  <si>
    <t>Nguyễn Kim</t>
  </si>
  <si>
    <t>Xoan</t>
  </si>
  <si>
    <t>19/08/1997</t>
  </si>
  <si>
    <t>B15DCQT205</t>
  </si>
  <si>
    <t>22/04/1997</t>
  </si>
  <si>
    <t>B15DCQT207</t>
  </si>
  <si>
    <t>26/03/1996</t>
  </si>
  <si>
    <t>Giờ thi: 15:30</t>
  </si>
  <si>
    <t>202-A2</t>
  </si>
  <si>
    <t>Hà Nội, ngày 10 tháng 7 năm 2019</t>
  </si>
  <si>
    <t xml:space="preserve">                            SỐ 2</t>
  </si>
  <si>
    <t>BẢNG ĐIỂM HỌC PHẦN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</si>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</sst>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2"/>
  <sheetViews>
    <sheetView tabSelected="1" workbookViewId="0">
      <pane ySplit="3" topLeftCell="A70" activePane="bottomLeft" state="frozen"/>
      <selection activeCell="A6" sqref="A6:XFD6"/>
      <selection pane="bottomLeft" activeCell="A113" sqref="A113:XFD113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125" style="92" customWidth="1"/>
    <col min="5" max="5" width="6.375" style="1" bestFit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0.25" customHeight="1">
      <c r="B1" s="102" t="s">
        <v>0</v>
      </c>
      <c r="C1" s="102"/>
      <c r="D1" s="102"/>
      <c r="E1" s="102"/>
      <c r="F1" s="102"/>
      <c r="G1" s="102"/>
      <c r="H1" s="103" t="s">
        <v>371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3"/>
    </row>
    <row r="2" spans="2:38" ht="20.25" customHeight="1">
      <c r="B2" s="104" t="s">
        <v>1</v>
      </c>
      <c r="C2" s="104"/>
      <c r="D2" s="104"/>
      <c r="E2" s="104"/>
      <c r="F2" s="104"/>
      <c r="G2" s="104"/>
      <c r="H2" s="105" t="s">
        <v>106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8" t="s">
        <v>2</v>
      </c>
      <c r="C4" s="108"/>
      <c r="D4" s="99" t="s">
        <v>49</v>
      </c>
      <c r="E4" s="99"/>
      <c r="F4" s="99"/>
      <c r="G4" s="99"/>
      <c r="H4" s="99"/>
      <c r="I4" s="99"/>
      <c r="J4" s="99"/>
      <c r="K4" s="99"/>
      <c r="L4" s="99"/>
      <c r="M4" s="99"/>
      <c r="N4" s="99"/>
      <c r="O4" s="101" t="s">
        <v>50</v>
      </c>
      <c r="P4" s="101"/>
      <c r="Q4" s="101"/>
      <c r="R4" s="101"/>
      <c r="S4" s="101"/>
      <c r="T4" s="101"/>
      <c r="W4" s="60"/>
      <c r="X4" s="106" t="s">
        <v>43</v>
      </c>
      <c r="Y4" s="106" t="s">
        <v>8</v>
      </c>
      <c r="Z4" s="106" t="s">
        <v>42</v>
      </c>
      <c r="AA4" s="106" t="s">
        <v>41</v>
      </c>
      <c r="AB4" s="106"/>
      <c r="AC4" s="106"/>
      <c r="AD4" s="106"/>
      <c r="AE4" s="106" t="s">
        <v>40</v>
      </c>
      <c r="AF4" s="106"/>
      <c r="AG4" s="106" t="s">
        <v>38</v>
      </c>
      <c r="AH4" s="106"/>
      <c r="AI4" s="106" t="s">
        <v>39</v>
      </c>
      <c r="AJ4" s="106"/>
      <c r="AK4" s="106" t="s">
        <v>37</v>
      </c>
      <c r="AL4" s="106"/>
    </row>
    <row r="5" spans="2:38" ht="17.25" customHeight="1">
      <c r="B5" s="107" t="s">
        <v>3</v>
      </c>
      <c r="C5" s="107"/>
      <c r="D5" s="82"/>
      <c r="G5" s="100" t="s">
        <v>107</v>
      </c>
      <c r="H5" s="100"/>
      <c r="I5" s="100"/>
      <c r="J5" s="100"/>
      <c r="K5" s="100"/>
      <c r="L5" s="100"/>
      <c r="M5" s="100"/>
      <c r="N5" s="100"/>
      <c r="O5" s="100" t="s">
        <v>367</v>
      </c>
      <c r="P5" s="100"/>
      <c r="Q5" s="100"/>
      <c r="R5" s="100"/>
      <c r="S5" s="100"/>
      <c r="T5" s="100"/>
      <c r="W5" s="60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</row>
    <row r="7" spans="2:38" ht="32.25" customHeight="1">
      <c r="B7" s="109" t="s">
        <v>4</v>
      </c>
      <c r="C7" s="111" t="s">
        <v>5</v>
      </c>
      <c r="D7" s="113" t="s">
        <v>6</v>
      </c>
      <c r="E7" s="114"/>
      <c r="F7" s="109" t="s">
        <v>7</v>
      </c>
      <c r="G7" s="109" t="s">
        <v>8</v>
      </c>
      <c r="H7" s="98" t="s">
        <v>9</v>
      </c>
      <c r="I7" s="98" t="s">
        <v>10</v>
      </c>
      <c r="J7" s="98" t="s">
        <v>11</v>
      </c>
      <c r="K7" s="98" t="s">
        <v>12</v>
      </c>
      <c r="L7" s="97" t="s">
        <v>13</v>
      </c>
      <c r="M7" s="97" t="s">
        <v>14</v>
      </c>
      <c r="N7" s="97" t="s">
        <v>15</v>
      </c>
      <c r="O7" s="97" t="s">
        <v>16</v>
      </c>
      <c r="P7" s="109" t="s">
        <v>17</v>
      </c>
      <c r="Q7" s="97" t="s">
        <v>18</v>
      </c>
      <c r="R7" s="109" t="s">
        <v>19</v>
      </c>
      <c r="S7" s="109" t="s">
        <v>20</v>
      </c>
      <c r="T7" s="109" t="s">
        <v>21</v>
      </c>
      <c r="W7" s="60"/>
      <c r="X7" s="106"/>
      <c r="Y7" s="106"/>
      <c r="Z7" s="106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2.25" customHeight="1">
      <c r="B8" s="110"/>
      <c r="C8" s="112"/>
      <c r="D8" s="115"/>
      <c r="E8" s="116"/>
      <c r="F8" s="110"/>
      <c r="G8" s="110"/>
      <c r="H8" s="98"/>
      <c r="I8" s="98"/>
      <c r="J8" s="98"/>
      <c r="K8" s="98"/>
      <c r="L8" s="97"/>
      <c r="M8" s="97"/>
      <c r="N8" s="97"/>
      <c r="O8" s="97"/>
      <c r="P8" s="119"/>
      <c r="Q8" s="97"/>
      <c r="R8" s="110"/>
      <c r="S8" s="119"/>
      <c r="T8" s="119"/>
      <c r="V8" s="10"/>
      <c r="W8" s="60"/>
      <c r="X8" s="65" t="str">
        <f>+D4</f>
        <v>Quản trị văn phòng</v>
      </c>
      <c r="Y8" s="66" t="str">
        <f>+O4</f>
        <v>Nhóm: BSA1335-01</v>
      </c>
      <c r="Z8" s="67">
        <f>+$AI$8+$AK$8+$AG$8</f>
        <v>88</v>
      </c>
      <c r="AA8" s="61">
        <f>COUNTIF($S$9:$S$144,"Khiển trách")</f>
        <v>0</v>
      </c>
      <c r="AB8" s="61">
        <f>COUNTIF($S$9:$S$144,"Cảnh cáo")</f>
        <v>0</v>
      </c>
      <c r="AC8" s="61">
        <f>COUNTIF($S$9:$S$144,"Đình chỉ thi")</f>
        <v>0</v>
      </c>
      <c r="AD8" s="68">
        <f>+($AA$8+$AB$8+$AC$8)/$Z$8*100%</f>
        <v>0</v>
      </c>
      <c r="AE8" s="61">
        <f>SUM(COUNTIF($S$9:$S$142,"Vắng"),COUNTIF($S$9:$S$142,"Vắng có phép"))</f>
        <v>0</v>
      </c>
      <c r="AF8" s="69">
        <f>+$AE$8/$Z$8</f>
        <v>0</v>
      </c>
      <c r="AG8" s="70">
        <f>COUNTIF($W$9:$W$142,"Thi lại")</f>
        <v>0</v>
      </c>
      <c r="AH8" s="69">
        <f>+$AG$8/$Z$8</f>
        <v>0</v>
      </c>
      <c r="AI8" s="70">
        <f>COUNTIF($W$9:$W$143,"Học lại")</f>
        <v>4</v>
      </c>
      <c r="AJ8" s="69">
        <f>+$AI$8/$Z$8</f>
        <v>4.5454545454545456E-2</v>
      </c>
      <c r="AK8" s="61">
        <f>COUNTIF($W$10:$W$143,"Đạt")</f>
        <v>84</v>
      </c>
      <c r="AL8" s="68">
        <f>+$AK$8/$Z$8</f>
        <v>0.95454545454545459</v>
      </c>
    </row>
    <row r="9" spans="2:38" ht="14.25" customHeight="1">
      <c r="B9" s="120" t="s">
        <v>27</v>
      </c>
      <c r="C9" s="121"/>
      <c r="D9" s="121"/>
      <c r="E9" s="121"/>
      <c r="F9" s="121"/>
      <c r="G9" s="122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8">
        <f>100-(H9+I9+J9+K9)</f>
        <v>70</v>
      </c>
      <c r="P9" s="110"/>
      <c r="Q9" s="15"/>
      <c r="R9" s="15"/>
      <c r="S9" s="110"/>
      <c r="T9" s="110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109</v>
      </c>
      <c r="D10" s="84" t="s">
        <v>110</v>
      </c>
      <c r="E10" s="18" t="s">
        <v>52</v>
      </c>
      <c r="F10" s="19" t="s">
        <v>111</v>
      </c>
      <c r="G10" s="17" t="s">
        <v>112</v>
      </c>
      <c r="H10" s="20">
        <v>7</v>
      </c>
      <c r="I10" s="20">
        <v>7</v>
      </c>
      <c r="J10" s="20" t="s">
        <v>28</v>
      </c>
      <c r="K10" s="20">
        <v>8</v>
      </c>
      <c r="L10" s="94"/>
      <c r="M10" s="94"/>
      <c r="N10" s="94"/>
      <c r="O10" s="95">
        <v>7</v>
      </c>
      <c r="P10" s="21">
        <f>ROUND(SUMPRODUCT(H10:O10,$H$9:$O$9)/100,1)</f>
        <v>7.1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38" si="2">+IF(OR($H10=0,$I10=0,$J10=0,$K10=0),"Không đủ ĐKDT","")</f>
        <v/>
      </c>
      <c r="T10" s="23" t="s">
        <v>108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113</v>
      </c>
      <c r="D11" s="85" t="s">
        <v>95</v>
      </c>
      <c r="E11" s="27" t="s">
        <v>52</v>
      </c>
      <c r="F11" s="28" t="s">
        <v>114</v>
      </c>
      <c r="G11" s="26" t="s">
        <v>112</v>
      </c>
      <c r="H11" s="29">
        <v>6</v>
      </c>
      <c r="I11" s="29">
        <v>7</v>
      </c>
      <c r="J11" s="29" t="s">
        <v>28</v>
      </c>
      <c r="K11" s="29">
        <v>7</v>
      </c>
      <c r="L11" s="30"/>
      <c r="M11" s="30"/>
      <c r="N11" s="30"/>
      <c r="O11" s="31">
        <v>5.5</v>
      </c>
      <c r="P11" s="32">
        <f>ROUND(SUMPRODUCT(H11:O11,$H$9:$O$9)/100,1)</f>
        <v>5.9</v>
      </c>
      <c r="Q11" s="33" t="str">
        <f t="shared" si="0"/>
        <v>C</v>
      </c>
      <c r="R11" s="34" t="str">
        <f t="shared" si="1"/>
        <v>Trung bình</v>
      </c>
      <c r="S11" s="35" t="str">
        <f t="shared" si="2"/>
        <v/>
      </c>
      <c r="T11" s="36" t="s">
        <v>108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115</v>
      </c>
      <c r="D12" s="85" t="s">
        <v>116</v>
      </c>
      <c r="E12" s="27" t="s">
        <v>52</v>
      </c>
      <c r="F12" s="28" t="s">
        <v>117</v>
      </c>
      <c r="G12" s="26" t="s">
        <v>118</v>
      </c>
      <c r="H12" s="29">
        <v>8</v>
      </c>
      <c r="I12" s="29">
        <v>7</v>
      </c>
      <c r="J12" s="29" t="s">
        <v>28</v>
      </c>
      <c r="K12" s="29">
        <v>5</v>
      </c>
      <c r="L12" s="37"/>
      <c r="M12" s="37"/>
      <c r="N12" s="37"/>
      <c r="O12" s="31">
        <v>8</v>
      </c>
      <c r="P12" s="32">
        <f>ROUND(SUMPRODUCT(H12:O12,$H$9:$O$9)/100,1)</f>
        <v>7.6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108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119</v>
      </c>
      <c r="D13" s="85" t="s">
        <v>120</v>
      </c>
      <c r="E13" s="27" t="s">
        <v>52</v>
      </c>
      <c r="F13" s="28" t="s">
        <v>121</v>
      </c>
      <c r="G13" s="26" t="s">
        <v>112</v>
      </c>
      <c r="H13" s="29">
        <v>8</v>
      </c>
      <c r="I13" s="29">
        <v>7</v>
      </c>
      <c r="J13" s="29" t="s">
        <v>28</v>
      </c>
      <c r="K13" s="29">
        <v>8</v>
      </c>
      <c r="L13" s="37"/>
      <c r="M13" s="37"/>
      <c r="N13" s="37"/>
      <c r="O13" s="31">
        <v>7.5</v>
      </c>
      <c r="P13" s="32">
        <f>ROUND(SUMPRODUCT(H13:O13,$H$9:$O$9)/100,1)</f>
        <v>7.6</v>
      </c>
      <c r="Q13" s="33" t="str">
        <f t="shared" si="0"/>
        <v>B</v>
      </c>
      <c r="R13" s="34" t="str">
        <f t="shared" si="1"/>
        <v>Khá</v>
      </c>
      <c r="S13" s="35" t="str">
        <f t="shared" si="2"/>
        <v/>
      </c>
      <c r="T13" s="36" t="s">
        <v>108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122</v>
      </c>
      <c r="D14" s="85" t="s">
        <v>123</v>
      </c>
      <c r="E14" s="27" t="s">
        <v>52</v>
      </c>
      <c r="F14" s="28" t="s">
        <v>124</v>
      </c>
      <c r="G14" s="26" t="s">
        <v>125</v>
      </c>
      <c r="H14" s="29">
        <v>7</v>
      </c>
      <c r="I14" s="29">
        <v>7</v>
      </c>
      <c r="J14" s="29" t="s">
        <v>28</v>
      </c>
      <c r="K14" s="29">
        <v>8</v>
      </c>
      <c r="L14" s="37"/>
      <c r="M14" s="37"/>
      <c r="N14" s="37"/>
      <c r="O14" s="31">
        <v>5</v>
      </c>
      <c r="P14" s="32">
        <f>ROUND(SUMPRODUCT(H14:O14,$H$9:$O$9)/100,1)</f>
        <v>5.7</v>
      </c>
      <c r="Q14" s="33" t="str">
        <f t="shared" si="0"/>
        <v>C</v>
      </c>
      <c r="R14" s="34" t="str">
        <f t="shared" si="1"/>
        <v>Trung bình</v>
      </c>
      <c r="S14" s="35" t="str">
        <f t="shared" si="2"/>
        <v/>
      </c>
      <c r="T14" s="36" t="s">
        <v>108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126</v>
      </c>
      <c r="D15" s="85" t="s">
        <v>127</v>
      </c>
      <c r="E15" s="27" t="s">
        <v>52</v>
      </c>
      <c r="F15" s="28" t="s">
        <v>128</v>
      </c>
      <c r="G15" s="26" t="s">
        <v>118</v>
      </c>
      <c r="H15" s="29">
        <v>7</v>
      </c>
      <c r="I15" s="29">
        <v>7</v>
      </c>
      <c r="J15" s="29" t="s">
        <v>28</v>
      </c>
      <c r="K15" s="29">
        <v>5</v>
      </c>
      <c r="L15" s="37"/>
      <c r="M15" s="37"/>
      <c r="N15" s="37"/>
      <c r="O15" s="31">
        <v>7.5</v>
      </c>
      <c r="P15" s="32">
        <f>ROUND(SUMPRODUCT(H15:O15,$H$9:$O$9)/100,1)</f>
        <v>7.2</v>
      </c>
      <c r="Q15" s="33" t="str">
        <f t="shared" si="0"/>
        <v>B</v>
      </c>
      <c r="R15" s="34" t="str">
        <f t="shared" si="1"/>
        <v>Khá</v>
      </c>
      <c r="S15" s="35" t="str">
        <f t="shared" si="2"/>
        <v/>
      </c>
      <c r="T15" s="36" t="s">
        <v>108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129</v>
      </c>
      <c r="D16" s="85" t="s">
        <v>80</v>
      </c>
      <c r="E16" s="27" t="s">
        <v>52</v>
      </c>
      <c r="F16" s="28" t="s">
        <v>130</v>
      </c>
      <c r="G16" s="26" t="s">
        <v>118</v>
      </c>
      <c r="H16" s="29">
        <v>7</v>
      </c>
      <c r="I16" s="29">
        <v>5</v>
      </c>
      <c r="J16" s="29" t="s">
        <v>28</v>
      </c>
      <c r="K16" s="29">
        <v>8</v>
      </c>
      <c r="L16" s="37"/>
      <c r="M16" s="37"/>
      <c r="N16" s="37"/>
      <c r="O16" s="31">
        <v>7</v>
      </c>
      <c r="P16" s="32">
        <f>ROUND(SUMPRODUCT(H16:O16,$H$9:$O$9)/100,1)</f>
        <v>6.9</v>
      </c>
      <c r="Q16" s="33" t="str">
        <f t="shared" si="0"/>
        <v>C+</v>
      </c>
      <c r="R16" s="34" t="str">
        <f t="shared" si="1"/>
        <v>Trung bình</v>
      </c>
      <c r="S16" s="35" t="str">
        <f t="shared" si="2"/>
        <v/>
      </c>
      <c r="T16" s="36" t="s">
        <v>108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131</v>
      </c>
      <c r="D17" s="85" t="s">
        <v>54</v>
      </c>
      <c r="E17" s="27" t="s">
        <v>132</v>
      </c>
      <c r="F17" s="28" t="s">
        <v>133</v>
      </c>
      <c r="G17" s="26" t="s">
        <v>112</v>
      </c>
      <c r="H17" s="29">
        <v>8</v>
      </c>
      <c r="I17" s="29">
        <v>7</v>
      </c>
      <c r="J17" s="29" t="s">
        <v>28</v>
      </c>
      <c r="K17" s="29">
        <v>6</v>
      </c>
      <c r="L17" s="37"/>
      <c r="M17" s="37"/>
      <c r="N17" s="37"/>
      <c r="O17" s="31">
        <v>6</v>
      </c>
      <c r="P17" s="32">
        <f>ROUND(SUMPRODUCT(H17:O17,$H$9:$O$9)/100,1)</f>
        <v>6.3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108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134</v>
      </c>
      <c r="D18" s="85" t="s">
        <v>135</v>
      </c>
      <c r="E18" s="27" t="s">
        <v>132</v>
      </c>
      <c r="F18" s="28" t="s">
        <v>136</v>
      </c>
      <c r="G18" s="26" t="s">
        <v>112</v>
      </c>
      <c r="H18" s="29">
        <v>7</v>
      </c>
      <c r="I18" s="29">
        <v>5</v>
      </c>
      <c r="J18" s="29" t="s">
        <v>28</v>
      </c>
      <c r="K18" s="29">
        <v>6</v>
      </c>
      <c r="L18" s="37"/>
      <c r="M18" s="37"/>
      <c r="N18" s="37"/>
      <c r="O18" s="31">
        <v>6</v>
      </c>
      <c r="P18" s="32">
        <f>ROUND(SUMPRODUCT(H18:O18,$H$9:$O$9)/100,1)</f>
        <v>6</v>
      </c>
      <c r="Q18" s="33" t="str">
        <f t="shared" si="0"/>
        <v>C</v>
      </c>
      <c r="R18" s="34" t="str">
        <f t="shared" si="1"/>
        <v>Trung bình</v>
      </c>
      <c r="S18" s="35" t="str">
        <f t="shared" si="2"/>
        <v/>
      </c>
      <c r="T18" s="36" t="s">
        <v>108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137</v>
      </c>
      <c r="D19" s="85" t="s">
        <v>138</v>
      </c>
      <c r="E19" s="27" t="s">
        <v>98</v>
      </c>
      <c r="F19" s="28" t="s">
        <v>139</v>
      </c>
      <c r="G19" s="26" t="s">
        <v>118</v>
      </c>
      <c r="H19" s="29">
        <v>7</v>
      </c>
      <c r="I19" s="29">
        <v>7</v>
      </c>
      <c r="J19" s="29" t="s">
        <v>28</v>
      </c>
      <c r="K19" s="29">
        <v>8</v>
      </c>
      <c r="L19" s="37"/>
      <c r="M19" s="37"/>
      <c r="N19" s="37"/>
      <c r="O19" s="31">
        <v>6</v>
      </c>
      <c r="P19" s="32">
        <f>ROUND(SUMPRODUCT(H19:O19,$H$9:$O$9)/100,1)</f>
        <v>6.4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108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140</v>
      </c>
      <c r="D20" s="85" t="s">
        <v>53</v>
      </c>
      <c r="E20" s="27" t="s">
        <v>141</v>
      </c>
      <c r="F20" s="28" t="s">
        <v>142</v>
      </c>
      <c r="G20" s="26" t="s">
        <v>112</v>
      </c>
      <c r="H20" s="29">
        <v>9</v>
      </c>
      <c r="I20" s="29">
        <v>7</v>
      </c>
      <c r="J20" s="29" t="s">
        <v>28</v>
      </c>
      <c r="K20" s="29">
        <v>9</v>
      </c>
      <c r="L20" s="37"/>
      <c r="M20" s="37"/>
      <c r="N20" s="37"/>
      <c r="O20" s="31">
        <v>7</v>
      </c>
      <c r="P20" s="32">
        <f>ROUND(SUMPRODUCT(H20:O20,$H$9:$O$9)/100,1)</f>
        <v>7.4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108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143</v>
      </c>
      <c r="D21" s="85" t="s">
        <v>70</v>
      </c>
      <c r="E21" s="27" t="s">
        <v>55</v>
      </c>
      <c r="F21" s="28" t="s">
        <v>144</v>
      </c>
      <c r="G21" s="26" t="s">
        <v>118</v>
      </c>
      <c r="H21" s="29">
        <v>7</v>
      </c>
      <c r="I21" s="29">
        <v>7</v>
      </c>
      <c r="J21" s="29" t="s">
        <v>28</v>
      </c>
      <c r="K21" s="29">
        <v>6</v>
      </c>
      <c r="L21" s="37"/>
      <c r="M21" s="37"/>
      <c r="N21" s="37"/>
      <c r="O21" s="31">
        <v>1</v>
      </c>
      <c r="P21" s="32">
        <f>ROUND(SUMPRODUCT(H21:O21,$H$9:$O$9)/100,1)</f>
        <v>2.7</v>
      </c>
      <c r="Q21" s="33" t="str">
        <f t="shared" si="0"/>
        <v>F</v>
      </c>
      <c r="R21" s="34" t="str">
        <f t="shared" si="1"/>
        <v>Kém</v>
      </c>
      <c r="S21" s="35" t="str">
        <f t="shared" si="2"/>
        <v/>
      </c>
      <c r="T21" s="36" t="s">
        <v>108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145</v>
      </c>
      <c r="D22" s="85" t="s">
        <v>146</v>
      </c>
      <c r="E22" s="27" t="s">
        <v>73</v>
      </c>
      <c r="F22" s="28" t="s">
        <v>147</v>
      </c>
      <c r="G22" s="26" t="s">
        <v>118</v>
      </c>
      <c r="H22" s="29">
        <v>8</v>
      </c>
      <c r="I22" s="29">
        <v>7</v>
      </c>
      <c r="J22" s="29" t="s">
        <v>28</v>
      </c>
      <c r="K22" s="29">
        <v>5</v>
      </c>
      <c r="L22" s="37"/>
      <c r="M22" s="37"/>
      <c r="N22" s="37"/>
      <c r="O22" s="31">
        <v>8.5</v>
      </c>
      <c r="P22" s="32">
        <f>ROUND(SUMPRODUCT(H22:O22,$H$9:$O$9)/100,1)</f>
        <v>8</v>
      </c>
      <c r="Q22" s="33" t="str">
        <f t="shared" si="0"/>
        <v>B+</v>
      </c>
      <c r="R22" s="34" t="str">
        <f t="shared" si="1"/>
        <v>Khá</v>
      </c>
      <c r="S22" s="35" t="str">
        <f t="shared" si="2"/>
        <v/>
      </c>
      <c r="T22" s="36" t="s">
        <v>108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148</v>
      </c>
      <c r="D23" s="85" t="s">
        <v>149</v>
      </c>
      <c r="E23" s="27" t="s">
        <v>73</v>
      </c>
      <c r="F23" s="28" t="s">
        <v>150</v>
      </c>
      <c r="G23" s="26" t="s">
        <v>112</v>
      </c>
      <c r="H23" s="29">
        <v>7</v>
      </c>
      <c r="I23" s="29">
        <v>7</v>
      </c>
      <c r="J23" s="29" t="s">
        <v>28</v>
      </c>
      <c r="K23" s="29">
        <v>6</v>
      </c>
      <c r="L23" s="37"/>
      <c r="M23" s="37"/>
      <c r="N23" s="37"/>
      <c r="O23" s="31">
        <v>5.5</v>
      </c>
      <c r="P23" s="32">
        <f>ROUND(SUMPRODUCT(H23:O23,$H$9:$O$9)/100,1)</f>
        <v>5.9</v>
      </c>
      <c r="Q23" s="33" t="str">
        <f t="shared" si="0"/>
        <v>C</v>
      </c>
      <c r="R23" s="34" t="str">
        <f t="shared" si="1"/>
        <v>Trung bình</v>
      </c>
      <c r="S23" s="35" t="str">
        <f t="shared" si="2"/>
        <v/>
      </c>
      <c r="T23" s="36" t="s">
        <v>108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151</v>
      </c>
      <c r="D24" s="85" t="s">
        <v>152</v>
      </c>
      <c r="E24" s="27" t="s">
        <v>73</v>
      </c>
      <c r="F24" s="28" t="s">
        <v>153</v>
      </c>
      <c r="G24" s="26" t="s">
        <v>154</v>
      </c>
      <c r="H24" s="29">
        <v>8</v>
      </c>
      <c r="I24" s="29">
        <v>7</v>
      </c>
      <c r="J24" s="29" t="s">
        <v>28</v>
      </c>
      <c r="K24" s="29">
        <v>8</v>
      </c>
      <c r="L24" s="37"/>
      <c r="M24" s="37"/>
      <c r="N24" s="37"/>
      <c r="O24" s="31">
        <v>6</v>
      </c>
      <c r="P24" s="32">
        <f>ROUND(SUMPRODUCT(H24:O24,$H$9:$O$9)/100,1)</f>
        <v>6.5</v>
      </c>
      <c r="Q24" s="33" t="str">
        <f t="shared" si="0"/>
        <v>C+</v>
      </c>
      <c r="R24" s="34" t="str">
        <f t="shared" si="1"/>
        <v>Trung bình</v>
      </c>
      <c r="S24" s="35" t="str">
        <f t="shared" si="2"/>
        <v/>
      </c>
      <c r="T24" s="36" t="s">
        <v>108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155</v>
      </c>
      <c r="D25" s="85" t="s">
        <v>156</v>
      </c>
      <c r="E25" s="27" t="s">
        <v>101</v>
      </c>
      <c r="F25" s="28" t="s">
        <v>157</v>
      </c>
      <c r="G25" s="26" t="s">
        <v>125</v>
      </c>
      <c r="H25" s="29">
        <v>8</v>
      </c>
      <c r="I25" s="29">
        <v>7</v>
      </c>
      <c r="J25" s="29" t="s">
        <v>28</v>
      </c>
      <c r="K25" s="29">
        <v>6</v>
      </c>
      <c r="L25" s="37"/>
      <c r="M25" s="37"/>
      <c r="N25" s="37"/>
      <c r="O25" s="31">
        <v>6.5</v>
      </c>
      <c r="P25" s="32">
        <f>ROUND(SUMPRODUCT(H25:O25,$H$9:$O$9)/100,1)</f>
        <v>6.7</v>
      </c>
      <c r="Q25" s="33" t="str">
        <f t="shared" si="0"/>
        <v>C+</v>
      </c>
      <c r="R25" s="34" t="str">
        <f t="shared" si="1"/>
        <v>Trung bình</v>
      </c>
      <c r="S25" s="35" t="str">
        <f t="shared" si="2"/>
        <v/>
      </c>
      <c r="T25" s="36" t="s">
        <v>108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158</v>
      </c>
      <c r="D26" s="85" t="s">
        <v>64</v>
      </c>
      <c r="E26" s="27" t="s">
        <v>159</v>
      </c>
      <c r="F26" s="28" t="s">
        <v>160</v>
      </c>
      <c r="G26" s="26" t="s">
        <v>125</v>
      </c>
      <c r="H26" s="29">
        <v>8</v>
      </c>
      <c r="I26" s="29">
        <v>8</v>
      </c>
      <c r="J26" s="29" t="s">
        <v>28</v>
      </c>
      <c r="K26" s="29">
        <v>7</v>
      </c>
      <c r="L26" s="37"/>
      <c r="M26" s="37"/>
      <c r="N26" s="37"/>
      <c r="O26" s="31">
        <v>6.5</v>
      </c>
      <c r="P26" s="32">
        <f>ROUND(SUMPRODUCT(H26:O26,$H$9:$O$9)/100,1)</f>
        <v>6.9</v>
      </c>
      <c r="Q26" s="33" t="str">
        <f t="shared" si="0"/>
        <v>C+</v>
      </c>
      <c r="R26" s="34" t="str">
        <f t="shared" si="1"/>
        <v>Trung bình</v>
      </c>
      <c r="S26" s="35" t="str">
        <f t="shared" si="2"/>
        <v/>
      </c>
      <c r="T26" s="36" t="s">
        <v>108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161</v>
      </c>
      <c r="D27" s="85" t="s">
        <v>162</v>
      </c>
      <c r="E27" s="27" t="s">
        <v>163</v>
      </c>
      <c r="F27" s="28" t="s">
        <v>164</v>
      </c>
      <c r="G27" s="26" t="s">
        <v>112</v>
      </c>
      <c r="H27" s="29">
        <v>8</v>
      </c>
      <c r="I27" s="29">
        <v>7</v>
      </c>
      <c r="J27" s="29" t="s">
        <v>28</v>
      </c>
      <c r="K27" s="29">
        <v>5</v>
      </c>
      <c r="L27" s="37"/>
      <c r="M27" s="37"/>
      <c r="N27" s="37"/>
      <c r="O27" s="31">
        <v>7</v>
      </c>
      <c r="P27" s="32">
        <f>ROUND(SUMPRODUCT(H27:O27,$H$9:$O$9)/100,1)</f>
        <v>6.9</v>
      </c>
      <c r="Q27" s="33" t="str">
        <f t="shared" si="0"/>
        <v>C+</v>
      </c>
      <c r="R27" s="34" t="str">
        <f t="shared" si="1"/>
        <v>Trung bình</v>
      </c>
      <c r="S27" s="35" t="str">
        <f t="shared" si="2"/>
        <v/>
      </c>
      <c r="T27" s="36" t="s">
        <v>108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165</v>
      </c>
      <c r="D28" s="85" t="s">
        <v>166</v>
      </c>
      <c r="E28" s="27" t="s">
        <v>163</v>
      </c>
      <c r="F28" s="28" t="s">
        <v>167</v>
      </c>
      <c r="G28" s="26" t="s">
        <v>125</v>
      </c>
      <c r="H28" s="29">
        <v>3</v>
      </c>
      <c r="I28" s="29">
        <v>5</v>
      </c>
      <c r="J28" s="29" t="s">
        <v>28</v>
      </c>
      <c r="K28" s="29">
        <v>5</v>
      </c>
      <c r="L28" s="37"/>
      <c r="M28" s="37"/>
      <c r="N28" s="37"/>
      <c r="O28" s="31">
        <v>5</v>
      </c>
      <c r="P28" s="32">
        <f>ROUND(SUMPRODUCT(H28:O28,$H$9:$O$9)/100,1)</f>
        <v>4.8</v>
      </c>
      <c r="Q28" s="33" t="str">
        <f t="shared" si="0"/>
        <v>D</v>
      </c>
      <c r="R28" s="34" t="str">
        <f t="shared" si="1"/>
        <v>Trung bình yếu</v>
      </c>
      <c r="S28" s="35" t="str">
        <f t="shared" si="2"/>
        <v/>
      </c>
      <c r="T28" s="36" t="s">
        <v>108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168</v>
      </c>
      <c r="D29" s="85" t="s">
        <v>169</v>
      </c>
      <c r="E29" s="27" t="s">
        <v>170</v>
      </c>
      <c r="F29" s="28" t="s">
        <v>171</v>
      </c>
      <c r="G29" s="26" t="s">
        <v>112</v>
      </c>
      <c r="H29" s="29">
        <v>6</v>
      </c>
      <c r="I29" s="29">
        <v>5</v>
      </c>
      <c r="J29" s="29" t="s">
        <v>28</v>
      </c>
      <c r="K29" s="29">
        <v>7</v>
      </c>
      <c r="L29" s="37"/>
      <c r="M29" s="37"/>
      <c r="N29" s="37"/>
      <c r="O29" s="31">
        <v>8</v>
      </c>
      <c r="P29" s="32">
        <f>ROUND(SUMPRODUCT(H29:O29,$H$9:$O$9)/100,1)</f>
        <v>7.4</v>
      </c>
      <c r="Q29" s="33" t="str">
        <f t="shared" si="0"/>
        <v>B</v>
      </c>
      <c r="R29" s="34" t="str">
        <f t="shared" si="1"/>
        <v>Khá</v>
      </c>
      <c r="S29" s="35" t="str">
        <f t="shared" si="2"/>
        <v/>
      </c>
      <c r="T29" s="36" t="s">
        <v>108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172</v>
      </c>
      <c r="D30" s="85" t="s">
        <v>173</v>
      </c>
      <c r="E30" s="27" t="s">
        <v>75</v>
      </c>
      <c r="F30" s="28" t="s">
        <v>174</v>
      </c>
      <c r="G30" s="26" t="s">
        <v>118</v>
      </c>
      <c r="H30" s="29">
        <v>8</v>
      </c>
      <c r="I30" s="29">
        <v>7</v>
      </c>
      <c r="J30" s="29" t="s">
        <v>28</v>
      </c>
      <c r="K30" s="29">
        <v>5</v>
      </c>
      <c r="L30" s="37"/>
      <c r="M30" s="37"/>
      <c r="N30" s="37"/>
      <c r="O30" s="31">
        <v>4.5</v>
      </c>
      <c r="P30" s="32">
        <f>ROUND(SUMPRODUCT(H30:O30,$H$9:$O$9)/100,1)</f>
        <v>5.2</v>
      </c>
      <c r="Q30" s="33" t="str">
        <f t="shared" si="0"/>
        <v>D+</v>
      </c>
      <c r="R30" s="34" t="str">
        <f t="shared" si="1"/>
        <v>Trung bình yếu</v>
      </c>
      <c r="S30" s="35" t="str">
        <f t="shared" si="2"/>
        <v/>
      </c>
      <c r="T30" s="36" t="s">
        <v>108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175</v>
      </c>
      <c r="D31" s="85" t="s">
        <v>53</v>
      </c>
      <c r="E31" s="27" t="s">
        <v>75</v>
      </c>
      <c r="F31" s="28" t="s">
        <v>176</v>
      </c>
      <c r="G31" s="26" t="s">
        <v>112</v>
      </c>
      <c r="H31" s="29">
        <v>8</v>
      </c>
      <c r="I31" s="29">
        <v>7</v>
      </c>
      <c r="J31" s="29" t="s">
        <v>28</v>
      </c>
      <c r="K31" s="29">
        <v>8</v>
      </c>
      <c r="L31" s="37"/>
      <c r="M31" s="37"/>
      <c r="N31" s="37"/>
      <c r="O31" s="31">
        <v>4.5</v>
      </c>
      <c r="P31" s="32">
        <f>ROUND(SUMPRODUCT(H31:O31,$H$9:$O$9)/100,1)</f>
        <v>5.5</v>
      </c>
      <c r="Q31" s="33" t="str">
        <f t="shared" si="0"/>
        <v>C</v>
      </c>
      <c r="R31" s="34" t="str">
        <f t="shared" si="1"/>
        <v>Trung bình</v>
      </c>
      <c r="S31" s="35" t="str">
        <f t="shared" si="2"/>
        <v/>
      </c>
      <c r="T31" s="36" t="s">
        <v>108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177</v>
      </c>
      <c r="D32" s="85" t="s">
        <v>178</v>
      </c>
      <c r="E32" s="27" t="s">
        <v>179</v>
      </c>
      <c r="F32" s="28" t="s">
        <v>180</v>
      </c>
      <c r="G32" s="26" t="s">
        <v>118</v>
      </c>
      <c r="H32" s="29">
        <v>8</v>
      </c>
      <c r="I32" s="29">
        <v>7</v>
      </c>
      <c r="J32" s="29" t="s">
        <v>28</v>
      </c>
      <c r="K32" s="29">
        <v>5</v>
      </c>
      <c r="L32" s="37"/>
      <c r="M32" s="37"/>
      <c r="N32" s="37"/>
      <c r="O32" s="31">
        <v>6</v>
      </c>
      <c r="P32" s="32">
        <f>ROUND(SUMPRODUCT(H32:O32,$H$9:$O$9)/100,1)</f>
        <v>6.2</v>
      </c>
      <c r="Q32" s="33" t="str">
        <f t="shared" si="0"/>
        <v>C</v>
      </c>
      <c r="R32" s="34" t="str">
        <f t="shared" si="1"/>
        <v>Trung bình</v>
      </c>
      <c r="S32" s="35" t="str">
        <f t="shared" si="2"/>
        <v/>
      </c>
      <c r="T32" s="36" t="s">
        <v>108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181</v>
      </c>
      <c r="D33" s="85" t="s">
        <v>53</v>
      </c>
      <c r="E33" s="27" t="s">
        <v>57</v>
      </c>
      <c r="F33" s="28" t="s">
        <v>182</v>
      </c>
      <c r="G33" s="26" t="s">
        <v>125</v>
      </c>
      <c r="H33" s="29">
        <v>7</v>
      </c>
      <c r="I33" s="29">
        <v>7</v>
      </c>
      <c r="J33" s="29" t="s">
        <v>28</v>
      </c>
      <c r="K33" s="29">
        <v>5</v>
      </c>
      <c r="L33" s="37"/>
      <c r="M33" s="37"/>
      <c r="N33" s="37"/>
      <c r="O33" s="31">
        <v>6</v>
      </c>
      <c r="P33" s="32">
        <f>ROUND(SUMPRODUCT(H33:O33,$H$9:$O$9)/100,1)</f>
        <v>6.1</v>
      </c>
      <c r="Q33" s="33" t="str">
        <f t="shared" si="0"/>
        <v>C</v>
      </c>
      <c r="R33" s="34" t="str">
        <f t="shared" si="1"/>
        <v>Trung bình</v>
      </c>
      <c r="S33" s="35" t="str">
        <f t="shared" si="2"/>
        <v/>
      </c>
      <c r="T33" s="36" t="s">
        <v>108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183</v>
      </c>
      <c r="D34" s="85" t="s">
        <v>184</v>
      </c>
      <c r="E34" s="27" t="s">
        <v>77</v>
      </c>
      <c r="F34" s="28" t="s">
        <v>59</v>
      </c>
      <c r="G34" s="26" t="s">
        <v>112</v>
      </c>
      <c r="H34" s="29">
        <v>7</v>
      </c>
      <c r="I34" s="29">
        <v>5</v>
      </c>
      <c r="J34" s="29" t="s">
        <v>28</v>
      </c>
      <c r="K34" s="29">
        <v>7</v>
      </c>
      <c r="L34" s="37"/>
      <c r="M34" s="37"/>
      <c r="N34" s="37"/>
      <c r="O34" s="31">
        <v>6</v>
      </c>
      <c r="P34" s="32">
        <f>ROUND(SUMPRODUCT(H34:O34,$H$9:$O$9)/100,1)</f>
        <v>6.1</v>
      </c>
      <c r="Q34" s="33" t="str">
        <f t="shared" si="0"/>
        <v>C</v>
      </c>
      <c r="R34" s="34" t="str">
        <f t="shared" si="1"/>
        <v>Trung bình</v>
      </c>
      <c r="S34" s="35" t="str">
        <f t="shared" si="2"/>
        <v/>
      </c>
      <c r="T34" s="36" t="s">
        <v>108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185</v>
      </c>
      <c r="D35" s="85" t="s">
        <v>186</v>
      </c>
      <c r="E35" s="27" t="s">
        <v>77</v>
      </c>
      <c r="F35" s="28" t="s">
        <v>187</v>
      </c>
      <c r="G35" s="26" t="s">
        <v>112</v>
      </c>
      <c r="H35" s="29">
        <v>9</v>
      </c>
      <c r="I35" s="29">
        <v>7</v>
      </c>
      <c r="J35" s="29" t="s">
        <v>28</v>
      </c>
      <c r="K35" s="29">
        <v>7</v>
      </c>
      <c r="L35" s="37"/>
      <c r="M35" s="37"/>
      <c r="N35" s="37"/>
      <c r="O35" s="31">
        <v>7</v>
      </c>
      <c r="P35" s="32">
        <f>ROUND(SUMPRODUCT(H35:O35,$H$9:$O$9)/100,1)</f>
        <v>7.2</v>
      </c>
      <c r="Q35" s="33" t="str">
        <f t="shared" si="0"/>
        <v>B</v>
      </c>
      <c r="R35" s="34" t="str">
        <f t="shared" si="1"/>
        <v>Khá</v>
      </c>
      <c r="S35" s="35" t="str">
        <f t="shared" si="2"/>
        <v/>
      </c>
      <c r="T35" s="36" t="s">
        <v>108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188</v>
      </c>
      <c r="D36" s="85" t="s">
        <v>189</v>
      </c>
      <c r="E36" s="27" t="s">
        <v>78</v>
      </c>
      <c r="F36" s="28" t="s">
        <v>190</v>
      </c>
      <c r="G36" s="26" t="s">
        <v>125</v>
      </c>
      <c r="H36" s="29">
        <v>8</v>
      </c>
      <c r="I36" s="29">
        <v>7</v>
      </c>
      <c r="J36" s="29" t="s">
        <v>28</v>
      </c>
      <c r="K36" s="29">
        <v>7</v>
      </c>
      <c r="L36" s="37"/>
      <c r="M36" s="37"/>
      <c r="N36" s="37"/>
      <c r="O36" s="31">
        <v>6</v>
      </c>
      <c r="P36" s="32">
        <f>ROUND(SUMPRODUCT(H36:O36,$H$9:$O$9)/100,1)</f>
        <v>6.4</v>
      </c>
      <c r="Q36" s="33" t="str">
        <f t="shared" si="0"/>
        <v>C</v>
      </c>
      <c r="R36" s="34" t="str">
        <f t="shared" si="1"/>
        <v>Trung bình</v>
      </c>
      <c r="S36" s="35" t="str">
        <f t="shared" si="2"/>
        <v/>
      </c>
      <c r="T36" s="36" t="s">
        <v>108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191</v>
      </c>
      <c r="D37" s="85" t="s">
        <v>192</v>
      </c>
      <c r="E37" s="27" t="s">
        <v>79</v>
      </c>
      <c r="F37" s="28" t="s">
        <v>193</v>
      </c>
      <c r="G37" s="26" t="s">
        <v>118</v>
      </c>
      <c r="H37" s="29">
        <v>8</v>
      </c>
      <c r="I37" s="29">
        <v>7</v>
      </c>
      <c r="J37" s="29" t="s">
        <v>28</v>
      </c>
      <c r="K37" s="29">
        <v>7</v>
      </c>
      <c r="L37" s="37"/>
      <c r="M37" s="37"/>
      <c r="N37" s="37"/>
      <c r="O37" s="31">
        <v>6</v>
      </c>
      <c r="P37" s="32">
        <f>ROUND(SUMPRODUCT(H37:O37,$H$9:$O$9)/100,1)</f>
        <v>6.4</v>
      </c>
      <c r="Q37" s="33" t="str">
        <f t="shared" si="0"/>
        <v>C</v>
      </c>
      <c r="R37" s="34" t="str">
        <f t="shared" si="1"/>
        <v>Trung bình</v>
      </c>
      <c r="S37" s="35" t="str">
        <f t="shared" si="2"/>
        <v/>
      </c>
      <c r="T37" s="36" t="s">
        <v>108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194</v>
      </c>
      <c r="D38" s="85" t="s">
        <v>53</v>
      </c>
      <c r="E38" s="27" t="s">
        <v>81</v>
      </c>
      <c r="F38" s="28" t="s">
        <v>195</v>
      </c>
      <c r="G38" s="26" t="s">
        <v>118</v>
      </c>
      <c r="H38" s="29">
        <v>8</v>
      </c>
      <c r="I38" s="29">
        <v>7</v>
      </c>
      <c r="J38" s="29" t="s">
        <v>28</v>
      </c>
      <c r="K38" s="29">
        <v>7</v>
      </c>
      <c r="L38" s="37"/>
      <c r="M38" s="37"/>
      <c r="N38" s="37"/>
      <c r="O38" s="31">
        <v>5</v>
      </c>
      <c r="P38" s="32">
        <f>ROUND(SUMPRODUCT(H38:O38,$H$9:$O$9)/100,1)</f>
        <v>5.7</v>
      </c>
      <c r="Q38" s="33" t="str">
        <f t="shared" si="0"/>
        <v>C</v>
      </c>
      <c r="R38" s="34" t="str">
        <f t="shared" si="1"/>
        <v>Trung bình</v>
      </c>
      <c r="S38" s="35" t="str">
        <f t="shared" si="2"/>
        <v/>
      </c>
      <c r="T38" s="36" t="s">
        <v>108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196</v>
      </c>
      <c r="D39" s="85" t="s">
        <v>76</v>
      </c>
      <c r="E39" s="27" t="s">
        <v>81</v>
      </c>
      <c r="F39" s="28" t="s">
        <v>197</v>
      </c>
      <c r="G39" s="26" t="s">
        <v>118</v>
      </c>
      <c r="H39" s="29">
        <v>7</v>
      </c>
      <c r="I39" s="29">
        <v>7</v>
      </c>
      <c r="J39" s="29" t="s">
        <v>28</v>
      </c>
      <c r="K39" s="29">
        <v>5</v>
      </c>
      <c r="L39" s="37"/>
      <c r="M39" s="37"/>
      <c r="N39" s="37"/>
      <c r="O39" s="31">
        <v>4.5</v>
      </c>
      <c r="P39" s="32">
        <f>ROUND(SUMPRODUCT(H39:O39,$H$9:$O$9)/100,1)</f>
        <v>5.0999999999999996</v>
      </c>
      <c r="Q39" s="33" t="str">
        <f t="shared" si="0"/>
        <v>D+</v>
      </c>
      <c r="R39" s="34" t="str">
        <f t="shared" si="1"/>
        <v>Trung bình yếu</v>
      </c>
      <c r="S39" s="35"/>
      <c r="T39" s="36" t="s">
        <v>108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198</v>
      </c>
      <c r="D40" s="85" t="s">
        <v>199</v>
      </c>
      <c r="E40" s="27" t="s">
        <v>200</v>
      </c>
      <c r="F40" s="28" t="s">
        <v>201</v>
      </c>
      <c r="G40" s="26" t="s">
        <v>112</v>
      </c>
      <c r="H40" s="29">
        <v>8</v>
      </c>
      <c r="I40" s="29">
        <v>7</v>
      </c>
      <c r="J40" s="29" t="s">
        <v>28</v>
      </c>
      <c r="K40" s="29">
        <v>7</v>
      </c>
      <c r="L40" s="37"/>
      <c r="M40" s="37"/>
      <c r="N40" s="37"/>
      <c r="O40" s="31">
        <v>7.5</v>
      </c>
      <c r="P40" s="32">
        <f>ROUND(SUMPRODUCT(H40:O40,$H$9:$O$9)/100,1)</f>
        <v>7.5</v>
      </c>
      <c r="Q40" s="33" t="str">
        <f t="shared" si="0"/>
        <v>B</v>
      </c>
      <c r="R40" s="34" t="str">
        <f t="shared" si="1"/>
        <v>Khá</v>
      </c>
      <c r="S40" s="35" t="str">
        <f t="shared" ref="S40:S67" si="3">+IF(OR($H40=0,$I40=0,$J40=0,$K40=0),"Không đủ ĐKDT","")</f>
        <v/>
      </c>
      <c r="T40" s="36" t="s">
        <v>368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202</v>
      </c>
      <c r="D41" s="85" t="s">
        <v>203</v>
      </c>
      <c r="E41" s="27" t="s">
        <v>204</v>
      </c>
      <c r="F41" s="28" t="s">
        <v>205</v>
      </c>
      <c r="G41" s="26" t="s">
        <v>112</v>
      </c>
      <c r="H41" s="29">
        <v>5</v>
      </c>
      <c r="I41" s="29">
        <v>7</v>
      </c>
      <c r="J41" s="29" t="s">
        <v>28</v>
      </c>
      <c r="K41" s="29">
        <v>7</v>
      </c>
      <c r="L41" s="37"/>
      <c r="M41" s="37"/>
      <c r="N41" s="37"/>
      <c r="O41" s="31">
        <v>6</v>
      </c>
      <c r="P41" s="32">
        <f>ROUND(SUMPRODUCT(H41:O41,$H$9:$O$9)/100,1)</f>
        <v>6.1</v>
      </c>
      <c r="Q41" s="33" t="str">
        <f t="shared" si="0"/>
        <v>C</v>
      </c>
      <c r="R41" s="34" t="str">
        <f t="shared" si="1"/>
        <v>Trung bình</v>
      </c>
      <c r="S41" s="35" t="str">
        <f t="shared" si="3"/>
        <v/>
      </c>
      <c r="T41" s="36" t="s">
        <v>368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206</v>
      </c>
      <c r="D42" s="85" t="s">
        <v>104</v>
      </c>
      <c r="E42" s="27" t="s">
        <v>207</v>
      </c>
      <c r="F42" s="28" t="s">
        <v>208</v>
      </c>
      <c r="G42" s="26" t="s">
        <v>118</v>
      </c>
      <c r="H42" s="29">
        <v>0</v>
      </c>
      <c r="I42" s="29">
        <v>0</v>
      </c>
      <c r="J42" s="29" t="s">
        <v>28</v>
      </c>
      <c r="K42" s="29">
        <v>0</v>
      </c>
      <c r="L42" s="37"/>
      <c r="M42" s="37"/>
      <c r="N42" s="37"/>
      <c r="O42" s="31" t="s">
        <v>372</v>
      </c>
      <c r="P42" s="32">
        <f>ROUND(SUMPRODUCT(H42:O42,$H$9:$O$9)/100,1)</f>
        <v>0</v>
      </c>
      <c r="Q42" s="33" t="str">
        <f t="shared" ref="Q42:Q73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4" t="str">
        <f t="shared" ref="R42:R73" si="5">IF($P42&lt;4,"Kém",IF(AND($P42&gt;=4,$P42&lt;=5.4),"Trung bình yếu",IF(AND($P42&gt;=5.5,$P42&lt;=6.9),"Trung bình",IF(AND($P42&gt;=7,$P42&lt;=8.4),"Khá",IF(AND($P42&gt;=8.5,$P42&lt;=10),"Giỏi","")))))</f>
        <v>Kém</v>
      </c>
      <c r="S42" s="35" t="str">
        <f t="shared" si="3"/>
        <v>Không đủ ĐKDT</v>
      </c>
      <c r="T42" s="36" t="s">
        <v>368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209</v>
      </c>
      <c r="D43" s="85" t="s">
        <v>53</v>
      </c>
      <c r="E43" s="27" t="s">
        <v>210</v>
      </c>
      <c r="F43" s="28" t="s">
        <v>211</v>
      </c>
      <c r="G43" s="26" t="s">
        <v>125</v>
      </c>
      <c r="H43" s="29">
        <v>8</v>
      </c>
      <c r="I43" s="29">
        <v>7</v>
      </c>
      <c r="J43" s="29" t="s">
        <v>28</v>
      </c>
      <c r="K43" s="29">
        <v>7</v>
      </c>
      <c r="L43" s="37"/>
      <c r="M43" s="37"/>
      <c r="N43" s="37"/>
      <c r="O43" s="31">
        <v>8.5</v>
      </c>
      <c r="P43" s="32">
        <f>ROUND(SUMPRODUCT(H43:O43,$H$9:$O$9)/100,1)</f>
        <v>8.1999999999999993</v>
      </c>
      <c r="Q43" s="33" t="str">
        <f t="shared" si="4"/>
        <v>B+</v>
      </c>
      <c r="R43" s="34" t="str">
        <f t="shared" si="5"/>
        <v>Khá</v>
      </c>
      <c r="S43" s="35" t="str">
        <f t="shared" si="3"/>
        <v/>
      </c>
      <c r="T43" s="36" t="s">
        <v>368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212</v>
      </c>
      <c r="D44" s="85" t="s">
        <v>53</v>
      </c>
      <c r="E44" s="27" t="s">
        <v>82</v>
      </c>
      <c r="F44" s="28" t="s">
        <v>213</v>
      </c>
      <c r="G44" s="26" t="s">
        <v>118</v>
      </c>
      <c r="H44" s="29">
        <v>8</v>
      </c>
      <c r="I44" s="29">
        <v>7</v>
      </c>
      <c r="J44" s="29" t="s">
        <v>28</v>
      </c>
      <c r="K44" s="29">
        <v>6</v>
      </c>
      <c r="L44" s="37"/>
      <c r="M44" s="37"/>
      <c r="N44" s="37"/>
      <c r="O44" s="31">
        <v>6</v>
      </c>
      <c r="P44" s="32">
        <f>ROUND(SUMPRODUCT(H44:O44,$H$9:$O$9)/100,1)</f>
        <v>6.3</v>
      </c>
      <c r="Q44" s="33" t="str">
        <f t="shared" si="4"/>
        <v>C</v>
      </c>
      <c r="R44" s="34" t="str">
        <f t="shared" si="5"/>
        <v>Trung bình</v>
      </c>
      <c r="S44" s="35" t="str">
        <f t="shared" si="3"/>
        <v/>
      </c>
      <c r="T44" s="36" t="s">
        <v>368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214</v>
      </c>
      <c r="D45" s="85" t="s">
        <v>58</v>
      </c>
      <c r="E45" s="27" t="s">
        <v>82</v>
      </c>
      <c r="F45" s="28" t="s">
        <v>215</v>
      </c>
      <c r="G45" s="26" t="s">
        <v>125</v>
      </c>
      <c r="H45" s="29">
        <v>8</v>
      </c>
      <c r="I45" s="29">
        <v>7</v>
      </c>
      <c r="J45" s="29" t="s">
        <v>28</v>
      </c>
      <c r="K45" s="29">
        <v>5</v>
      </c>
      <c r="L45" s="37"/>
      <c r="M45" s="37"/>
      <c r="N45" s="37"/>
      <c r="O45" s="31">
        <v>5</v>
      </c>
      <c r="P45" s="32">
        <f>ROUND(SUMPRODUCT(H45:O45,$H$9:$O$9)/100,1)</f>
        <v>5.5</v>
      </c>
      <c r="Q45" s="33" t="str">
        <f t="shared" si="4"/>
        <v>C</v>
      </c>
      <c r="R45" s="34" t="str">
        <f t="shared" si="5"/>
        <v>Trung bình</v>
      </c>
      <c r="S45" s="35" t="str">
        <f t="shared" si="3"/>
        <v/>
      </c>
      <c r="T45" s="36" t="s">
        <v>368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216</v>
      </c>
      <c r="D46" s="85" t="s">
        <v>166</v>
      </c>
      <c r="E46" s="27" t="s">
        <v>82</v>
      </c>
      <c r="F46" s="28" t="s">
        <v>217</v>
      </c>
      <c r="G46" s="26" t="s">
        <v>118</v>
      </c>
      <c r="H46" s="29">
        <v>6</v>
      </c>
      <c r="I46" s="29">
        <v>7</v>
      </c>
      <c r="J46" s="29" t="s">
        <v>28</v>
      </c>
      <c r="K46" s="29">
        <v>5</v>
      </c>
      <c r="L46" s="37"/>
      <c r="M46" s="37"/>
      <c r="N46" s="37"/>
      <c r="O46" s="31">
        <v>4</v>
      </c>
      <c r="P46" s="32">
        <f>ROUND(SUMPRODUCT(H46:O46,$H$9:$O$9)/100,1)</f>
        <v>4.5999999999999996</v>
      </c>
      <c r="Q46" s="33" t="str">
        <f t="shared" si="4"/>
        <v>D</v>
      </c>
      <c r="R46" s="34" t="str">
        <f t="shared" si="5"/>
        <v>Trung bình yếu</v>
      </c>
      <c r="S46" s="35" t="str">
        <f t="shared" si="3"/>
        <v/>
      </c>
      <c r="T46" s="36" t="s">
        <v>368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218</v>
      </c>
      <c r="D47" s="85" t="s">
        <v>60</v>
      </c>
      <c r="E47" s="27" t="s">
        <v>61</v>
      </c>
      <c r="F47" s="28" t="s">
        <v>219</v>
      </c>
      <c r="G47" s="26" t="s">
        <v>118</v>
      </c>
      <c r="H47" s="29">
        <v>9</v>
      </c>
      <c r="I47" s="29">
        <v>8</v>
      </c>
      <c r="J47" s="29" t="s">
        <v>28</v>
      </c>
      <c r="K47" s="29">
        <v>8</v>
      </c>
      <c r="L47" s="37"/>
      <c r="M47" s="37"/>
      <c r="N47" s="37"/>
      <c r="O47" s="31">
        <v>5.5</v>
      </c>
      <c r="P47" s="32">
        <f>ROUND(SUMPRODUCT(H47:O47,$H$9:$O$9)/100,1)</f>
        <v>6.4</v>
      </c>
      <c r="Q47" s="33" t="str">
        <f t="shared" si="4"/>
        <v>C</v>
      </c>
      <c r="R47" s="34" t="str">
        <f t="shared" si="5"/>
        <v>Trung bình</v>
      </c>
      <c r="S47" s="35" t="str">
        <f t="shared" si="3"/>
        <v/>
      </c>
      <c r="T47" s="36" t="s">
        <v>368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220</v>
      </c>
      <c r="D48" s="85" t="s">
        <v>66</v>
      </c>
      <c r="E48" s="27" t="s">
        <v>221</v>
      </c>
      <c r="F48" s="28" t="s">
        <v>97</v>
      </c>
      <c r="G48" s="26" t="s">
        <v>118</v>
      </c>
      <c r="H48" s="29">
        <v>8</v>
      </c>
      <c r="I48" s="29">
        <v>7</v>
      </c>
      <c r="J48" s="29" t="s">
        <v>28</v>
      </c>
      <c r="K48" s="29">
        <v>5</v>
      </c>
      <c r="L48" s="37"/>
      <c r="M48" s="37"/>
      <c r="N48" s="37"/>
      <c r="O48" s="31">
        <v>4.5</v>
      </c>
      <c r="P48" s="32">
        <f>ROUND(SUMPRODUCT(H48:O48,$H$9:$O$9)/100,1)</f>
        <v>5.2</v>
      </c>
      <c r="Q48" s="33" t="str">
        <f t="shared" si="4"/>
        <v>D+</v>
      </c>
      <c r="R48" s="34" t="str">
        <f t="shared" si="5"/>
        <v>Trung bình yếu</v>
      </c>
      <c r="S48" s="35" t="str">
        <f t="shared" si="3"/>
        <v/>
      </c>
      <c r="T48" s="36" t="s">
        <v>368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8.75" customHeight="1">
      <c r="B49" s="25">
        <v>40</v>
      </c>
      <c r="C49" s="26" t="s">
        <v>222</v>
      </c>
      <c r="D49" s="85" t="s">
        <v>223</v>
      </c>
      <c r="E49" s="27" t="s">
        <v>103</v>
      </c>
      <c r="F49" s="28" t="s">
        <v>224</v>
      </c>
      <c r="G49" s="26" t="s">
        <v>154</v>
      </c>
      <c r="H49" s="29">
        <v>9</v>
      </c>
      <c r="I49" s="29">
        <v>7</v>
      </c>
      <c r="J49" s="29" t="s">
        <v>28</v>
      </c>
      <c r="K49" s="29">
        <v>8</v>
      </c>
      <c r="L49" s="37"/>
      <c r="M49" s="37"/>
      <c r="N49" s="37"/>
      <c r="O49" s="31">
        <v>7.5</v>
      </c>
      <c r="P49" s="32">
        <f>ROUND(SUMPRODUCT(H49:O49,$H$9:$O$9)/100,1)</f>
        <v>7.7</v>
      </c>
      <c r="Q49" s="33" t="str">
        <f t="shared" si="4"/>
        <v>B</v>
      </c>
      <c r="R49" s="34" t="str">
        <f t="shared" si="5"/>
        <v>Khá</v>
      </c>
      <c r="S49" s="35" t="str">
        <f t="shared" si="3"/>
        <v/>
      </c>
      <c r="T49" s="36" t="s">
        <v>368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8.75" customHeight="1">
      <c r="B50" s="25">
        <v>41</v>
      </c>
      <c r="C50" s="26" t="s">
        <v>225</v>
      </c>
      <c r="D50" s="85" t="s">
        <v>226</v>
      </c>
      <c r="E50" s="27" t="s">
        <v>227</v>
      </c>
      <c r="F50" s="28" t="s">
        <v>228</v>
      </c>
      <c r="G50" s="26" t="s">
        <v>118</v>
      </c>
      <c r="H50" s="29">
        <v>8</v>
      </c>
      <c r="I50" s="29">
        <v>7</v>
      </c>
      <c r="J50" s="29" t="s">
        <v>28</v>
      </c>
      <c r="K50" s="29">
        <v>7</v>
      </c>
      <c r="L50" s="37"/>
      <c r="M50" s="37"/>
      <c r="N50" s="37"/>
      <c r="O50" s="31">
        <v>6</v>
      </c>
      <c r="P50" s="32">
        <f>ROUND(SUMPRODUCT(H50:O50,$H$9:$O$9)/100,1)</f>
        <v>6.4</v>
      </c>
      <c r="Q50" s="33" t="str">
        <f t="shared" si="4"/>
        <v>C</v>
      </c>
      <c r="R50" s="34" t="str">
        <f t="shared" si="5"/>
        <v>Trung bình</v>
      </c>
      <c r="S50" s="35" t="str">
        <f t="shared" si="3"/>
        <v/>
      </c>
      <c r="T50" s="36" t="s">
        <v>368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8.75" customHeight="1">
      <c r="B51" s="25">
        <v>42</v>
      </c>
      <c r="C51" s="26" t="s">
        <v>229</v>
      </c>
      <c r="D51" s="85" t="s">
        <v>230</v>
      </c>
      <c r="E51" s="27" t="s">
        <v>63</v>
      </c>
      <c r="F51" s="28" t="s">
        <v>231</v>
      </c>
      <c r="G51" s="26" t="s">
        <v>118</v>
      </c>
      <c r="H51" s="29">
        <v>7</v>
      </c>
      <c r="I51" s="29">
        <v>7</v>
      </c>
      <c r="J51" s="29" t="s">
        <v>28</v>
      </c>
      <c r="K51" s="29">
        <v>5</v>
      </c>
      <c r="L51" s="37"/>
      <c r="M51" s="37"/>
      <c r="N51" s="37"/>
      <c r="O51" s="31">
        <v>7</v>
      </c>
      <c r="P51" s="32">
        <f>ROUND(SUMPRODUCT(H51:O51,$H$9:$O$9)/100,1)</f>
        <v>6.8</v>
      </c>
      <c r="Q51" s="33" t="str">
        <f t="shared" si="4"/>
        <v>C+</v>
      </c>
      <c r="R51" s="34" t="str">
        <f t="shared" si="5"/>
        <v>Trung bình</v>
      </c>
      <c r="S51" s="35" t="str">
        <f t="shared" si="3"/>
        <v/>
      </c>
      <c r="T51" s="36" t="s">
        <v>368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8.75" customHeight="1">
      <c r="B52" s="25">
        <v>43</v>
      </c>
      <c r="C52" s="26" t="s">
        <v>232</v>
      </c>
      <c r="D52" s="85" t="s">
        <v>102</v>
      </c>
      <c r="E52" s="27" t="s">
        <v>63</v>
      </c>
      <c r="F52" s="28" t="s">
        <v>233</v>
      </c>
      <c r="G52" s="26" t="s">
        <v>118</v>
      </c>
      <c r="H52" s="29">
        <v>8</v>
      </c>
      <c r="I52" s="29">
        <v>7</v>
      </c>
      <c r="J52" s="29" t="s">
        <v>28</v>
      </c>
      <c r="K52" s="29">
        <v>8</v>
      </c>
      <c r="L52" s="37"/>
      <c r="M52" s="37"/>
      <c r="N52" s="37"/>
      <c r="O52" s="31">
        <v>6</v>
      </c>
      <c r="P52" s="32">
        <f>ROUND(SUMPRODUCT(H52:O52,$H$9:$O$9)/100,1)</f>
        <v>6.5</v>
      </c>
      <c r="Q52" s="33" t="str">
        <f t="shared" si="4"/>
        <v>C+</v>
      </c>
      <c r="R52" s="34" t="str">
        <f t="shared" si="5"/>
        <v>Trung bình</v>
      </c>
      <c r="S52" s="35" t="str">
        <f t="shared" si="3"/>
        <v/>
      </c>
      <c r="T52" s="36" t="s">
        <v>368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8.75" customHeight="1">
      <c r="B53" s="25">
        <v>44</v>
      </c>
      <c r="C53" s="26" t="s">
        <v>234</v>
      </c>
      <c r="D53" s="85" t="s">
        <v>235</v>
      </c>
      <c r="E53" s="27" t="s">
        <v>236</v>
      </c>
      <c r="F53" s="28" t="s">
        <v>237</v>
      </c>
      <c r="G53" s="26" t="s">
        <v>125</v>
      </c>
      <c r="H53" s="29">
        <v>5</v>
      </c>
      <c r="I53" s="29">
        <v>7</v>
      </c>
      <c r="J53" s="29" t="s">
        <v>28</v>
      </c>
      <c r="K53" s="29">
        <v>5</v>
      </c>
      <c r="L53" s="37"/>
      <c r="M53" s="37"/>
      <c r="N53" s="37"/>
      <c r="O53" s="31">
        <v>6</v>
      </c>
      <c r="P53" s="32">
        <f>ROUND(SUMPRODUCT(H53:O53,$H$9:$O$9)/100,1)</f>
        <v>5.9</v>
      </c>
      <c r="Q53" s="33" t="str">
        <f t="shared" si="4"/>
        <v>C</v>
      </c>
      <c r="R53" s="34" t="str">
        <f t="shared" si="5"/>
        <v>Trung bình</v>
      </c>
      <c r="S53" s="35" t="str">
        <f t="shared" si="3"/>
        <v/>
      </c>
      <c r="T53" s="36" t="s">
        <v>368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8.75" customHeight="1">
      <c r="B54" s="25">
        <v>45</v>
      </c>
      <c r="C54" s="26" t="s">
        <v>238</v>
      </c>
      <c r="D54" s="85" t="s">
        <v>239</v>
      </c>
      <c r="E54" s="27" t="s">
        <v>240</v>
      </c>
      <c r="F54" s="28" t="s">
        <v>241</v>
      </c>
      <c r="G54" s="26" t="s">
        <v>112</v>
      </c>
      <c r="H54" s="29">
        <v>7</v>
      </c>
      <c r="I54" s="29">
        <v>6</v>
      </c>
      <c r="J54" s="29" t="s">
        <v>28</v>
      </c>
      <c r="K54" s="29">
        <v>7</v>
      </c>
      <c r="L54" s="30"/>
      <c r="M54" s="30"/>
      <c r="N54" s="30"/>
      <c r="O54" s="31">
        <v>5</v>
      </c>
      <c r="P54" s="32">
        <f>ROUND(SUMPRODUCT(H54:O54,$H$9:$O$9)/100,1)</f>
        <v>5.5</v>
      </c>
      <c r="Q54" s="33" t="str">
        <f t="shared" si="4"/>
        <v>C</v>
      </c>
      <c r="R54" s="34" t="str">
        <f t="shared" si="5"/>
        <v>Trung bình</v>
      </c>
      <c r="S54" s="35" t="str">
        <f t="shared" si="3"/>
        <v/>
      </c>
      <c r="T54" s="36" t="s">
        <v>368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71"/>
      <c r="Y54" s="71"/>
      <c r="Z54" s="71"/>
      <c r="AA54" s="63"/>
      <c r="AB54" s="63"/>
      <c r="AC54" s="63"/>
      <c r="AD54" s="63"/>
      <c r="AE54" s="62"/>
      <c r="AF54" s="63"/>
      <c r="AG54" s="63"/>
      <c r="AH54" s="63"/>
      <c r="AI54" s="63"/>
      <c r="AJ54" s="63"/>
      <c r="AK54" s="63"/>
      <c r="AL54" s="64"/>
    </row>
    <row r="55" spans="2:38" ht="18.75" customHeight="1">
      <c r="B55" s="25">
        <v>46</v>
      </c>
      <c r="C55" s="26" t="s">
        <v>242</v>
      </c>
      <c r="D55" s="85" t="s">
        <v>243</v>
      </c>
      <c r="E55" s="27" t="s">
        <v>240</v>
      </c>
      <c r="F55" s="28" t="s">
        <v>244</v>
      </c>
      <c r="G55" s="26" t="s">
        <v>118</v>
      </c>
      <c r="H55" s="29">
        <v>7</v>
      </c>
      <c r="I55" s="29">
        <v>7</v>
      </c>
      <c r="J55" s="29" t="s">
        <v>28</v>
      </c>
      <c r="K55" s="29">
        <v>7</v>
      </c>
      <c r="L55" s="37"/>
      <c r="M55" s="37"/>
      <c r="N55" s="37"/>
      <c r="O55" s="31">
        <v>6</v>
      </c>
      <c r="P55" s="32">
        <f>ROUND(SUMPRODUCT(H55:O55,$H$9:$O$9)/100,1)</f>
        <v>6.3</v>
      </c>
      <c r="Q55" s="33" t="str">
        <f t="shared" si="4"/>
        <v>C</v>
      </c>
      <c r="R55" s="34" t="str">
        <f t="shared" si="5"/>
        <v>Trung bình</v>
      </c>
      <c r="S55" s="35" t="str">
        <f t="shared" si="3"/>
        <v/>
      </c>
      <c r="T55" s="36" t="s">
        <v>368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73"/>
      <c r="Y55" s="73"/>
      <c r="Z55" s="74"/>
      <c r="AA55" s="62"/>
      <c r="AB55" s="62"/>
      <c r="AC55" s="62"/>
      <c r="AD55" s="75"/>
      <c r="AE55" s="62"/>
      <c r="AF55" s="76"/>
      <c r="AG55" s="77"/>
      <c r="AH55" s="76"/>
      <c r="AI55" s="77"/>
      <c r="AJ55" s="76"/>
      <c r="AK55" s="62"/>
      <c r="AL55" s="75"/>
    </row>
    <row r="56" spans="2:38" ht="18.75" customHeight="1">
      <c r="B56" s="25">
        <v>47</v>
      </c>
      <c r="C56" s="26" t="s">
        <v>245</v>
      </c>
      <c r="D56" s="85" t="s">
        <v>246</v>
      </c>
      <c r="E56" s="27" t="s">
        <v>83</v>
      </c>
      <c r="F56" s="28" t="s">
        <v>247</v>
      </c>
      <c r="G56" s="26" t="s">
        <v>112</v>
      </c>
      <c r="H56" s="29">
        <v>5</v>
      </c>
      <c r="I56" s="29">
        <v>7</v>
      </c>
      <c r="J56" s="29" t="s">
        <v>28</v>
      </c>
      <c r="K56" s="29">
        <v>7</v>
      </c>
      <c r="L56" s="37"/>
      <c r="M56" s="37"/>
      <c r="N56" s="37"/>
      <c r="O56" s="31">
        <v>8</v>
      </c>
      <c r="P56" s="32">
        <f>ROUND(SUMPRODUCT(H56:O56,$H$9:$O$9)/100,1)</f>
        <v>7.5</v>
      </c>
      <c r="Q56" s="33" t="str">
        <f t="shared" si="4"/>
        <v>B</v>
      </c>
      <c r="R56" s="34" t="str">
        <f t="shared" si="5"/>
        <v>Khá</v>
      </c>
      <c r="S56" s="35" t="str">
        <f t="shared" si="3"/>
        <v/>
      </c>
      <c r="T56" s="36" t="s">
        <v>368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8.75" customHeight="1">
      <c r="B57" s="25">
        <v>48</v>
      </c>
      <c r="C57" s="26" t="s">
        <v>248</v>
      </c>
      <c r="D57" s="85" t="s">
        <v>249</v>
      </c>
      <c r="E57" s="27" t="s">
        <v>250</v>
      </c>
      <c r="F57" s="28" t="s">
        <v>94</v>
      </c>
      <c r="G57" s="26" t="s">
        <v>118</v>
      </c>
      <c r="H57" s="29">
        <v>9</v>
      </c>
      <c r="I57" s="29">
        <v>7</v>
      </c>
      <c r="J57" s="29" t="s">
        <v>28</v>
      </c>
      <c r="K57" s="29">
        <v>8</v>
      </c>
      <c r="L57" s="37"/>
      <c r="M57" s="37"/>
      <c r="N57" s="37"/>
      <c r="O57" s="31">
        <v>7.5</v>
      </c>
      <c r="P57" s="32">
        <f>ROUND(SUMPRODUCT(H57:O57,$H$9:$O$9)/100,1)</f>
        <v>7.7</v>
      </c>
      <c r="Q57" s="33" t="str">
        <f t="shared" si="4"/>
        <v>B</v>
      </c>
      <c r="R57" s="34" t="str">
        <f t="shared" si="5"/>
        <v>Khá</v>
      </c>
      <c r="S57" s="35" t="str">
        <f t="shared" si="3"/>
        <v/>
      </c>
      <c r="T57" s="36" t="s">
        <v>368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8.75" customHeight="1">
      <c r="B58" s="25">
        <v>49</v>
      </c>
      <c r="C58" s="26" t="s">
        <v>251</v>
      </c>
      <c r="D58" s="85" t="s">
        <v>252</v>
      </c>
      <c r="E58" s="27" t="s">
        <v>65</v>
      </c>
      <c r="F58" s="28" t="s">
        <v>253</v>
      </c>
      <c r="G58" s="26" t="s">
        <v>112</v>
      </c>
      <c r="H58" s="29">
        <v>8</v>
      </c>
      <c r="I58" s="29">
        <v>7</v>
      </c>
      <c r="J58" s="29" t="s">
        <v>28</v>
      </c>
      <c r="K58" s="29">
        <v>6</v>
      </c>
      <c r="L58" s="37"/>
      <c r="M58" s="37"/>
      <c r="N58" s="37"/>
      <c r="O58" s="31">
        <v>6.5</v>
      </c>
      <c r="P58" s="32">
        <f>ROUND(SUMPRODUCT(H58:O58,$H$9:$O$9)/100,1)</f>
        <v>6.7</v>
      </c>
      <c r="Q58" s="33" t="str">
        <f t="shared" si="4"/>
        <v>C+</v>
      </c>
      <c r="R58" s="34" t="str">
        <f t="shared" si="5"/>
        <v>Trung bình</v>
      </c>
      <c r="S58" s="35" t="str">
        <f t="shared" si="3"/>
        <v/>
      </c>
      <c r="T58" s="36" t="s">
        <v>368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8.75" customHeight="1">
      <c r="B59" s="25">
        <v>50</v>
      </c>
      <c r="C59" s="26" t="s">
        <v>254</v>
      </c>
      <c r="D59" s="85" t="s">
        <v>255</v>
      </c>
      <c r="E59" s="27" t="s">
        <v>256</v>
      </c>
      <c r="F59" s="28" t="s">
        <v>257</v>
      </c>
      <c r="G59" s="26" t="s">
        <v>125</v>
      </c>
      <c r="H59" s="29">
        <v>8</v>
      </c>
      <c r="I59" s="29">
        <v>7</v>
      </c>
      <c r="J59" s="29" t="s">
        <v>28</v>
      </c>
      <c r="K59" s="29">
        <v>9</v>
      </c>
      <c r="L59" s="37"/>
      <c r="M59" s="37"/>
      <c r="N59" s="37"/>
      <c r="O59" s="31">
        <v>5.5</v>
      </c>
      <c r="P59" s="32">
        <f>ROUND(SUMPRODUCT(H59:O59,$H$9:$O$9)/100,1)</f>
        <v>6.3</v>
      </c>
      <c r="Q59" s="33" t="str">
        <f t="shared" si="4"/>
        <v>C</v>
      </c>
      <c r="R59" s="34" t="str">
        <f t="shared" si="5"/>
        <v>Trung bình</v>
      </c>
      <c r="S59" s="35" t="str">
        <f t="shared" si="3"/>
        <v/>
      </c>
      <c r="T59" s="36" t="s">
        <v>368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8.75" customHeight="1">
      <c r="B60" s="25">
        <v>51</v>
      </c>
      <c r="C60" s="26" t="s">
        <v>258</v>
      </c>
      <c r="D60" s="85" t="s">
        <v>86</v>
      </c>
      <c r="E60" s="27" t="s">
        <v>84</v>
      </c>
      <c r="F60" s="28" t="s">
        <v>259</v>
      </c>
      <c r="G60" s="26" t="s">
        <v>118</v>
      </c>
      <c r="H60" s="29">
        <v>5</v>
      </c>
      <c r="I60" s="29">
        <v>5</v>
      </c>
      <c r="J60" s="29" t="s">
        <v>28</v>
      </c>
      <c r="K60" s="29">
        <v>7</v>
      </c>
      <c r="L60" s="37"/>
      <c r="M60" s="37"/>
      <c r="N60" s="37"/>
      <c r="O60" s="31">
        <v>5</v>
      </c>
      <c r="P60" s="32">
        <f>ROUND(SUMPRODUCT(H60:O60,$H$9:$O$9)/100,1)</f>
        <v>5.2</v>
      </c>
      <c r="Q60" s="33" t="str">
        <f t="shared" si="4"/>
        <v>D+</v>
      </c>
      <c r="R60" s="34" t="str">
        <f t="shared" si="5"/>
        <v>Trung bình yếu</v>
      </c>
      <c r="S60" s="35" t="str">
        <f t="shared" si="3"/>
        <v/>
      </c>
      <c r="T60" s="36" t="s">
        <v>368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8.75" customHeight="1">
      <c r="B61" s="25">
        <v>52</v>
      </c>
      <c r="C61" s="26" t="s">
        <v>260</v>
      </c>
      <c r="D61" s="85" t="s">
        <v>261</v>
      </c>
      <c r="E61" s="27" t="s">
        <v>84</v>
      </c>
      <c r="F61" s="28" t="s">
        <v>262</v>
      </c>
      <c r="G61" s="26" t="s">
        <v>118</v>
      </c>
      <c r="H61" s="29">
        <v>8</v>
      </c>
      <c r="I61" s="29">
        <v>7</v>
      </c>
      <c r="J61" s="29" t="s">
        <v>28</v>
      </c>
      <c r="K61" s="29">
        <v>6</v>
      </c>
      <c r="L61" s="37"/>
      <c r="M61" s="37"/>
      <c r="N61" s="37"/>
      <c r="O61" s="31">
        <v>7.5</v>
      </c>
      <c r="P61" s="32">
        <f>ROUND(SUMPRODUCT(H61:O61,$H$9:$O$9)/100,1)</f>
        <v>7.4</v>
      </c>
      <c r="Q61" s="33" t="str">
        <f t="shared" si="4"/>
        <v>B</v>
      </c>
      <c r="R61" s="34" t="str">
        <f t="shared" si="5"/>
        <v>Khá</v>
      </c>
      <c r="S61" s="35" t="str">
        <f t="shared" si="3"/>
        <v/>
      </c>
      <c r="T61" s="36" t="s">
        <v>368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8.75" customHeight="1">
      <c r="B62" s="25">
        <v>53</v>
      </c>
      <c r="C62" s="26" t="s">
        <v>263</v>
      </c>
      <c r="D62" s="85" t="s">
        <v>264</v>
      </c>
      <c r="E62" s="27" t="s">
        <v>265</v>
      </c>
      <c r="F62" s="28" t="s">
        <v>266</v>
      </c>
      <c r="G62" s="26" t="s">
        <v>125</v>
      </c>
      <c r="H62" s="29">
        <v>8</v>
      </c>
      <c r="I62" s="29">
        <v>7</v>
      </c>
      <c r="J62" s="29" t="s">
        <v>28</v>
      </c>
      <c r="K62" s="29">
        <v>9</v>
      </c>
      <c r="L62" s="37"/>
      <c r="M62" s="37"/>
      <c r="N62" s="37"/>
      <c r="O62" s="31">
        <v>7</v>
      </c>
      <c r="P62" s="32">
        <f>ROUND(SUMPRODUCT(H62:O62,$H$9:$O$9)/100,1)</f>
        <v>7.3</v>
      </c>
      <c r="Q62" s="33" t="str">
        <f t="shared" si="4"/>
        <v>B</v>
      </c>
      <c r="R62" s="34" t="str">
        <f t="shared" si="5"/>
        <v>Khá</v>
      </c>
      <c r="S62" s="35" t="str">
        <f t="shared" si="3"/>
        <v/>
      </c>
      <c r="T62" s="36" t="s">
        <v>368</v>
      </c>
      <c r="U62" s="3"/>
      <c r="V62" s="24"/>
      <c r="W62" s="72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8.75" customHeight="1">
      <c r="B63" s="25">
        <v>54</v>
      </c>
      <c r="C63" s="26" t="s">
        <v>267</v>
      </c>
      <c r="D63" s="85" t="s">
        <v>56</v>
      </c>
      <c r="E63" s="27" t="s">
        <v>268</v>
      </c>
      <c r="F63" s="28" t="s">
        <v>269</v>
      </c>
      <c r="G63" s="26" t="s">
        <v>125</v>
      </c>
      <c r="H63" s="29">
        <v>4</v>
      </c>
      <c r="I63" s="29">
        <v>7</v>
      </c>
      <c r="J63" s="29" t="s">
        <v>28</v>
      </c>
      <c r="K63" s="29">
        <v>5</v>
      </c>
      <c r="L63" s="37"/>
      <c r="M63" s="37"/>
      <c r="N63" s="37"/>
      <c r="O63" s="31">
        <v>5</v>
      </c>
      <c r="P63" s="32">
        <f>ROUND(SUMPRODUCT(H63:O63,$H$9:$O$9)/100,1)</f>
        <v>5.0999999999999996</v>
      </c>
      <c r="Q63" s="33" t="str">
        <f t="shared" si="4"/>
        <v>D+</v>
      </c>
      <c r="R63" s="34" t="str">
        <f t="shared" si="5"/>
        <v>Trung bình yếu</v>
      </c>
      <c r="S63" s="35" t="str">
        <f t="shared" si="3"/>
        <v/>
      </c>
      <c r="T63" s="36" t="s">
        <v>368</v>
      </c>
      <c r="U63" s="3"/>
      <c r="V63" s="24"/>
      <c r="W63" s="72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8.75" customHeight="1">
      <c r="B64" s="25">
        <v>55</v>
      </c>
      <c r="C64" s="26" t="s">
        <v>270</v>
      </c>
      <c r="D64" s="85" t="s">
        <v>271</v>
      </c>
      <c r="E64" s="27" t="s">
        <v>85</v>
      </c>
      <c r="F64" s="28" t="s">
        <v>272</v>
      </c>
      <c r="G64" s="26" t="s">
        <v>118</v>
      </c>
      <c r="H64" s="29">
        <v>8</v>
      </c>
      <c r="I64" s="29">
        <v>7</v>
      </c>
      <c r="J64" s="29" t="s">
        <v>28</v>
      </c>
      <c r="K64" s="29">
        <v>7</v>
      </c>
      <c r="L64" s="37"/>
      <c r="M64" s="37"/>
      <c r="N64" s="37"/>
      <c r="O64" s="31">
        <v>7</v>
      </c>
      <c r="P64" s="32">
        <f>ROUND(SUMPRODUCT(H64:O64,$H$9:$O$9)/100,1)</f>
        <v>7.1</v>
      </c>
      <c r="Q64" s="33" t="str">
        <f t="shared" si="4"/>
        <v>B</v>
      </c>
      <c r="R64" s="34" t="str">
        <f t="shared" si="5"/>
        <v>Khá</v>
      </c>
      <c r="S64" s="35" t="str">
        <f t="shared" si="3"/>
        <v/>
      </c>
      <c r="T64" s="36" t="s">
        <v>368</v>
      </c>
      <c r="U64" s="3"/>
      <c r="V64" s="24"/>
      <c r="W64" s="72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2:38" ht="18.75" customHeight="1">
      <c r="B65" s="25">
        <v>56</v>
      </c>
      <c r="C65" s="26" t="s">
        <v>273</v>
      </c>
      <c r="D65" s="85" t="s">
        <v>100</v>
      </c>
      <c r="E65" s="27" t="s">
        <v>85</v>
      </c>
      <c r="F65" s="28" t="s">
        <v>274</v>
      </c>
      <c r="G65" s="26" t="s">
        <v>118</v>
      </c>
      <c r="H65" s="29">
        <v>7</v>
      </c>
      <c r="I65" s="29">
        <v>7</v>
      </c>
      <c r="J65" s="29" t="s">
        <v>28</v>
      </c>
      <c r="K65" s="29">
        <v>6</v>
      </c>
      <c r="L65" s="37"/>
      <c r="M65" s="37"/>
      <c r="N65" s="37"/>
      <c r="O65" s="31">
        <v>5</v>
      </c>
      <c r="P65" s="32">
        <f>ROUND(SUMPRODUCT(H65:O65,$H$9:$O$9)/100,1)</f>
        <v>5.5</v>
      </c>
      <c r="Q65" s="33" t="str">
        <f t="shared" si="4"/>
        <v>C</v>
      </c>
      <c r="R65" s="34" t="str">
        <f t="shared" si="5"/>
        <v>Trung bình</v>
      </c>
      <c r="S65" s="35" t="str">
        <f t="shared" si="3"/>
        <v/>
      </c>
      <c r="T65" s="36" t="s">
        <v>368</v>
      </c>
      <c r="U65" s="3"/>
      <c r="V65" s="24"/>
      <c r="W65" s="72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2:38" ht="18.75" customHeight="1">
      <c r="B66" s="25">
        <v>57</v>
      </c>
      <c r="C66" s="26" t="s">
        <v>275</v>
      </c>
      <c r="D66" s="85" t="s">
        <v>276</v>
      </c>
      <c r="E66" s="27" t="s">
        <v>85</v>
      </c>
      <c r="F66" s="28" t="s">
        <v>277</v>
      </c>
      <c r="G66" s="26" t="s">
        <v>118</v>
      </c>
      <c r="H66" s="29">
        <v>7</v>
      </c>
      <c r="I66" s="29">
        <v>7</v>
      </c>
      <c r="J66" s="29" t="s">
        <v>28</v>
      </c>
      <c r="K66" s="29">
        <v>6</v>
      </c>
      <c r="L66" s="37"/>
      <c r="M66" s="37"/>
      <c r="N66" s="37"/>
      <c r="O66" s="31">
        <v>4.5</v>
      </c>
      <c r="P66" s="32">
        <f>ROUND(SUMPRODUCT(H66:O66,$H$9:$O$9)/100,1)</f>
        <v>5.2</v>
      </c>
      <c r="Q66" s="33" t="str">
        <f t="shared" si="4"/>
        <v>D+</v>
      </c>
      <c r="R66" s="34" t="str">
        <f t="shared" si="5"/>
        <v>Trung bình yếu</v>
      </c>
      <c r="S66" s="35" t="str">
        <f t="shared" si="3"/>
        <v/>
      </c>
      <c r="T66" s="36" t="s">
        <v>368</v>
      </c>
      <c r="U66" s="3"/>
      <c r="V66" s="24"/>
      <c r="W66" s="72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2:38" ht="18.75" customHeight="1">
      <c r="B67" s="25">
        <v>58</v>
      </c>
      <c r="C67" s="26" t="s">
        <v>278</v>
      </c>
      <c r="D67" s="85" t="s">
        <v>96</v>
      </c>
      <c r="E67" s="27" t="s">
        <v>85</v>
      </c>
      <c r="F67" s="28" t="s">
        <v>279</v>
      </c>
      <c r="G67" s="26" t="s">
        <v>118</v>
      </c>
      <c r="H67" s="29">
        <v>8</v>
      </c>
      <c r="I67" s="29">
        <v>7</v>
      </c>
      <c r="J67" s="29" t="s">
        <v>28</v>
      </c>
      <c r="K67" s="29">
        <v>8</v>
      </c>
      <c r="L67" s="37"/>
      <c r="M67" s="37"/>
      <c r="N67" s="37"/>
      <c r="O67" s="31">
        <v>6</v>
      </c>
      <c r="P67" s="32">
        <f>ROUND(SUMPRODUCT(H67:O67,$H$9:$O$9)/100,1)</f>
        <v>6.5</v>
      </c>
      <c r="Q67" s="33" t="str">
        <f t="shared" si="4"/>
        <v>C+</v>
      </c>
      <c r="R67" s="34" t="str">
        <f t="shared" si="5"/>
        <v>Trung bình</v>
      </c>
      <c r="S67" s="35" t="str">
        <f t="shared" si="3"/>
        <v/>
      </c>
      <c r="T67" s="36" t="s">
        <v>368</v>
      </c>
      <c r="U67" s="3"/>
      <c r="V67" s="24"/>
      <c r="W67" s="72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2:38" ht="18.75" customHeight="1">
      <c r="B68" s="25">
        <v>59</v>
      </c>
      <c r="C68" s="26" t="s">
        <v>280</v>
      </c>
      <c r="D68" s="85" t="s">
        <v>281</v>
      </c>
      <c r="E68" s="27" t="s">
        <v>282</v>
      </c>
      <c r="F68" s="28" t="s">
        <v>283</v>
      </c>
      <c r="G68" s="26" t="s">
        <v>118</v>
      </c>
      <c r="H68" s="29">
        <v>8</v>
      </c>
      <c r="I68" s="29">
        <v>7</v>
      </c>
      <c r="J68" s="29" t="s">
        <v>28</v>
      </c>
      <c r="K68" s="29">
        <v>8</v>
      </c>
      <c r="L68" s="37"/>
      <c r="M68" s="37"/>
      <c r="N68" s="37"/>
      <c r="O68" s="31">
        <v>4</v>
      </c>
      <c r="P68" s="32">
        <f>ROUND(SUMPRODUCT(H68:O68,$H$9:$O$9)/100,1)</f>
        <v>5.0999999999999996</v>
      </c>
      <c r="Q68" s="33" t="str">
        <f t="shared" si="4"/>
        <v>D+</v>
      </c>
      <c r="R68" s="34" t="str">
        <f t="shared" si="5"/>
        <v>Trung bình yếu</v>
      </c>
      <c r="S68" s="35"/>
      <c r="T68" s="36" t="s">
        <v>368</v>
      </c>
      <c r="U68" s="3"/>
      <c r="V68" s="24"/>
      <c r="W68" s="72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2:38" ht="18.75" customHeight="1">
      <c r="B69" s="25">
        <v>60</v>
      </c>
      <c r="C69" s="26" t="s">
        <v>284</v>
      </c>
      <c r="D69" s="85" t="s">
        <v>104</v>
      </c>
      <c r="E69" s="27" t="s">
        <v>282</v>
      </c>
      <c r="F69" s="28" t="s">
        <v>285</v>
      </c>
      <c r="G69" s="26" t="s">
        <v>112</v>
      </c>
      <c r="H69" s="29">
        <v>8</v>
      </c>
      <c r="I69" s="29">
        <v>7</v>
      </c>
      <c r="J69" s="29" t="s">
        <v>28</v>
      </c>
      <c r="K69" s="29">
        <v>7</v>
      </c>
      <c r="L69" s="37"/>
      <c r="M69" s="37"/>
      <c r="N69" s="37"/>
      <c r="O69" s="31">
        <v>6</v>
      </c>
      <c r="P69" s="32">
        <f>ROUND(SUMPRODUCT(H69:O69,$H$9:$O$9)/100,1)</f>
        <v>6.4</v>
      </c>
      <c r="Q69" s="33" t="str">
        <f t="shared" si="4"/>
        <v>C</v>
      </c>
      <c r="R69" s="34" t="str">
        <f t="shared" si="5"/>
        <v>Trung bình</v>
      </c>
      <c r="S69" s="35" t="str">
        <f t="shared" ref="S69:S97" si="6">+IF(OR($H69=0,$I69=0,$J69=0,$K69=0),"Không đủ ĐKDT","")</f>
        <v/>
      </c>
      <c r="T69" s="36" t="s">
        <v>51</v>
      </c>
      <c r="U69" s="3"/>
      <c r="V69" s="24"/>
      <c r="W69" s="72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2:38" ht="18.75" customHeight="1">
      <c r="B70" s="25">
        <v>61</v>
      </c>
      <c r="C70" s="26" t="s">
        <v>286</v>
      </c>
      <c r="D70" s="85" t="s">
        <v>88</v>
      </c>
      <c r="E70" s="27" t="s">
        <v>282</v>
      </c>
      <c r="F70" s="28" t="s">
        <v>74</v>
      </c>
      <c r="G70" s="26" t="s">
        <v>125</v>
      </c>
      <c r="H70" s="29">
        <v>8</v>
      </c>
      <c r="I70" s="29">
        <v>7</v>
      </c>
      <c r="J70" s="29" t="s">
        <v>28</v>
      </c>
      <c r="K70" s="29">
        <v>7</v>
      </c>
      <c r="L70" s="37"/>
      <c r="M70" s="37"/>
      <c r="N70" s="37"/>
      <c r="O70" s="31">
        <v>7.5</v>
      </c>
      <c r="P70" s="32">
        <f>ROUND(SUMPRODUCT(H70:O70,$H$9:$O$9)/100,1)</f>
        <v>7.5</v>
      </c>
      <c r="Q70" s="33" t="str">
        <f t="shared" si="4"/>
        <v>B</v>
      </c>
      <c r="R70" s="34" t="str">
        <f t="shared" si="5"/>
        <v>Khá</v>
      </c>
      <c r="S70" s="35" t="str">
        <f t="shared" si="6"/>
        <v/>
      </c>
      <c r="T70" s="36" t="s">
        <v>51</v>
      </c>
      <c r="U70" s="3"/>
      <c r="V70" s="24"/>
      <c r="W70" s="72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2:38" ht="18.75" customHeight="1">
      <c r="B71" s="25">
        <v>62</v>
      </c>
      <c r="C71" s="26" t="s">
        <v>287</v>
      </c>
      <c r="D71" s="85" t="s">
        <v>288</v>
      </c>
      <c r="E71" s="27" t="s">
        <v>282</v>
      </c>
      <c r="F71" s="28" t="s">
        <v>289</v>
      </c>
      <c r="G71" s="26" t="s">
        <v>112</v>
      </c>
      <c r="H71" s="29">
        <v>7</v>
      </c>
      <c r="I71" s="29">
        <v>7</v>
      </c>
      <c r="J71" s="29" t="s">
        <v>28</v>
      </c>
      <c r="K71" s="29">
        <v>8</v>
      </c>
      <c r="L71" s="37"/>
      <c r="M71" s="37"/>
      <c r="N71" s="37"/>
      <c r="O71" s="31">
        <v>7.5</v>
      </c>
      <c r="P71" s="32">
        <f>ROUND(SUMPRODUCT(H71:O71,$H$9:$O$9)/100,1)</f>
        <v>7.5</v>
      </c>
      <c r="Q71" s="33" t="str">
        <f t="shared" si="4"/>
        <v>B</v>
      </c>
      <c r="R71" s="34" t="str">
        <f t="shared" si="5"/>
        <v>Khá</v>
      </c>
      <c r="S71" s="35" t="str">
        <f t="shared" si="6"/>
        <v/>
      </c>
      <c r="T71" s="36" t="s">
        <v>51</v>
      </c>
      <c r="U71" s="3"/>
      <c r="V71" s="24"/>
      <c r="W71" s="72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2:38" ht="18.75" customHeight="1">
      <c r="B72" s="25">
        <v>63</v>
      </c>
      <c r="C72" s="26" t="s">
        <v>290</v>
      </c>
      <c r="D72" s="85" t="s">
        <v>96</v>
      </c>
      <c r="E72" s="27" t="s">
        <v>291</v>
      </c>
      <c r="F72" s="28" t="s">
        <v>292</v>
      </c>
      <c r="G72" s="26" t="s">
        <v>125</v>
      </c>
      <c r="H72" s="29">
        <v>6</v>
      </c>
      <c r="I72" s="29">
        <v>5</v>
      </c>
      <c r="J72" s="29" t="s">
        <v>28</v>
      </c>
      <c r="K72" s="29">
        <v>5</v>
      </c>
      <c r="L72" s="37"/>
      <c r="M72" s="37"/>
      <c r="N72" s="37"/>
      <c r="O72" s="31">
        <v>7</v>
      </c>
      <c r="P72" s="32">
        <f>ROUND(SUMPRODUCT(H72:O72,$H$9:$O$9)/100,1)</f>
        <v>6.5</v>
      </c>
      <c r="Q72" s="33" t="str">
        <f t="shared" si="4"/>
        <v>C+</v>
      </c>
      <c r="R72" s="34" t="str">
        <f t="shared" si="5"/>
        <v>Trung bình</v>
      </c>
      <c r="S72" s="35" t="str">
        <f t="shared" si="6"/>
        <v/>
      </c>
      <c r="T72" s="36" t="s">
        <v>51</v>
      </c>
      <c r="U72" s="3"/>
      <c r="V72" s="24"/>
      <c r="W72" s="72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2:38" ht="18.75" customHeight="1">
      <c r="B73" s="25">
        <v>64</v>
      </c>
      <c r="C73" s="26" t="s">
        <v>293</v>
      </c>
      <c r="D73" s="85" t="s">
        <v>294</v>
      </c>
      <c r="E73" s="27" t="s">
        <v>295</v>
      </c>
      <c r="F73" s="28" t="s">
        <v>296</v>
      </c>
      <c r="G73" s="26" t="s">
        <v>112</v>
      </c>
      <c r="H73" s="29">
        <v>6</v>
      </c>
      <c r="I73" s="29">
        <v>5</v>
      </c>
      <c r="J73" s="29" t="s">
        <v>28</v>
      </c>
      <c r="K73" s="29">
        <v>6</v>
      </c>
      <c r="L73" s="37"/>
      <c r="M73" s="37"/>
      <c r="N73" s="37"/>
      <c r="O73" s="31">
        <v>7</v>
      </c>
      <c r="P73" s="32">
        <f>ROUND(SUMPRODUCT(H73:O73,$H$9:$O$9)/100,1)</f>
        <v>6.6</v>
      </c>
      <c r="Q73" s="33" t="str">
        <f t="shared" si="4"/>
        <v>C+</v>
      </c>
      <c r="R73" s="34" t="str">
        <f t="shared" si="5"/>
        <v>Trung bình</v>
      </c>
      <c r="S73" s="35" t="str">
        <f t="shared" si="6"/>
        <v/>
      </c>
      <c r="T73" s="36" t="s">
        <v>51</v>
      </c>
      <c r="U73" s="3"/>
      <c r="V73" s="24"/>
      <c r="W73" s="72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2:38" ht="18.75" customHeight="1">
      <c r="B74" s="25">
        <v>65</v>
      </c>
      <c r="C74" s="26" t="s">
        <v>297</v>
      </c>
      <c r="D74" s="85" t="s">
        <v>298</v>
      </c>
      <c r="E74" s="27" t="s">
        <v>299</v>
      </c>
      <c r="F74" s="28" t="s">
        <v>300</v>
      </c>
      <c r="G74" s="26" t="s">
        <v>118</v>
      </c>
      <c r="H74" s="29">
        <v>5</v>
      </c>
      <c r="I74" s="29">
        <v>7</v>
      </c>
      <c r="J74" s="29" t="s">
        <v>28</v>
      </c>
      <c r="K74" s="29">
        <v>4</v>
      </c>
      <c r="L74" s="37"/>
      <c r="M74" s="37"/>
      <c r="N74" s="37"/>
      <c r="O74" s="31">
        <v>7</v>
      </c>
      <c r="P74" s="32">
        <f>ROUND(SUMPRODUCT(H74:O74,$H$9:$O$9)/100,1)</f>
        <v>6.5</v>
      </c>
      <c r="Q74" s="33" t="str">
        <f t="shared" ref="Q74:Q97" si="7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C+</v>
      </c>
      <c r="R74" s="34" t="str">
        <f t="shared" ref="R74:R97" si="8">IF($P74&lt;4,"Kém",IF(AND($P74&gt;=4,$P74&lt;=5.4),"Trung bình yếu",IF(AND($P74&gt;=5.5,$P74&lt;=6.9),"Trung bình",IF(AND($P74&gt;=7,$P74&lt;=8.4),"Khá",IF(AND($P74&gt;=8.5,$P74&lt;=10),"Giỏi","")))))</f>
        <v>Trung bình</v>
      </c>
      <c r="S74" s="35" t="str">
        <f t="shared" si="6"/>
        <v/>
      </c>
      <c r="T74" s="36" t="s">
        <v>51</v>
      </c>
      <c r="U74" s="3"/>
      <c r="V74" s="24"/>
      <c r="W74" s="72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2:38" ht="18.75" customHeight="1">
      <c r="B75" s="25">
        <v>66</v>
      </c>
      <c r="C75" s="26" t="s">
        <v>301</v>
      </c>
      <c r="D75" s="85" t="s">
        <v>302</v>
      </c>
      <c r="E75" s="27" t="s">
        <v>303</v>
      </c>
      <c r="F75" s="28" t="s">
        <v>99</v>
      </c>
      <c r="G75" s="26" t="s">
        <v>125</v>
      </c>
      <c r="H75" s="29">
        <v>8</v>
      </c>
      <c r="I75" s="29">
        <v>7</v>
      </c>
      <c r="J75" s="29" t="s">
        <v>28</v>
      </c>
      <c r="K75" s="29">
        <v>8</v>
      </c>
      <c r="L75" s="37"/>
      <c r="M75" s="37"/>
      <c r="N75" s="37"/>
      <c r="O75" s="31">
        <v>4</v>
      </c>
      <c r="P75" s="32">
        <f>ROUND(SUMPRODUCT(H75:O75,$H$9:$O$9)/100,1)</f>
        <v>5.0999999999999996</v>
      </c>
      <c r="Q75" s="33" t="str">
        <f t="shared" si="7"/>
        <v>D+</v>
      </c>
      <c r="R75" s="34" t="str">
        <f t="shared" si="8"/>
        <v>Trung bình yếu</v>
      </c>
      <c r="S75" s="35" t="str">
        <f t="shared" si="6"/>
        <v/>
      </c>
      <c r="T75" s="36" t="s">
        <v>51</v>
      </c>
      <c r="U75" s="3"/>
      <c r="V75" s="24"/>
      <c r="W75" s="72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2:38" ht="18.75" customHeight="1">
      <c r="B76" s="25">
        <v>67</v>
      </c>
      <c r="C76" s="26" t="s">
        <v>304</v>
      </c>
      <c r="D76" s="85" t="s">
        <v>305</v>
      </c>
      <c r="E76" s="27" t="s">
        <v>87</v>
      </c>
      <c r="F76" s="28" t="s">
        <v>306</v>
      </c>
      <c r="G76" s="26" t="s">
        <v>118</v>
      </c>
      <c r="H76" s="29">
        <v>9</v>
      </c>
      <c r="I76" s="29">
        <v>8</v>
      </c>
      <c r="J76" s="29" t="s">
        <v>28</v>
      </c>
      <c r="K76" s="29">
        <v>7</v>
      </c>
      <c r="L76" s="37"/>
      <c r="M76" s="37"/>
      <c r="N76" s="37"/>
      <c r="O76" s="31">
        <v>8</v>
      </c>
      <c r="P76" s="32">
        <f>ROUND(SUMPRODUCT(H76:O76,$H$9:$O$9)/100,1)</f>
        <v>8</v>
      </c>
      <c r="Q76" s="33" t="str">
        <f t="shared" si="7"/>
        <v>B+</v>
      </c>
      <c r="R76" s="34" t="str">
        <f t="shared" si="8"/>
        <v>Khá</v>
      </c>
      <c r="S76" s="35" t="str">
        <f t="shared" si="6"/>
        <v/>
      </c>
      <c r="T76" s="36" t="s">
        <v>51</v>
      </c>
      <c r="U76" s="3"/>
      <c r="V76" s="24"/>
      <c r="W76" s="72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2:38" ht="18.75" customHeight="1">
      <c r="B77" s="25">
        <v>68</v>
      </c>
      <c r="C77" s="26" t="s">
        <v>307</v>
      </c>
      <c r="D77" s="85" t="s">
        <v>308</v>
      </c>
      <c r="E77" s="27" t="s">
        <v>309</v>
      </c>
      <c r="F77" s="28" t="s">
        <v>310</v>
      </c>
      <c r="G77" s="26" t="s">
        <v>112</v>
      </c>
      <c r="H77" s="29">
        <v>5</v>
      </c>
      <c r="I77" s="29">
        <v>5</v>
      </c>
      <c r="J77" s="29" t="s">
        <v>28</v>
      </c>
      <c r="K77" s="29">
        <v>7</v>
      </c>
      <c r="L77" s="37"/>
      <c r="M77" s="37"/>
      <c r="N77" s="37"/>
      <c r="O77" s="31">
        <v>5</v>
      </c>
      <c r="P77" s="32">
        <f>ROUND(SUMPRODUCT(H77:O77,$H$9:$O$9)/100,1)</f>
        <v>5.2</v>
      </c>
      <c r="Q77" s="33" t="str">
        <f t="shared" si="7"/>
        <v>D+</v>
      </c>
      <c r="R77" s="34" t="str">
        <f t="shared" si="8"/>
        <v>Trung bình yếu</v>
      </c>
      <c r="S77" s="35" t="str">
        <f t="shared" si="6"/>
        <v/>
      </c>
      <c r="T77" s="36" t="s">
        <v>51</v>
      </c>
      <c r="U77" s="3"/>
      <c r="V77" s="24"/>
      <c r="W77" s="72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2:38" ht="18.75" customHeight="1">
      <c r="B78" s="25">
        <v>69</v>
      </c>
      <c r="C78" s="26" t="s">
        <v>311</v>
      </c>
      <c r="D78" s="85" t="s">
        <v>312</v>
      </c>
      <c r="E78" s="27" t="s">
        <v>313</v>
      </c>
      <c r="F78" s="28" t="s">
        <v>314</v>
      </c>
      <c r="G78" s="26" t="s">
        <v>112</v>
      </c>
      <c r="H78" s="29">
        <v>8</v>
      </c>
      <c r="I78" s="29">
        <v>8</v>
      </c>
      <c r="J78" s="29" t="s">
        <v>28</v>
      </c>
      <c r="K78" s="29">
        <v>9</v>
      </c>
      <c r="L78" s="37"/>
      <c r="M78" s="37"/>
      <c r="N78" s="37"/>
      <c r="O78" s="31">
        <v>8.5</v>
      </c>
      <c r="P78" s="32">
        <f>ROUND(SUMPRODUCT(H78:O78,$H$9:$O$9)/100,1)</f>
        <v>8.5</v>
      </c>
      <c r="Q78" s="33" t="str">
        <f t="shared" si="7"/>
        <v>A</v>
      </c>
      <c r="R78" s="34" t="str">
        <f t="shared" si="8"/>
        <v>Giỏi</v>
      </c>
      <c r="S78" s="35" t="str">
        <f t="shared" si="6"/>
        <v/>
      </c>
      <c r="T78" s="36" t="s">
        <v>51</v>
      </c>
      <c r="U78" s="3"/>
      <c r="V78" s="24"/>
      <c r="W78" s="72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2:38" ht="18.75" customHeight="1">
      <c r="B79" s="25">
        <v>70</v>
      </c>
      <c r="C79" s="26" t="s">
        <v>315</v>
      </c>
      <c r="D79" s="85" t="s">
        <v>53</v>
      </c>
      <c r="E79" s="27" t="s">
        <v>89</v>
      </c>
      <c r="F79" s="28" t="s">
        <v>316</v>
      </c>
      <c r="G79" s="26" t="s">
        <v>118</v>
      </c>
      <c r="H79" s="29">
        <v>6</v>
      </c>
      <c r="I79" s="29">
        <v>7</v>
      </c>
      <c r="J79" s="29" t="s">
        <v>28</v>
      </c>
      <c r="K79" s="29">
        <v>7</v>
      </c>
      <c r="L79" s="37"/>
      <c r="M79" s="37"/>
      <c r="N79" s="37"/>
      <c r="O79" s="31">
        <v>5.5</v>
      </c>
      <c r="P79" s="32">
        <f>ROUND(SUMPRODUCT(H79:O79,$H$9:$O$9)/100,1)</f>
        <v>5.9</v>
      </c>
      <c r="Q79" s="33" t="str">
        <f t="shared" si="7"/>
        <v>C</v>
      </c>
      <c r="R79" s="34" t="str">
        <f t="shared" si="8"/>
        <v>Trung bình</v>
      </c>
      <c r="S79" s="35" t="str">
        <f t="shared" si="6"/>
        <v/>
      </c>
      <c r="T79" s="36" t="s">
        <v>51</v>
      </c>
      <c r="U79" s="3"/>
      <c r="V79" s="24"/>
      <c r="W79" s="72" t="str">
        <f>IF(S79="Không đủ ĐKDT","Học lại",IF(S79="Đình chỉ thi","Học lại",IF(AND(MID(G79,2,2)&gt;="12",S79="Vắng"),"Học lại",IF(S79="Vắng có phép", "Thi lại",IF(S79="Nợ học phí", "Thi lại",IF(AND((MID(G79,2,2)&lt;"12"),P79&lt;4.5),"Thi lại",IF(P79&lt;4,"Học lại","Đạt")))))))</f>
        <v>Đạt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2:38" ht="18.75" customHeight="1">
      <c r="B80" s="25">
        <v>71</v>
      </c>
      <c r="C80" s="26" t="s">
        <v>317</v>
      </c>
      <c r="D80" s="85" t="s">
        <v>318</v>
      </c>
      <c r="E80" s="27" t="s">
        <v>105</v>
      </c>
      <c r="F80" s="28" t="s">
        <v>319</v>
      </c>
      <c r="G80" s="26" t="s">
        <v>320</v>
      </c>
      <c r="H80" s="29">
        <v>0</v>
      </c>
      <c r="I80" s="29">
        <v>0</v>
      </c>
      <c r="J80" s="29" t="s">
        <v>28</v>
      </c>
      <c r="K80" s="29">
        <v>0</v>
      </c>
      <c r="L80" s="37"/>
      <c r="M80" s="37"/>
      <c r="N80" s="37"/>
      <c r="O80" s="31" t="s">
        <v>372</v>
      </c>
      <c r="P80" s="32">
        <f>ROUND(SUMPRODUCT(H80:O80,$H$9:$O$9)/100,1)</f>
        <v>0</v>
      </c>
      <c r="Q80" s="33" t="str">
        <f t="shared" si="7"/>
        <v>F</v>
      </c>
      <c r="R80" s="34" t="str">
        <f t="shared" si="8"/>
        <v>Kém</v>
      </c>
      <c r="S80" s="35" t="str">
        <f t="shared" si="6"/>
        <v>Không đủ ĐKDT</v>
      </c>
      <c r="T80" s="36" t="s">
        <v>51</v>
      </c>
      <c r="U80" s="3"/>
      <c r="V80" s="24"/>
      <c r="W80" s="72" t="str">
        <f>IF(S80="Không đủ ĐKDT","Học lại",IF(S80="Đình chỉ thi","Học lại",IF(AND(MID(G80,2,2)&gt;="12",S80="Vắng"),"Học lại",IF(S80="Vắng có phép", "Thi lại",IF(S80="Nợ học phí", "Thi lại",IF(AND((MID(G80,2,2)&lt;"12"),P80&lt;4.5),"Thi lại",IF(P80&lt;4,"Học lại","Đạt")))))))</f>
        <v>Học lại</v>
      </c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2:38" ht="18.75" customHeight="1">
      <c r="B81" s="25">
        <v>72</v>
      </c>
      <c r="C81" s="26" t="s">
        <v>321</v>
      </c>
      <c r="D81" s="85" t="s">
        <v>255</v>
      </c>
      <c r="E81" s="27" t="s">
        <v>90</v>
      </c>
      <c r="F81" s="28" t="s">
        <v>322</v>
      </c>
      <c r="G81" s="26" t="s">
        <v>118</v>
      </c>
      <c r="H81" s="29">
        <v>6</v>
      </c>
      <c r="I81" s="29">
        <v>5</v>
      </c>
      <c r="J81" s="29" t="s">
        <v>28</v>
      </c>
      <c r="K81" s="29">
        <v>7</v>
      </c>
      <c r="L81" s="37"/>
      <c r="M81" s="37"/>
      <c r="N81" s="37"/>
      <c r="O81" s="31">
        <v>7.5</v>
      </c>
      <c r="P81" s="32">
        <f>ROUND(SUMPRODUCT(H81:O81,$H$9:$O$9)/100,1)</f>
        <v>7.1</v>
      </c>
      <c r="Q81" s="33" t="str">
        <f t="shared" si="7"/>
        <v>B</v>
      </c>
      <c r="R81" s="34" t="str">
        <f t="shared" si="8"/>
        <v>Khá</v>
      </c>
      <c r="S81" s="35" t="str">
        <f t="shared" si="6"/>
        <v/>
      </c>
      <c r="T81" s="36" t="s">
        <v>51</v>
      </c>
      <c r="U81" s="3"/>
      <c r="V81" s="24"/>
      <c r="W81" s="72" t="str">
        <f>IF(S81="Không đủ ĐKDT","Học lại",IF(S81="Đình chỉ thi","Học lại",IF(AND(MID(G81,2,2)&gt;="12",S81="Vắng"),"Học lại",IF(S81="Vắng có phép", "Thi lại",IF(S81="Nợ học phí", "Thi lại",IF(AND((MID(G81,2,2)&lt;"12"),P81&lt;4.5),"Thi lại",IF(P81&lt;4,"Học lại","Đạt")))))))</f>
        <v>Đạt</v>
      </c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2:38" ht="18.75" customHeight="1">
      <c r="B82" s="25">
        <v>73</v>
      </c>
      <c r="C82" s="26" t="s">
        <v>323</v>
      </c>
      <c r="D82" s="85" t="s">
        <v>62</v>
      </c>
      <c r="E82" s="27" t="s">
        <v>324</v>
      </c>
      <c r="F82" s="28" t="s">
        <v>325</v>
      </c>
      <c r="G82" s="26" t="s">
        <v>118</v>
      </c>
      <c r="H82" s="29">
        <v>4</v>
      </c>
      <c r="I82" s="29">
        <v>7</v>
      </c>
      <c r="J82" s="29" t="s">
        <v>28</v>
      </c>
      <c r="K82" s="29">
        <v>4</v>
      </c>
      <c r="L82" s="37"/>
      <c r="M82" s="37"/>
      <c r="N82" s="37"/>
      <c r="O82" s="31">
        <v>4.5</v>
      </c>
      <c r="P82" s="32">
        <f>ROUND(SUMPRODUCT(H82:O82,$H$9:$O$9)/100,1)</f>
        <v>4.7</v>
      </c>
      <c r="Q82" s="33" t="str">
        <f t="shared" si="7"/>
        <v>D</v>
      </c>
      <c r="R82" s="34" t="str">
        <f t="shared" si="8"/>
        <v>Trung bình yếu</v>
      </c>
      <c r="S82" s="35" t="str">
        <f t="shared" si="6"/>
        <v/>
      </c>
      <c r="T82" s="36" t="s">
        <v>51</v>
      </c>
      <c r="U82" s="3"/>
      <c r="V82" s="24"/>
      <c r="W82" s="72" t="str">
        <f>IF(S82="Không đủ ĐKDT","Học lại",IF(S82="Đình chỉ thi","Học lại",IF(AND(MID(G82,2,2)&gt;="12",S82="Vắng"),"Học lại",IF(S82="Vắng có phép", "Thi lại",IF(S82="Nợ học phí", "Thi lại",IF(AND((MID(G82,2,2)&lt;"12"),P82&lt;4.5),"Thi lại",IF(P82&lt;4,"Học lại","Đạt")))))))</f>
        <v>Đạt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2:38" ht="18.75" customHeight="1">
      <c r="B83" s="25">
        <v>74</v>
      </c>
      <c r="C83" s="26" t="s">
        <v>326</v>
      </c>
      <c r="D83" s="85" t="s">
        <v>327</v>
      </c>
      <c r="E83" s="27" t="s">
        <v>324</v>
      </c>
      <c r="F83" s="28" t="s">
        <v>328</v>
      </c>
      <c r="G83" s="26" t="s">
        <v>118</v>
      </c>
      <c r="H83" s="29">
        <v>8</v>
      </c>
      <c r="I83" s="29">
        <v>7</v>
      </c>
      <c r="J83" s="29" t="s">
        <v>28</v>
      </c>
      <c r="K83" s="29">
        <v>7</v>
      </c>
      <c r="L83" s="37"/>
      <c r="M83" s="37"/>
      <c r="N83" s="37"/>
      <c r="O83" s="31">
        <v>6.5</v>
      </c>
      <c r="P83" s="32">
        <f>ROUND(SUMPRODUCT(H83:O83,$H$9:$O$9)/100,1)</f>
        <v>6.8</v>
      </c>
      <c r="Q83" s="33" t="str">
        <f t="shared" si="7"/>
        <v>C+</v>
      </c>
      <c r="R83" s="34" t="str">
        <f t="shared" si="8"/>
        <v>Trung bình</v>
      </c>
      <c r="S83" s="35" t="str">
        <f t="shared" si="6"/>
        <v/>
      </c>
      <c r="T83" s="36" t="s">
        <v>51</v>
      </c>
      <c r="U83" s="3"/>
      <c r="V83" s="24"/>
      <c r="W83" s="72" t="str">
        <f>IF(S83="Không đủ ĐKDT","Học lại",IF(S83="Đình chỉ thi","Học lại",IF(AND(MID(G83,2,2)&gt;="12",S83="Vắng"),"Học lại",IF(S83="Vắng có phép", "Thi lại",IF(S83="Nợ học phí", "Thi lại",IF(AND((MID(G83,2,2)&lt;"12"),P83&lt;4.5),"Thi lại",IF(P83&lt;4,"Học lại","Đạt")))))))</f>
        <v>Đạt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2:38" ht="18.75" customHeight="1">
      <c r="B84" s="25">
        <v>75</v>
      </c>
      <c r="C84" s="26" t="s">
        <v>329</v>
      </c>
      <c r="D84" s="85" t="s">
        <v>330</v>
      </c>
      <c r="E84" s="27" t="s">
        <v>68</v>
      </c>
      <c r="F84" s="28" t="s">
        <v>94</v>
      </c>
      <c r="G84" s="26" t="s">
        <v>118</v>
      </c>
      <c r="H84" s="29">
        <v>7</v>
      </c>
      <c r="I84" s="29">
        <v>7</v>
      </c>
      <c r="J84" s="29" t="s">
        <v>28</v>
      </c>
      <c r="K84" s="29">
        <v>6</v>
      </c>
      <c r="L84" s="37"/>
      <c r="M84" s="37"/>
      <c r="N84" s="37"/>
      <c r="O84" s="31">
        <v>6</v>
      </c>
      <c r="P84" s="32">
        <f>ROUND(SUMPRODUCT(H84:O84,$H$9:$O$9)/100,1)</f>
        <v>6.2</v>
      </c>
      <c r="Q84" s="33" t="str">
        <f t="shared" si="7"/>
        <v>C</v>
      </c>
      <c r="R84" s="34" t="str">
        <f t="shared" si="8"/>
        <v>Trung bình</v>
      </c>
      <c r="S84" s="35" t="str">
        <f t="shared" si="6"/>
        <v/>
      </c>
      <c r="T84" s="36" t="s">
        <v>51</v>
      </c>
      <c r="U84" s="3"/>
      <c r="V84" s="24"/>
      <c r="W84" s="72" t="str">
        <f>IF(S84="Không đủ ĐKDT","Học lại",IF(S84="Đình chỉ thi","Học lại",IF(AND(MID(G84,2,2)&gt;="12",S84="Vắng"),"Học lại",IF(S84="Vắng có phép", "Thi lại",IF(S84="Nợ học phí", "Thi lại",IF(AND((MID(G84,2,2)&lt;"12"),P84&lt;4.5),"Thi lại",IF(P84&lt;4,"Học lại","Đạt")))))))</f>
        <v>Đạt</v>
      </c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2:38" ht="18.75" customHeight="1">
      <c r="B85" s="25">
        <v>76</v>
      </c>
      <c r="C85" s="26" t="s">
        <v>331</v>
      </c>
      <c r="D85" s="85" t="s">
        <v>104</v>
      </c>
      <c r="E85" s="27" t="s">
        <v>68</v>
      </c>
      <c r="F85" s="28" t="s">
        <v>332</v>
      </c>
      <c r="G85" s="26" t="s">
        <v>125</v>
      </c>
      <c r="H85" s="29">
        <v>9</v>
      </c>
      <c r="I85" s="29">
        <v>7</v>
      </c>
      <c r="J85" s="29" t="s">
        <v>28</v>
      </c>
      <c r="K85" s="29">
        <v>8</v>
      </c>
      <c r="L85" s="37"/>
      <c r="M85" s="37"/>
      <c r="N85" s="37"/>
      <c r="O85" s="31">
        <v>5</v>
      </c>
      <c r="P85" s="32">
        <f>ROUND(SUMPRODUCT(H85:O85,$H$9:$O$9)/100,1)</f>
        <v>5.9</v>
      </c>
      <c r="Q85" s="33" t="str">
        <f t="shared" si="7"/>
        <v>C</v>
      </c>
      <c r="R85" s="34" t="str">
        <f t="shared" si="8"/>
        <v>Trung bình</v>
      </c>
      <c r="S85" s="35" t="str">
        <f t="shared" si="6"/>
        <v/>
      </c>
      <c r="T85" s="36" t="s">
        <v>51</v>
      </c>
      <c r="U85" s="3"/>
      <c r="V85" s="24"/>
      <c r="W85" s="72" t="str">
        <f>IF(S85="Không đủ ĐKDT","Học lại",IF(S85="Đình chỉ thi","Học lại",IF(AND(MID(G85,2,2)&gt;="12",S85="Vắng"),"Học lại",IF(S85="Vắng có phép", "Thi lại",IF(S85="Nợ học phí", "Thi lại",IF(AND((MID(G85,2,2)&lt;"12"),P85&lt;4.5),"Thi lại",IF(P85&lt;4,"Học lại","Đạt")))))))</f>
        <v>Đạt</v>
      </c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2:38" ht="18.75" customHeight="1">
      <c r="B86" s="25">
        <v>77</v>
      </c>
      <c r="C86" s="26" t="s">
        <v>333</v>
      </c>
      <c r="D86" s="85" t="s">
        <v>334</v>
      </c>
      <c r="E86" s="27" t="s">
        <v>68</v>
      </c>
      <c r="F86" s="28" t="s">
        <v>335</v>
      </c>
      <c r="G86" s="26" t="s">
        <v>125</v>
      </c>
      <c r="H86" s="29">
        <v>8</v>
      </c>
      <c r="I86" s="29">
        <v>7</v>
      </c>
      <c r="J86" s="29" t="s">
        <v>28</v>
      </c>
      <c r="K86" s="29">
        <v>5</v>
      </c>
      <c r="L86" s="37"/>
      <c r="M86" s="37"/>
      <c r="N86" s="37"/>
      <c r="O86" s="31">
        <v>5.5</v>
      </c>
      <c r="P86" s="32">
        <f>ROUND(SUMPRODUCT(H86:O86,$H$9:$O$9)/100,1)</f>
        <v>5.9</v>
      </c>
      <c r="Q86" s="33" t="str">
        <f t="shared" si="7"/>
        <v>C</v>
      </c>
      <c r="R86" s="34" t="str">
        <f t="shared" si="8"/>
        <v>Trung bình</v>
      </c>
      <c r="S86" s="35" t="str">
        <f t="shared" si="6"/>
        <v/>
      </c>
      <c r="T86" s="36" t="s">
        <v>51</v>
      </c>
      <c r="U86" s="3"/>
      <c r="V86" s="24"/>
      <c r="W86" s="72" t="str">
        <f>IF(S86="Không đủ ĐKDT","Học lại",IF(S86="Đình chỉ thi","Học lại",IF(AND(MID(G86,2,2)&gt;="12",S86="Vắng"),"Học lại",IF(S86="Vắng có phép", "Thi lại",IF(S86="Nợ học phí", "Thi lại",IF(AND((MID(G86,2,2)&lt;"12"),P86&lt;4.5),"Thi lại",IF(P86&lt;4,"Học lại","Đạt")))))))</f>
        <v>Đạt</v>
      </c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2:38" ht="18.75" customHeight="1">
      <c r="B87" s="25">
        <v>78</v>
      </c>
      <c r="C87" s="26" t="s">
        <v>336</v>
      </c>
      <c r="D87" s="85" t="s">
        <v>337</v>
      </c>
      <c r="E87" s="27" t="s">
        <v>68</v>
      </c>
      <c r="F87" s="28" t="s">
        <v>338</v>
      </c>
      <c r="G87" s="26" t="s">
        <v>118</v>
      </c>
      <c r="H87" s="29">
        <v>8</v>
      </c>
      <c r="I87" s="29">
        <v>7</v>
      </c>
      <c r="J87" s="29" t="s">
        <v>28</v>
      </c>
      <c r="K87" s="29">
        <v>6</v>
      </c>
      <c r="L87" s="37"/>
      <c r="M87" s="37"/>
      <c r="N87" s="37"/>
      <c r="O87" s="31">
        <v>5</v>
      </c>
      <c r="P87" s="32">
        <f>ROUND(SUMPRODUCT(H87:O87,$H$9:$O$9)/100,1)</f>
        <v>5.6</v>
      </c>
      <c r="Q87" s="33" t="str">
        <f t="shared" si="7"/>
        <v>C</v>
      </c>
      <c r="R87" s="34" t="str">
        <f t="shared" si="8"/>
        <v>Trung bình</v>
      </c>
      <c r="S87" s="35" t="str">
        <f t="shared" si="6"/>
        <v/>
      </c>
      <c r="T87" s="36" t="s">
        <v>51</v>
      </c>
      <c r="U87" s="3"/>
      <c r="V87" s="24"/>
      <c r="W87" s="72" t="str">
        <f>IF(S87="Không đủ ĐKDT","Học lại",IF(S87="Đình chỉ thi","Học lại",IF(AND(MID(G87,2,2)&gt;="12",S87="Vắng"),"Học lại",IF(S87="Vắng có phép", "Thi lại",IF(S87="Nợ học phí", "Thi lại",IF(AND((MID(G87,2,2)&lt;"12"),P87&lt;4.5),"Thi lại",IF(P87&lt;4,"Học lại","Đạt")))))))</f>
        <v>Đạt</v>
      </c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2:38" ht="18.75" customHeight="1">
      <c r="B88" s="25">
        <v>79</v>
      </c>
      <c r="C88" s="26" t="s">
        <v>339</v>
      </c>
      <c r="D88" s="85" t="s">
        <v>340</v>
      </c>
      <c r="E88" s="27" t="s">
        <v>69</v>
      </c>
      <c r="F88" s="28" t="s">
        <v>341</v>
      </c>
      <c r="G88" s="26" t="s">
        <v>118</v>
      </c>
      <c r="H88" s="29">
        <v>5</v>
      </c>
      <c r="I88" s="29">
        <v>5</v>
      </c>
      <c r="J88" s="29" t="s">
        <v>28</v>
      </c>
      <c r="K88" s="29">
        <v>5</v>
      </c>
      <c r="L88" s="37"/>
      <c r="M88" s="37"/>
      <c r="N88" s="37"/>
      <c r="O88" s="31">
        <v>7.5</v>
      </c>
      <c r="P88" s="32">
        <f>ROUND(SUMPRODUCT(H88:O88,$H$9:$O$9)/100,1)</f>
        <v>6.8</v>
      </c>
      <c r="Q88" s="33" t="str">
        <f t="shared" si="7"/>
        <v>C+</v>
      </c>
      <c r="R88" s="34" t="str">
        <f t="shared" si="8"/>
        <v>Trung bình</v>
      </c>
      <c r="S88" s="35" t="str">
        <f t="shared" si="6"/>
        <v/>
      </c>
      <c r="T88" s="36" t="s">
        <v>51</v>
      </c>
      <c r="U88" s="3"/>
      <c r="V88" s="24"/>
      <c r="W88" s="72" t="str">
        <f>IF(S88="Không đủ ĐKDT","Học lại",IF(S88="Đình chỉ thi","Học lại",IF(AND(MID(G88,2,2)&gt;="12",S88="Vắng"),"Học lại",IF(S88="Vắng có phép", "Thi lại",IF(S88="Nợ học phí", "Thi lại",IF(AND((MID(G88,2,2)&lt;"12"),P88&lt;4.5),"Thi lại",IF(P88&lt;4,"Học lại","Đạt")))))))</f>
        <v>Đạt</v>
      </c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2:38" ht="18.75" customHeight="1">
      <c r="B89" s="25">
        <v>80</v>
      </c>
      <c r="C89" s="26" t="s">
        <v>342</v>
      </c>
      <c r="D89" s="85" t="s">
        <v>66</v>
      </c>
      <c r="E89" s="27" t="s">
        <v>343</v>
      </c>
      <c r="F89" s="28" t="s">
        <v>344</v>
      </c>
      <c r="G89" s="26" t="s">
        <v>112</v>
      </c>
      <c r="H89" s="29">
        <v>7</v>
      </c>
      <c r="I89" s="29">
        <v>5</v>
      </c>
      <c r="J89" s="29" t="s">
        <v>28</v>
      </c>
      <c r="K89" s="29">
        <v>8</v>
      </c>
      <c r="L89" s="37"/>
      <c r="M89" s="37"/>
      <c r="N89" s="37"/>
      <c r="O89" s="31">
        <v>5</v>
      </c>
      <c r="P89" s="32">
        <f>ROUND(SUMPRODUCT(H89:O89,$H$9:$O$9)/100,1)</f>
        <v>5.5</v>
      </c>
      <c r="Q89" s="33" t="str">
        <f t="shared" si="7"/>
        <v>C</v>
      </c>
      <c r="R89" s="34" t="str">
        <f t="shared" si="8"/>
        <v>Trung bình</v>
      </c>
      <c r="S89" s="35" t="str">
        <f t="shared" si="6"/>
        <v/>
      </c>
      <c r="T89" s="36" t="s">
        <v>51</v>
      </c>
      <c r="U89" s="3"/>
      <c r="V89" s="24"/>
      <c r="W89" s="72" t="str">
        <f>IF(S89="Không đủ ĐKDT","Học lại",IF(S89="Đình chỉ thi","Học lại",IF(AND(MID(G89,2,2)&gt;="12",S89="Vắng"),"Học lại",IF(S89="Vắng có phép", "Thi lại",IF(S89="Nợ học phí", "Thi lại",IF(AND((MID(G89,2,2)&lt;"12"),P89&lt;4.5),"Thi lại",IF(P89&lt;4,"Học lại","Đạt")))))))</f>
        <v>Đạt</v>
      </c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2:38" ht="18.75" customHeight="1">
      <c r="B90" s="25">
        <v>81</v>
      </c>
      <c r="C90" s="26" t="s">
        <v>345</v>
      </c>
      <c r="D90" s="85" t="s">
        <v>346</v>
      </c>
      <c r="E90" s="27" t="s">
        <v>71</v>
      </c>
      <c r="F90" s="28" t="s">
        <v>347</v>
      </c>
      <c r="G90" s="26" t="s">
        <v>125</v>
      </c>
      <c r="H90" s="29">
        <v>7</v>
      </c>
      <c r="I90" s="29">
        <v>7</v>
      </c>
      <c r="J90" s="29" t="s">
        <v>28</v>
      </c>
      <c r="K90" s="29">
        <v>5</v>
      </c>
      <c r="L90" s="37"/>
      <c r="M90" s="37"/>
      <c r="N90" s="37"/>
      <c r="O90" s="31">
        <v>4</v>
      </c>
      <c r="P90" s="32">
        <f>ROUND(SUMPRODUCT(H90:O90,$H$9:$O$9)/100,1)</f>
        <v>4.7</v>
      </c>
      <c r="Q90" s="33" t="str">
        <f t="shared" si="7"/>
        <v>D</v>
      </c>
      <c r="R90" s="34" t="str">
        <f t="shared" si="8"/>
        <v>Trung bình yếu</v>
      </c>
      <c r="S90" s="35" t="str">
        <f t="shared" si="6"/>
        <v/>
      </c>
      <c r="T90" s="36" t="s">
        <v>51</v>
      </c>
      <c r="U90" s="3"/>
      <c r="V90" s="24"/>
      <c r="W90" s="72" t="str">
        <f>IF(S90="Không đủ ĐKDT","Học lại",IF(S90="Đình chỉ thi","Học lại",IF(AND(MID(G90,2,2)&gt;="12",S90="Vắng"),"Học lại",IF(S90="Vắng có phép", "Thi lại",IF(S90="Nợ học phí", "Thi lại",IF(AND((MID(G90,2,2)&lt;"12"),P90&lt;4.5),"Thi lại",IF(P90&lt;4,"Học lại","Đạt")))))))</f>
        <v>Đạt</v>
      </c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2:38" ht="18.75" customHeight="1">
      <c r="B91" s="25">
        <v>82</v>
      </c>
      <c r="C91" s="26" t="s">
        <v>348</v>
      </c>
      <c r="D91" s="85" t="s">
        <v>349</v>
      </c>
      <c r="E91" s="27" t="s">
        <v>72</v>
      </c>
      <c r="F91" s="28" t="s">
        <v>350</v>
      </c>
      <c r="G91" s="26" t="s">
        <v>118</v>
      </c>
      <c r="H91" s="29">
        <v>5</v>
      </c>
      <c r="I91" s="29">
        <v>7</v>
      </c>
      <c r="J91" s="29" t="s">
        <v>28</v>
      </c>
      <c r="K91" s="29">
        <v>6</v>
      </c>
      <c r="L91" s="37"/>
      <c r="M91" s="37"/>
      <c r="N91" s="37"/>
      <c r="O91" s="31">
        <v>6</v>
      </c>
      <c r="P91" s="32">
        <f>ROUND(SUMPRODUCT(H91:O91,$H$9:$O$9)/100,1)</f>
        <v>6</v>
      </c>
      <c r="Q91" s="33" t="str">
        <f t="shared" si="7"/>
        <v>C</v>
      </c>
      <c r="R91" s="34" t="str">
        <f t="shared" si="8"/>
        <v>Trung bình</v>
      </c>
      <c r="S91" s="35" t="str">
        <f t="shared" si="6"/>
        <v/>
      </c>
      <c r="T91" s="36" t="s">
        <v>51</v>
      </c>
      <c r="U91" s="3"/>
      <c r="V91" s="24"/>
      <c r="W91" s="72" t="str">
        <f>IF(S91="Không đủ ĐKDT","Học lại",IF(S91="Đình chỉ thi","Học lại",IF(AND(MID(G91,2,2)&gt;="12",S91="Vắng"),"Học lại",IF(S91="Vắng có phép", "Thi lại",IF(S91="Nợ học phí", "Thi lại",IF(AND((MID(G91,2,2)&lt;"12"),P91&lt;4.5),"Thi lại",IF(P91&lt;4,"Học lại","Đạt")))))))</f>
        <v>Đạt</v>
      </c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2:38" ht="18.75" customHeight="1">
      <c r="B92" s="25">
        <v>83</v>
      </c>
      <c r="C92" s="26" t="s">
        <v>351</v>
      </c>
      <c r="D92" s="85" t="s">
        <v>352</v>
      </c>
      <c r="E92" s="27" t="s">
        <v>91</v>
      </c>
      <c r="F92" s="28" t="s">
        <v>237</v>
      </c>
      <c r="G92" s="26" t="s">
        <v>125</v>
      </c>
      <c r="H92" s="29">
        <v>6</v>
      </c>
      <c r="I92" s="29">
        <v>7</v>
      </c>
      <c r="J92" s="29" t="s">
        <v>28</v>
      </c>
      <c r="K92" s="29">
        <v>9</v>
      </c>
      <c r="L92" s="37"/>
      <c r="M92" s="37"/>
      <c r="N92" s="37"/>
      <c r="O92" s="31">
        <v>5.5</v>
      </c>
      <c r="P92" s="32">
        <f>ROUND(SUMPRODUCT(H92:O92,$H$9:$O$9)/100,1)</f>
        <v>6.1</v>
      </c>
      <c r="Q92" s="33" t="str">
        <f t="shared" si="7"/>
        <v>C</v>
      </c>
      <c r="R92" s="34" t="str">
        <f t="shared" si="8"/>
        <v>Trung bình</v>
      </c>
      <c r="S92" s="35" t="str">
        <f t="shared" si="6"/>
        <v/>
      </c>
      <c r="T92" s="36" t="s">
        <v>51</v>
      </c>
      <c r="U92" s="3"/>
      <c r="V92" s="24"/>
      <c r="W92" s="72" t="str">
        <f>IF(S92="Không đủ ĐKDT","Học lại",IF(S92="Đình chỉ thi","Học lại",IF(AND(MID(G92,2,2)&gt;="12",S92="Vắng"),"Học lại",IF(S92="Vắng có phép", "Thi lại",IF(S92="Nợ học phí", "Thi lại",IF(AND((MID(G92,2,2)&lt;"12"),P92&lt;4.5),"Thi lại",IF(P92&lt;4,"Học lại","Đạt")))))))</f>
        <v>Đạt</v>
      </c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</row>
    <row r="93" spans="2:38" ht="18.75" customHeight="1">
      <c r="B93" s="25">
        <v>84</v>
      </c>
      <c r="C93" s="26" t="s">
        <v>353</v>
      </c>
      <c r="D93" s="85" t="s">
        <v>96</v>
      </c>
      <c r="E93" s="27" t="s">
        <v>354</v>
      </c>
      <c r="F93" s="28" t="s">
        <v>355</v>
      </c>
      <c r="G93" s="26" t="s">
        <v>112</v>
      </c>
      <c r="H93" s="29">
        <v>4</v>
      </c>
      <c r="I93" s="29">
        <v>7</v>
      </c>
      <c r="J93" s="29" t="s">
        <v>28</v>
      </c>
      <c r="K93" s="29">
        <v>9</v>
      </c>
      <c r="L93" s="37"/>
      <c r="M93" s="37"/>
      <c r="N93" s="37"/>
      <c r="O93" s="31">
        <v>5</v>
      </c>
      <c r="P93" s="32">
        <f>ROUND(SUMPRODUCT(H93:O93,$H$9:$O$9)/100,1)</f>
        <v>5.5</v>
      </c>
      <c r="Q93" s="33" t="str">
        <f t="shared" si="7"/>
        <v>C</v>
      </c>
      <c r="R93" s="34" t="str">
        <f t="shared" si="8"/>
        <v>Trung bình</v>
      </c>
      <c r="S93" s="35" t="str">
        <f t="shared" si="6"/>
        <v/>
      </c>
      <c r="T93" s="36" t="s">
        <v>51</v>
      </c>
      <c r="U93" s="3"/>
      <c r="V93" s="24"/>
      <c r="W93" s="72" t="str">
        <f>IF(S93="Không đủ ĐKDT","Học lại",IF(S93="Đình chỉ thi","Học lại",IF(AND(MID(G93,2,2)&gt;="12",S93="Vắng"),"Học lại",IF(S93="Vắng có phép", "Thi lại",IF(S93="Nợ học phí", "Thi lại",IF(AND((MID(G93,2,2)&lt;"12"),P93&lt;4.5),"Thi lại",IF(P93&lt;4,"Học lại","Đạt")))))))</f>
        <v>Đạt</v>
      </c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</row>
    <row r="94" spans="2:38" ht="18.75" customHeight="1">
      <c r="B94" s="25">
        <v>85</v>
      </c>
      <c r="C94" s="26" t="s">
        <v>356</v>
      </c>
      <c r="D94" s="85" t="s">
        <v>53</v>
      </c>
      <c r="E94" s="27" t="s">
        <v>357</v>
      </c>
      <c r="F94" s="28" t="s">
        <v>358</v>
      </c>
      <c r="G94" s="26" t="s">
        <v>112</v>
      </c>
      <c r="H94" s="29">
        <v>8</v>
      </c>
      <c r="I94" s="29">
        <v>7</v>
      </c>
      <c r="J94" s="29" t="s">
        <v>28</v>
      </c>
      <c r="K94" s="29">
        <v>9</v>
      </c>
      <c r="L94" s="37"/>
      <c r="M94" s="37"/>
      <c r="N94" s="37"/>
      <c r="O94" s="31">
        <v>5</v>
      </c>
      <c r="P94" s="32">
        <f>ROUND(SUMPRODUCT(H94:O94,$H$9:$O$9)/100,1)</f>
        <v>5.9</v>
      </c>
      <c r="Q94" s="33" t="str">
        <f t="shared" si="7"/>
        <v>C</v>
      </c>
      <c r="R94" s="34" t="str">
        <f t="shared" si="8"/>
        <v>Trung bình</v>
      </c>
      <c r="S94" s="35" t="str">
        <f t="shared" si="6"/>
        <v/>
      </c>
      <c r="T94" s="36" t="s">
        <v>51</v>
      </c>
      <c r="U94" s="3"/>
      <c r="V94" s="24"/>
      <c r="W94" s="72" t="str">
        <f>IF(S94="Không đủ ĐKDT","Học lại",IF(S94="Đình chỉ thi","Học lại",IF(AND(MID(G94,2,2)&gt;="12",S94="Vắng"),"Học lại",IF(S94="Vắng có phép", "Thi lại",IF(S94="Nợ học phí", "Thi lại",IF(AND((MID(G94,2,2)&lt;"12"),P94&lt;4.5),"Thi lại",IF(P94&lt;4,"Học lại","Đạt")))))))</f>
        <v>Đạt</v>
      </c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</row>
    <row r="95" spans="2:38" ht="18.75" customHeight="1">
      <c r="B95" s="25">
        <v>86</v>
      </c>
      <c r="C95" s="26" t="s">
        <v>359</v>
      </c>
      <c r="D95" s="85" t="s">
        <v>360</v>
      </c>
      <c r="E95" s="27" t="s">
        <v>361</v>
      </c>
      <c r="F95" s="28" t="s">
        <v>362</v>
      </c>
      <c r="G95" s="26" t="s">
        <v>125</v>
      </c>
      <c r="H95" s="29">
        <v>0</v>
      </c>
      <c r="I95" s="29">
        <v>0</v>
      </c>
      <c r="J95" s="29" t="s">
        <v>28</v>
      </c>
      <c r="K95" s="29">
        <v>0</v>
      </c>
      <c r="L95" s="37"/>
      <c r="M95" s="37"/>
      <c r="N95" s="37"/>
      <c r="O95" s="31" t="s">
        <v>372</v>
      </c>
      <c r="P95" s="32">
        <f>ROUND(SUMPRODUCT(H95:O95,$H$9:$O$9)/100,1)</f>
        <v>0</v>
      </c>
      <c r="Q95" s="33" t="str">
        <f t="shared" si="7"/>
        <v>F</v>
      </c>
      <c r="R95" s="34" t="str">
        <f t="shared" si="8"/>
        <v>Kém</v>
      </c>
      <c r="S95" s="35" t="str">
        <f t="shared" si="6"/>
        <v>Không đủ ĐKDT</v>
      </c>
      <c r="T95" s="36" t="s">
        <v>51</v>
      </c>
      <c r="U95" s="3"/>
      <c r="V95" s="24"/>
      <c r="W95" s="72" t="str">
        <f>IF(S95="Không đủ ĐKDT","Học lại",IF(S95="Đình chỉ thi","Học lại",IF(AND(MID(G95,2,2)&gt;="12",S95="Vắng"),"Học lại",IF(S95="Vắng có phép", "Thi lại",IF(S95="Nợ học phí", "Thi lại",IF(AND((MID(G95,2,2)&lt;"12"),P95&lt;4.5),"Thi lại",IF(P95&lt;4,"Học lại","Đạt")))))))</f>
        <v>Học lại</v>
      </c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</row>
    <row r="96" spans="2:38" ht="18.75" customHeight="1">
      <c r="B96" s="25">
        <v>87</v>
      </c>
      <c r="C96" s="26" t="s">
        <v>363</v>
      </c>
      <c r="D96" s="85" t="s">
        <v>88</v>
      </c>
      <c r="E96" s="27" t="s">
        <v>92</v>
      </c>
      <c r="F96" s="28" t="s">
        <v>364</v>
      </c>
      <c r="G96" s="26" t="s">
        <v>118</v>
      </c>
      <c r="H96" s="29">
        <v>8</v>
      </c>
      <c r="I96" s="29">
        <v>7</v>
      </c>
      <c r="J96" s="29" t="s">
        <v>28</v>
      </c>
      <c r="K96" s="29">
        <v>7</v>
      </c>
      <c r="L96" s="37"/>
      <c r="M96" s="37"/>
      <c r="N96" s="37"/>
      <c r="O96" s="31">
        <v>7</v>
      </c>
      <c r="P96" s="32">
        <f>ROUND(SUMPRODUCT(H96:O96,$H$9:$O$9)/100,1)</f>
        <v>7.1</v>
      </c>
      <c r="Q96" s="33" t="str">
        <f t="shared" si="7"/>
        <v>B</v>
      </c>
      <c r="R96" s="34" t="str">
        <f t="shared" si="8"/>
        <v>Khá</v>
      </c>
      <c r="S96" s="35" t="str">
        <f t="shared" si="6"/>
        <v/>
      </c>
      <c r="T96" s="36" t="s">
        <v>51</v>
      </c>
      <c r="U96" s="3"/>
      <c r="V96" s="24"/>
      <c r="W96" s="72" t="str">
        <f>IF(S96="Không đủ ĐKDT","Học lại",IF(S96="Đình chỉ thi","Học lại",IF(AND(MID(G96,2,2)&gt;="12",S96="Vắng"),"Học lại",IF(S96="Vắng có phép", "Thi lại",IF(S96="Nợ học phí", "Thi lại",IF(AND((MID(G96,2,2)&lt;"12"),P96&lt;4.5),"Thi lại",IF(P96&lt;4,"Học lại","Đạt")))))))</f>
        <v>Đạt</v>
      </c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</row>
    <row r="97" spans="1:38" ht="18.75" customHeight="1">
      <c r="B97" s="25">
        <v>88</v>
      </c>
      <c r="C97" s="26" t="s">
        <v>365</v>
      </c>
      <c r="D97" s="85" t="s">
        <v>67</v>
      </c>
      <c r="E97" s="27" t="s">
        <v>93</v>
      </c>
      <c r="F97" s="28" t="s">
        <v>366</v>
      </c>
      <c r="G97" s="26" t="s">
        <v>118</v>
      </c>
      <c r="H97" s="29">
        <v>9</v>
      </c>
      <c r="I97" s="29">
        <v>7</v>
      </c>
      <c r="J97" s="29" t="s">
        <v>28</v>
      </c>
      <c r="K97" s="29">
        <v>7</v>
      </c>
      <c r="L97" s="37"/>
      <c r="M97" s="37"/>
      <c r="N97" s="37"/>
      <c r="O97" s="31">
        <v>7</v>
      </c>
      <c r="P97" s="32">
        <f>ROUND(SUMPRODUCT(H97:O97,$H$9:$O$9)/100,1)</f>
        <v>7.2</v>
      </c>
      <c r="Q97" s="33" t="str">
        <f t="shared" si="7"/>
        <v>B</v>
      </c>
      <c r="R97" s="34" t="str">
        <f t="shared" si="8"/>
        <v>Khá</v>
      </c>
      <c r="S97" s="35" t="str">
        <f t="shared" si="6"/>
        <v/>
      </c>
      <c r="T97" s="36" t="s">
        <v>51</v>
      </c>
      <c r="U97" s="3"/>
      <c r="V97" s="24"/>
      <c r="W97" s="72" t="str">
        <f>IF(S97="Không đủ ĐKDT","Học lại",IF(S97="Đình chỉ thi","Học lại",IF(AND(MID(G97,2,2)&gt;="12",S97="Vắng"),"Học lại",IF(S97="Vắng có phép", "Thi lại",IF(S97="Nợ học phí", "Thi lại",IF(AND((MID(G97,2,2)&lt;"12"),P97&lt;4.5),"Thi lại",IF(P97&lt;4,"Học lại","Đạt")))))))</f>
        <v>Đạt</v>
      </c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</row>
    <row r="98" spans="1:38" ht="9" customHeight="1">
      <c r="A98" s="2"/>
      <c r="B98" s="38"/>
      <c r="C98" s="39"/>
      <c r="D98" s="86"/>
      <c r="E98" s="40"/>
      <c r="F98" s="40"/>
      <c r="G98" s="40"/>
      <c r="H98" s="41"/>
      <c r="I98" s="42"/>
      <c r="J98" s="42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3"/>
    </row>
    <row r="99" spans="1:38" ht="16.5">
      <c r="A99" s="2"/>
      <c r="B99" s="123" t="s">
        <v>29</v>
      </c>
      <c r="C99" s="123"/>
      <c r="D99" s="86"/>
      <c r="E99" s="40"/>
      <c r="F99" s="40"/>
      <c r="G99" s="40"/>
      <c r="H99" s="41"/>
      <c r="I99" s="42"/>
      <c r="J99" s="42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3"/>
    </row>
    <row r="100" spans="1:38" ht="16.5" customHeight="1">
      <c r="A100" s="2"/>
      <c r="B100" s="44" t="s">
        <v>30</v>
      </c>
      <c r="C100" s="44"/>
      <c r="D100" s="87">
        <f>+$Z$8</f>
        <v>88</v>
      </c>
      <c r="E100" s="45" t="s">
        <v>31</v>
      </c>
      <c r="F100" s="96" t="s">
        <v>32</v>
      </c>
      <c r="G100" s="96"/>
      <c r="H100" s="96"/>
      <c r="I100" s="96"/>
      <c r="J100" s="96"/>
      <c r="K100" s="96"/>
      <c r="L100" s="96"/>
      <c r="M100" s="96"/>
      <c r="N100" s="96"/>
      <c r="O100" s="46">
        <f>$Z$8 -COUNTIF($S$9:$S$274,"Vắng") -COUNTIF($S$9:$S$274,"Vắng có phép") - COUNTIF($S$9:$S$274,"Đình chỉ thi") - COUNTIF($S$9:$S$274,"Không đủ ĐKDT")</f>
        <v>85</v>
      </c>
      <c r="P100" s="46"/>
      <c r="Q100" s="46"/>
      <c r="R100" s="47"/>
      <c r="S100" s="48" t="s">
        <v>31</v>
      </c>
      <c r="T100" s="47"/>
      <c r="U100" s="3"/>
    </row>
    <row r="101" spans="1:38" ht="16.5" customHeight="1">
      <c r="A101" s="2"/>
      <c r="B101" s="44" t="s">
        <v>33</v>
      </c>
      <c r="C101" s="44"/>
      <c r="D101" s="87">
        <f>+$AK$8</f>
        <v>84</v>
      </c>
      <c r="E101" s="45" t="s">
        <v>31</v>
      </c>
      <c r="F101" s="96" t="s">
        <v>34</v>
      </c>
      <c r="G101" s="96"/>
      <c r="H101" s="96"/>
      <c r="I101" s="96"/>
      <c r="J101" s="96"/>
      <c r="K101" s="96"/>
      <c r="L101" s="96"/>
      <c r="M101" s="96"/>
      <c r="N101" s="96"/>
      <c r="O101" s="49">
        <f>COUNTIF($S$9:$S$150,"Vắng")</f>
        <v>0</v>
      </c>
      <c r="P101" s="49"/>
      <c r="Q101" s="49"/>
      <c r="R101" s="50"/>
      <c r="S101" s="48" t="s">
        <v>31</v>
      </c>
      <c r="T101" s="50"/>
      <c r="U101" s="3"/>
    </row>
    <row r="102" spans="1:38" ht="16.5" customHeight="1">
      <c r="A102" s="2"/>
      <c r="B102" s="44" t="s">
        <v>44</v>
      </c>
      <c r="C102" s="44"/>
      <c r="D102" s="88">
        <f>COUNTIF(W10:W97,"Học lại")</f>
        <v>4</v>
      </c>
      <c r="E102" s="45" t="s">
        <v>31</v>
      </c>
      <c r="F102" s="96" t="s">
        <v>45</v>
      </c>
      <c r="G102" s="96"/>
      <c r="H102" s="96"/>
      <c r="I102" s="96"/>
      <c r="J102" s="96"/>
      <c r="K102" s="96"/>
      <c r="L102" s="96"/>
      <c r="M102" s="96"/>
      <c r="N102" s="96"/>
      <c r="O102" s="46">
        <f>COUNTIF($S$9:$S$150,"Vắng có phép")</f>
        <v>0</v>
      </c>
      <c r="P102" s="46"/>
      <c r="Q102" s="46"/>
      <c r="R102" s="47"/>
      <c r="S102" s="48" t="s">
        <v>31</v>
      </c>
      <c r="T102" s="47"/>
      <c r="U102" s="3"/>
    </row>
    <row r="103" spans="1:38" ht="3" customHeight="1">
      <c r="A103" s="2"/>
      <c r="B103" s="38"/>
      <c r="C103" s="39"/>
      <c r="D103" s="86"/>
      <c r="E103" s="40"/>
      <c r="F103" s="40"/>
      <c r="G103" s="40"/>
      <c r="H103" s="41"/>
      <c r="I103" s="42"/>
      <c r="J103" s="42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3"/>
    </row>
    <row r="104" spans="1:38">
      <c r="B104" s="78" t="s">
        <v>46</v>
      </c>
      <c r="C104" s="78"/>
      <c r="D104" s="89">
        <f>COUNTIF(W10:W97,"Thi lại")</f>
        <v>0</v>
      </c>
      <c r="E104" s="79" t="s">
        <v>31</v>
      </c>
      <c r="F104" s="3"/>
      <c r="G104" s="3"/>
      <c r="H104" s="3"/>
      <c r="I104" s="3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3"/>
    </row>
    <row r="105" spans="1:38" ht="15.75" customHeight="1">
      <c r="B105" s="78"/>
      <c r="C105" s="78"/>
      <c r="D105" s="89"/>
      <c r="E105" s="79"/>
      <c r="F105" s="3"/>
      <c r="G105" s="3"/>
      <c r="H105" s="3"/>
      <c r="I105" s="3"/>
      <c r="J105" s="124" t="s">
        <v>369</v>
      </c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3"/>
    </row>
    <row r="106" spans="1:38">
      <c r="A106" s="51"/>
      <c r="B106" s="117" t="s">
        <v>35</v>
      </c>
      <c r="C106" s="117"/>
      <c r="D106" s="117"/>
      <c r="E106" s="117"/>
      <c r="F106" s="117"/>
      <c r="G106" s="117"/>
      <c r="H106" s="117"/>
      <c r="I106" s="52"/>
      <c r="J106" s="125" t="s">
        <v>47</v>
      </c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3"/>
    </row>
    <row r="107" spans="1:38" ht="15.75" customHeight="1">
      <c r="A107" s="2"/>
      <c r="B107" s="38"/>
      <c r="C107" s="53"/>
      <c r="D107" s="90"/>
      <c r="E107" s="54"/>
      <c r="F107" s="54"/>
      <c r="G107" s="54"/>
      <c r="H107" s="55"/>
      <c r="I107" s="56"/>
      <c r="J107" s="125" t="s">
        <v>48</v>
      </c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3"/>
    </row>
    <row r="108" spans="1:38" s="2" customFormat="1">
      <c r="B108" s="117" t="s">
        <v>36</v>
      </c>
      <c r="C108" s="117"/>
      <c r="D108" s="118" t="s">
        <v>370</v>
      </c>
      <c r="E108" s="118"/>
      <c r="F108" s="118"/>
      <c r="G108" s="118"/>
      <c r="H108" s="118"/>
      <c r="I108" s="56"/>
      <c r="J108" s="56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3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</row>
    <row r="109" spans="1:38" s="2" customFormat="1">
      <c r="A109" s="1"/>
      <c r="B109" s="3"/>
      <c r="C109" s="3"/>
      <c r="D109" s="91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</row>
    <row r="110" spans="1:38" s="2" customFormat="1">
      <c r="A110" s="1"/>
      <c r="B110" s="3"/>
      <c r="C110" s="3"/>
      <c r="D110" s="91"/>
      <c r="E110" s="3"/>
      <c r="F110" s="3"/>
      <c r="G110" s="3"/>
      <c r="H110" s="3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3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</row>
    <row r="111" spans="1:38" s="2" customFormat="1">
      <c r="A111" s="1"/>
      <c r="B111" s="3"/>
      <c r="C111" s="3"/>
      <c r="D111" s="91"/>
      <c r="E111" s="3"/>
      <c r="F111" s="3"/>
      <c r="G111" s="3"/>
      <c r="H111" s="3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3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</row>
    <row r="112" spans="1:38" s="2" customFormat="1" ht="15.75" customHeight="1">
      <c r="A112" s="1"/>
      <c r="B112" s="3"/>
      <c r="C112" s="3"/>
      <c r="D112" s="91"/>
      <c r="E112" s="3"/>
      <c r="F112" s="3"/>
      <c r="G112" s="3"/>
      <c r="H112" s="3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3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</row>
  </sheetData>
  <sheetProtection formatCells="0" formatColumns="0" formatRows="0" insertColumns="0" insertRows="0" insertHyperlinks="0" deleteColumns="0" deleteRows="0" sort="0" autoFilter="0" pivotTables="0"/>
  <autoFilter ref="A8:AL97">
    <filterColumn colId="3" showButton="0"/>
  </autoFilter>
  <sortState ref="B10:U97">
    <sortCondition ref="B10:B97"/>
  </sortState>
  <mergeCells count="48">
    <mergeCell ref="J107:T107"/>
    <mergeCell ref="B106:H106"/>
    <mergeCell ref="J106:T106"/>
    <mergeCell ref="F102:N102"/>
    <mergeCell ref="J105:T105"/>
    <mergeCell ref="AA4:AD6"/>
    <mergeCell ref="B108:C108"/>
    <mergeCell ref="D108:H108"/>
    <mergeCell ref="R7:R8"/>
    <mergeCell ref="S7:S9"/>
    <mergeCell ref="T7:T9"/>
    <mergeCell ref="B9:G9"/>
    <mergeCell ref="B99:C99"/>
    <mergeCell ref="M7:M8"/>
    <mergeCell ref="N7:N8"/>
    <mergeCell ref="O7:O8"/>
    <mergeCell ref="P7:P9"/>
    <mergeCell ref="Q7:Q8"/>
    <mergeCell ref="G7:G8"/>
    <mergeCell ref="J104:T104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100:N100"/>
    <mergeCell ref="F101:N101"/>
    <mergeCell ref="L7:L8"/>
    <mergeCell ref="H7:H8"/>
    <mergeCell ref="D4:N4"/>
    <mergeCell ref="G5:N5"/>
  </mergeCells>
  <conditionalFormatting sqref="H10:O97">
    <cfRule type="cellIs" dxfId="2" priority="15" operator="greaterThan">
      <formula>10</formula>
    </cfRule>
  </conditionalFormatting>
  <conditionalFormatting sqref="C1:C1048576">
    <cfRule type="duplicateValues" dxfId="1" priority="6"/>
  </conditionalFormatting>
  <conditionalFormatting sqref="C105:C112">
    <cfRule type="duplicateValues" dxfId="0" priority="20"/>
  </conditionalFormatting>
  <dataValidations count="1">
    <dataValidation allowBlank="1" showInputMessage="1" showErrorMessage="1" errorTitle="Không xóa dữ liệu" error="Không xóa dữ liệu" prompt="Không xóa dữ liệu" sqref="X2:AL8 D102 W10:W9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2019-06-05T10:20:32Z</cp:lastPrinted>
  <dcterms:created xsi:type="dcterms:W3CDTF">2015-04-17T02:48:53Z</dcterms:created>
  <dcterms:modified xsi:type="dcterms:W3CDTF">2019-07-08T09:45:07Z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