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490" windowHeight="8940"/>
  </bookViews>
  <sheets>
    <sheet name="Nhóm(3)" sheetId="3" r:id="rId1"/>
    <sheet name="Nhóm(2)" sheetId="2" r:id="rId2"/>
    <sheet name="Nhóm(1)" sheetId="1" r:id="rId3"/>
  </sheets>
  <externalReferences>
    <externalReference r:id="rId4"/>
  </externalReferences>
  <definedNames>
    <definedName name="_xlnm._FilterDatabase" localSheetId="2" hidden="1">'Nhóm(1)'!$A$8:$AL$56</definedName>
    <definedName name="_xlnm._FilterDatabase" localSheetId="1" hidden="1">'Nhóm(2)'!$A$8:$AL$51</definedName>
    <definedName name="_xlnm._FilterDatabase" localSheetId="0" hidden="1">'Nhóm(3)'!$A$8:$AL$55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T11" i="3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10"/>
  <c r="S55" l="1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23" s="1"/>
  <c r="Y8"/>
  <c r="X8"/>
  <c r="S51" i="2"/>
  <c r="S50"/>
  <c r="S49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2" s="1"/>
  <c r="Q32" s="1"/>
  <c r="Y8"/>
  <c r="X8"/>
  <c r="P20" l="1"/>
  <c r="R20" s="1"/>
  <c r="AC8" i="3"/>
  <c r="AA8"/>
  <c r="P24" i="2"/>
  <c r="R24" s="1"/>
  <c r="P12"/>
  <c r="Q12" s="1"/>
  <c r="P28"/>
  <c r="R28" s="1"/>
  <c r="P16"/>
  <c r="R16" s="1"/>
  <c r="AB8"/>
  <c r="AE8"/>
  <c r="R23" i="3"/>
  <c r="Q23"/>
  <c r="P11"/>
  <c r="P15"/>
  <c r="P19"/>
  <c r="O60"/>
  <c r="O59"/>
  <c r="AB8"/>
  <c r="AE8"/>
  <c r="P54"/>
  <c r="P50"/>
  <c r="P46"/>
  <c r="P53"/>
  <c r="W53" s="1"/>
  <c r="P49"/>
  <c r="P45"/>
  <c r="P41"/>
  <c r="P37"/>
  <c r="W37" s="1"/>
  <c r="P33"/>
  <c r="P29"/>
  <c r="P25"/>
  <c r="P22"/>
  <c r="P18"/>
  <c r="W18" s="1"/>
  <c r="P14"/>
  <c r="P10"/>
  <c r="P55"/>
  <c r="W23" s="1"/>
  <c r="P52"/>
  <c r="P51"/>
  <c r="P48"/>
  <c r="P47"/>
  <c r="W47" s="1"/>
  <c r="P44"/>
  <c r="P40"/>
  <c r="P36"/>
  <c r="P32"/>
  <c r="P28"/>
  <c r="W28" s="1"/>
  <c r="P43"/>
  <c r="P39"/>
  <c r="P35"/>
  <c r="W35" s="1"/>
  <c r="P31"/>
  <c r="P27"/>
  <c r="W27" s="1"/>
  <c r="P42"/>
  <c r="P38"/>
  <c r="P34"/>
  <c r="P30"/>
  <c r="P26"/>
  <c r="P24"/>
  <c r="P20"/>
  <c r="P12"/>
  <c r="W12" s="1"/>
  <c r="W39"/>
  <c r="P13"/>
  <c r="P17"/>
  <c r="P21"/>
  <c r="W41" i="2"/>
  <c r="AA8"/>
  <c r="P50"/>
  <c r="P46"/>
  <c r="P42"/>
  <c r="W20" s="1"/>
  <c r="P38"/>
  <c r="P34"/>
  <c r="P17"/>
  <c r="P33"/>
  <c r="P35"/>
  <c r="P39"/>
  <c r="P43"/>
  <c r="P47"/>
  <c r="P51"/>
  <c r="P13"/>
  <c r="W13" s="1"/>
  <c r="P21"/>
  <c r="P29"/>
  <c r="P18"/>
  <c r="P22"/>
  <c r="P30"/>
  <c r="R32"/>
  <c r="P37"/>
  <c r="P40"/>
  <c r="W40" s="1"/>
  <c r="P41"/>
  <c r="P44"/>
  <c r="P45"/>
  <c r="P49"/>
  <c r="O56"/>
  <c r="O55"/>
  <c r="P25"/>
  <c r="P10"/>
  <c r="W10" s="1"/>
  <c r="P14"/>
  <c r="P26"/>
  <c r="P36"/>
  <c r="W36" s="1"/>
  <c r="AC8"/>
  <c r="P11"/>
  <c r="P15"/>
  <c r="W15" s="1"/>
  <c r="P19"/>
  <c r="W19" s="1"/>
  <c r="P23"/>
  <c r="P27"/>
  <c r="P31"/>
  <c r="W43" i="3" l="1"/>
  <c r="W33"/>
  <c r="W31"/>
  <c r="W47" i="2"/>
  <c r="W42"/>
  <c r="W33"/>
  <c r="W30"/>
  <c r="W25"/>
  <c r="W23"/>
  <c r="W28"/>
  <c r="W22"/>
  <c r="W34"/>
  <c r="W51"/>
  <c r="W38"/>
  <c r="W21"/>
  <c r="W32"/>
  <c r="Q28"/>
  <c r="W24"/>
  <c r="R12"/>
  <c r="W22" i="3"/>
  <c r="W24"/>
  <c r="W38"/>
  <c r="W16"/>
  <c r="W51"/>
  <c r="W14"/>
  <c r="W45"/>
  <c r="Q24" i="2"/>
  <c r="Q20"/>
  <c r="Q16"/>
  <c r="W16"/>
  <c r="W12"/>
  <c r="R20" i="3"/>
  <c r="Q20"/>
  <c r="R55"/>
  <c r="Q55"/>
  <c r="W55"/>
  <c r="R41"/>
  <c r="Q41"/>
  <c r="Q19"/>
  <c r="W19"/>
  <c r="R19"/>
  <c r="W41"/>
  <c r="R24"/>
  <c r="Q24"/>
  <c r="R38"/>
  <c r="Q38"/>
  <c r="R35"/>
  <c r="Q35"/>
  <c r="Q36"/>
  <c r="R36"/>
  <c r="R48"/>
  <c r="Q48"/>
  <c r="W48"/>
  <c r="R14"/>
  <c r="Q14"/>
  <c r="R29"/>
  <c r="Q29"/>
  <c r="Q45"/>
  <c r="R45"/>
  <c r="W54"/>
  <c r="Q54"/>
  <c r="R54"/>
  <c r="Q15"/>
  <c r="R15"/>
  <c r="W15"/>
  <c r="Q13"/>
  <c r="W13"/>
  <c r="R13"/>
  <c r="R31"/>
  <c r="Q31"/>
  <c r="R47"/>
  <c r="Q47"/>
  <c r="R25"/>
  <c r="Q25"/>
  <c r="W20"/>
  <c r="R12"/>
  <c r="Q12"/>
  <c r="R26"/>
  <c r="Q26"/>
  <c r="W26"/>
  <c r="R42"/>
  <c r="Q42"/>
  <c r="W42"/>
  <c r="R39"/>
  <c r="Q39"/>
  <c r="Q40"/>
  <c r="R40"/>
  <c r="R51"/>
  <c r="Q51"/>
  <c r="R18"/>
  <c r="Q18"/>
  <c r="R33"/>
  <c r="Q33"/>
  <c r="Q49"/>
  <c r="R49"/>
  <c r="W29"/>
  <c r="Q11"/>
  <c r="R11"/>
  <c r="W11"/>
  <c r="R34"/>
  <c r="Q34"/>
  <c r="W34"/>
  <c r="Q32"/>
  <c r="R32"/>
  <c r="R10"/>
  <c r="Q10"/>
  <c r="W50"/>
  <c r="Q50"/>
  <c r="R50"/>
  <c r="Q21"/>
  <c r="R21"/>
  <c r="W21"/>
  <c r="W49"/>
  <c r="Q17"/>
  <c r="R17"/>
  <c r="W17"/>
  <c r="R16"/>
  <c r="Q16"/>
  <c r="R30"/>
  <c r="Q30"/>
  <c r="W30"/>
  <c r="R27"/>
  <c r="Q27"/>
  <c r="R43"/>
  <c r="Q43"/>
  <c r="Q28"/>
  <c r="R28"/>
  <c r="R44"/>
  <c r="Q44"/>
  <c r="W44"/>
  <c r="R52"/>
  <c r="Q52"/>
  <c r="W52"/>
  <c r="R22"/>
  <c r="Q22"/>
  <c r="R37"/>
  <c r="Q37"/>
  <c r="Q53"/>
  <c r="R53"/>
  <c r="W46"/>
  <c r="Q46"/>
  <c r="R46"/>
  <c r="W36"/>
  <c r="W10"/>
  <c r="W40"/>
  <c r="W25"/>
  <c r="W32"/>
  <c r="Q37" i="2"/>
  <c r="R37"/>
  <c r="Q18"/>
  <c r="R18"/>
  <c r="R17"/>
  <c r="Q17"/>
  <c r="W37"/>
  <c r="R27"/>
  <c r="Q27"/>
  <c r="Q11"/>
  <c r="R11"/>
  <c r="Q14"/>
  <c r="R14"/>
  <c r="R25"/>
  <c r="Q25"/>
  <c r="R44"/>
  <c r="Q44"/>
  <c r="R51"/>
  <c r="Q51"/>
  <c r="R35"/>
  <c r="Q35"/>
  <c r="W35"/>
  <c r="R34"/>
  <c r="Q34"/>
  <c r="R50"/>
  <c r="Q50"/>
  <c r="W18"/>
  <c r="Q45"/>
  <c r="R45"/>
  <c r="R46"/>
  <c r="Q46"/>
  <c r="Q49"/>
  <c r="R49"/>
  <c r="Q41"/>
  <c r="R41"/>
  <c r="Q30"/>
  <c r="R30"/>
  <c r="R29"/>
  <c r="Q29"/>
  <c r="R13"/>
  <c r="Q13"/>
  <c r="R47"/>
  <c r="Q47"/>
  <c r="R33"/>
  <c r="Q33"/>
  <c r="R38"/>
  <c r="Q38"/>
  <c r="W50"/>
  <c r="W29"/>
  <c r="W27"/>
  <c r="W49"/>
  <c r="W17"/>
  <c r="Q31"/>
  <c r="R31"/>
  <c r="R15"/>
  <c r="Q15"/>
  <c r="Q26"/>
  <c r="R26"/>
  <c r="R39"/>
  <c r="Q39"/>
  <c r="W39"/>
  <c r="R23"/>
  <c r="Q23"/>
  <c r="Q19"/>
  <c r="R19"/>
  <c r="R36"/>
  <c r="Q36"/>
  <c r="Q10"/>
  <c r="R10"/>
  <c r="R48"/>
  <c r="Q48"/>
  <c r="R40"/>
  <c r="Q40"/>
  <c r="Q22"/>
  <c r="R22"/>
  <c r="R21"/>
  <c r="Q21"/>
  <c r="W46"/>
  <c r="R43"/>
  <c r="Q43"/>
  <c r="W43"/>
  <c r="R42"/>
  <c r="Q42"/>
  <c r="W44"/>
  <c r="W26"/>
  <c r="W48"/>
  <c r="W14"/>
  <c r="W31"/>
  <c r="W45"/>
  <c r="W11"/>
  <c r="AK8" l="1"/>
  <c r="D55" s="1"/>
  <c r="D56"/>
  <c r="D62" i="3"/>
  <c r="D60"/>
  <c r="AG8"/>
  <c r="AI8"/>
  <c r="AK8"/>
  <c r="AI8" i="2"/>
  <c r="D58"/>
  <c r="AG8"/>
  <c r="Z8" i="3" l="1"/>
  <c r="D59"/>
  <c r="Z8" i="2"/>
  <c r="AH8" s="1"/>
  <c r="S12" i="1"/>
  <c r="S13"/>
  <c r="S14"/>
  <c r="S15"/>
  <c r="S16"/>
  <c r="S17"/>
  <c r="S18"/>
  <c r="S19"/>
  <c r="S20"/>
  <c r="S21"/>
  <c r="S22"/>
  <c r="S23"/>
  <c r="S24"/>
  <c r="S25"/>
  <c r="S26"/>
  <c r="S27"/>
  <c r="S28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11"/>
  <c r="S10"/>
  <c r="O58" i="3" l="1"/>
  <c r="D58"/>
  <c r="AD8"/>
  <c r="AF8"/>
  <c r="AJ8"/>
  <c r="AL8"/>
  <c r="AH8"/>
  <c r="O54" i="2"/>
  <c r="D54"/>
  <c r="AF8"/>
  <c r="AD8"/>
  <c r="AL8"/>
  <c r="AJ8"/>
  <c r="O9" i="1"/>
  <c r="P13" l="1"/>
  <c r="P15"/>
  <c r="P17"/>
  <c r="P19"/>
  <c r="P21"/>
  <c r="P23"/>
  <c r="P25"/>
  <c r="P27"/>
  <c r="P31"/>
  <c r="P33"/>
  <c r="P35"/>
  <c r="P37"/>
  <c r="P39"/>
  <c r="P41"/>
  <c r="P43"/>
  <c r="P45"/>
  <c r="P47"/>
  <c r="P49"/>
  <c r="P51"/>
  <c r="P53"/>
  <c r="P55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11"/>
  <c r="Y8"/>
  <c r="X8"/>
  <c r="R54" l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0"/>
  <c r="O61"/>
  <c r="AC8"/>
  <c r="AA8"/>
  <c r="AB8"/>
  <c r="AK8" l="1"/>
  <c r="D60" s="1"/>
  <c r="D63"/>
  <c r="D61"/>
  <c r="AI8"/>
  <c r="AG8"/>
  <c r="Z8" l="1"/>
  <c r="AJ8" l="1"/>
  <c r="O59"/>
  <c r="D59"/>
  <c r="AF8"/>
  <c r="AL8"/>
  <c r="AD8"/>
  <c r="AH8"/>
</calcChain>
</file>

<file path=xl/sharedStrings.xml><?xml version="1.0" encoding="utf-8"?>
<sst xmlns="http://schemas.openxmlformats.org/spreadsheetml/2006/main" count="1121" uniqueCount="523">
  <si>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</si>
  <si>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</si>
  <si>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</si>
  <si>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</si>
  <si>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</si>
  <si>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</si>
  <si>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</si>
  <si>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</si>
  <si>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</si>
  <si>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</si>
  <si>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</si>
  <si>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</si>
  <si>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</si>
  <si>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</si>
  <si>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</si>
  <si>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</si>
  <si>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</si>
  <si>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</si>
  <si>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</si>
  <si>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</si>
  <si>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</si>
  <si>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</si>
  <si>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</si>
  <si>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</si>
  <si>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</si>
  <si>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</si>
  <si>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</si>
  <si>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</si>
  <si>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</si>
  <si>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</si>
  <si>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</si>
  <si>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</si>
  <si>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</si>
  <si>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</si>
  <si>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</si>
  <si>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</si>
  <si>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</si>
  <si>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</si>
  <si>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</si>
  <si>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</si>
  <si>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</si>
  <si>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</si>
  <si>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</si>
  <si>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</si>
  <si>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</si>
  <si>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</si>
  <si>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</si>
  <si>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</si>
  <si>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</si>
  <si>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</si>
  <si>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B16DCQT004</t>
  </si>
  <si>
    <t>Đỗ Tuấn</t>
  </si>
  <si>
    <t>Anh</t>
  </si>
  <si>
    <t>22/11/1998</t>
  </si>
  <si>
    <t>D16CQQT04-B</t>
  </si>
  <si>
    <t>B16DCQT006</t>
  </si>
  <si>
    <t>Lê Thục</t>
  </si>
  <si>
    <t>20/10/1998</t>
  </si>
  <si>
    <t>D16CQQT02-B</t>
  </si>
  <si>
    <t>B16DCQT007</t>
  </si>
  <si>
    <t>Nguyễn Đình</t>
  </si>
  <si>
    <t>02/01/1997</t>
  </si>
  <si>
    <t>D16CQQT03-B</t>
  </si>
  <si>
    <t>B16DCQT008</t>
  </si>
  <si>
    <t>Nguyễn Thị</t>
  </si>
  <si>
    <t>19/01/1998</t>
  </si>
  <si>
    <t>B16DCQT012</t>
  </si>
  <si>
    <t>Trịnh Việt</t>
  </si>
  <si>
    <t>09/05/1998</t>
  </si>
  <si>
    <t>B16DCQT013</t>
  </si>
  <si>
    <t>Vũ Phương</t>
  </si>
  <si>
    <t>03/09/1998</t>
  </si>
  <si>
    <t>D16CQQT01-B</t>
  </si>
  <si>
    <t>B16DCQT014</t>
  </si>
  <si>
    <t>22/09/1998</t>
  </si>
  <si>
    <t>B16DCQT020</t>
  </si>
  <si>
    <t>Trần Văn</t>
  </si>
  <si>
    <t>Chương</t>
  </si>
  <si>
    <t>16/03/1998</t>
  </si>
  <si>
    <t>B16DCQT029</t>
  </si>
  <si>
    <t>Nguyễn Mạnh</t>
  </si>
  <si>
    <t>Dũng</t>
  </si>
  <si>
    <t>03/11/1998</t>
  </si>
  <si>
    <t>B16DCQT030</t>
  </si>
  <si>
    <t>Nguyễn Quang</t>
  </si>
  <si>
    <t>13/09/1997</t>
  </si>
  <si>
    <t>B16DCQT032</t>
  </si>
  <si>
    <t>Lưu Hoàng</t>
  </si>
  <si>
    <t>Dương</t>
  </si>
  <si>
    <t>15/08/1998</t>
  </si>
  <si>
    <t>B16DCQT037</t>
  </si>
  <si>
    <t>Giáp Thị Hương</t>
  </si>
  <si>
    <t>Giang</t>
  </si>
  <si>
    <t>01/12/1997</t>
  </si>
  <si>
    <t>B16DCQT050</t>
  </si>
  <si>
    <t>Vũ Thị</t>
  </si>
  <si>
    <t>Hoa</t>
  </si>
  <si>
    <t>28/10/1998</t>
  </si>
  <si>
    <t>B16DCQT051</t>
  </si>
  <si>
    <t>Nguyễn Thị Khánh</t>
  </si>
  <si>
    <t>Hòa</t>
  </si>
  <si>
    <t>29/12/1998</t>
  </si>
  <si>
    <t>B16DCQT052</t>
  </si>
  <si>
    <t>Phạm Thị Ngọc</t>
  </si>
  <si>
    <t>Hoàn</t>
  </si>
  <si>
    <t>23/09/1998</t>
  </si>
  <si>
    <t>B16DCQT056</t>
  </si>
  <si>
    <t>Tăng Thị Mai</t>
  </si>
  <si>
    <t>Hồng</t>
  </si>
  <si>
    <t>06/06/1998</t>
  </si>
  <si>
    <t>B16DCQT057</t>
  </si>
  <si>
    <t>Bùi Thị</t>
  </si>
  <si>
    <t>Huế</t>
  </si>
  <si>
    <t>29/10/1997</t>
  </si>
  <si>
    <t>B16DCQT060</t>
  </si>
  <si>
    <t>16/01/1998</t>
  </si>
  <si>
    <t>B16DCQT061</t>
  </si>
  <si>
    <t>Chu Thị</t>
  </si>
  <si>
    <t>Huệ</t>
  </si>
  <si>
    <t>04/04/1998</t>
  </si>
  <si>
    <t>B16DCQT064</t>
  </si>
  <si>
    <t>Nguyễn Thượng</t>
  </si>
  <si>
    <t>Hùng</t>
  </si>
  <si>
    <t>20/07/1997</t>
  </si>
  <si>
    <t>B16DCQT074</t>
  </si>
  <si>
    <t>Vũ Thị Thanh</t>
  </si>
  <si>
    <t>Huyền</t>
  </si>
  <si>
    <t>29/01/1998</t>
  </si>
  <si>
    <t>B16DCQT067</t>
  </si>
  <si>
    <t>Hoàng Thu</t>
  </si>
  <si>
    <t>Hương</t>
  </si>
  <si>
    <t>24/09/1998</t>
  </si>
  <si>
    <t>B16DCQT070</t>
  </si>
  <si>
    <t>Nguyễn Thị Kim</t>
  </si>
  <si>
    <t>Hường</t>
  </si>
  <si>
    <t>18/06/1998</t>
  </si>
  <si>
    <t>B16DCQT076</t>
  </si>
  <si>
    <t>Tống Thị Phương</t>
  </si>
  <si>
    <t>Lam</t>
  </si>
  <si>
    <t>13/10/1998</t>
  </si>
  <si>
    <t>B16DCQT079</t>
  </si>
  <si>
    <t>Nguyễn Ngọc</t>
  </si>
  <si>
    <t>Lãm</t>
  </si>
  <si>
    <t>20/12/1998</t>
  </si>
  <si>
    <t>B16DCQT078</t>
  </si>
  <si>
    <t>Tạ Thành</t>
  </si>
  <si>
    <t>Lâm</t>
  </si>
  <si>
    <t>B16DCQT089</t>
  </si>
  <si>
    <t>Nguyễn Văn Bảo</t>
  </si>
  <si>
    <t>Long</t>
  </si>
  <si>
    <t>24/07/1998</t>
  </si>
  <si>
    <t>B16DCQT095</t>
  </si>
  <si>
    <t>Nguyễn Công</t>
  </si>
  <si>
    <t>Minh</t>
  </si>
  <si>
    <t>28/08/1998</t>
  </si>
  <si>
    <t>B16DCQT096</t>
  </si>
  <si>
    <t>Phạm Bình</t>
  </si>
  <si>
    <t>14/11/1998</t>
  </si>
  <si>
    <t>B16DCQT102</t>
  </si>
  <si>
    <t>Nguyễn Thị Hồng</t>
  </si>
  <si>
    <t>Ngọc</t>
  </si>
  <si>
    <t>10/11/1998</t>
  </si>
  <si>
    <t>B16DCQT103</t>
  </si>
  <si>
    <t>Mạch Thị Bích</t>
  </si>
  <si>
    <t>Nguyệt</t>
  </si>
  <si>
    <t>18/11/1998</t>
  </si>
  <si>
    <t>B16DCQT104</t>
  </si>
  <si>
    <t>10/01/1998</t>
  </si>
  <si>
    <t>B16DCQT107</t>
  </si>
  <si>
    <t>Ngô Thị Hồng</t>
  </si>
  <si>
    <t>Nhung</t>
  </si>
  <si>
    <t>07/01/1998</t>
  </si>
  <si>
    <t>B16DCQT118</t>
  </si>
  <si>
    <t>Nguyễn Văn</t>
  </si>
  <si>
    <t>Quyết</t>
  </si>
  <si>
    <t>02/12/1998</t>
  </si>
  <si>
    <t>B16DCQT127</t>
  </si>
  <si>
    <t>Dương Thị</t>
  </si>
  <si>
    <t>Thảo</t>
  </si>
  <si>
    <t>B16DCQT125</t>
  </si>
  <si>
    <t>Thắm</t>
  </si>
  <si>
    <t>22/04/1998</t>
  </si>
  <si>
    <t>B16DCQT132</t>
  </si>
  <si>
    <t>Phan Văn</t>
  </si>
  <si>
    <t>Thiện</t>
  </si>
  <si>
    <t>13/05/1998</t>
  </si>
  <si>
    <t>B16DCQT141</t>
  </si>
  <si>
    <t>Tạ Bá</t>
  </si>
  <si>
    <t>Toàn</t>
  </si>
  <si>
    <t>06/01/1998</t>
  </si>
  <si>
    <t>B16DCQT142</t>
  </si>
  <si>
    <t>Trần Thị</t>
  </si>
  <si>
    <t>Trà</t>
  </si>
  <si>
    <t>04/05/1998</t>
  </si>
  <si>
    <t>B16DCQT143</t>
  </si>
  <si>
    <t>Bùi Thị Huyền</t>
  </si>
  <si>
    <t>Trang</t>
  </si>
  <si>
    <t>06/12/1998</t>
  </si>
  <si>
    <t>B16DCQT145</t>
  </si>
  <si>
    <t>Đoàn Thị Thu</t>
  </si>
  <si>
    <t>18/09/1998</t>
  </si>
  <si>
    <t>B16DCQT148</t>
  </si>
  <si>
    <t>Hoàng Hải</t>
  </si>
  <si>
    <t>Triều</t>
  </si>
  <si>
    <t>15/09/1998</t>
  </si>
  <si>
    <t>B16DCQT151</t>
  </si>
  <si>
    <t>Nguyễn Trọng</t>
  </si>
  <si>
    <t>Trung</t>
  </si>
  <si>
    <t>25/02/1998</t>
  </si>
  <si>
    <t>B16DCQT155</t>
  </si>
  <si>
    <t>Nguyễn Anh</t>
  </si>
  <si>
    <t>Tuấn</t>
  </si>
  <si>
    <t>B16DCQT157</t>
  </si>
  <si>
    <t>Trần Anh</t>
  </si>
  <si>
    <t>16/01/1997</t>
  </si>
  <si>
    <t>B16DCQT158</t>
  </si>
  <si>
    <t>Quách Thanh</t>
  </si>
  <si>
    <t>Tùng</t>
  </si>
  <si>
    <t>16/09/1998</t>
  </si>
  <si>
    <t>B16DCQT159</t>
  </si>
  <si>
    <t>Nguyễn Thị ánh</t>
  </si>
  <si>
    <t>Tuyết</t>
  </si>
  <si>
    <t>08/08/1998</t>
  </si>
  <si>
    <t>Ánh</t>
  </si>
  <si>
    <t>Quản trị công nghệ</t>
  </si>
  <si>
    <t>Nhóm: BSA1326-01</t>
  </si>
  <si>
    <t>Ngày thi: 22/6/2019</t>
  </si>
  <si>
    <t>Giờ thi: '15g30</t>
  </si>
  <si>
    <t>102-A2</t>
  </si>
  <si>
    <t>304-A2</t>
  </si>
  <si>
    <t>B16DCQT010</t>
  </si>
  <si>
    <t>Nguyễn Việt</t>
  </si>
  <si>
    <t>10/09/1998</t>
  </si>
  <si>
    <t>B16DCQT011</t>
  </si>
  <si>
    <t>Trần Quốc</t>
  </si>
  <si>
    <t>B16DCQT016</t>
  </si>
  <si>
    <t>Nguyễn Lê</t>
  </si>
  <si>
    <t>Bằng</t>
  </si>
  <si>
    <t>04/02/1998</t>
  </si>
  <si>
    <t>B16DCQT017</t>
  </si>
  <si>
    <t>Hoàng Thị Cẩm</t>
  </si>
  <si>
    <t>Bình</t>
  </si>
  <si>
    <t>03/06/1998</t>
  </si>
  <si>
    <t>B16DCQT021</t>
  </si>
  <si>
    <t>Vũ Thành</t>
  </si>
  <si>
    <t>Công</t>
  </si>
  <si>
    <t>12/02/1997</t>
  </si>
  <si>
    <t>B16DCQT033</t>
  </si>
  <si>
    <t>Lê Tùng</t>
  </si>
  <si>
    <t>Duy</t>
  </si>
  <si>
    <t>15/06/1998</t>
  </si>
  <si>
    <t>B16DCQT031</t>
  </si>
  <si>
    <t>Cao Thị Thùy</t>
  </si>
  <si>
    <t>25/06/1998</t>
  </si>
  <si>
    <t>B16DCQT022</t>
  </si>
  <si>
    <t>Cao Thị</t>
  </si>
  <si>
    <t>Đào</t>
  </si>
  <si>
    <t>03/05/1998</t>
  </si>
  <si>
    <t>B16DCQT024</t>
  </si>
  <si>
    <t>Trần Tiến</t>
  </si>
  <si>
    <t>Đạt</t>
  </si>
  <si>
    <t>B16DCQT040</t>
  </si>
  <si>
    <t>Ngô Thị</t>
  </si>
  <si>
    <t>Hằng</t>
  </si>
  <si>
    <t>07/10/1998</t>
  </si>
  <si>
    <t>B16DCQT042</t>
  </si>
  <si>
    <t>22/10/1998</t>
  </si>
  <si>
    <t>B16DCQT047</t>
  </si>
  <si>
    <t>Hiền</t>
  </si>
  <si>
    <t>01/04/1998</t>
  </si>
  <si>
    <t>B16DCQT053</t>
  </si>
  <si>
    <t>Bùi</t>
  </si>
  <si>
    <t>Hoàng</t>
  </si>
  <si>
    <t>14/10/1998</t>
  </si>
  <si>
    <t>B16DCQT054</t>
  </si>
  <si>
    <t>Nguyễn Công Minh</t>
  </si>
  <si>
    <t>20/09/1998</t>
  </si>
  <si>
    <t>B16DCQT063</t>
  </si>
  <si>
    <t>Nguyễn Huy</t>
  </si>
  <si>
    <t>31/08/1998</t>
  </si>
  <si>
    <t>B16DCQT072</t>
  </si>
  <si>
    <t>Phạm Thanh</t>
  </si>
  <si>
    <t>B16DCQT065</t>
  </si>
  <si>
    <t>Lê Minh Thái</t>
  </si>
  <si>
    <t>Hưng</t>
  </si>
  <si>
    <t>02/07/1998</t>
  </si>
  <si>
    <t>B16DCQT069</t>
  </si>
  <si>
    <t>Nguyễn Thị Lan</t>
  </si>
  <si>
    <t>B16DCQT075</t>
  </si>
  <si>
    <t>Lê Văn</t>
  </si>
  <si>
    <t>Khánh</t>
  </si>
  <si>
    <t>06/11/1998</t>
  </si>
  <si>
    <t>B16DCQT082</t>
  </si>
  <si>
    <t>Trịnh Thị</t>
  </si>
  <si>
    <t>Lan</t>
  </si>
  <si>
    <t>01/07/1998</t>
  </si>
  <si>
    <t>B16DCQT077</t>
  </si>
  <si>
    <t>Hoàng Tùng</t>
  </si>
  <si>
    <t>03/04/1998</t>
  </si>
  <si>
    <t>B16DCQT085</t>
  </si>
  <si>
    <t>Phạm Diệu</t>
  </si>
  <si>
    <t>Linh</t>
  </si>
  <si>
    <t>15/03/1998</t>
  </si>
  <si>
    <t>B16DCQT088</t>
  </si>
  <si>
    <t>Thân Dương</t>
  </si>
  <si>
    <t>Lợi</t>
  </si>
  <si>
    <t>25/03/1998</t>
  </si>
  <si>
    <t>B16DCQT094</t>
  </si>
  <si>
    <t>Nguyễn Hữu</t>
  </si>
  <si>
    <t>Mạnh</t>
  </si>
  <si>
    <t>29/09/1998</t>
  </si>
  <si>
    <t>B16DCQT097</t>
  </si>
  <si>
    <t>Thân Văn</t>
  </si>
  <si>
    <t>Nam</t>
  </si>
  <si>
    <t>10/07/1998</t>
  </si>
  <si>
    <t>B16DCQT100</t>
  </si>
  <si>
    <t>Lê Thị Bích</t>
  </si>
  <si>
    <t>19/07/1998</t>
  </si>
  <si>
    <t>B16DCQT101</t>
  </si>
  <si>
    <t>Nguyễn Hồng</t>
  </si>
  <si>
    <t>08/07/1998</t>
  </si>
  <si>
    <t>B16DCQT108</t>
  </si>
  <si>
    <t>Nguyễn Kiều</t>
  </si>
  <si>
    <t>Oanh</t>
  </si>
  <si>
    <t>10/12/1998</t>
  </si>
  <si>
    <t>B16DCQT109</t>
  </si>
  <si>
    <t>13/01/1998</t>
  </si>
  <si>
    <t>B16DCQT110</t>
  </si>
  <si>
    <t>Cấn Hà</t>
  </si>
  <si>
    <t>Phương</t>
  </si>
  <si>
    <t>19/03/1998</t>
  </si>
  <si>
    <t>B16DCQT111</t>
  </si>
  <si>
    <t>Lê Thu</t>
  </si>
  <si>
    <t>09/11/1998</t>
  </si>
  <si>
    <t>B16DCQT114</t>
  </si>
  <si>
    <t>Lê Minh</t>
  </si>
  <si>
    <t>Quân</t>
  </si>
  <si>
    <t>13/12/1998</t>
  </si>
  <si>
    <t>B16DCQT120</t>
  </si>
  <si>
    <t>Đào Thúy</t>
  </si>
  <si>
    <t>Quỳnh</t>
  </si>
  <si>
    <t>B16DCQT124</t>
  </si>
  <si>
    <t>Nguyễn Sỹ Hoàng</t>
  </si>
  <si>
    <t>Sơn</t>
  </si>
  <si>
    <t>B16DCQT133</t>
  </si>
  <si>
    <t>Ngô Đức</t>
  </si>
  <si>
    <t>Thịnh</t>
  </si>
  <si>
    <t>B16DCQT140</t>
  </si>
  <si>
    <t>Nguyễn Thị Thanh</t>
  </si>
  <si>
    <t>Thủy</t>
  </si>
  <si>
    <t>05/01/1998</t>
  </si>
  <si>
    <t>B16DCQT137</t>
  </si>
  <si>
    <t>Trần Duy</t>
  </si>
  <si>
    <t>Thường</t>
  </si>
  <si>
    <t>B16DCQT153</t>
  </si>
  <si>
    <t>Lê Anh</t>
  </si>
  <si>
    <t>07/05/1998</t>
  </si>
  <si>
    <t>B16DCQT156</t>
  </si>
  <si>
    <t>Nguyễn Đình Anh</t>
  </si>
  <si>
    <t>B16DCQT160</t>
  </si>
  <si>
    <t>Trần Thị Thanh</t>
  </si>
  <si>
    <t>Vân</t>
  </si>
  <si>
    <t>B14DCQT087</t>
  </si>
  <si>
    <t>Trần Lan</t>
  </si>
  <si>
    <t>Vy</t>
  </si>
  <si>
    <t>05/08/1996</t>
  </si>
  <si>
    <t>D14QTDN1</t>
  </si>
  <si>
    <t>B16DCQT163</t>
  </si>
  <si>
    <t>Chu Hải</t>
  </si>
  <si>
    <t>Yến</t>
  </si>
  <si>
    <t>22/08/1997</t>
  </si>
  <si>
    <t>Nhóm: BSA1326-02</t>
  </si>
  <si>
    <t>202-A2</t>
  </si>
  <si>
    <t>302-A2</t>
  </si>
  <si>
    <t>B16DCQT002</t>
  </si>
  <si>
    <t>Nguyễn Thu</t>
  </si>
  <si>
    <t>An</t>
  </si>
  <si>
    <t>06/09/1998</t>
  </si>
  <si>
    <t>B16DCQT003</t>
  </si>
  <si>
    <t>Phạm Minh</t>
  </si>
  <si>
    <t>28/09/1998</t>
  </si>
  <si>
    <t>B16DCQT015</t>
  </si>
  <si>
    <t>Nguyễn Thị Ngọc</t>
  </si>
  <si>
    <t>ánh</t>
  </si>
  <si>
    <t>17/12/1998</t>
  </si>
  <si>
    <t>B16DCQT019</t>
  </si>
  <si>
    <t>Nguyễn Linh</t>
  </si>
  <si>
    <t>Chi</t>
  </si>
  <si>
    <t>07/12/1998</t>
  </si>
  <si>
    <t>B16DCQT025</t>
  </si>
  <si>
    <t>Diệu</t>
  </si>
  <si>
    <t>08/05/1997</t>
  </si>
  <si>
    <t>B16DCQT036</t>
  </si>
  <si>
    <t>Hoàng Lê Kỳ</t>
  </si>
  <si>
    <t>Duyên</t>
  </si>
  <si>
    <t>02/08/1998</t>
  </si>
  <si>
    <t>B15DCQT020</t>
  </si>
  <si>
    <t>Bùi Công</t>
  </si>
  <si>
    <t>Đam</t>
  </si>
  <si>
    <t>28/10/1997</t>
  </si>
  <si>
    <t>D15TMDT2</t>
  </si>
  <si>
    <t>B16DCQT023</t>
  </si>
  <si>
    <t>Đỗ Tiến</t>
  </si>
  <si>
    <t>02/05/1998</t>
  </si>
  <si>
    <t>B16DCQT026</t>
  </si>
  <si>
    <t>Độ</t>
  </si>
  <si>
    <t>02/01/1998</t>
  </si>
  <si>
    <t>B16DCQT038</t>
  </si>
  <si>
    <t>Hà</t>
  </si>
  <si>
    <t>03/08/1998</t>
  </si>
  <si>
    <t>B16DCQT039</t>
  </si>
  <si>
    <t>07/08/1998</t>
  </si>
  <si>
    <t>B16DCQT041</t>
  </si>
  <si>
    <t>Ngô Thúy</t>
  </si>
  <si>
    <t>24/04/1998</t>
  </si>
  <si>
    <t>B16DCQT045</t>
  </si>
  <si>
    <t>Hậu</t>
  </si>
  <si>
    <t>17/09/1998</t>
  </si>
  <si>
    <t>B16DCQT049</t>
  </si>
  <si>
    <t>Phạm Thị</t>
  </si>
  <si>
    <t>B16DCQT055</t>
  </si>
  <si>
    <t>Nguyễn Bích</t>
  </si>
  <si>
    <t>04/08/1998</t>
  </si>
  <si>
    <t>B16DCQT058</t>
  </si>
  <si>
    <t>Nguyễn Thị Thu</t>
  </si>
  <si>
    <t>11/05/1998</t>
  </si>
  <si>
    <t>B16DCQT059</t>
  </si>
  <si>
    <t>Trương Thị</t>
  </si>
  <si>
    <t>10/05/1998</t>
  </si>
  <si>
    <t>B16DCQT071</t>
  </si>
  <si>
    <t>Dương Đức</t>
  </si>
  <si>
    <t>Huy</t>
  </si>
  <si>
    <t>23/03/1998</t>
  </si>
  <si>
    <t>B16DCQT073</t>
  </si>
  <si>
    <t>Trần Thanh</t>
  </si>
  <si>
    <t>26/09/1998</t>
  </si>
  <si>
    <t>B16DCQT066</t>
  </si>
  <si>
    <t>Đoàn Thị Lan</t>
  </si>
  <si>
    <t>12/07/1998</t>
  </si>
  <si>
    <t>B16DCQT081</t>
  </si>
  <si>
    <t>Hạ Ngọc</t>
  </si>
  <si>
    <t>B16DCQT083</t>
  </si>
  <si>
    <t>Dương Khánh</t>
  </si>
  <si>
    <t>19/06/1998</t>
  </si>
  <si>
    <t>B16DCQT084</t>
  </si>
  <si>
    <t>Nguyễn Thùy</t>
  </si>
  <si>
    <t>01/08/1998</t>
  </si>
  <si>
    <t>B16DCQT086</t>
  </si>
  <si>
    <t>Tạ Thị Thùy</t>
  </si>
  <si>
    <t>13/02/1998</t>
  </si>
  <si>
    <t>B16DCQT087</t>
  </si>
  <si>
    <t>Trần Thị Khánh</t>
  </si>
  <si>
    <t>12/05/1998</t>
  </si>
  <si>
    <t>B16DCQT090</t>
  </si>
  <si>
    <t>Lý Mai</t>
  </si>
  <si>
    <t>Ly</t>
  </si>
  <si>
    <t>28/02/1998</t>
  </si>
  <si>
    <t>B16DCQT091</t>
  </si>
  <si>
    <t>Nguyễn Vũ Yến</t>
  </si>
  <si>
    <t>27/11/1998</t>
  </si>
  <si>
    <t>B16DCQT092</t>
  </si>
  <si>
    <t>Mai</t>
  </si>
  <si>
    <t>B16DCQT099</t>
  </si>
  <si>
    <t>Vũ Văn</t>
  </si>
  <si>
    <t>09/08/1998</t>
  </si>
  <si>
    <t>B16DCQT106</t>
  </si>
  <si>
    <t>Phạm Thị Thanh</t>
  </si>
  <si>
    <t>Nhàn</t>
  </si>
  <si>
    <t>B16DCQT112</t>
  </si>
  <si>
    <t>Ngô Lan</t>
  </si>
  <si>
    <t>B16DCQT113</t>
  </si>
  <si>
    <t>05/06/1998</t>
  </si>
  <si>
    <t>B16DCQT122</t>
  </si>
  <si>
    <t>17/07/1998</t>
  </si>
  <si>
    <t>B16DCQT123</t>
  </si>
  <si>
    <t>11/02/1998</t>
  </si>
  <si>
    <t>B16DCQT129</t>
  </si>
  <si>
    <t>Trần Phương</t>
  </si>
  <si>
    <t>06/07/1998</t>
  </si>
  <si>
    <t>B16DCQT130</t>
  </si>
  <si>
    <t>Trịnh Thị Phương</t>
  </si>
  <si>
    <t>B16DCQT131</t>
  </si>
  <si>
    <t>Nguyễn Đức</t>
  </si>
  <si>
    <t>Thế</t>
  </si>
  <si>
    <t>05/05/1998</t>
  </si>
  <si>
    <t>B16DCQT139</t>
  </si>
  <si>
    <t>Lê Thị</t>
  </si>
  <si>
    <t>B16DCQT138</t>
  </si>
  <si>
    <t>Trần Thị Minh</t>
  </si>
  <si>
    <t>Thúy</t>
  </si>
  <si>
    <t>06/03/1998</t>
  </si>
  <si>
    <t>B16DCQT135</t>
  </si>
  <si>
    <t>Đỗ Thị Anh</t>
  </si>
  <si>
    <t>Thư</t>
  </si>
  <si>
    <t>10/10/1998</t>
  </si>
  <si>
    <t>B16DCQT136</t>
  </si>
  <si>
    <t>Phùng Minh</t>
  </si>
  <si>
    <t>Thương</t>
  </si>
  <si>
    <t>24/01/1998</t>
  </si>
  <si>
    <t>B16DCQT147</t>
  </si>
  <si>
    <t>Nguyễn Thị Hà</t>
  </si>
  <si>
    <t>23/01/1998</t>
  </si>
  <si>
    <t>B16DCQT149</t>
  </si>
  <si>
    <t>Trần Thị Huyền</t>
  </si>
  <si>
    <t>Trinh</t>
  </si>
  <si>
    <t>12/01/1998</t>
  </si>
  <si>
    <t>B16DCQT152</t>
  </si>
  <si>
    <t>Bùi Duy</t>
  </si>
  <si>
    <t>Trường</t>
  </si>
  <si>
    <t>21/08/1998</t>
  </si>
  <si>
    <t>B16DCQT162</t>
  </si>
  <si>
    <t>Xuân</t>
  </si>
  <si>
    <t>20/01/1998</t>
  </si>
  <si>
    <t>B16DCQT164</t>
  </si>
  <si>
    <t>Mai Thị</t>
  </si>
  <si>
    <t>29/10/1998</t>
  </si>
  <si>
    <t>Nhóm: BSA1326-03</t>
  </si>
  <si>
    <t>Hà Nội, ngày 10 tháng 7 năm 2019</t>
  </si>
  <si>
    <t xml:space="preserve">                            SỐ 2</t>
  </si>
  <si>
    <t>BẢNG ĐIỂM HỌC PHẦN</t>
  </si>
  <si>
    <t>Vắng</t>
  </si>
  <si>
    <t>C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</si>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</sst>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9">
    <cellStyle name="Hyperlink" xfId="3" builtinId="8"/>
    <cellStyle name="Normal" xfId="0" builtinId="0"/>
    <cellStyle name="Normal 13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2/DSSV%20theo%20t&#7893;%20th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Sheet1"/>
    </sheetNames>
    <sheetDataSet>
      <sheetData sheetId="0">
        <row r="26285">
          <cell r="L26285" t="str">
            <v>B16DCQT004</v>
          </cell>
          <cell r="M26285" t="str">
            <v>102-A2</v>
          </cell>
        </row>
        <row r="26286">
          <cell r="L26286" t="str">
            <v>B16DCQT006</v>
          </cell>
          <cell r="M26286" t="str">
            <v>102-A2</v>
          </cell>
        </row>
        <row r="26287">
          <cell r="L26287" t="str">
            <v>B16DCQT007</v>
          </cell>
          <cell r="M26287" t="str">
            <v>102-A2</v>
          </cell>
        </row>
        <row r="26288">
          <cell r="L26288" t="str">
            <v>B16DCQT008</v>
          </cell>
          <cell r="M26288" t="str">
            <v>102-A2</v>
          </cell>
        </row>
        <row r="26289">
          <cell r="L26289" t="str">
            <v>B16DCQT012</v>
          </cell>
          <cell r="M26289" t="str">
            <v>102-A2</v>
          </cell>
        </row>
        <row r="26290">
          <cell r="L26290" t="str">
            <v>B16DCQT013</v>
          </cell>
          <cell r="M26290" t="str">
            <v>102-A2</v>
          </cell>
        </row>
        <row r="26291">
          <cell r="L26291" t="str">
            <v>B16DCQT014</v>
          </cell>
          <cell r="M26291" t="str">
            <v>102-A2</v>
          </cell>
        </row>
        <row r="26292">
          <cell r="L26292" t="str">
            <v>B16DCQT020</v>
          </cell>
          <cell r="M26292" t="str">
            <v>102-A2</v>
          </cell>
        </row>
        <row r="26293">
          <cell r="L26293" t="str">
            <v>B16DCQT029</v>
          </cell>
          <cell r="M26293" t="str">
            <v>102-A2</v>
          </cell>
        </row>
        <row r="26294">
          <cell r="L26294" t="str">
            <v>B16DCQT030</v>
          </cell>
          <cell r="M26294" t="str">
            <v>102-A2</v>
          </cell>
        </row>
        <row r="26295">
          <cell r="L26295" t="str">
            <v>B16DCQT032</v>
          </cell>
          <cell r="M26295" t="str">
            <v>102-A2</v>
          </cell>
        </row>
        <row r="26296">
          <cell r="L26296" t="str">
            <v>B16DCQT037</v>
          </cell>
          <cell r="M26296" t="str">
            <v>102-A2</v>
          </cell>
        </row>
        <row r="26297">
          <cell r="L26297" t="str">
            <v>B16DCQT050</v>
          </cell>
          <cell r="M26297" t="str">
            <v>102-A2</v>
          </cell>
        </row>
        <row r="26298">
          <cell r="L26298" t="str">
            <v>B16DCQT051</v>
          </cell>
          <cell r="M26298" t="str">
            <v>102-A2</v>
          </cell>
        </row>
        <row r="26299">
          <cell r="L26299" t="str">
            <v>B16DCQT052</v>
          </cell>
          <cell r="M26299" t="str">
            <v>102-A2</v>
          </cell>
        </row>
        <row r="26300">
          <cell r="L26300" t="str">
            <v>B16DCQT056</v>
          </cell>
          <cell r="M26300" t="str">
            <v>102-A2</v>
          </cell>
        </row>
        <row r="26301">
          <cell r="L26301" t="str">
            <v>B16DCQT057</v>
          </cell>
          <cell r="M26301" t="str">
            <v>102-A2</v>
          </cell>
        </row>
        <row r="26302">
          <cell r="L26302" t="str">
            <v>B16DCQT060</v>
          </cell>
          <cell r="M26302" t="str">
            <v>102-A2</v>
          </cell>
        </row>
        <row r="26303">
          <cell r="L26303" t="str">
            <v>B16DCQT061</v>
          </cell>
          <cell r="M26303" t="str">
            <v>102-A2</v>
          </cell>
        </row>
        <row r="26304">
          <cell r="L26304" t="str">
            <v>B16DCQT064</v>
          </cell>
          <cell r="M26304" t="str">
            <v>102-A2</v>
          </cell>
        </row>
        <row r="26305">
          <cell r="L26305" t="str">
            <v>B16DCQT074</v>
          </cell>
          <cell r="M26305" t="str">
            <v>102-A2</v>
          </cell>
        </row>
        <row r="26306">
          <cell r="L26306" t="str">
            <v>B16DCQT067</v>
          </cell>
          <cell r="M26306" t="str">
            <v>102-A2</v>
          </cell>
        </row>
        <row r="26307">
          <cell r="L26307" t="str">
            <v>B16DCQT070</v>
          </cell>
          <cell r="M26307" t="str">
            <v>102-A2</v>
          </cell>
        </row>
        <row r="26308">
          <cell r="L26308" t="str">
            <v>B16DCQT076</v>
          </cell>
          <cell r="M26308" t="str">
            <v>102-A2</v>
          </cell>
        </row>
        <row r="26309">
          <cell r="L26309" t="str">
            <v>B16DCQT079</v>
          </cell>
          <cell r="M26309" t="str">
            <v>304-A2</v>
          </cell>
        </row>
        <row r="26310">
          <cell r="L26310" t="str">
            <v>B16DCQT078</v>
          </cell>
          <cell r="M26310" t="str">
            <v>304-A2</v>
          </cell>
        </row>
        <row r="26311">
          <cell r="L26311" t="str">
            <v>B16DCQT089</v>
          </cell>
          <cell r="M26311" t="str">
            <v>304-A2</v>
          </cell>
        </row>
        <row r="26312">
          <cell r="L26312" t="str">
            <v>B16DCQT095</v>
          </cell>
          <cell r="M26312" t="str">
            <v>304-A2</v>
          </cell>
        </row>
        <row r="26313">
          <cell r="L26313" t="str">
            <v>B16DCQT096</v>
          </cell>
          <cell r="M26313" t="str">
            <v>304-A2</v>
          </cell>
        </row>
        <row r="26314">
          <cell r="L26314" t="str">
            <v>B16DCQT102</v>
          </cell>
          <cell r="M26314" t="str">
            <v>304-A2</v>
          </cell>
        </row>
        <row r="26315">
          <cell r="L26315" t="str">
            <v>B16DCQT103</v>
          </cell>
          <cell r="M26315" t="str">
            <v>304-A2</v>
          </cell>
        </row>
        <row r="26316">
          <cell r="L26316" t="str">
            <v>B16DCQT104</v>
          </cell>
          <cell r="M26316" t="str">
            <v>304-A2</v>
          </cell>
        </row>
        <row r="26317">
          <cell r="L26317" t="str">
            <v>B16DCQT107</v>
          </cell>
          <cell r="M26317" t="str">
            <v>304-A2</v>
          </cell>
        </row>
        <row r="26318">
          <cell r="L26318" t="str">
            <v>B16DCQT118</v>
          </cell>
          <cell r="M26318" t="str">
            <v>304-A2</v>
          </cell>
        </row>
        <row r="26319">
          <cell r="L26319" t="str">
            <v>B16DCQT127</v>
          </cell>
          <cell r="M26319" t="str">
            <v>304-A2</v>
          </cell>
        </row>
        <row r="26320">
          <cell r="L26320" t="str">
            <v>B16DCQT125</v>
          </cell>
          <cell r="M26320" t="str">
            <v>304-A2</v>
          </cell>
        </row>
        <row r="26321">
          <cell r="L26321" t="str">
            <v>B16DCQT132</v>
          </cell>
          <cell r="M26321" t="str">
            <v>304-A2</v>
          </cell>
        </row>
        <row r="26322">
          <cell r="L26322" t="str">
            <v>B16DCQT141</v>
          </cell>
          <cell r="M26322" t="str">
            <v>304-A2</v>
          </cell>
        </row>
        <row r="26323">
          <cell r="L26323" t="str">
            <v>B16DCQT142</v>
          </cell>
          <cell r="M26323" t="str">
            <v>304-A2</v>
          </cell>
        </row>
        <row r="26324">
          <cell r="L26324" t="str">
            <v>B16DCQT143</v>
          </cell>
          <cell r="M26324" t="str">
            <v>304-A2</v>
          </cell>
        </row>
        <row r="26325">
          <cell r="L26325" t="str">
            <v>B16DCQT145</v>
          </cell>
          <cell r="M26325" t="str">
            <v>304-A2</v>
          </cell>
        </row>
        <row r="26326">
          <cell r="L26326" t="str">
            <v>B16DCQT148</v>
          </cell>
          <cell r="M26326" t="str">
            <v>304-A2</v>
          </cell>
        </row>
        <row r="26327">
          <cell r="L26327" t="str">
            <v>B16DCQT151</v>
          </cell>
          <cell r="M26327" t="str">
            <v>304-A2</v>
          </cell>
        </row>
        <row r="26328">
          <cell r="L26328" t="str">
            <v>B16DCQT155</v>
          </cell>
          <cell r="M26328" t="str">
            <v>304-A2</v>
          </cell>
        </row>
        <row r="26329">
          <cell r="L26329" t="str">
            <v>B16DCQT157</v>
          </cell>
          <cell r="M26329" t="str">
            <v>304-A2</v>
          </cell>
        </row>
        <row r="26330">
          <cell r="L26330" t="str">
            <v>B16DCQT158</v>
          </cell>
          <cell r="M26330" t="str">
            <v>304-A2</v>
          </cell>
        </row>
        <row r="26331">
          <cell r="L26331" t="str">
            <v>B16DCQT159</v>
          </cell>
          <cell r="M26331" t="str">
            <v>304-A2</v>
          </cell>
        </row>
        <row r="26332">
          <cell r="L26332" t="str">
            <v>B16DCQT010</v>
          </cell>
          <cell r="M26332" t="str">
            <v>202-A2</v>
          </cell>
        </row>
        <row r="26333">
          <cell r="L26333" t="str">
            <v>B16DCQT011</v>
          </cell>
          <cell r="M26333" t="str">
            <v>202-A2</v>
          </cell>
        </row>
        <row r="26334">
          <cell r="L26334" t="str">
            <v>B16DCQT016</v>
          </cell>
          <cell r="M26334" t="str">
            <v>202-A2</v>
          </cell>
        </row>
        <row r="26335">
          <cell r="L26335" t="str">
            <v>B16DCQT017</v>
          </cell>
          <cell r="M26335" t="str">
            <v>202-A2</v>
          </cell>
        </row>
        <row r="26336">
          <cell r="L26336" t="str">
            <v>B16DCQT021</v>
          </cell>
          <cell r="M26336" t="str">
            <v>202-A2</v>
          </cell>
        </row>
        <row r="26337">
          <cell r="L26337" t="str">
            <v>B16DCQT033</v>
          </cell>
          <cell r="M26337" t="str">
            <v>202-A2</v>
          </cell>
        </row>
        <row r="26338">
          <cell r="L26338" t="str">
            <v>B16DCQT031</v>
          </cell>
          <cell r="M26338" t="str">
            <v>202-A2</v>
          </cell>
        </row>
        <row r="26339">
          <cell r="L26339" t="str">
            <v>B16DCQT022</v>
          </cell>
          <cell r="M26339" t="str">
            <v>202-A2</v>
          </cell>
        </row>
        <row r="26340">
          <cell r="L26340" t="str">
            <v>B16DCQT024</v>
          </cell>
          <cell r="M26340" t="str">
            <v>202-A2</v>
          </cell>
        </row>
        <row r="26341">
          <cell r="L26341" t="str">
            <v>B16DCQT040</v>
          </cell>
          <cell r="M26341" t="str">
            <v>202-A2</v>
          </cell>
        </row>
        <row r="26342">
          <cell r="L26342" t="str">
            <v>B16DCQT042</v>
          </cell>
          <cell r="M26342" t="str">
            <v>202-A2</v>
          </cell>
        </row>
        <row r="26343">
          <cell r="L26343" t="str">
            <v>B16DCQT047</v>
          </cell>
          <cell r="M26343" t="str">
            <v>202-A2</v>
          </cell>
        </row>
        <row r="26344">
          <cell r="L26344" t="str">
            <v>B16DCQT053</v>
          </cell>
          <cell r="M26344" t="str">
            <v>202-A2</v>
          </cell>
        </row>
        <row r="26345">
          <cell r="L26345" t="str">
            <v>B16DCQT054</v>
          </cell>
          <cell r="M26345" t="str">
            <v>202-A2</v>
          </cell>
        </row>
        <row r="26346">
          <cell r="L26346" t="str">
            <v>B16DCQT063</v>
          </cell>
          <cell r="M26346" t="str">
            <v>202-A2</v>
          </cell>
        </row>
        <row r="26347">
          <cell r="L26347" t="str">
            <v>B16DCQT072</v>
          </cell>
          <cell r="M26347" t="str">
            <v>202-A2</v>
          </cell>
        </row>
        <row r="26348">
          <cell r="L26348" t="str">
            <v>B16DCQT065</v>
          </cell>
          <cell r="M26348" t="str">
            <v>202-A2</v>
          </cell>
        </row>
        <row r="26349">
          <cell r="L26349" t="str">
            <v>B16DCQT069</v>
          </cell>
          <cell r="M26349" t="str">
            <v>202-A2</v>
          </cell>
        </row>
        <row r="26350">
          <cell r="L26350" t="str">
            <v>B16DCQT075</v>
          </cell>
          <cell r="M26350" t="str">
            <v>202-A2</v>
          </cell>
        </row>
        <row r="26351">
          <cell r="L26351" t="str">
            <v>B16DCQT082</v>
          </cell>
          <cell r="M26351" t="str">
            <v>202-A2</v>
          </cell>
        </row>
        <row r="26352">
          <cell r="L26352" t="str">
            <v>B16DCQT077</v>
          </cell>
          <cell r="M26352" t="str">
            <v>202-A2</v>
          </cell>
        </row>
        <row r="26353">
          <cell r="L26353" t="str">
            <v>B16DCQT085</v>
          </cell>
          <cell r="M26353" t="str">
            <v>302-A2</v>
          </cell>
        </row>
        <row r="26354">
          <cell r="L26354" t="str">
            <v>B16DCQT088</v>
          </cell>
          <cell r="M26354" t="str">
            <v>302-A2</v>
          </cell>
        </row>
        <row r="26355">
          <cell r="L26355" t="str">
            <v>B16DCQT094</v>
          </cell>
          <cell r="M26355" t="str">
            <v>302-A2</v>
          </cell>
        </row>
        <row r="26356">
          <cell r="L26356" t="str">
            <v>B16DCQT097</v>
          </cell>
          <cell r="M26356" t="str">
            <v>302-A2</v>
          </cell>
        </row>
        <row r="26357">
          <cell r="L26357" t="str">
            <v>B16DCQT100</v>
          </cell>
          <cell r="M26357" t="str">
            <v>302-A2</v>
          </cell>
        </row>
        <row r="26358">
          <cell r="L26358" t="str">
            <v>B16DCQT101</v>
          </cell>
          <cell r="M26358" t="str">
            <v>302-A2</v>
          </cell>
        </row>
        <row r="26359">
          <cell r="L26359" t="str">
            <v>B16DCQT108</v>
          </cell>
          <cell r="M26359" t="str">
            <v>302-A2</v>
          </cell>
        </row>
        <row r="26360">
          <cell r="L26360" t="str">
            <v>B16DCQT109</v>
          </cell>
          <cell r="M26360" t="str">
            <v>302-A2</v>
          </cell>
        </row>
        <row r="26361">
          <cell r="L26361" t="str">
            <v>B16DCQT110</v>
          </cell>
          <cell r="M26361" t="str">
            <v>302-A2</v>
          </cell>
        </row>
        <row r="26362">
          <cell r="L26362" t="str">
            <v>B16DCQT111</v>
          </cell>
          <cell r="M26362" t="str">
            <v>302-A2</v>
          </cell>
        </row>
        <row r="26363">
          <cell r="L26363" t="str">
            <v>B16DCQT114</v>
          </cell>
          <cell r="M26363" t="str">
            <v>302-A2</v>
          </cell>
        </row>
        <row r="26364">
          <cell r="L26364" t="str">
            <v>B16DCQT120</v>
          </cell>
          <cell r="M26364" t="str">
            <v>302-A2</v>
          </cell>
        </row>
        <row r="26365">
          <cell r="L26365" t="str">
            <v>B16DCQT124</v>
          </cell>
          <cell r="M26365" t="str">
            <v>302-A2</v>
          </cell>
        </row>
        <row r="26366">
          <cell r="L26366" t="str">
            <v>B16DCQT133</v>
          </cell>
          <cell r="M26366" t="str">
            <v>302-A2</v>
          </cell>
        </row>
        <row r="26367">
          <cell r="L26367" t="str">
            <v>B16DCQT140</v>
          </cell>
          <cell r="M26367" t="str">
            <v>302-A2</v>
          </cell>
        </row>
        <row r="26368">
          <cell r="L26368" t="str">
            <v>B16DCQT137</v>
          </cell>
          <cell r="M26368" t="str">
            <v>302-A2</v>
          </cell>
        </row>
        <row r="26369">
          <cell r="L26369" t="str">
            <v>B16DCQT153</v>
          </cell>
          <cell r="M26369" t="str">
            <v>302-A2</v>
          </cell>
        </row>
        <row r="26370">
          <cell r="L26370" t="str">
            <v>B16DCQT156</v>
          </cell>
          <cell r="M26370" t="str">
            <v>302-A2</v>
          </cell>
        </row>
        <row r="26371">
          <cell r="L26371" t="str">
            <v>B16DCQT160</v>
          </cell>
          <cell r="M26371" t="str">
            <v>302-A2</v>
          </cell>
        </row>
        <row r="26372">
          <cell r="L26372" t="str">
            <v>B14DCQT087</v>
          </cell>
          <cell r="M26372" t="str">
            <v>302-A2</v>
          </cell>
        </row>
        <row r="26373">
          <cell r="L26373" t="str">
            <v>B16DCQT163</v>
          </cell>
          <cell r="M26373" t="str">
            <v>302-A2</v>
          </cell>
        </row>
        <row r="26374">
          <cell r="L26374" t="str">
            <v>B16DCQT002</v>
          </cell>
          <cell r="M26374" t="str">
            <v>203-A2</v>
          </cell>
        </row>
        <row r="26375">
          <cell r="L26375" t="str">
            <v>B16DCQT003</v>
          </cell>
          <cell r="M26375" t="str">
            <v>203-A2</v>
          </cell>
        </row>
        <row r="26376">
          <cell r="L26376" t="str">
            <v>B16DCQT015</v>
          </cell>
          <cell r="M26376" t="str">
            <v>203-A2</v>
          </cell>
        </row>
        <row r="26377">
          <cell r="L26377" t="str">
            <v>B16DCQT019</v>
          </cell>
          <cell r="M26377" t="str">
            <v>203-A2</v>
          </cell>
        </row>
        <row r="26378">
          <cell r="L26378" t="str">
            <v>B16DCQT025</v>
          </cell>
          <cell r="M26378" t="str">
            <v>203-A2</v>
          </cell>
        </row>
        <row r="26379">
          <cell r="L26379" t="str">
            <v>B16DCQT036</v>
          </cell>
          <cell r="M26379" t="str">
            <v>203-A2</v>
          </cell>
        </row>
        <row r="26380">
          <cell r="L26380" t="str">
            <v>B15DCQT020</v>
          </cell>
          <cell r="M26380" t="str">
            <v>203-A2</v>
          </cell>
        </row>
        <row r="26381">
          <cell r="L26381" t="str">
            <v>B16DCQT023</v>
          </cell>
          <cell r="M26381" t="str">
            <v>203-A2</v>
          </cell>
        </row>
        <row r="26382">
          <cell r="L26382" t="str">
            <v>B16DCQT026</v>
          </cell>
          <cell r="M26382" t="str">
            <v>203-A2</v>
          </cell>
        </row>
        <row r="26383">
          <cell r="L26383" t="str">
            <v>B16DCQT038</v>
          </cell>
          <cell r="M26383" t="str">
            <v>203-A2</v>
          </cell>
        </row>
        <row r="26384">
          <cell r="L26384" t="str">
            <v>B16DCQT039</v>
          </cell>
          <cell r="M26384" t="str">
            <v>203-A2</v>
          </cell>
        </row>
        <row r="26385">
          <cell r="L26385" t="str">
            <v>B16DCQT041</v>
          </cell>
          <cell r="M26385" t="str">
            <v>203-A2</v>
          </cell>
        </row>
        <row r="26386">
          <cell r="L26386" t="str">
            <v>B16DCQT045</v>
          </cell>
          <cell r="M26386" t="str">
            <v>203-A2</v>
          </cell>
        </row>
        <row r="26387">
          <cell r="L26387" t="str">
            <v>B16DCQT049</v>
          </cell>
          <cell r="M26387" t="str">
            <v>203-A2</v>
          </cell>
        </row>
        <row r="26388">
          <cell r="L26388" t="str">
            <v>B16DCQT055</v>
          </cell>
          <cell r="M26388" t="str">
            <v>203-A2</v>
          </cell>
        </row>
        <row r="26389">
          <cell r="L26389" t="str">
            <v>B16DCQT058</v>
          </cell>
          <cell r="M26389" t="str">
            <v>203-A2</v>
          </cell>
        </row>
        <row r="26390">
          <cell r="L26390" t="str">
            <v>B16DCQT059</v>
          </cell>
          <cell r="M26390" t="str">
            <v>203-A2</v>
          </cell>
        </row>
        <row r="26391">
          <cell r="L26391" t="str">
            <v>B16DCQT071</v>
          </cell>
          <cell r="M26391" t="str">
            <v>203-A2</v>
          </cell>
        </row>
        <row r="26392">
          <cell r="L26392" t="str">
            <v>B16DCQT073</v>
          </cell>
          <cell r="M26392" t="str">
            <v>203-A2</v>
          </cell>
        </row>
        <row r="26393">
          <cell r="L26393" t="str">
            <v>B16DCQT066</v>
          </cell>
          <cell r="M26393" t="str">
            <v>203-A2</v>
          </cell>
        </row>
        <row r="26394">
          <cell r="L26394" t="str">
            <v>B16DCQT081</v>
          </cell>
          <cell r="M26394" t="str">
            <v>203-A2</v>
          </cell>
        </row>
        <row r="26395">
          <cell r="L26395" t="str">
            <v>B16DCQT083</v>
          </cell>
          <cell r="M26395" t="str">
            <v>203-A2</v>
          </cell>
        </row>
        <row r="26396">
          <cell r="L26396" t="str">
            <v>B16DCQT084</v>
          </cell>
          <cell r="M26396" t="str">
            <v>203-A2</v>
          </cell>
        </row>
        <row r="26397">
          <cell r="L26397" t="str">
            <v>B16DCQT086</v>
          </cell>
          <cell r="M26397" t="str">
            <v>301-A2</v>
          </cell>
        </row>
        <row r="26398">
          <cell r="L26398" t="str">
            <v>B16DCQT087</v>
          </cell>
          <cell r="M26398" t="str">
            <v>301-A2</v>
          </cell>
        </row>
        <row r="26399">
          <cell r="L26399" t="str">
            <v>B16DCQT090</v>
          </cell>
          <cell r="M26399" t="str">
            <v>301-A2</v>
          </cell>
        </row>
        <row r="26400">
          <cell r="L26400" t="str">
            <v>B16DCQT091</v>
          </cell>
          <cell r="M26400" t="str">
            <v>301-A2</v>
          </cell>
        </row>
        <row r="26401">
          <cell r="L26401" t="str">
            <v>B16DCQT092</v>
          </cell>
          <cell r="M26401" t="str">
            <v>301-A2</v>
          </cell>
        </row>
        <row r="26402">
          <cell r="L26402" t="str">
            <v>B16DCQT099</v>
          </cell>
          <cell r="M26402" t="str">
            <v>301-A2</v>
          </cell>
        </row>
        <row r="26403">
          <cell r="L26403" t="str">
            <v>B16DCQT106</v>
          </cell>
          <cell r="M26403" t="str">
            <v>301-A2</v>
          </cell>
        </row>
        <row r="26404">
          <cell r="L26404" t="str">
            <v>B16DCQT112</v>
          </cell>
          <cell r="M26404" t="str">
            <v>301-A2</v>
          </cell>
        </row>
        <row r="26405">
          <cell r="L26405" t="str">
            <v>B16DCQT113</v>
          </cell>
          <cell r="M26405" t="str">
            <v>301-A2</v>
          </cell>
        </row>
        <row r="26406">
          <cell r="L26406" t="str">
            <v>B16DCQT122</v>
          </cell>
          <cell r="M26406" t="str">
            <v>301-A2</v>
          </cell>
        </row>
        <row r="26407">
          <cell r="L26407" t="str">
            <v>B16DCQT123</v>
          </cell>
          <cell r="M26407" t="str">
            <v>301-A2</v>
          </cell>
        </row>
        <row r="26408">
          <cell r="L26408" t="str">
            <v>B16DCQT129</v>
          </cell>
          <cell r="M26408" t="str">
            <v>301-A2</v>
          </cell>
        </row>
        <row r="26409">
          <cell r="L26409" t="str">
            <v>B16DCQT130</v>
          </cell>
          <cell r="M26409" t="str">
            <v>301-A2</v>
          </cell>
        </row>
        <row r="26410">
          <cell r="L26410" t="str">
            <v>B16DCQT131</v>
          </cell>
          <cell r="M26410" t="str">
            <v>301-A2</v>
          </cell>
        </row>
        <row r="26411">
          <cell r="L26411" t="str">
            <v>B16DCQT139</v>
          </cell>
          <cell r="M26411" t="str">
            <v>301-A2</v>
          </cell>
        </row>
        <row r="26412">
          <cell r="L26412" t="str">
            <v>B16DCQT138</v>
          </cell>
          <cell r="M26412" t="str">
            <v>301-A2</v>
          </cell>
        </row>
        <row r="26413">
          <cell r="L26413" t="str">
            <v>B16DCQT135</v>
          </cell>
          <cell r="M26413" t="str">
            <v>301-A2</v>
          </cell>
        </row>
        <row r="26414">
          <cell r="L26414" t="str">
            <v>B16DCQT136</v>
          </cell>
          <cell r="M26414" t="str">
            <v>301-A2</v>
          </cell>
        </row>
        <row r="26415">
          <cell r="L26415" t="str">
            <v>B16DCQT147</v>
          </cell>
          <cell r="M26415" t="str">
            <v>301-A2</v>
          </cell>
        </row>
        <row r="26416">
          <cell r="L26416" t="str">
            <v>B16DCQT149</v>
          </cell>
          <cell r="M26416" t="str">
            <v>301-A2</v>
          </cell>
        </row>
        <row r="26417">
          <cell r="L26417" t="str">
            <v>B16DCQT152</v>
          </cell>
          <cell r="M26417" t="str">
            <v>301-A2</v>
          </cell>
        </row>
        <row r="26418">
          <cell r="L26418" t="str">
            <v>B16DCQT162</v>
          </cell>
          <cell r="M26418" t="str">
            <v>301-A2</v>
          </cell>
        </row>
        <row r="26419">
          <cell r="L26419" t="str">
            <v>B16DCQT164</v>
          </cell>
          <cell r="M26419" t="str">
            <v>301-A2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0"/>
  <sheetViews>
    <sheetView tabSelected="1" workbookViewId="0">
      <pane ySplit="3" topLeftCell="A4" activePane="bottomLeft" state="frozen"/>
      <selection activeCell="O9" sqref="O9"/>
      <selection pane="bottomLeft" activeCell="S49" sqref="S49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4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519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47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83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23" t="s">
        <v>2</v>
      </c>
      <c r="C4" s="123"/>
      <c r="D4" s="124" t="s">
        <v>224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516</v>
      </c>
      <c r="P4" s="125"/>
      <c r="Q4" s="125"/>
      <c r="R4" s="125"/>
      <c r="S4" s="125"/>
      <c r="T4" s="125"/>
      <c r="W4" s="61"/>
      <c r="X4" s="116" t="s">
        <v>43</v>
      </c>
      <c r="Y4" s="116" t="s">
        <v>8</v>
      </c>
      <c r="Z4" s="116" t="s">
        <v>42</v>
      </c>
      <c r="AA4" s="116" t="s">
        <v>41</v>
      </c>
      <c r="AB4" s="116"/>
      <c r="AC4" s="116"/>
      <c r="AD4" s="116"/>
      <c r="AE4" s="116" t="s">
        <v>40</v>
      </c>
      <c r="AF4" s="116"/>
      <c r="AG4" s="116" t="s">
        <v>38</v>
      </c>
      <c r="AH4" s="116"/>
      <c r="AI4" s="116" t="s">
        <v>39</v>
      </c>
      <c r="AJ4" s="116"/>
      <c r="AK4" s="116" t="s">
        <v>37</v>
      </c>
      <c r="AL4" s="116"/>
    </row>
    <row r="5" spans="2:38" ht="17.25" customHeight="1">
      <c r="B5" s="117" t="s">
        <v>3</v>
      </c>
      <c r="C5" s="117"/>
      <c r="D5" s="84"/>
      <c r="G5" s="118" t="s">
        <v>226</v>
      </c>
      <c r="H5" s="118"/>
      <c r="I5" s="118"/>
      <c r="J5" s="118"/>
      <c r="K5" s="118"/>
      <c r="L5" s="118"/>
      <c r="M5" s="118"/>
      <c r="N5" s="118"/>
      <c r="O5" s="118" t="s">
        <v>227</v>
      </c>
      <c r="P5" s="118"/>
      <c r="Q5" s="118"/>
      <c r="R5" s="118"/>
      <c r="S5" s="118"/>
      <c r="T5" s="118"/>
      <c r="W5" s="61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5"/>
      <c r="E6" s="9"/>
      <c r="F6" s="9"/>
      <c r="G6" s="9"/>
      <c r="H6" s="9"/>
      <c r="I6" s="9"/>
      <c r="J6" s="9"/>
      <c r="K6" s="9"/>
      <c r="L6" s="9"/>
      <c r="M6" s="9"/>
      <c r="N6" s="9"/>
      <c r="O6" s="58"/>
      <c r="P6" s="3"/>
      <c r="Q6" s="3"/>
      <c r="R6" s="3"/>
      <c r="S6" s="3"/>
      <c r="T6" s="3"/>
      <c r="W6" s="61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44.25" customHeight="1">
      <c r="B7" s="102" t="s">
        <v>4</v>
      </c>
      <c r="C7" s="110" t="s">
        <v>5</v>
      </c>
      <c r="D7" s="112" t="s">
        <v>6</v>
      </c>
      <c r="E7" s="113"/>
      <c r="F7" s="102" t="s">
        <v>7</v>
      </c>
      <c r="G7" s="102" t="s">
        <v>8</v>
      </c>
      <c r="H7" s="105" t="s">
        <v>9</v>
      </c>
      <c r="I7" s="105" t="s">
        <v>10</v>
      </c>
      <c r="J7" s="105" t="s">
        <v>11</v>
      </c>
      <c r="K7" s="105" t="s">
        <v>12</v>
      </c>
      <c r="L7" s="101" t="s">
        <v>13</v>
      </c>
      <c r="M7" s="101" t="s">
        <v>14</v>
      </c>
      <c r="N7" s="101" t="s">
        <v>15</v>
      </c>
      <c r="O7" s="101" t="s">
        <v>16</v>
      </c>
      <c r="P7" s="102" t="s">
        <v>17</v>
      </c>
      <c r="Q7" s="101" t="s">
        <v>18</v>
      </c>
      <c r="R7" s="102" t="s">
        <v>19</v>
      </c>
      <c r="S7" s="102" t="s">
        <v>20</v>
      </c>
      <c r="T7" s="102" t="s">
        <v>21</v>
      </c>
      <c r="W7" s="61"/>
      <c r="X7" s="116"/>
      <c r="Y7" s="116"/>
      <c r="Z7" s="116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44.25" customHeight="1">
      <c r="B8" s="104"/>
      <c r="C8" s="111"/>
      <c r="D8" s="114"/>
      <c r="E8" s="115"/>
      <c r="F8" s="104"/>
      <c r="G8" s="104"/>
      <c r="H8" s="105"/>
      <c r="I8" s="105"/>
      <c r="J8" s="105"/>
      <c r="K8" s="105"/>
      <c r="L8" s="101"/>
      <c r="M8" s="101"/>
      <c r="N8" s="101"/>
      <c r="O8" s="101"/>
      <c r="P8" s="103"/>
      <c r="Q8" s="101"/>
      <c r="R8" s="104"/>
      <c r="S8" s="103"/>
      <c r="T8" s="103"/>
      <c r="V8" s="10"/>
      <c r="W8" s="61"/>
      <c r="X8" s="66" t="str">
        <f>+D4</f>
        <v>Quản trị công nghệ</v>
      </c>
      <c r="Y8" s="67" t="str">
        <f>+O4</f>
        <v>Nhóm: BSA1326-03</v>
      </c>
      <c r="Z8" s="68">
        <f>+$AI$8+$AK$8+$AG$8</f>
        <v>46</v>
      </c>
      <c r="AA8" s="62">
        <f>COUNTIF($S$9:$S$103,"Khiển trách")</f>
        <v>0</v>
      </c>
      <c r="AB8" s="62">
        <f>COUNTIF($S$9:$S$103,"Cảnh cáo")</f>
        <v>0</v>
      </c>
      <c r="AC8" s="62">
        <f>COUNTIF($S$9:$S$103,"Đình chỉ thi")</f>
        <v>0</v>
      </c>
      <c r="AD8" s="69">
        <f>+($AA$8+$AB$8+$AC$8)/$Z$8*100%</f>
        <v>0</v>
      </c>
      <c r="AE8" s="62">
        <f>SUM(COUNTIF($S$9:$S$101,"Vắng"),COUNTIF($S$9:$S$101,"Vắng có phép"))</f>
        <v>0</v>
      </c>
      <c r="AF8" s="70">
        <f>+$AE$8/$Z$8</f>
        <v>0</v>
      </c>
      <c r="AG8" s="71">
        <f>COUNTIF($W$9:$W$101,"Thi lại")</f>
        <v>0</v>
      </c>
      <c r="AH8" s="70">
        <f>+$AG$8/$Z$8</f>
        <v>0</v>
      </c>
      <c r="AI8" s="71">
        <f>COUNTIF($W$9:$W$102,"Học lại")</f>
        <v>2</v>
      </c>
      <c r="AJ8" s="70">
        <f>+$AI$8/$Z$8</f>
        <v>4.3478260869565216E-2</v>
      </c>
      <c r="AK8" s="62">
        <f>COUNTIF($W$10:$W$102,"Đạt")</f>
        <v>44</v>
      </c>
      <c r="AL8" s="69">
        <f>+$AK$8/$Z$8</f>
        <v>0.95652173913043481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9">
        <f>100-(H9+I9+J9+K9)</f>
        <v>60</v>
      </c>
      <c r="P9" s="104"/>
      <c r="Q9" s="15"/>
      <c r="R9" s="15"/>
      <c r="S9" s="104"/>
      <c r="T9" s="104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16">
        <v>1</v>
      </c>
      <c r="C10" s="17" t="s">
        <v>374</v>
      </c>
      <c r="D10" s="86" t="s">
        <v>375</v>
      </c>
      <c r="E10" s="18" t="s">
        <v>376</v>
      </c>
      <c r="F10" s="19" t="s">
        <v>377</v>
      </c>
      <c r="G10" s="17" t="s">
        <v>58</v>
      </c>
      <c r="H10" s="20">
        <v>8</v>
      </c>
      <c r="I10" s="20">
        <v>7</v>
      </c>
      <c r="J10" s="20" t="s">
        <v>28</v>
      </c>
      <c r="K10" s="20">
        <v>8</v>
      </c>
      <c r="L10" s="21"/>
      <c r="M10" s="21"/>
      <c r="N10" s="21"/>
      <c r="O10" s="22">
        <v>6.5</v>
      </c>
      <c r="P10" s="23">
        <f>ROUND(SUMPRODUCT(H10:O10,$H$9:$O$9)/100,1)</f>
        <v>7</v>
      </c>
      <c r="Q10" s="24" t="str">
        <f t="shared" ref="Q10:Q55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55" si="1">IF($P10&lt;4,"Kém",IF(AND($P10&gt;=4,$P10&lt;=5.4),"Trung bình yếu",IF(AND($P10&gt;=5.5,$P10&lt;=6.9),"Trung bình",IF(AND($P10&gt;=7,$P10&lt;=8.4),"Khá",IF(AND($P10&gt;=8.5,$P10&lt;=10),"Giỏi","")))))</f>
        <v>Khá</v>
      </c>
      <c r="S10" s="81" t="str">
        <f t="shared" ref="S10:S55" si="2">+IF(OR($H10=0,$I10=0,$J10=0,$K10=0),"Không đủ ĐKDT","")</f>
        <v/>
      </c>
      <c r="T10" s="25" t="str">
        <f>VLOOKUP(C10,[1]Data!$L$26285:$M$26419,2,0)</f>
        <v>203-A2</v>
      </c>
      <c r="U10" s="3"/>
      <c r="V10" s="26"/>
      <c r="W10" s="73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27">
        <v>2</v>
      </c>
      <c r="C11" s="28" t="s">
        <v>378</v>
      </c>
      <c r="D11" s="87" t="s">
        <v>379</v>
      </c>
      <c r="E11" s="29" t="s">
        <v>376</v>
      </c>
      <c r="F11" s="30" t="s">
        <v>380</v>
      </c>
      <c r="G11" s="28" t="s">
        <v>62</v>
      </c>
      <c r="H11" s="31">
        <v>8</v>
      </c>
      <c r="I11" s="31">
        <v>6</v>
      </c>
      <c r="J11" s="31" t="s">
        <v>28</v>
      </c>
      <c r="K11" s="31">
        <v>7</v>
      </c>
      <c r="L11" s="32"/>
      <c r="M11" s="32"/>
      <c r="N11" s="32"/>
      <c r="O11" s="33">
        <v>5</v>
      </c>
      <c r="P11" s="34">
        <f>ROUND(SUMPRODUCT(H11:O11,$H$9:$O$9)/100,1)</f>
        <v>5.8</v>
      </c>
      <c r="Q11" s="35" t="str">
        <f t="shared" si="0"/>
        <v>C</v>
      </c>
      <c r="R11" s="36" t="str">
        <f t="shared" si="1"/>
        <v>Trung bình</v>
      </c>
      <c r="S11" s="37" t="str">
        <f t="shared" si="2"/>
        <v/>
      </c>
      <c r="T11" s="95" t="str">
        <f>VLOOKUP(C11,[1]Data!$L$26285:$M$26419,2,0)</f>
        <v>203-A2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64"/>
      <c r="AB11" s="64"/>
      <c r="AC11" s="64"/>
      <c r="AD11" s="64"/>
      <c r="AE11" s="63"/>
      <c r="AF11" s="64"/>
      <c r="AG11" s="64"/>
      <c r="AH11" s="64"/>
      <c r="AI11" s="64"/>
      <c r="AJ11" s="64"/>
      <c r="AK11" s="64"/>
      <c r="AL11" s="65"/>
    </row>
    <row r="12" spans="2:38" ht="18.75" customHeight="1">
      <c r="B12" s="27">
        <v>3</v>
      </c>
      <c r="C12" s="28" t="s">
        <v>381</v>
      </c>
      <c r="D12" s="87" t="s">
        <v>382</v>
      </c>
      <c r="E12" s="29" t="s">
        <v>383</v>
      </c>
      <c r="F12" s="30" t="s">
        <v>384</v>
      </c>
      <c r="G12" s="28" t="s">
        <v>62</v>
      </c>
      <c r="H12" s="31">
        <v>8</v>
      </c>
      <c r="I12" s="31">
        <v>7</v>
      </c>
      <c r="J12" s="31" t="s">
        <v>28</v>
      </c>
      <c r="K12" s="31">
        <v>7</v>
      </c>
      <c r="L12" s="38"/>
      <c r="M12" s="38"/>
      <c r="N12" s="38"/>
      <c r="O12" s="33">
        <v>7.5</v>
      </c>
      <c r="P12" s="34">
        <f>ROUND(SUMPRODUCT(H12:O12,$H$9:$O$9)/100,1)</f>
        <v>7.4</v>
      </c>
      <c r="Q12" s="35" t="str">
        <f t="shared" si="0"/>
        <v>B</v>
      </c>
      <c r="R12" s="36" t="str">
        <f t="shared" si="1"/>
        <v>Khá</v>
      </c>
      <c r="S12" s="37" t="str">
        <f t="shared" si="2"/>
        <v/>
      </c>
      <c r="T12" s="95" t="str">
        <f>VLOOKUP(C12,[1]Data!$L$26285:$M$26419,2,0)</f>
        <v>203-A2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4"/>
      <c r="Y12" s="74"/>
      <c r="Z12" s="82"/>
      <c r="AA12" s="63"/>
      <c r="AB12" s="63"/>
      <c r="AC12" s="63"/>
      <c r="AD12" s="76"/>
      <c r="AE12" s="63"/>
      <c r="AF12" s="77"/>
      <c r="AG12" s="78"/>
      <c r="AH12" s="77"/>
      <c r="AI12" s="78"/>
      <c r="AJ12" s="77"/>
      <c r="AK12" s="63"/>
      <c r="AL12" s="76"/>
    </row>
    <row r="13" spans="2:38" ht="18.75" customHeight="1">
      <c r="B13" s="27">
        <v>4</v>
      </c>
      <c r="C13" s="28" t="s">
        <v>385</v>
      </c>
      <c r="D13" s="87" t="s">
        <v>386</v>
      </c>
      <c r="E13" s="29" t="s">
        <v>387</v>
      </c>
      <c r="F13" s="30" t="s">
        <v>388</v>
      </c>
      <c r="G13" s="28" t="s">
        <v>62</v>
      </c>
      <c r="H13" s="31">
        <v>8</v>
      </c>
      <c r="I13" s="31">
        <v>8</v>
      </c>
      <c r="J13" s="31" t="s">
        <v>28</v>
      </c>
      <c r="K13" s="31">
        <v>8</v>
      </c>
      <c r="L13" s="38"/>
      <c r="M13" s="38"/>
      <c r="N13" s="38"/>
      <c r="O13" s="33">
        <v>7</v>
      </c>
      <c r="P13" s="34">
        <f>ROUND(SUMPRODUCT(H13:O13,$H$9:$O$9)/100,1)</f>
        <v>7.4</v>
      </c>
      <c r="Q13" s="35" t="str">
        <f t="shared" si="0"/>
        <v>B</v>
      </c>
      <c r="R13" s="36" t="str">
        <f t="shared" si="1"/>
        <v>Khá</v>
      </c>
      <c r="S13" s="37" t="str">
        <f t="shared" si="2"/>
        <v/>
      </c>
      <c r="T13" s="95" t="str">
        <f>VLOOKUP(C13,[1]Data!$L$26285:$M$26419,2,0)</f>
        <v>203-A2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7">
        <v>5</v>
      </c>
      <c r="C14" s="28" t="s">
        <v>389</v>
      </c>
      <c r="D14" s="87" t="s">
        <v>111</v>
      </c>
      <c r="E14" s="29" t="s">
        <v>390</v>
      </c>
      <c r="F14" s="30" t="s">
        <v>391</v>
      </c>
      <c r="G14" s="28" t="s">
        <v>72</v>
      </c>
      <c r="H14" s="31">
        <v>8</v>
      </c>
      <c r="I14" s="31">
        <v>8</v>
      </c>
      <c r="J14" s="31" t="s">
        <v>28</v>
      </c>
      <c r="K14" s="31">
        <v>8</v>
      </c>
      <c r="L14" s="38"/>
      <c r="M14" s="38"/>
      <c r="N14" s="38"/>
      <c r="O14" s="33">
        <v>7</v>
      </c>
      <c r="P14" s="34">
        <f>ROUND(SUMPRODUCT(H14:O14,$H$9:$O$9)/100,1)</f>
        <v>7.4</v>
      </c>
      <c r="Q14" s="35" t="str">
        <f t="shared" si="0"/>
        <v>B</v>
      </c>
      <c r="R14" s="36" t="str">
        <f t="shared" si="1"/>
        <v>Khá</v>
      </c>
      <c r="S14" s="37" t="str">
        <f t="shared" si="2"/>
        <v/>
      </c>
      <c r="T14" s="95" t="str">
        <f>VLOOKUP(C14,[1]Data!$L$26285:$M$26419,2,0)</f>
        <v>203-A2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6</v>
      </c>
      <c r="C15" s="28" t="s">
        <v>392</v>
      </c>
      <c r="D15" s="87" t="s">
        <v>393</v>
      </c>
      <c r="E15" s="29" t="s">
        <v>394</v>
      </c>
      <c r="F15" s="30" t="s">
        <v>395</v>
      </c>
      <c r="G15" s="28" t="s">
        <v>54</v>
      </c>
      <c r="H15" s="31">
        <v>8</v>
      </c>
      <c r="I15" s="31">
        <v>7</v>
      </c>
      <c r="J15" s="31" t="s">
        <v>28</v>
      </c>
      <c r="K15" s="31">
        <v>8</v>
      </c>
      <c r="L15" s="38"/>
      <c r="M15" s="38"/>
      <c r="N15" s="38"/>
      <c r="O15" s="33">
        <v>7</v>
      </c>
      <c r="P15" s="34">
        <f>ROUND(SUMPRODUCT(H15:O15,$H$9:$O$9)/100,1)</f>
        <v>7.3</v>
      </c>
      <c r="Q15" s="35" t="str">
        <f t="shared" si="0"/>
        <v>B</v>
      </c>
      <c r="R15" s="36" t="str">
        <f t="shared" si="1"/>
        <v>Khá</v>
      </c>
      <c r="S15" s="37" t="str">
        <f t="shared" si="2"/>
        <v/>
      </c>
      <c r="T15" s="95" t="str">
        <f>VLOOKUP(C15,[1]Data!$L$26285:$M$26419,2,0)</f>
        <v>203-A2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7</v>
      </c>
      <c r="C16" s="28" t="s">
        <v>396</v>
      </c>
      <c r="D16" s="87" t="s">
        <v>397</v>
      </c>
      <c r="E16" s="29" t="s">
        <v>398</v>
      </c>
      <c r="F16" s="30" t="s">
        <v>399</v>
      </c>
      <c r="G16" s="28" t="s">
        <v>400</v>
      </c>
      <c r="H16" s="31">
        <v>8</v>
      </c>
      <c r="I16" s="31">
        <v>8</v>
      </c>
      <c r="J16" s="31" t="s">
        <v>28</v>
      </c>
      <c r="K16" s="31">
        <v>7</v>
      </c>
      <c r="L16" s="38"/>
      <c r="M16" s="38"/>
      <c r="N16" s="38"/>
      <c r="O16" s="33" t="s">
        <v>522</v>
      </c>
      <c r="P16" s="34">
        <v>0</v>
      </c>
      <c r="Q16" s="35" t="str">
        <f t="shared" si="0"/>
        <v>F</v>
      </c>
      <c r="R16" s="36" t="str">
        <f t="shared" si="1"/>
        <v>Kém</v>
      </c>
      <c r="S16" s="37" t="str">
        <f t="shared" si="2"/>
        <v/>
      </c>
      <c r="T16" s="95" t="str">
        <f>VLOOKUP(C16,[1]Data!$L$26285:$M$26419,2,0)</f>
        <v>203-A2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7">
        <v>8</v>
      </c>
      <c r="C17" s="28" t="s">
        <v>401</v>
      </c>
      <c r="D17" s="87" t="s">
        <v>402</v>
      </c>
      <c r="E17" s="29" t="s">
        <v>260</v>
      </c>
      <c r="F17" s="30" t="s">
        <v>403</v>
      </c>
      <c r="G17" s="28" t="s">
        <v>62</v>
      </c>
      <c r="H17" s="31"/>
      <c r="I17" s="31"/>
      <c r="J17" s="31" t="s">
        <v>28</v>
      </c>
      <c r="K17" s="31"/>
      <c r="L17" s="38"/>
      <c r="M17" s="38"/>
      <c r="N17" s="38"/>
      <c r="O17" s="33" t="s">
        <v>521</v>
      </c>
      <c r="P17" s="34">
        <f>ROUND(SUMPRODUCT(H17:O17,$H$9:$O$9)/100,1)</f>
        <v>0</v>
      </c>
      <c r="Q17" s="35" t="str">
        <f t="shared" si="0"/>
        <v>F</v>
      </c>
      <c r="R17" s="36" t="str">
        <f t="shared" si="1"/>
        <v>Kém</v>
      </c>
      <c r="S17" s="37" t="str">
        <f t="shared" si="2"/>
        <v>Không đủ ĐKDT</v>
      </c>
      <c r="T17" s="95" t="str">
        <f>VLOOKUP(C17,[1]Data!$L$26285:$M$26419,2,0)</f>
        <v>203-A2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7">
        <v>9</v>
      </c>
      <c r="C18" s="28" t="s">
        <v>404</v>
      </c>
      <c r="D18" s="87" t="s">
        <v>76</v>
      </c>
      <c r="E18" s="29" t="s">
        <v>405</v>
      </c>
      <c r="F18" s="30" t="s">
        <v>406</v>
      </c>
      <c r="G18" s="28" t="s">
        <v>58</v>
      </c>
      <c r="H18" s="31">
        <v>8</v>
      </c>
      <c r="I18" s="31">
        <v>8</v>
      </c>
      <c r="J18" s="31" t="s">
        <v>28</v>
      </c>
      <c r="K18" s="31">
        <v>7</v>
      </c>
      <c r="L18" s="38"/>
      <c r="M18" s="38"/>
      <c r="N18" s="38"/>
      <c r="O18" s="33">
        <v>6.5</v>
      </c>
      <c r="P18" s="34">
        <f>ROUND(SUMPRODUCT(H18:O18,$H$9:$O$9)/100,1)</f>
        <v>6.9</v>
      </c>
      <c r="Q18" s="35" t="str">
        <f t="shared" si="0"/>
        <v>C+</v>
      </c>
      <c r="R18" s="36" t="str">
        <f t="shared" si="1"/>
        <v>Trung bình</v>
      </c>
      <c r="S18" s="37" t="str">
        <f t="shared" si="2"/>
        <v/>
      </c>
      <c r="T18" s="95" t="str">
        <f>VLOOKUP(C18,[1]Data!$L$26285:$M$26419,2,0)</f>
        <v>203-A2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7">
        <v>10</v>
      </c>
      <c r="C19" s="28" t="s">
        <v>407</v>
      </c>
      <c r="D19" s="87" t="s">
        <v>375</v>
      </c>
      <c r="E19" s="29" t="s">
        <v>408</v>
      </c>
      <c r="F19" s="30" t="s">
        <v>409</v>
      </c>
      <c r="G19" s="28" t="s">
        <v>58</v>
      </c>
      <c r="H19" s="31">
        <v>9</v>
      </c>
      <c r="I19" s="31">
        <v>8</v>
      </c>
      <c r="J19" s="31" t="s">
        <v>28</v>
      </c>
      <c r="K19" s="31">
        <v>7</v>
      </c>
      <c r="L19" s="38"/>
      <c r="M19" s="38"/>
      <c r="N19" s="38"/>
      <c r="O19" s="33">
        <v>6</v>
      </c>
      <c r="P19" s="34">
        <f>ROUND(SUMPRODUCT(H19:O19,$H$9:$O$9)/100,1)</f>
        <v>6.7</v>
      </c>
      <c r="Q19" s="35" t="str">
        <f t="shared" si="0"/>
        <v>C+</v>
      </c>
      <c r="R19" s="36" t="str">
        <f t="shared" si="1"/>
        <v>Trung bình</v>
      </c>
      <c r="S19" s="37" t="str">
        <f t="shared" si="2"/>
        <v/>
      </c>
      <c r="T19" s="95" t="str">
        <f>VLOOKUP(C19,[1]Data!$L$26285:$M$26419,2,0)</f>
        <v>203-A2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7">
        <v>11</v>
      </c>
      <c r="C20" s="28" t="s">
        <v>410</v>
      </c>
      <c r="D20" s="87" t="s">
        <v>335</v>
      </c>
      <c r="E20" s="29" t="s">
        <v>263</v>
      </c>
      <c r="F20" s="30" t="s">
        <v>411</v>
      </c>
      <c r="G20" s="28" t="s">
        <v>62</v>
      </c>
      <c r="H20" s="31">
        <v>8</v>
      </c>
      <c r="I20" s="31">
        <v>7</v>
      </c>
      <c r="J20" s="31" t="s">
        <v>28</v>
      </c>
      <c r="K20" s="31">
        <v>7</v>
      </c>
      <c r="L20" s="38"/>
      <c r="M20" s="38"/>
      <c r="N20" s="38"/>
      <c r="O20" s="33">
        <v>6.5</v>
      </c>
      <c r="P20" s="34">
        <f>ROUND(SUMPRODUCT(H20:O20,$H$9:$O$9)/100,1)</f>
        <v>6.8</v>
      </c>
      <c r="Q20" s="35" t="str">
        <f t="shared" si="0"/>
        <v>C+</v>
      </c>
      <c r="R20" s="36" t="str">
        <f t="shared" si="1"/>
        <v>Trung bình</v>
      </c>
      <c r="S20" s="37" t="str">
        <f t="shared" si="2"/>
        <v/>
      </c>
      <c r="T20" s="95" t="str">
        <f>VLOOKUP(C20,[1]Data!$L$26285:$M$26419,2,0)</f>
        <v>203-A2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7">
        <v>12</v>
      </c>
      <c r="C21" s="28" t="s">
        <v>412</v>
      </c>
      <c r="D21" s="87" t="s">
        <v>413</v>
      </c>
      <c r="E21" s="29" t="s">
        <v>263</v>
      </c>
      <c r="F21" s="30" t="s">
        <v>414</v>
      </c>
      <c r="G21" s="28" t="s">
        <v>72</v>
      </c>
      <c r="H21" s="31">
        <v>10</v>
      </c>
      <c r="I21" s="31">
        <v>8</v>
      </c>
      <c r="J21" s="31" t="s">
        <v>28</v>
      </c>
      <c r="K21" s="31">
        <v>8</v>
      </c>
      <c r="L21" s="38"/>
      <c r="M21" s="38"/>
      <c r="N21" s="38"/>
      <c r="O21" s="33">
        <v>8</v>
      </c>
      <c r="P21" s="34">
        <f>ROUND(SUMPRODUCT(H21:O21,$H$9:$O$9)/100,1)</f>
        <v>8.1999999999999993</v>
      </c>
      <c r="Q21" s="35" t="str">
        <f t="shared" si="0"/>
        <v>B+</v>
      </c>
      <c r="R21" s="36" t="str">
        <f t="shared" si="1"/>
        <v>Khá</v>
      </c>
      <c r="S21" s="37" t="str">
        <f t="shared" si="2"/>
        <v/>
      </c>
      <c r="T21" s="95" t="str">
        <f>VLOOKUP(C21,[1]Data!$L$26285:$M$26419,2,0)</f>
        <v>203-A2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7">
        <v>13</v>
      </c>
      <c r="C22" s="28" t="s">
        <v>415</v>
      </c>
      <c r="D22" s="87" t="s">
        <v>117</v>
      </c>
      <c r="E22" s="29" t="s">
        <v>416</v>
      </c>
      <c r="F22" s="30" t="s">
        <v>417</v>
      </c>
      <c r="G22" s="28" t="s">
        <v>72</v>
      </c>
      <c r="H22" s="31">
        <v>8</v>
      </c>
      <c r="I22" s="31">
        <v>7</v>
      </c>
      <c r="J22" s="31" t="s">
        <v>28</v>
      </c>
      <c r="K22" s="31">
        <v>8</v>
      </c>
      <c r="L22" s="38"/>
      <c r="M22" s="38"/>
      <c r="N22" s="38"/>
      <c r="O22" s="33">
        <v>6</v>
      </c>
      <c r="P22" s="34">
        <f>ROUND(SUMPRODUCT(H22:O22,$H$9:$O$9)/100,1)</f>
        <v>6.7</v>
      </c>
      <c r="Q22" s="35" t="str">
        <f t="shared" si="0"/>
        <v>C+</v>
      </c>
      <c r="R22" s="36" t="str">
        <f t="shared" si="1"/>
        <v>Trung bình</v>
      </c>
      <c r="S22" s="37" t="str">
        <f t="shared" si="2"/>
        <v/>
      </c>
      <c r="T22" s="95" t="str">
        <f>VLOOKUP(C22,[1]Data!$L$26285:$M$26419,2,0)</f>
        <v>203-A2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7">
        <v>14</v>
      </c>
      <c r="C23" s="28" t="s">
        <v>418</v>
      </c>
      <c r="D23" s="87" t="s">
        <v>419</v>
      </c>
      <c r="E23" s="29" t="s">
        <v>96</v>
      </c>
      <c r="F23" s="30" t="s">
        <v>68</v>
      </c>
      <c r="G23" s="28" t="s">
        <v>72</v>
      </c>
      <c r="H23" s="31">
        <v>8</v>
      </c>
      <c r="I23" s="31">
        <v>7</v>
      </c>
      <c r="J23" s="31" t="s">
        <v>28</v>
      </c>
      <c r="K23" s="31">
        <v>8</v>
      </c>
      <c r="L23" s="38"/>
      <c r="M23" s="38"/>
      <c r="N23" s="38"/>
      <c r="O23" s="33">
        <v>6.5</v>
      </c>
      <c r="P23" s="34">
        <f>ROUND(SUMPRODUCT(H23:O23,$H$9:$O$9)/100,1)</f>
        <v>7</v>
      </c>
      <c r="Q23" s="35" t="str">
        <f t="shared" si="0"/>
        <v>B</v>
      </c>
      <c r="R23" s="36" t="str">
        <f t="shared" si="1"/>
        <v>Khá</v>
      </c>
      <c r="S23" s="37" t="str">
        <f t="shared" si="2"/>
        <v/>
      </c>
      <c r="T23" s="95" t="str">
        <f>VLOOKUP(C23,[1]Data!$L$26285:$M$26419,2,0)</f>
        <v>203-A2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7">
        <v>15</v>
      </c>
      <c r="C24" s="28" t="s">
        <v>420</v>
      </c>
      <c r="D24" s="87" t="s">
        <v>421</v>
      </c>
      <c r="E24" s="29" t="s">
        <v>108</v>
      </c>
      <c r="F24" s="30" t="s">
        <v>422</v>
      </c>
      <c r="G24" s="28" t="s">
        <v>62</v>
      </c>
      <c r="H24" s="31">
        <v>9</v>
      </c>
      <c r="I24" s="31">
        <v>7</v>
      </c>
      <c r="J24" s="31" t="s">
        <v>28</v>
      </c>
      <c r="K24" s="31">
        <v>7</v>
      </c>
      <c r="L24" s="38"/>
      <c r="M24" s="38"/>
      <c r="N24" s="38"/>
      <c r="O24" s="33">
        <v>8.5</v>
      </c>
      <c r="P24" s="34">
        <f>ROUND(SUMPRODUCT(H24:O24,$H$9:$O$9)/100,1)</f>
        <v>8.1</v>
      </c>
      <c r="Q24" s="35" t="str">
        <f t="shared" si="0"/>
        <v>B+</v>
      </c>
      <c r="R24" s="36" t="str">
        <f t="shared" si="1"/>
        <v>Khá</v>
      </c>
      <c r="S24" s="37" t="str">
        <f t="shared" si="2"/>
        <v/>
      </c>
      <c r="T24" s="95" t="str">
        <f>VLOOKUP(C24,[1]Data!$L$26285:$M$26419,2,0)</f>
        <v>203-A2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7">
        <v>16</v>
      </c>
      <c r="C25" s="28" t="s">
        <v>423</v>
      </c>
      <c r="D25" s="87" t="s">
        <v>424</v>
      </c>
      <c r="E25" s="29" t="s">
        <v>112</v>
      </c>
      <c r="F25" s="30" t="s">
        <v>425</v>
      </c>
      <c r="G25" s="28" t="s">
        <v>58</v>
      </c>
      <c r="H25" s="31">
        <v>8</v>
      </c>
      <c r="I25" s="31">
        <v>7</v>
      </c>
      <c r="J25" s="31" t="s">
        <v>28</v>
      </c>
      <c r="K25" s="31">
        <v>6</v>
      </c>
      <c r="L25" s="38"/>
      <c r="M25" s="38"/>
      <c r="N25" s="38"/>
      <c r="O25" s="33">
        <v>8</v>
      </c>
      <c r="P25" s="34">
        <f>ROUND(SUMPRODUCT(H25:O25,$H$9:$O$9)/100,1)</f>
        <v>7.5</v>
      </c>
      <c r="Q25" s="35" t="str">
        <f t="shared" si="0"/>
        <v>B</v>
      </c>
      <c r="R25" s="36" t="str">
        <f t="shared" si="1"/>
        <v>Khá</v>
      </c>
      <c r="S25" s="37" t="str">
        <f t="shared" si="2"/>
        <v/>
      </c>
      <c r="T25" s="95" t="str">
        <f>VLOOKUP(C25,[1]Data!$L$26285:$M$26419,2,0)</f>
        <v>203-A2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7">
        <v>17</v>
      </c>
      <c r="C26" s="28" t="s">
        <v>426</v>
      </c>
      <c r="D26" s="87" t="s">
        <v>427</v>
      </c>
      <c r="E26" s="29" t="s">
        <v>112</v>
      </c>
      <c r="F26" s="30" t="s">
        <v>428</v>
      </c>
      <c r="G26" s="28" t="s">
        <v>62</v>
      </c>
      <c r="H26" s="31">
        <v>8</v>
      </c>
      <c r="I26" s="31">
        <v>8</v>
      </c>
      <c r="J26" s="31" t="s">
        <v>28</v>
      </c>
      <c r="K26" s="31">
        <v>7</v>
      </c>
      <c r="L26" s="38"/>
      <c r="M26" s="38"/>
      <c r="N26" s="38"/>
      <c r="O26" s="33">
        <v>6.5</v>
      </c>
      <c r="P26" s="34">
        <f>ROUND(SUMPRODUCT(H26:O26,$H$9:$O$9)/100,1)</f>
        <v>6.9</v>
      </c>
      <c r="Q26" s="35" t="str">
        <f t="shared" si="0"/>
        <v>C+</v>
      </c>
      <c r="R26" s="36" t="str">
        <f t="shared" si="1"/>
        <v>Trung bình</v>
      </c>
      <c r="S26" s="37" t="str">
        <f t="shared" si="2"/>
        <v/>
      </c>
      <c r="T26" s="95" t="str">
        <f>VLOOKUP(C26,[1]Data!$L$26285:$M$26419,2,0)</f>
        <v>203-A2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7">
        <v>18</v>
      </c>
      <c r="C27" s="28" t="s">
        <v>429</v>
      </c>
      <c r="D27" s="87" t="s">
        <v>430</v>
      </c>
      <c r="E27" s="29" t="s">
        <v>431</v>
      </c>
      <c r="F27" s="30" t="s">
        <v>432</v>
      </c>
      <c r="G27" s="28" t="s">
        <v>62</v>
      </c>
      <c r="H27" s="31">
        <v>9</v>
      </c>
      <c r="I27" s="31">
        <v>7</v>
      </c>
      <c r="J27" s="31" t="s">
        <v>28</v>
      </c>
      <c r="K27" s="31">
        <v>8</v>
      </c>
      <c r="L27" s="38"/>
      <c r="M27" s="38"/>
      <c r="N27" s="38"/>
      <c r="O27" s="33">
        <v>7.5</v>
      </c>
      <c r="P27" s="34">
        <f>ROUND(SUMPRODUCT(H27:O27,$H$9:$O$9)/100,1)</f>
        <v>7.7</v>
      </c>
      <c r="Q27" s="35" t="str">
        <f t="shared" si="0"/>
        <v>B</v>
      </c>
      <c r="R27" s="36" t="str">
        <f t="shared" si="1"/>
        <v>Khá</v>
      </c>
      <c r="S27" s="37" t="str">
        <f t="shared" si="2"/>
        <v/>
      </c>
      <c r="T27" s="95" t="str">
        <f>VLOOKUP(C27,[1]Data!$L$26285:$M$26419,2,0)</f>
        <v>203-A2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7">
        <v>19</v>
      </c>
      <c r="C28" s="28" t="s">
        <v>433</v>
      </c>
      <c r="D28" s="87" t="s">
        <v>434</v>
      </c>
      <c r="E28" s="29" t="s">
        <v>126</v>
      </c>
      <c r="F28" s="30" t="s">
        <v>435</v>
      </c>
      <c r="G28" s="28" t="s">
        <v>72</v>
      </c>
      <c r="H28" s="31">
        <v>8</v>
      </c>
      <c r="I28" s="31">
        <v>8</v>
      </c>
      <c r="J28" s="31" t="s">
        <v>28</v>
      </c>
      <c r="K28" s="31">
        <v>8</v>
      </c>
      <c r="L28" s="38"/>
      <c r="M28" s="38"/>
      <c r="N28" s="38"/>
      <c r="O28" s="33">
        <v>7.5</v>
      </c>
      <c r="P28" s="34">
        <f>ROUND(SUMPRODUCT(H28:O28,$H$9:$O$9)/100,1)</f>
        <v>7.7</v>
      </c>
      <c r="Q28" s="35" t="str">
        <f t="shared" si="0"/>
        <v>B</v>
      </c>
      <c r="R28" s="36" t="str">
        <f t="shared" si="1"/>
        <v>Khá</v>
      </c>
      <c r="S28" s="37" t="str">
        <f t="shared" si="2"/>
        <v/>
      </c>
      <c r="T28" s="95" t="str">
        <f>VLOOKUP(C28,[1]Data!$L$26285:$M$26419,2,0)</f>
        <v>203-A2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7">
        <v>20</v>
      </c>
      <c r="C29" s="28" t="s">
        <v>436</v>
      </c>
      <c r="D29" s="87" t="s">
        <v>437</v>
      </c>
      <c r="E29" s="29" t="s">
        <v>130</v>
      </c>
      <c r="F29" s="30" t="s">
        <v>438</v>
      </c>
      <c r="G29" s="28" t="s">
        <v>58</v>
      </c>
      <c r="H29" s="31">
        <v>8</v>
      </c>
      <c r="I29" s="31">
        <v>7</v>
      </c>
      <c r="J29" s="31" t="s">
        <v>28</v>
      </c>
      <c r="K29" s="31">
        <v>6</v>
      </c>
      <c r="L29" s="38"/>
      <c r="M29" s="38"/>
      <c r="N29" s="38"/>
      <c r="O29" s="33">
        <v>6</v>
      </c>
      <c r="P29" s="34">
        <f>ROUND(SUMPRODUCT(H29:O29,$H$9:$O$9)/100,1)</f>
        <v>6.3</v>
      </c>
      <c r="Q29" s="35" t="str">
        <f t="shared" si="0"/>
        <v>C</v>
      </c>
      <c r="R29" s="36" t="str">
        <f t="shared" si="1"/>
        <v>Trung bình</v>
      </c>
      <c r="S29" s="37" t="str">
        <f t="shared" si="2"/>
        <v/>
      </c>
      <c r="T29" s="95" t="str">
        <f>VLOOKUP(C29,[1]Data!$L$26285:$M$26419,2,0)</f>
        <v>203-A2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7">
        <v>21</v>
      </c>
      <c r="C30" s="28" t="s">
        <v>439</v>
      </c>
      <c r="D30" s="87" t="s">
        <v>440</v>
      </c>
      <c r="E30" s="29" t="s">
        <v>294</v>
      </c>
      <c r="F30" s="30" t="s">
        <v>298</v>
      </c>
      <c r="G30" s="28" t="s">
        <v>72</v>
      </c>
      <c r="H30" s="31">
        <v>8</v>
      </c>
      <c r="I30" s="31">
        <v>7</v>
      </c>
      <c r="J30" s="31" t="s">
        <v>28</v>
      </c>
      <c r="K30" s="31">
        <v>6</v>
      </c>
      <c r="L30" s="38"/>
      <c r="M30" s="38"/>
      <c r="N30" s="38"/>
      <c r="O30" s="33">
        <v>5</v>
      </c>
      <c r="P30" s="34">
        <f>ROUND(SUMPRODUCT(H30:O30,$H$9:$O$9)/100,1)</f>
        <v>5.7</v>
      </c>
      <c r="Q30" s="35" t="str">
        <f t="shared" si="0"/>
        <v>C</v>
      </c>
      <c r="R30" s="36" t="str">
        <f t="shared" si="1"/>
        <v>Trung bình</v>
      </c>
      <c r="S30" s="37" t="str">
        <f t="shared" si="2"/>
        <v/>
      </c>
      <c r="T30" s="95" t="str">
        <f>VLOOKUP(C30,[1]Data!$L$26285:$M$26419,2,0)</f>
        <v>203-A2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7">
        <v>22</v>
      </c>
      <c r="C31" s="28" t="s">
        <v>441</v>
      </c>
      <c r="D31" s="87" t="s">
        <v>442</v>
      </c>
      <c r="E31" s="29" t="s">
        <v>301</v>
      </c>
      <c r="F31" s="30" t="s">
        <v>443</v>
      </c>
      <c r="G31" s="28" t="s">
        <v>62</v>
      </c>
      <c r="H31" s="31">
        <v>8</v>
      </c>
      <c r="I31" s="31">
        <v>6</v>
      </c>
      <c r="J31" s="31" t="s">
        <v>28</v>
      </c>
      <c r="K31" s="31">
        <v>8</v>
      </c>
      <c r="L31" s="38"/>
      <c r="M31" s="38"/>
      <c r="N31" s="38"/>
      <c r="O31" s="33">
        <v>7</v>
      </c>
      <c r="P31" s="34">
        <f>ROUND(SUMPRODUCT(H31:O31,$H$9:$O$9)/100,1)</f>
        <v>7.2</v>
      </c>
      <c r="Q31" s="35" t="str">
        <f t="shared" si="0"/>
        <v>B</v>
      </c>
      <c r="R31" s="36" t="str">
        <f t="shared" si="1"/>
        <v>Khá</v>
      </c>
      <c r="S31" s="37" t="str">
        <f t="shared" si="2"/>
        <v/>
      </c>
      <c r="T31" s="95" t="str">
        <f>VLOOKUP(C31,[1]Data!$L$26285:$M$26419,2,0)</f>
        <v>203-A2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7">
        <v>23</v>
      </c>
      <c r="C32" s="28" t="s">
        <v>444</v>
      </c>
      <c r="D32" s="87" t="s">
        <v>445</v>
      </c>
      <c r="E32" s="29" t="s">
        <v>301</v>
      </c>
      <c r="F32" s="30" t="s">
        <v>446</v>
      </c>
      <c r="G32" s="28" t="s">
        <v>54</v>
      </c>
      <c r="H32" s="31">
        <v>8</v>
      </c>
      <c r="I32" s="31">
        <v>8</v>
      </c>
      <c r="J32" s="31" t="s">
        <v>28</v>
      </c>
      <c r="K32" s="31">
        <v>7</v>
      </c>
      <c r="L32" s="38"/>
      <c r="M32" s="38"/>
      <c r="N32" s="38"/>
      <c r="O32" s="33">
        <v>8.5</v>
      </c>
      <c r="P32" s="34">
        <f>ROUND(SUMPRODUCT(H32:O32,$H$9:$O$9)/100,1)</f>
        <v>8.1</v>
      </c>
      <c r="Q32" s="35" t="str">
        <f t="shared" si="0"/>
        <v>B+</v>
      </c>
      <c r="R32" s="36" t="str">
        <f t="shared" si="1"/>
        <v>Khá</v>
      </c>
      <c r="S32" s="37" t="str">
        <f t="shared" si="2"/>
        <v/>
      </c>
      <c r="T32" s="95" t="str">
        <f>VLOOKUP(C32,[1]Data!$L$26285:$M$26419,2,0)</f>
        <v>203-A2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2:38" ht="18.75" customHeight="1">
      <c r="B33" s="27">
        <v>24</v>
      </c>
      <c r="C33" s="28" t="s">
        <v>447</v>
      </c>
      <c r="D33" s="87" t="s">
        <v>448</v>
      </c>
      <c r="E33" s="29" t="s">
        <v>301</v>
      </c>
      <c r="F33" s="30" t="s">
        <v>449</v>
      </c>
      <c r="G33" s="28" t="s">
        <v>58</v>
      </c>
      <c r="H33" s="31">
        <v>8</v>
      </c>
      <c r="I33" s="31">
        <v>8</v>
      </c>
      <c r="J33" s="31" t="s">
        <v>28</v>
      </c>
      <c r="K33" s="31">
        <v>7</v>
      </c>
      <c r="L33" s="38"/>
      <c r="M33" s="38"/>
      <c r="N33" s="38"/>
      <c r="O33" s="33">
        <v>7.5</v>
      </c>
      <c r="P33" s="34">
        <f>ROUND(SUMPRODUCT(H33:O33,$H$9:$O$9)/100,1)</f>
        <v>7.5</v>
      </c>
      <c r="Q33" s="35" t="str">
        <f t="shared" si="0"/>
        <v>B</v>
      </c>
      <c r="R33" s="36" t="str">
        <f t="shared" si="1"/>
        <v>Khá</v>
      </c>
      <c r="S33" s="37" t="str">
        <f t="shared" si="2"/>
        <v/>
      </c>
      <c r="T33" s="95" t="str">
        <f>VLOOKUP(C33,[1]Data!$L$26285:$M$26419,2,0)</f>
        <v>301-A2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2:38" ht="18.75" customHeight="1">
      <c r="B34" s="27">
        <v>25</v>
      </c>
      <c r="C34" s="28" t="s">
        <v>450</v>
      </c>
      <c r="D34" s="87" t="s">
        <v>451</v>
      </c>
      <c r="E34" s="29" t="s">
        <v>301</v>
      </c>
      <c r="F34" s="30" t="s">
        <v>452</v>
      </c>
      <c r="G34" s="28" t="s">
        <v>62</v>
      </c>
      <c r="H34" s="31">
        <v>8</v>
      </c>
      <c r="I34" s="31">
        <v>7</v>
      </c>
      <c r="J34" s="31" t="s">
        <v>28</v>
      </c>
      <c r="K34" s="31">
        <v>7</v>
      </c>
      <c r="L34" s="38"/>
      <c r="M34" s="38"/>
      <c r="N34" s="38"/>
      <c r="O34" s="33">
        <v>8.5</v>
      </c>
      <c r="P34" s="34">
        <f>ROUND(SUMPRODUCT(H34:O34,$H$9:$O$9)/100,1)</f>
        <v>8</v>
      </c>
      <c r="Q34" s="35" t="str">
        <f t="shared" si="0"/>
        <v>B+</v>
      </c>
      <c r="R34" s="36" t="str">
        <f t="shared" si="1"/>
        <v>Khá</v>
      </c>
      <c r="S34" s="37" t="str">
        <f t="shared" si="2"/>
        <v/>
      </c>
      <c r="T34" s="95" t="str">
        <f>VLOOKUP(C34,[1]Data!$L$26285:$M$26419,2,0)</f>
        <v>301-A2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2:38" ht="18.75" customHeight="1">
      <c r="B35" s="27">
        <v>26</v>
      </c>
      <c r="C35" s="28" t="s">
        <v>453</v>
      </c>
      <c r="D35" s="87" t="s">
        <v>454</v>
      </c>
      <c r="E35" s="29" t="s">
        <v>455</v>
      </c>
      <c r="F35" s="30" t="s">
        <v>456</v>
      </c>
      <c r="G35" s="28" t="s">
        <v>58</v>
      </c>
      <c r="H35" s="31">
        <v>8</v>
      </c>
      <c r="I35" s="31">
        <v>7</v>
      </c>
      <c r="J35" s="31" t="s">
        <v>28</v>
      </c>
      <c r="K35" s="31">
        <v>8</v>
      </c>
      <c r="L35" s="38"/>
      <c r="M35" s="38"/>
      <c r="N35" s="38"/>
      <c r="O35" s="33">
        <v>8.5</v>
      </c>
      <c r="P35" s="34">
        <f>ROUND(SUMPRODUCT(H35:O35,$H$9:$O$9)/100,1)</f>
        <v>8.1999999999999993</v>
      </c>
      <c r="Q35" s="35" t="str">
        <f t="shared" si="0"/>
        <v>B+</v>
      </c>
      <c r="R35" s="36" t="str">
        <f t="shared" si="1"/>
        <v>Khá</v>
      </c>
      <c r="S35" s="37" t="str">
        <f t="shared" si="2"/>
        <v/>
      </c>
      <c r="T35" s="95" t="str">
        <f>VLOOKUP(C35,[1]Data!$L$26285:$M$26419,2,0)</f>
        <v>301-A2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2:38" ht="18.75" customHeight="1">
      <c r="B36" s="27">
        <v>27</v>
      </c>
      <c r="C36" s="28" t="s">
        <v>457</v>
      </c>
      <c r="D36" s="87" t="s">
        <v>458</v>
      </c>
      <c r="E36" s="29" t="s">
        <v>455</v>
      </c>
      <c r="F36" s="30" t="s">
        <v>459</v>
      </c>
      <c r="G36" s="28" t="s">
        <v>62</v>
      </c>
      <c r="H36" s="31">
        <v>8</v>
      </c>
      <c r="I36" s="31">
        <v>7</v>
      </c>
      <c r="J36" s="31" t="s">
        <v>28</v>
      </c>
      <c r="K36" s="31">
        <v>7</v>
      </c>
      <c r="L36" s="38"/>
      <c r="M36" s="38"/>
      <c r="N36" s="38"/>
      <c r="O36" s="33">
        <v>7.5</v>
      </c>
      <c r="P36" s="34">
        <f>ROUND(SUMPRODUCT(H36:O36,$H$9:$O$9)/100,1)</f>
        <v>7.4</v>
      </c>
      <c r="Q36" s="35" t="str">
        <f t="shared" si="0"/>
        <v>B</v>
      </c>
      <c r="R36" s="36" t="str">
        <f t="shared" si="1"/>
        <v>Khá</v>
      </c>
      <c r="S36" s="37" t="str">
        <f t="shared" si="2"/>
        <v/>
      </c>
      <c r="T36" s="95" t="str">
        <f>VLOOKUP(C36,[1]Data!$L$26285:$M$26419,2,0)</f>
        <v>301-A2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2:38" ht="18.75" customHeight="1">
      <c r="B37" s="27">
        <v>28</v>
      </c>
      <c r="C37" s="28" t="s">
        <v>460</v>
      </c>
      <c r="D37" s="87" t="s">
        <v>95</v>
      </c>
      <c r="E37" s="29" t="s">
        <v>461</v>
      </c>
      <c r="F37" s="30" t="s">
        <v>456</v>
      </c>
      <c r="G37" s="28" t="s">
        <v>54</v>
      </c>
      <c r="H37" s="31">
        <v>8</v>
      </c>
      <c r="I37" s="31">
        <v>8</v>
      </c>
      <c r="J37" s="31" t="s">
        <v>28</v>
      </c>
      <c r="K37" s="31">
        <v>8</v>
      </c>
      <c r="L37" s="38"/>
      <c r="M37" s="38"/>
      <c r="N37" s="38"/>
      <c r="O37" s="33">
        <v>6</v>
      </c>
      <c r="P37" s="34">
        <f>ROUND(SUMPRODUCT(H37:O37,$H$9:$O$9)/100,1)</f>
        <v>6.8</v>
      </c>
      <c r="Q37" s="35" t="str">
        <f t="shared" si="0"/>
        <v>C+</v>
      </c>
      <c r="R37" s="36" t="str">
        <f t="shared" si="1"/>
        <v>Trung bình</v>
      </c>
      <c r="S37" s="37" t="str">
        <f t="shared" si="2"/>
        <v/>
      </c>
      <c r="T37" s="95" t="str">
        <f>VLOOKUP(C37,[1]Data!$L$26285:$M$26419,2,0)</f>
        <v>301-A2</v>
      </c>
      <c r="U37" s="3"/>
      <c r="V37" s="26"/>
      <c r="W37" s="73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2:38" ht="18.75" customHeight="1">
      <c r="B38" s="27">
        <v>29</v>
      </c>
      <c r="C38" s="28" t="s">
        <v>462</v>
      </c>
      <c r="D38" s="87" t="s">
        <v>463</v>
      </c>
      <c r="E38" s="29" t="s">
        <v>313</v>
      </c>
      <c r="F38" s="30" t="s">
        <v>464</v>
      </c>
      <c r="G38" s="28" t="s">
        <v>62</v>
      </c>
      <c r="H38" s="31">
        <v>7</v>
      </c>
      <c r="I38" s="31">
        <v>7</v>
      </c>
      <c r="J38" s="31" t="s">
        <v>28</v>
      </c>
      <c r="K38" s="31">
        <v>7</v>
      </c>
      <c r="L38" s="38"/>
      <c r="M38" s="38"/>
      <c r="N38" s="38"/>
      <c r="O38" s="33">
        <v>7</v>
      </c>
      <c r="P38" s="34">
        <f>ROUND(SUMPRODUCT(H38:O38,$H$9:$O$9)/100,1)</f>
        <v>7</v>
      </c>
      <c r="Q38" s="35" t="str">
        <f t="shared" si="0"/>
        <v>B</v>
      </c>
      <c r="R38" s="36" t="str">
        <f t="shared" si="1"/>
        <v>Khá</v>
      </c>
      <c r="S38" s="37" t="str">
        <f t="shared" si="2"/>
        <v/>
      </c>
      <c r="T38" s="95" t="str">
        <f>VLOOKUP(C38,[1]Data!$L$26285:$M$26419,2,0)</f>
        <v>301-A2</v>
      </c>
      <c r="U38" s="3"/>
      <c r="V38" s="26"/>
      <c r="W38" s="73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2:38" ht="18.75" customHeight="1">
      <c r="B39" s="27">
        <v>30</v>
      </c>
      <c r="C39" s="28" t="s">
        <v>465</v>
      </c>
      <c r="D39" s="87" t="s">
        <v>466</v>
      </c>
      <c r="E39" s="29" t="s">
        <v>467</v>
      </c>
      <c r="F39" s="30" t="s">
        <v>204</v>
      </c>
      <c r="G39" s="28" t="s">
        <v>58</v>
      </c>
      <c r="H39" s="31">
        <v>8</v>
      </c>
      <c r="I39" s="31">
        <v>7</v>
      </c>
      <c r="J39" s="31" t="s">
        <v>28</v>
      </c>
      <c r="K39" s="31">
        <v>8</v>
      </c>
      <c r="L39" s="38"/>
      <c r="M39" s="38"/>
      <c r="N39" s="38"/>
      <c r="O39" s="33">
        <v>7.5</v>
      </c>
      <c r="P39" s="34">
        <f>ROUND(SUMPRODUCT(H39:O39,$H$9:$O$9)/100,1)</f>
        <v>7.6</v>
      </c>
      <c r="Q39" s="35" t="str">
        <f t="shared" si="0"/>
        <v>B</v>
      </c>
      <c r="R39" s="36" t="str">
        <f t="shared" si="1"/>
        <v>Khá</v>
      </c>
      <c r="S39" s="37" t="str">
        <f t="shared" si="2"/>
        <v/>
      </c>
      <c r="T39" s="95" t="str">
        <f>VLOOKUP(C39,[1]Data!$L$26285:$M$26419,2,0)</f>
        <v>301-A2</v>
      </c>
      <c r="U39" s="3"/>
      <c r="V39" s="26"/>
      <c r="W39" s="73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2:38" ht="18.75" customHeight="1">
      <c r="B40" s="27">
        <v>31</v>
      </c>
      <c r="C40" s="28" t="s">
        <v>468</v>
      </c>
      <c r="D40" s="87" t="s">
        <v>469</v>
      </c>
      <c r="E40" s="29" t="s">
        <v>329</v>
      </c>
      <c r="F40" s="30" t="s">
        <v>428</v>
      </c>
      <c r="G40" s="28" t="s">
        <v>54</v>
      </c>
      <c r="H40" s="31">
        <v>8</v>
      </c>
      <c r="I40" s="31">
        <v>7</v>
      </c>
      <c r="J40" s="31" t="s">
        <v>28</v>
      </c>
      <c r="K40" s="31">
        <v>8</v>
      </c>
      <c r="L40" s="38"/>
      <c r="M40" s="38"/>
      <c r="N40" s="38"/>
      <c r="O40" s="33">
        <v>6</v>
      </c>
      <c r="P40" s="34">
        <f>ROUND(SUMPRODUCT(H40:O40,$H$9:$O$9)/100,1)</f>
        <v>6.7</v>
      </c>
      <c r="Q40" s="35" t="str">
        <f t="shared" si="0"/>
        <v>C+</v>
      </c>
      <c r="R40" s="36" t="str">
        <f t="shared" si="1"/>
        <v>Trung bình</v>
      </c>
      <c r="S40" s="37" t="str">
        <f t="shared" si="2"/>
        <v/>
      </c>
      <c r="T40" s="95" t="str">
        <f>VLOOKUP(C40,[1]Data!$L$26285:$M$26419,2,0)</f>
        <v>301-A2</v>
      </c>
      <c r="U40" s="3"/>
      <c r="V40" s="26"/>
      <c r="W40" s="73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2:38" ht="18.75" customHeight="1">
      <c r="B41" s="27">
        <v>32</v>
      </c>
      <c r="C41" s="28" t="s">
        <v>470</v>
      </c>
      <c r="D41" s="87" t="s">
        <v>64</v>
      </c>
      <c r="E41" s="29" t="s">
        <v>329</v>
      </c>
      <c r="F41" s="30" t="s">
        <v>471</v>
      </c>
      <c r="G41" s="28" t="s">
        <v>72</v>
      </c>
      <c r="H41" s="31">
        <v>8</v>
      </c>
      <c r="I41" s="31">
        <v>8</v>
      </c>
      <c r="J41" s="31" t="s">
        <v>28</v>
      </c>
      <c r="K41" s="31">
        <v>6</v>
      </c>
      <c r="L41" s="38"/>
      <c r="M41" s="38"/>
      <c r="N41" s="38"/>
      <c r="O41" s="33">
        <v>5</v>
      </c>
      <c r="P41" s="34">
        <f>ROUND(SUMPRODUCT(H41:O41,$H$9:$O$9)/100,1)</f>
        <v>5.8</v>
      </c>
      <c r="Q41" s="35" t="str">
        <f t="shared" si="0"/>
        <v>C</v>
      </c>
      <c r="R41" s="36" t="str">
        <f t="shared" si="1"/>
        <v>Trung bình</v>
      </c>
      <c r="S41" s="37" t="str">
        <f t="shared" si="2"/>
        <v/>
      </c>
      <c r="T41" s="95" t="str">
        <f>VLOOKUP(C41,[1]Data!$L$26285:$M$26419,2,0)</f>
        <v>301-A2</v>
      </c>
      <c r="U41" s="3"/>
      <c r="V41" s="26"/>
      <c r="W41" s="73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2:38" ht="18.75" customHeight="1">
      <c r="B42" s="27">
        <v>33</v>
      </c>
      <c r="C42" s="28" t="s">
        <v>472</v>
      </c>
      <c r="D42" s="87" t="s">
        <v>64</v>
      </c>
      <c r="E42" s="29" t="s">
        <v>340</v>
      </c>
      <c r="F42" s="30" t="s">
        <v>473</v>
      </c>
      <c r="G42" s="28" t="s">
        <v>58</v>
      </c>
      <c r="H42" s="31">
        <v>8</v>
      </c>
      <c r="I42" s="31">
        <v>8</v>
      </c>
      <c r="J42" s="31" t="s">
        <v>28</v>
      </c>
      <c r="K42" s="31">
        <v>7</v>
      </c>
      <c r="L42" s="38"/>
      <c r="M42" s="38"/>
      <c r="N42" s="38"/>
      <c r="O42" s="33">
        <v>7.5</v>
      </c>
      <c r="P42" s="34">
        <f>ROUND(SUMPRODUCT(H42:O42,$H$9:$O$9)/100,1)</f>
        <v>7.5</v>
      </c>
      <c r="Q42" s="35" t="str">
        <f t="shared" si="0"/>
        <v>B</v>
      </c>
      <c r="R42" s="36" t="str">
        <f t="shared" si="1"/>
        <v>Khá</v>
      </c>
      <c r="S42" s="37" t="str">
        <f t="shared" si="2"/>
        <v/>
      </c>
      <c r="T42" s="95" t="str">
        <f>VLOOKUP(C42,[1]Data!$L$26285:$M$26419,2,0)</f>
        <v>301-A2</v>
      </c>
      <c r="U42" s="3"/>
      <c r="V42" s="26"/>
      <c r="W42" s="73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2:38" ht="18.75" customHeight="1">
      <c r="B43" s="27">
        <v>34</v>
      </c>
      <c r="C43" s="28" t="s">
        <v>474</v>
      </c>
      <c r="D43" s="87" t="s">
        <v>419</v>
      </c>
      <c r="E43" s="29" t="s">
        <v>340</v>
      </c>
      <c r="F43" s="30" t="s">
        <v>475</v>
      </c>
      <c r="G43" s="28" t="s">
        <v>62</v>
      </c>
      <c r="H43" s="31">
        <v>8</v>
      </c>
      <c r="I43" s="31">
        <v>7</v>
      </c>
      <c r="J43" s="31" t="s">
        <v>28</v>
      </c>
      <c r="K43" s="31">
        <v>8</v>
      </c>
      <c r="L43" s="38"/>
      <c r="M43" s="38"/>
      <c r="N43" s="38"/>
      <c r="O43" s="33">
        <v>6</v>
      </c>
      <c r="P43" s="34">
        <f>ROUND(SUMPRODUCT(H43:O43,$H$9:$O$9)/100,1)</f>
        <v>6.7</v>
      </c>
      <c r="Q43" s="35" t="str">
        <f t="shared" si="0"/>
        <v>C+</v>
      </c>
      <c r="R43" s="36" t="str">
        <f t="shared" si="1"/>
        <v>Trung bình</v>
      </c>
      <c r="S43" s="37" t="str">
        <f t="shared" si="2"/>
        <v/>
      </c>
      <c r="T43" s="95" t="str">
        <f>VLOOKUP(C43,[1]Data!$L$26285:$M$26419,2,0)</f>
        <v>301-A2</v>
      </c>
      <c r="U43" s="3"/>
      <c r="V43" s="26"/>
      <c r="W43" s="73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2:38" ht="18.75" customHeight="1">
      <c r="B44" s="27">
        <v>35</v>
      </c>
      <c r="C44" s="28" t="s">
        <v>476</v>
      </c>
      <c r="D44" s="87" t="s">
        <v>477</v>
      </c>
      <c r="E44" s="29" t="s">
        <v>178</v>
      </c>
      <c r="F44" s="30" t="s">
        <v>478</v>
      </c>
      <c r="G44" s="28" t="s">
        <v>72</v>
      </c>
      <c r="H44" s="31">
        <v>8</v>
      </c>
      <c r="I44" s="31">
        <v>8</v>
      </c>
      <c r="J44" s="31" t="s">
        <v>28</v>
      </c>
      <c r="K44" s="31">
        <v>8</v>
      </c>
      <c r="L44" s="38"/>
      <c r="M44" s="38"/>
      <c r="N44" s="38"/>
      <c r="O44" s="33">
        <v>7</v>
      </c>
      <c r="P44" s="34">
        <f>ROUND(SUMPRODUCT(H44:O44,$H$9:$O$9)/100,1)</f>
        <v>7.4</v>
      </c>
      <c r="Q44" s="35" t="str">
        <f t="shared" si="0"/>
        <v>B</v>
      </c>
      <c r="R44" s="36" t="str">
        <f t="shared" si="1"/>
        <v>Khá</v>
      </c>
      <c r="S44" s="37" t="str">
        <f t="shared" si="2"/>
        <v/>
      </c>
      <c r="T44" s="95" t="str">
        <f>VLOOKUP(C44,[1]Data!$L$26285:$M$26419,2,0)</f>
        <v>301-A2</v>
      </c>
      <c r="U44" s="3"/>
      <c r="V44" s="26"/>
      <c r="W44" s="73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2:38" ht="18.75" customHeight="1">
      <c r="B45" s="27">
        <v>36</v>
      </c>
      <c r="C45" s="28" t="s">
        <v>479</v>
      </c>
      <c r="D45" s="87" t="s">
        <v>480</v>
      </c>
      <c r="E45" s="29" t="s">
        <v>178</v>
      </c>
      <c r="F45" s="30" t="s">
        <v>57</v>
      </c>
      <c r="G45" s="28" t="s">
        <v>58</v>
      </c>
      <c r="H45" s="31">
        <v>8</v>
      </c>
      <c r="I45" s="31">
        <v>8</v>
      </c>
      <c r="J45" s="31" t="s">
        <v>28</v>
      </c>
      <c r="K45" s="31">
        <v>8</v>
      </c>
      <c r="L45" s="38"/>
      <c r="M45" s="38"/>
      <c r="N45" s="38"/>
      <c r="O45" s="33">
        <v>7.5</v>
      </c>
      <c r="P45" s="34">
        <f>ROUND(SUMPRODUCT(H45:O45,$H$9:$O$9)/100,1)</f>
        <v>7.7</v>
      </c>
      <c r="Q45" s="35" t="str">
        <f t="shared" si="0"/>
        <v>B</v>
      </c>
      <c r="R45" s="36" t="str">
        <f t="shared" si="1"/>
        <v>Khá</v>
      </c>
      <c r="S45" s="37" t="str">
        <f t="shared" si="2"/>
        <v/>
      </c>
      <c r="T45" s="95" t="str">
        <f>VLOOKUP(C45,[1]Data!$L$26285:$M$26419,2,0)</f>
        <v>301-A2</v>
      </c>
      <c r="U45" s="3"/>
      <c r="V45" s="26"/>
      <c r="W45" s="73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2:38" ht="18.75" customHeight="1">
      <c r="B46" s="27">
        <v>37</v>
      </c>
      <c r="C46" s="28" t="s">
        <v>481</v>
      </c>
      <c r="D46" s="87" t="s">
        <v>482</v>
      </c>
      <c r="E46" s="29" t="s">
        <v>483</v>
      </c>
      <c r="F46" s="30" t="s">
        <v>484</v>
      </c>
      <c r="G46" s="28" t="s">
        <v>62</v>
      </c>
      <c r="H46" s="31">
        <v>8</v>
      </c>
      <c r="I46" s="31">
        <v>7</v>
      </c>
      <c r="J46" s="31" t="s">
        <v>28</v>
      </c>
      <c r="K46" s="31">
        <v>7</v>
      </c>
      <c r="L46" s="38"/>
      <c r="M46" s="38"/>
      <c r="N46" s="38"/>
      <c r="O46" s="33">
        <v>8</v>
      </c>
      <c r="P46" s="34">
        <f>ROUND(SUMPRODUCT(H46:O46,$H$9:$O$9)/100,1)</f>
        <v>7.7</v>
      </c>
      <c r="Q46" s="35" t="str">
        <f t="shared" si="0"/>
        <v>B</v>
      </c>
      <c r="R46" s="36" t="str">
        <f t="shared" si="1"/>
        <v>Khá</v>
      </c>
      <c r="S46" s="37" t="str">
        <f t="shared" si="2"/>
        <v/>
      </c>
      <c r="T46" s="95" t="str">
        <f>VLOOKUP(C46,[1]Data!$L$26285:$M$26419,2,0)</f>
        <v>301-A2</v>
      </c>
      <c r="U46" s="3"/>
      <c r="V46" s="26"/>
      <c r="W46" s="73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2:38" ht="18.75" customHeight="1">
      <c r="B47" s="27">
        <v>38</v>
      </c>
      <c r="C47" s="28" t="s">
        <v>485</v>
      </c>
      <c r="D47" s="87" t="s">
        <v>486</v>
      </c>
      <c r="E47" s="29" t="s">
        <v>349</v>
      </c>
      <c r="F47" s="30" t="s">
        <v>356</v>
      </c>
      <c r="G47" s="28" t="s">
        <v>62</v>
      </c>
      <c r="H47" s="31">
        <v>8</v>
      </c>
      <c r="I47" s="31">
        <v>8</v>
      </c>
      <c r="J47" s="31" t="s">
        <v>28</v>
      </c>
      <c r="K47" s="31">
        <v>8</v>
      </c>
      <c r="L47" s="38"/>
      <c r="M47" s="38"/>
      <c r="N47" s="38"/>
      <c r="O47" s="33">
        <v>7.5</v>
      </c>
      <c r="P47" s="34">
        <f>ROUND(SUMPRODUCT(H47:O47,$H$9:$O$9)/100,1)</f>
        <v>7.7</v>
      </c>
      <c r="Q47" s="35" t="str">
        <f t="shared" si="0"/>
        <v>B</v>
      </c>
      <c r="R47" s="36" t="str">
        <f t="shared" si="1"/>
        <v>Khá</v>
      </c>
      <c r="S47" s="37" t="str">
        <f t="shared" si="2"/>
        <v/>
      </c>
      <c r="T47" s="95" t="str">
        <f>VLOOKUP(C47,[1]Data!$L$26285:$M$26419,2,0)</f>
        <v>301-A2</v>
      </c>
      <c r="U47" s="3"/>
      <c r="V47" s="26"/>
      <c r="W47" s="73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2:38" ht="18.75" customHeight="1">
      <c r="B48" s="27">
        <v>39</v>
      </c>
      <c r="C48" s="28" t="s">
        <v>487</v>
      </c>
      <c r="D48" s="87" t="s">
        <v>488</v>
      </c>
      <c r="E48" s="29" t="s">
        <v>489</v>
      </c>
      <c r="F48" s="30" t="s">
        <v>490</v>
      </c>
      <c r="G48" s="28" t="s">
        <v>58</v>
      </c>
      <c r="H48" s="31">
        <v>8</v>
      </c>
      <c r="I48" s="31">
        <v>7</v>
      </c>
      <c r="J48" s="31" t="s">
        <v>28</v>
      </c>
      <c r="K48" s="31">
        <v>7</v>
      </c>
      <c r="L48" s="38"/>
      <c r="M48" s="38"/>
      <c r="N48" s="38"/>
      <c r="O48" s="33">
        <v>7</v>
      </c>
      <c r="P48" s="34">
        <f>ROUND(SUMPRODUCT(H48:O48,$H$9:$O$9)/100,1)</f>
        <v>7.1</v>
      </c>
      <c r="Q48" s="35" t="str">
        <f t="shared" si="0"/>
        <v>B</v>
      </c>
      <c r="R48" s="36" t="str">
        <f t="shared" si="1"/>
        <v>Khá</v>
      </c>
      <c r="S48" s="37" t="str">
        <f t="shared" si="2"/>
        <v/>
      </c>
      <c r="T48" s="95" t="str">
        <f>VLOOKUP(C48,[1]Data!$L$26285:$M$26419,2,0)</f>
        <v>301-A2</v>
      </c>
      <c r="U48" s="3"/>
      <c r="V48" s="26"/>
      <c r="W48" s="73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ht="18.75" customHeight="1">
      <c r="B49" s="27">
        <v>40</v>
      </c>
      <c r="C49" s="28" t="s">
        <v>491</v>
      </c>
      <c r="D49" s="87" t="s">
        <v>492</v>
      </c>
      <c r="E49" s="29" t="s">
        <v>493</v>
      </c>
      <c r="F49" s="30" t="s">
        <v>494</v>
      </c>
      <c r="G49" s="28" t="s">
        <v>62</v>
      </c>
      <c r="H49" s="31">
        <v>8</v>
      </c>
      <c r="I49" s="31">
        <v>6</v>
      </c>
      <c r="J49" s="31" t="s">
        <v>28</v>
      </c>
      <c r="K49" s="31">
        <v>7</v>
      </c>
      <c r="L49" s="38"/>
      <c r="M49" s="38"/>
      <c r="N49" s="38"/>
      <c r="O49" s="33">
        <v>5.5</v>
      </c>
      <c r="P49" s="34">
        <f>ROUND(SUMPRODUCT(H49:O49,$H$9:$O$9)/100,1)</f>
        <v>6.1</v>
      </c>
      <c r="Q49" s="35" t="str">
        <f t="shared" si="0"/>
        <v>C</v>
      </c>
      <c r="R49" s="36" t="str">
        <f t="shared" si="1"/>
        <v>Trung bình</v>
      </c>
      <c r="S49" s="37" t="str">
        <f t="shared" si="2"/>
        <v/>
      </c>
      <c r="T49" s="95" t="str">
        <f>VLOOKUP(C49,[1]Data!$L$26285:$M$26419,2,0)</f>
        <v>301-A2</v>
      </c>
      <c r="U49" s="3"/>
      <c r="V49" s="26"/>
      <c r="W49" s="73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ht="18.75" customHeight="1">
      <c r="B50" s="27">
        <v>41</v>
      </c>
      <c r="C50" s="28" t="s">
        <v>495</v>
      </c>
      <c r="D50" s="87" t="s">
        <v>496</v>
      </c>
      <c r="E50" s="29" t="s">
        <v>497</v>
      </c>
      <c r="F50" s="30" t="s">
        <v>498</v>
      </c>
      <c r="G50" s="28" t="s">
        <v>54</v>
      </c>
      <c r="H50" s="31">
        <v>8</v>
      </c>
      <c r="I50" s="31">
        <v>8</v>
      </c>
      <c r="J50" s="31" t="s">
        <v>28</v>
      </c>
      <c r="K50" s="31">
        <v>8</v>
      </c>
      <c r="L50" s="38"/>
      <c r="M50" s="38"/>
      <c r="N50" s="38"/>
      <c r="O50" s="33">
        <v>8</v>
      </c>
      <c r="P50" s="34">
        <f>ROUND(SUMPRODUCT(H50:O50,$H$9:$O$9)/100,1)</f>
        <v>8</v>
      </c>
      <c r="Q50" s="35" t="str">
        <f t="shared" si="0"/>
        <v>B+</v>
      </c>
      <c r="R50" s="36" t="str">
        <f t="shared" si="1"/>
        <v>Khá</v>
      </c>
      <c r="S50" s="37" t="str">
        <f t="shared" si="2"/>
        <v/>
      </c>
      <c r="T50" s="95" t="str">
        <f>VLOOKUP(C50,[1]Data!$L$26285:$M$26419,2,0)</f>
        <v>301-A2</v>
      </c>
      <c r="U50" s="3"/>
      <c r="V50" s="26"/>
      <c r="W50" s="73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18.75" customHeight="1">
      <c r="B51" s="27">
        <v>42</v>
      </c>
      <c r="C51" s="28" t="s">
        <v>499</v>
      </c>
      <c r="D51" s="87" t="s">
        <v>500</v>
      </c>
      <c r="E51" s="29" t="s">
        <v>196</v>
      </c>
      <c r="F51" s="30" t="s">
        <v>501</v>
      </c>
      <c r="G51" s="28" t="s">
        <v>62</v>
      </c>
      <c r="H51" s="31">
        <v>8</v>
      </c>
      <c r="I51" s="31">
        <v>8</v>
      </c>
      <c r="J51" s="31" t="s">
        <v>28</v>
      </c>
      <c r="K51" s="31">
        <v>7</v>
      </c>
      <c r="L51" s="38"/>
      <c r="M51" s="38"/>
      <c r="N51" s="38"/>
      <c r="O51" s="33">
        <v>6.5</v>
      </c>
      <c r="P51" s="34">
        <f>ROUND(SUMPRODUCT(H51:O51,$H$9:$O$9)/100,1)</f>
        <v>6.9</v>
      </c>
      <c r="Q51" s="35" t="str">
        <f t="shared" si="0"/>
        <v>C+</v>
      </c>
      <c r="R51" s="36" t="str">
        <f t="shared" si="1"/>
        <v>Trung bình</v>
      </c>
      <c r="S51" s="37" t="str">
        <f t="shared" si="2"/>
        <v/>
      </c>
      <c r="T51" s="95" t="str">
        <f>VLOOKUP(C51,[1]Data!$L$26285:$M$26419,2,0)</f>
        <v>301-A2</v>
      </c>
      <c r="U51" s="3"/>
      <c r="V51" s="26"/>
      <c r="W51" s="73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ht="18.75" customHeight="1">
      <c r="B52" s="27">
        <v>43</v>
      </c>
      <c r="C52" s="28" t="s">
        <v>502</v>
      </c>
      <c r="D52" s="87" t="s">
        <v>503</v>
      </c>
      <c r="E52" s="29" t="s">
        <v>504</v>
      </c>
      <c r="F52" s="30" t="s">
        <v>505</v>
      </c>
      <c r="G52" s="28" t="s">
        <v>72</v>
      </c>
      <c r="H52" s="31">
        <v>8</v>
      </c>
      <c r="I52" s="31">
        <v>8</v>
      </c>
      <c r="J52" s="31" t="s">
        <v>28</v>
      </c>
      <c r="K52" s="31">
        <v>8</v>
      </c>
      <c r="L52" s="38"/>
      <c r="M52" s="38"/>
      <c r="N52" s="38"/>
      <c r="O52" s="33">
        <v>7.5</v>
      </c>
      <c r="P52" s="34">
        <f>ROUND(SUMPRODUCT(H52:O52,$H$9:$O$9)/100,1)</f>
        <v>7.7</v>
      </c>
      <c r="Q52" s="35" t="str">
        <f t="shared" si="0"/>
        <v>B</v>
      </c>
      <c r="R52" s="36" t="str">
        <f t="shared" si="1"/>
        <v>Khá</v>
      </c>
      <c r="S52" s="37" t="str">
        <f t="shared" si="2"/>
        <v/>
      </c>
      <c r="T52" s="95" t="str">
        <f>VLOOKUP(C52,[1]Data!$L$26285:$M$26419,2,0)</f>
        <v>301-A2</v>
      </c>
      <c r="U52" s="3"/>
      <c r="V52" s="26"/>
      <c r="W52" s="73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ht="18.75" customHeight="1">
      <c r="B53" s="27">
        <v>44</v>
      </c>
      <c r="C53" s="28" t="s">
        <v>506</v>
      </c>
      <c r="D53" s="87" t="s">
        <v>507</v>
      </c>
      <c r="E53" s="29" t="s">
        <v>508</v>
      </c>
      <c r="F53" s="30" t="s">
        <v>509</v>
      </c>
      <c r="G53" s="28" t="s">
        <v>54</v>
      </c>
      <c r="H53" s="31">
        <v>8</v>
      </c>
      <c r="I53" s="31">
        <v>7</v>
      </c>
      <c r="J53" s="31" t="s">
        <v>28</v>
      </c>
      <c r="K53" s="31">
        <v>7</v>
      </c>
      <c r="L53" s="38"/>
      <c r="M53" s="38"/>
      <c r="N53" s="38"/>
      <c r="O53" s="33">
        <v>5</v>
      </c>
      <c r="P53" s="34">
        <f>ROUND(SUMPRODUCT(H53:O53,$H$9:$O$9)/100,1)</f>
        <v>5.9</v>
      </c>
      <c r="Q53" s="35" t="str">
        <f t="shared" si="0"/>
        <v>C</v>
      </c>
      <c r="R53" s="36" t="str">
        <f t="shared" si="1"/>
        <v>Trung bình</v>
      </c>
      <c r="S53" s="37" t="str">
        <f t="shared" si="2"/>
        <v/>
      </c>
      <c r="T53" s="95" t="str">
        <f>VLOOKUP(C53,[1]Data!$L$26285:$M$26419,2,0)</f>
        <v>301-A2</v>
      </c>
      <c r="U53" s="3"/>
      <c r="V53" s="26"/>
      <c r="W53" s="73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18.75" customHeight="1">
      <c r="B54" s="27">
        <v>45</v>
      </c>
      <c r="C54" s="28" t="s">
        <v>510</v>
      </c>
      <c r="D54" s="87" t="s">
        <v>64</v>
      </c>
      <c r="E54" s="29" t="s">
        <v>511</v>
      </c>
      <c r="F54" s="30" t="s">
        <v>512</v>
      </c>
      <c r="G54" s="28" t="s">
        <v>58</v>
      </c>
      <c r="H54" s="31">
        <v>8</v>
      </c>
      <c r="I54" s="31">
        <v>7</v>
      </c>
      <c r="J54" s="31" t="s">
        <v>28</v>
      </c>
      <c r="K54" s="31">
        <v>7</v>
      </c>
      <c r="L54" s="38"/>
      <c r="M54" s="38"/>
      <c r="N54" s="38"/>
      <c r="O54" s="33">
        <v>6.5</v>
      </c>
      <c r="P54" s="34">
        <f>ROUND(SUMPRODUCT(H54:O54,$H$9:$O$9)/100,1)</f>
        <v>6.8</v>
      </c>
      <c r="Q54" s="35" t="str">
        <f t="shared" si="0"/>
        <v>C+</v>
      </c>
      <c r="R54" s="36" t="str">
        <f t="shared" si="1"/>
        <v>Trung bình</v>
      </c>
      <c r="S54" s="37" t="str">
        <f t="shared" si="2"/>
        <v/>
      </c>
      <c r="T54" s="95" t="str">
        <f>VLOOKUP(C54,[1]Data!$L$26285:$M$26419,2,0)</f>
        <v>301-A2</v>
      </c>
      <c r="U54" s="3"/>
      <c r="V54" s="26"/>
      <c r="W54" s="73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ht="18.75" customHeight="1">
      <c r="B55" s="27">
        <v>46</v>
      </c>
      <c r="C55" s="28" t="s">
        <v>513</v>
      </c>
      <c r="D55" s="87" t="s">
        <v>514</v>
      </c>
      <c r="E55" s="29" t="s">
        <v>369</v>
      </c>
      <c r="F55" s="30" t="s">
        <v>515</v>
      </c>
      <c r="G55" s="28" t="s">
        <v>54</v>
      </c>
      <c r="H55" s="31">
        <v>8</v>
      </c>
      <c r="I55" s="31">
        <v>8</v>
      </c>
      <c r="J55" s="31" t="s">
        <v>28</v>
      </c>
      <c r="K55" s="31">
        <v>8</v>
      </c>
      <c r="L55" s="38"/>
      <c r="M55" s="38"/>
      <c r="N55" s="38"/>
      <c r="O55" s="33">
        <v>6.5</v>
      </c>
      <c r="P55" s="34">
        <f>ROUND(SUMPRODUCT(H55:O55,$H$9:$O$9)/100,1)</f>
        <v>7.1</v>
      </c>
      <c r="Q55" s="35" t="str">
        <f t="shared" si="0"/>
        <v>B</v>
      </c>
      <c r="R55" s="36" t="str">
        <f t="shared" si="1"/>
        <v>Khá</v>
      </c>
      <c r="S55" s="37" t="str">
        <f t="shared" si="2"/>
        <v/>
      </c>
      <c r="T55" s="95" t="str">
        <f>VLOOKUP(C55,[1]Data!$L$26285:$M$26419,2,0)</f>
        <v>301-A2</v>
      </c>
      <c r="U55" s="3"/>
      <c r="V55" s="26"/>
      <c r="W55" s="73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ht="9" customHeight="1">
      <c r="A56" s="2"/>
      <c r="B56" s="39"/>
      <c r="C56" s="40"/>
      <c r="D56" s="88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>
      <c r="A57" s="2"/>
      <c r="B57" s="109" t="s">
        <v>29</v>
      </c>
      <c r="C57" s="109"/>
      <c r="D57" s="88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customHeight="1">
      <c r="A58" s="2"/>
      <c r="B58" s="45" t="s">
        <v>30</v>
      </c>
      <c r="C58" s="45"/>
      <c r="D58" s="89">
        <f>+$Z$8</f>
        <v>46</v>
      </c>
      <c r="E58" s="46" t="s">
        <v>31</v>
      </c>
      <c r="F58" s="96" t="s">
        <v>32</v>
      </c>
      <c r="G58" s="96"/>
      <c r="H58" s="96"/>
      <c r="I58" s="96"/>
      <c r="J58" s="96"/>
      <c r="K58" s="96"/>
      <c r="L58" s="96"/>
      <c r="M58" s="96"/>
      <c r="N58" s="96"/>
      <c r="O58" s="47">
        <f>$Z$8 -COUNTIF($S$9:$S$233,"Vắng") -COUNTIF($S$9:$S$233,"Vắng có phép") - COUNTIF($S$9:$S$233,"Đình chỉ thi") - COUNTIF($S$9:$S$233,"Không đủ ĐKDT")</f>
        <v>45</v>
      </c>
      <c r="P58" s="47"/>
      <c r="Q58" s="47"/>
      <c r="R58" s="48"/>
      <c r="S58" s="49" t="s">
        <v>31</v>
      </c>
      <c r="T58" s="48"/>
      <c r="U58" s="3"/>
    </row>
    <row r="59" spans="1:38" ht="16.5" customHeight="1">
      <c r="A59" s="2"/>
      <c r="B59" s="45" t="s">
        <v>33</v>
      </c>
      <c r="C59" s="45"/>
      <c r="D59" s="89">
        <f>+$AK$8</f>
        <v>44</v>
      </c>
      <c r="E59" s="46" t="s">
        <v>31</v>
      </c>
      <c r="F59" s="96" t="s">
        <v>34</v>
      </c>
      <c r="G59" s="96"/>
      <c r="H59" s="96"/>
      <c r="I59" s="96"/>
      <c r="J59" s="96"/>
      <c r="K59" s="96"/>
      <c r="L59" s="96"/>
      <c r="M59" s="96"/>
      <c r="N59" s="96"/>
      <c r="O59" s="50">
        <f>COUNTIF($S$9:$S$109,"Vắng")</f>
        <v>0</v>
      </c>
      <c r="P59" s="50"/>
      <c r="Q59" s="50"/>
      <c r="R59" s="51"/>
      <c r="S59" s="49" t="s">
        <v>31</v>
      </c>
      <c r="T59" s="51"/>
      <c r="U59" s="3"/>
    </row>
    <row r="60" spans="1:38" ht="16.5" customHeight="1">
      <c r="A60" s="2"/>
      <c r="B60" s="45" t="s">
        <v>44</v>
      </c>
      <c r="C60" s="45"/>
      <c r="D60" s="90">
        <f>COUNTIF(W10:W55,"Học lại")</f>
        <v>2</v>
      </c>
      <c r="E60" s="46" t="s">
        <v>31</v>
      </c>
      <c r="F60" s="96" t="s">
        <v>45</v>
      </c>
      <c r="G60" s="96"/>
      <c r="H60" s="96"/>
      <c r="I60" s="96"/>
      <c r="J60" s="96"/>
      <c r="K60" s="96"/>
      <c r="L60" s="96"/>
      <c r="M60" s="96"/>
      <c r="N60" s="96"/>
      <c r="O60" s="47">
        <f>COUNTIF($S$9:$S$109,"Vắng có phép")</f>
        <v>0</v>
      </c>
      <c r="P60" s="47"/>
      <c r="Q60" s="47"/>
      <c r="R60" s="48"/>
      <c r="S60" s="49" t="s">
        <v>31</v>
      </c>
      <c r="T60" s="48"/>
      <c r="U60" s="3"/>
    </row>
    <row r="61" spans="1:38" ht="3" customHeight="1">
      <c r="A61" s="2"/>
      <c r="B61" s="39"/>
      <c r="C61" s="40"/>
      <c r="D61" s="88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>
      <c r="B62" s="79" t="s">
        <v>46</v>
      </c>
      <c r="C62" s="79"/>
      <c r="D62" s="91">
        <f>COUNTIF(W10:W55,"Thi lại")</f>
        <v>0</v>
      </c>
      <c r="E62" s="80" t="s">
        <v>31</v>
      </c>
      <c r="F62" s="3"/>
      <c r="G62" s="3"/>
      <c r="H62" s="3"/>
      <c r="I62" s="3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3"/>
    </row>
    <row r="63" spans="1:38" ht="15.75" customHeight="1">
      <c r="B63" s="79"/>
      <c r="C63" s="79"/>
      <c r="D63" s="91"/>
      <c r="E63" s="80"/>
      <c r="F63" s="3"/>
      <c r="G63" s="3"/>
      <c r="H63" s="3"/>
      <c r="I63" s="3"/>
      <c r="J63" s="97" t="s">
        <v>517</v>
      </c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3"/>
    </row>
    <row r="64" spans="1:38">
      <c r="A64" s="52"/>
      <c r="B64" s="98" t="s">
        <v>35</v>
      </c>
      <c r="C64" s="98"/>
      <c r="D64" s="98"/>
      <c r="E64" s="98"/>
      <c r="F64" s="98"/>
      <c r="G64" s="98"/>
      <c r="H64" s="98"/>
      <c r="I64" s="53"/>
      <c r="J64" s="99" t="s">
        <v>48</v>
      </c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3"/>
    </row>
    <row r="65" spans="1:38" ht="15.75" customHeight="1">
      <c r="A65" s="2"/>
      <c r="B65" s="39"/>
      <c r="C65" s="54"/>
      <c r="D65" s="92"/>
      <c r="E65" s="55"/>
      <c r="F65" s="55"/>
      <c r="G65" s="55"/>
      <c r="H65" s="56"/>
      <c r="I65" s="57"/>
      <c r="J65" s="99" t="s">
        <v>49</v>
      </c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</row>
    <row r="66" spans="1:38" s="2" customFormat="1">
      <c r="B66" s="98" t="s">
        <v>36</v>
      </c>
      <c r="C66" s="98"/>
      <c r="D66" s="100" t="s">
        <v>518</v>
      </c>
      <c r="E66" s="100"/>
      <c r="F66" s="100"/>
      <c r="G66" s="100"/>
      <c r="H66" s="100"/>
      <c r="I66" s="57"/>
      <c r="J66" s="57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s="2" customFormat="1">
      <c r="A67" s="1"/>
      <c r="B67" s="3"/>
      <c r="C67" s="3"/>
      <c r="D67" s="9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s="2" customFormat="1">
      <c r="A68" s="1"/>
      <c r="B68" s="3"/>
      <c r="C68" s="3"/>
      <c r="D68" s="93"/>
      <c r="E68" s="3"/>
      <c r="F68" s="3"/>
      <c r="G68" s="3"/>
      <c r="H68" s="3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3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s="2" customFormat="1">
      <c r="A69" s="1"/>
      <c r="B69" s="3"/>
      <c r="C69" s="3"/>
      <c r="D69" s="93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3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 ht="15.75" customHeight="1">
      <c r="A70" s="1"/>
      <c r="B70" s="3"/>
      <c r="C70" s="3"/>
      <c r="D70" s="93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</autoFilter>
  <sortState ref="B10:U55">
    <sortCondition ref="B10:B55"/>
  </sortState>
  <mergeCells count="48"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58:N58"/>
    <mergeCell ref="F59:N59"/>
    <mergeCell ref="C7:C8"/>
    <mergeCell ref="D7:E8"/>
    <mergeCell ref="N7:N8"/>
    <mergeCell ref="B66:C66"/>
    <mergeCell ref="D66:H66"/>
    <mergeCell ref="J65:T6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7:C57"/>
    <mergeCell ref="F60:N60"/>
    <mergeCell ref="J62:T62"/>
    <mergeCell ref="J63:T63"/>
    <mergeCell ref="B64:H64"/>
    <mergeCell ref="J64:T64"/>
  </mergeCells>
  <conditionalFormatting sqref="H10:O55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63:C70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X2:AL8 D60 W10:W5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43" activePane="bottomLeft" state="frozen"/>
      <selection activeCell="T3" sqref="T1:T1048576"/>
      <selection pane="bottomLeft" activeCell="T3" sqref="T1:T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4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519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47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83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23" t="s">
        <v>2</v>
      </c>
      <c r="C4" s="123"/>
      <c r="D4" s="124" t="s">
        <v>224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371</v>
      </c>
      <c r="P4" s="125"/>
      <c r="Q4" s="125"/>
      <c r="R4" s="125"/>
      <c r="S4" s="125"/>
      <c r="T4" s="125"/>
      <c r="W4" s="61"/>
      <c r="X4" s="116" t="s">
        <v>43</v>
      </c>
      <c r="Y4" s="116" t="s">
        <v>8</v>
      </c>
      <c r="Z4" s="116" t="s">
        <v>42</v>
      </c>
      <c r="AA4" s="116" t="s">
        <v>41</v>
      </c>
      <c r="AB4" s="116"/>
      <c r="AC4" s="116"/>
      <c r="AD4" s="116"/>
      <c r="AE4" s="116" t="s">
        <v>40</v>
      </c>
      <c r="AF4" s="116"/>
      <c r="AG4" s="116" t="s">
        <v>38</v>
      </c>
      <c r="AH4" s="116"/>
      <c r="AI4" s="116" t="s">
        <v>39</v>
      </c>
      <c r="AJ4" s="116"/>
      <c r="AK4" s="116" t="s">
        <v>37</v>
      </c>
      <c r="AL4" s="116"/>
    </row>
    <row r="5" spans="2:38" ht="17.25" customHeight="1">
      <c r="B5" s="117" t="s">
        <v>3</v>
      </c>
      <c r="C5" s="117"/>
      <c r="D5" s="84"/>
      <c r="G5" s="118" t="s">
        <v>226</v>
      </c>
      <c r="H5" s="118"/>
      <c r="I5" s="118"/>
      <c r="J5" s="118"/>
      <c r="K5" s="118"/>
      <c r="L5" s="118"/>
      <c r="M5" s="118"/>
      <c r="N5" s="118"/>
      <c r="O5" s="118" t="s">
        <v>227</v>
      </c>
      <c r="P5" s="118"/>
      <c r="Q5" s="118"/>
      <c r="R5" s="118"/>
      <c r="S5" s="118"/>
      <c r="T5" s="118"/>
      <c r="W5" s="61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5"/>
      <c r="E6" s="9"/>
      <c r="F6" s="9"/>
      <c r="G6" s="9"/>
      <c r="H6" s="9"/>
      <c r="I6" s="9"/>
      <c r="J6" s="9"/>
      <c r="K6" s="9"/>
      <c r="L6" s="9"/>
      <c r="M6" s="9"/>
      <c r="N6" s="9"/>
      <c r="O6" s="58"/>
      <c r="P6" s="3"/>
      <c r="Q6" s="3"/>
      <c r="R6" s="3"/>
      <c r="S6" s="3"/>
      <c r="T6" s="3"/>
      <c r="W6" s="61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44.25" customHeight="1">
      <c r="B7" s="102" t="s">
        <v>4</v>
      </c>
      <c r="C7" s="110" t="s">
        <v>5</v>
      </c>
      <c r="D7" s="112" t="s">
        <v>6</v>
      </c>
      <c r="E7" s="113"/>
      <c r="F7" s="102" t="s">
        <v>7</v>
      </c>
      <c r="G7" s="102" t="s">
        <v>8</v>
      </c>
      <c r="H7" s="105" t="s">
        <v>9</v>
      </c>
      <c r="I7" s="105" t="s">
        <v>10</v>
      </c>
      <c r="J7" s="105" t="s">
        <v>11</v>
      </c>
      <c r="K7" s="105" t="s">
        <v>12</v>
      </c>
      <c r="L7" s="101" t="s">
        <v>13</v>
      </c>
      <c r="M7" s="101" t="s">
        <v>14</v>
      </c>
      <c r="N7" s="101" t="s">
        <v>15</v>
      </c>
      <c r="O7" s="101" t="s">
        <v>16</v>
      </c>
      <c r="P7" s="102" t="s">
        <v>17</v>
      </c>
      <c r="Q7" s="101" t="s">
        <v>18</v>
      </c>
      <c r="R7" s="102" t="s">
        <v>19</v>
      </c>
      <c r="S7" s="102" t="s">
        <v>20</v>
      </c>
      <c r="T7" s="102" t="s">
        <v>21</v>
      </c>
      <c r="W7" s="61"/>
      <c r="X7" s="116"/>
      <c r="Y7" s="116"/>
      <c r="Z7" s="116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44.25" customHeight="1">
      <c r="B8" s="104"/>
      <c r="C8" s="111"/>
      <c r="D8" s="114"/>
      <c r="E8" s="115"/>
      <c r="F8" s="104"/>
      <c r="G8" s="104"/>
      <c r="H8" s="105"/>
      <c r="I8" s="105"/>
      <c r="J8" s="105"/>
      <c r="K8" s="105"/>
      <c r="L8" s="101"/>
      <c r="M8" s="101"/>
      <c r="N8" s="101"/>
      <c r="O8" s="101"/>
      <c r="P8" s="103"/>
      <c r="Q8" s="101"/>
      <c r="R8" s="104"/>
      <c r="S8" s="103"/>
      <c r="T8" s="103"/>
      <c r="V8" s="10"/>
      <c r="W8" s="61"/>
      <c r="X8" s="66" t="str">
        <f>+D4</f>
        <v>Quản trị công nghệ</v>
      </c>
      <c r="Y8" s="67" t="str">
        <f>+O4</f>
        <v>Nhóm: BSA1326-02</v>
      </c>
      <c r="Z8" s="68">
        <f>+$AI$8+$AK$8+$AG$8</f>
        <v>42</v>
      </c>
      <c r="AA8" s="62">
        <f>COUNTIF($S$9:$S$99,"Khiển trách")</f>
        <v>0</v>
      </c>
      <c r="AB8" s="62">
        <f>COUNTIF($S$9:$S$99,"Cảnh cáo")</f>
        <v>0</v>
      </c>
      <c r="AC8" s="62">
        <f>COUNTIF($S$9:$S$99,"Đình chỉ thi")</f>
        <v>0</v>
      </c>
      <c r="AD8" s="69">
        <f>+($AA$8+$AB$8+$AC$8)/$Z$8*100%</f>
        <v>0</v>
      </c>
      <c r="AE8" s="62">
        <f>SUM(COUNTIF($S$9:$S$97,"Vắng"),COUNTIF($S$9:$S$97,"Vắng có phép"))</f>
        <v>1</v>
      </c>
      <c r="AF8" s="70">
        <f>+$AE$8/$Z$8</f>
        <v>2.3809523809523808E-2</v>
      </c>
      <c r="AG8" s="71">
        <f>COUNTIF($W$9:$W$97,"Thi lại")</f>
        <v>0</v>
      </c>
      <c r="AH8" s="70">
        <f>+$AG$8/$Z$8</f>
        <v>0</v>
      </c>
      <c r="AI8" s="71">
        <f>COUNTIF($W$9:$W$98,"Học lại")</f>
        <v>4</v>
      </c>
      <c r="AJ8" s="70">
        <f>+$AI$8/$Z$8</f>
        <v>9.5238095238095233E-2</v>
      </c>
      <c r="AK8" s="62">
        <f>COUNTIF($W$10:$W$98,"Đạt")</f>
        <v>38</v>
      </c>
      <c r="AL8" s="69">
        <f>+$AK$8/$Z$8</f>
        <v>0.90476190476190477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9">
        <f>100-(H9+I9+J9+K9)</f>
        <v>60</v>
      </c>
      <c r="P9" s="104"/>
      <c r="Q9" s="15"/>
      <c r="R9" s="15"/>
      <c r="S9" s="104"/>
      <c r="T9" s="104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16">
        <v>1</v>
      </c>
      <c r="C10" s="17" t="s">
        <v>230</v>
      </c>
      <c r="D10" s="86" t="s">
        <v>231</v>
      </c>
      <c r="E10" s="18" t="s">
        <v>52</v>
      </c>
      <c r="F10" s="19" t="s">
        <v>232</v>
      </c>
      <c r="G10" s="17" t="s">
        <v>58</v>
      </c>
      <c r="H10" s="20">
        <v>8</v>
      </c>
      <c r="I10" s="20">
        <v>8</v>
      </c>
      <c r="J10" s="20" t="s">
        <v>28</v>
      </c>
      <c r="K10" s="20">
        <v>7</v>
      </c>
      <c r="L10" s="21"/>
      <c r="M10" s="21"/>
      <c r="N10" s="21"/>
      <c r="O10" s="22">
        <v>7</v>
      </c>
      <c r="P10" s="23">
        <f>ROUND(SUMPRODUCT(H10:O10,$H$9:$O$9)/100,1)</f>
        <v>7.2</v>
      </c>
      <c r="Q10" s="24" t="str">
        <f t="shared" ref="Q10:Q5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51" si="1">IF($P10&lt;4,"Kém",IF(AND($P10&gt;=4,$P10&lt;=5.4),"Trung bình yếu",IF(AND($P10&gt;=5.5,$P10&lt;=6.9),"Trung bình",IF(AND($P10&gt;=7,$P10&lt;=8.4),"Khá",IF(AND($P10&gt;=8.5,$P10&lt;=10),"Giỏi","")))))</f>
        <v>Khá</v>
      </c>
      <c r="S10" s="81" t="str">
        <f t="shared" ref="S10:S47" si="2">+IF(OR($H10=0,$I10=0,$J10=0,$K10=0),"Không đủ ĐKDT","")</f>
        <v/>
      </c>
      <c r="T10" s="25" t="s">
        <v>372</v>
      </c>
      <c r="U10" s="3"/>
      <c r="V10" s="26"/>
      <c r="W10" s="73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27">
        <v>2</v>
      </c>
      <c r="C11" s="28" t="s">
        <v>233</v>
      </c>
      <c r="D11" s="87" t="s">
        <v>234</v>
      </c>
      <c r="E11" s="29" t="s">
        <v>52</v>
      </c>
      <c r="F11" s="30" t="s">
        <v>57</v>
      </c>
      <c r="G11" s="28" t="s">
        <v>62</v>
      </c>
      <c r="H11" s="31">
        <v>0</v>
      </c>
      <c r="I11" s="31">
        <v>0</v>
      </c>
      <c r="J11" s="31" t="s">
        <v>28</v>
      </c>
      <c r="K11" s="31">
        <v>0</v>
      </c>
      <c r="L11" s="32"/>
      <c r="M11" s="32"/>
      <c r="N11" s="32"/>
      <c r="O11" s="33" t="s">
        <v>521</v>
      </c>
      <c r="P11" s="34">
        <f>ROUND(SUMPRODUCT(H11:O11,$H$9:$O$9)/100,1)</f>
        <v>0</v>
      </c>
      <c r="Q11" s="35" t="str">
        <f t="shared" si="0"/>
        <v>F</v>
      </c>
      <c r="R11" s="36" t="str">
        <f t="shared" si="1"/>
        <v>Kém</v>
      </c>
      <c r="S11" s="37" t="str">
        <f t="shared" si="2"/>
        <v>Không đủ ĐKDT</v>
      </c>
      <c r="T11" s="95" t="s">
        <v>372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2"/>
      <c r="Y11" s="72"/>
      <c r="Z11" s="72"/>
      <c r="AA11" s="64"/>
      <c r="AB11" s="64"/>
      <c r="AC11" s="64"/>
      <c r="AD11" s="64"/>
      <c r="AE11" s="63"/>
      <c r="AF11" s="64"/>
      <c r="AG11" s="64"/>
      <c r="AH11" s="64"/>
      <c r="AI11" s="64"/>
      <c r="AJ11" s="64"/>
      <c r="AK11" s="64"/>
      <c r="AL11" s="65"/>
    </row>
    <row r="12" spans="2:38" ht="18.75" customHeight="1">
      <c r="B12" s="27">
        <v>3</v>
      </c>
      <c r="C12" s="28" t="s">
        <v>235</v>
      </c>
      <c r="D12" s="87" t="s">
        <v>236</v>
      </c>
      <c r="E12" s="29" t="s">
        <v>237</v>
      </c>
      <c r="F12" s="30" t="s">
        <v>238</v>
      </c>
      <c r="G12" s="28" t="s">
        <v>54</v>
      </c>
      <c r="H12" s="31">
        <v>8</v>
      </c>
      <c r="I12" s="31">
        <v>7</v>
      </c>
      <c r="J12" s="31" t="s">
        <v>28</v>
      </c>
      <c r="K12" s="31">
        <v>7</v>
      </c>
      <c r="L12" s="38"/>
      <c r="M12" s="38"/>
      <c r="N12" s="38"/>
      <c r="O12" s="33">
        <v>5</v>
      </c>
      <c r="P12" s="34">
        <f>ROUND(SUMPRODUCT(H12:O12,$H$9:$O$9)/100,1)</f>
        <v>5.9</v>
      </c>
      <c r="Q12" s="35" t="str">
        <f t="shared" si="0"/>
        <v>C</v>
      </c>
      <c r="R12" s="36" t="str">
        <f t="shared" si="1"/>
        <v>Trung bình</v>
      </c>
      <c r="S12" s="37" t="str">
        <f t="shared" si="2"/>
        <v/>
      </c>
      <c r="T12" s="95" t="s">
        <v>372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4"/>
      <c r="Y12" s="74"/>
      <c r="Z12" s="82"/>
      <c r="AA12" s="63"/>
      <c r="AB12" s="63"/>
      <c r="AC12" s="63"/>
      <c r="AD12" s="76"/>
      <c r="AE12" s="63"/>
      <c r="AF12" s="77"/>
      <c r="AG12" s="78"/>
      <c r="AH12" s="77"/>
      <c r="AI12" s="78"/>
      <c r="AJ12" s="77"/>
      <c r="AK12" s="63"/>
      <c r="AL12" s="76"/>
    </row>
    <row r="13" spans="2:38" ht="18.75" customHeight="1">
      <c r="B13" s="27">
        <v>4</v>
      </c>
      <c r="C13" s="28" t="s">
        <v>239</v>
      </c>
      <c r="D13" s="87" t="s">
        <v>240</v>
      </c>
      <c r="E13" s="29" t="s">
        <v>241</v>
      </c>
      <c r="F13" s="30" t="s">
        <v>242</v>
      </c>
      <c r="G13" s="28" t="s">
        <v>72</v>
      </c>
      <c r="H13" s="31">
        <v>8</v>
      </c>
      <c r="I13" s="31">
        <v>8</v>
      </c>
      <c r="J13" s="31" t="s">
        <v>28</v>
      </c>
      <c r="K13" s="31">
        <v>8</v>
      </c>
      <c r="L13" s="38"/>
      <c r="M13" s="38"/>
      <c r="N13" s="38"/>
      <c r="O13" s="33">
        <v>6.5</v>
      </c>
      <c r="P13" s="34">
        <f>ROUND(SUMPRODUCT(H13:O13,$H$9:$O$9)/100,1)</f>
        <v>7.1</v>
      </c>
      <c r="Q13" s="35" t="str">
        <f t="shared" si="0"/>
        <v>B</v>
      </c>
      <c r="R13" s="36" t="str">
        <f t="shared" si="1"/>
        <v>Khá</v>
      </c>
      <c r="S13" s="37" t="str">
        <f t="shared" si="2"/>
        <v/>
      </c>
      <c r="T13" s="95" t="s">
        <v>372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7">
        <v>5</v>
      </c>
      <c r="C14" s="28" t="s">
        <v>243</v>
      </c>
      <c r="D14" s="87" t="s">
        <v>244</v>
      </c>
      <c r="E14" s="29" t="s">
        <v>245</v>
      </c>
      <c r="F14" s="30" t="s">
        <v>246</v>
      </c>
      <c r="G14" s="28" t="s">
        <v>72</v>
      </c>
      <c r="H14" s="31">
        <v>7</v>
      </c>
      <c r="I14" s="31">
        <v>6</v>
      </c>
      <c r="J14" s="31" t="s">
        <v>28</v>
      </c>
      <c r="K14" s="31">
        <v>7</v>
      </c>
      <c r="L14" s="38"/>
      <c r="M14" s="38"/>
      <c r="N14" s="38"/>
      <c r="O14" s="33">
        <v>7</v>
      </c>
      <c r="P14" s="34">
        <f>ROUND(SUMPRODUCT(H14:O14,$H$9:$O$9)/100,1)</f>
        <v>6.9</v>
      </c>
      <c r="Q14" s="35" t="str">
        <f t="shared" si="0"/>
        <v>C+</v>
      </c>
      <c r="R14" s="36" t="str">
        <f t="shared" si="1"/>
        <v>Trung bình</v>
      </c>
      <c r="S14" s="37" t="str">
        <f t="shared" si="2"/>
        <v/>
      </c>
      <c r="T14" s="95" t="s">
        <v>372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6</v>
      </c>
      <c r="C15" s="28" t="s">
        <v>247</v>
      </c>
      <c r="D15" s="87" t="s">
        <v>248</v>
      </c>
      <c r="E15" s="29" t="s">
        <v>249</v>
      </c>
      <c r="F15" s="30" t="s">
        <v>250</v>
      </c>
      <c r="G15" s="28" t="s">
        <v>72</v>
      </c>
      <c r="H15" s="31">
        <v>8</v>
      </c>
      <c r="I15" s="31">
        <v>8</v>
      </c>
      <c r="J15" s="31" t="s">
        <v>28</v>
      </c>
      <c r="K15" s="31">
        <v>7</v>
      </c>
      <c r="L15" s="38"/>
      <c r="M15" s="38"/>
      <c r="N15" s="38"/>
      <c r="O15" s="33">
        <v>8.5</v>
      </c>
      <c r="P15" s="34">
        <f>ROUND(SUMPRODUCT(H15:O15,$H$9:$O$9)/100,1)</f>
        <v>8.1</v>
      </c>
      <c r="Q15" s="35" t="str">
        <f t="shared" si="0"/>
        <v>B+</v>
      </c>
      <c r="R15" s="36" t="str">
        <f t="shared" si="1"/>
        <v>Khá</v>
      </c>
      <c r="S15" s="37" t="str">
        <f t="shared" si="2"/>
        <v/>
      </c>
      <c r="T15" s="95" t="s">
        <v>372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7</v>
      </c>
      <c r="C16" s="28" t="s">
        <v>251</v>
      </c>
      <c r="D16" s="87" t="s">
        <v>252</v>
      </c>
      <c r="E16" s="29" t="s">
        <v>88</v>
      </c>
      <c r="F16" s="30" t="s">
        <v>253</v>
      </c>
      <c r="G16" s="28" t="s">
        <v>62</v>
      </c>
      <c r="H16" s="31">
        <v>8</v>
      </c>
      <c r="I16" s="31">
        <v>7</v>
      </c>
      <c r="J16" s="31" t="s">
        <v>28</v>
      </c>
      <c r="K16" s="31">
        <v>9</v>
      </c>
      <c r="L16" s="38"/>
      <c r="M16" s="38"/>
      <c r="N16" s="38"/>
      <c r="O16" s="33">
        <v>7</v>
      </c>
      <c r="P16" s="34">
        <f>ROUND(SUMPRODUCT(H16:O16,$H$9:$O$9)/100,1)</f>
        <v>7.5</v>
      </c>
      <c r="Q16" s="35" t="str">
        <f t="shared" si="0"/>
        <v>B</v>
      </c>
      <c r="R16" s="36" t="str">
        <f t="shared" si="1"/>
        <v>Khá</v>
      </c>
      <c r="S16" s="37" t="str">
        <f t="shared" si="2"/>
        <v/>
      </c>
      <c r="T16" s="95" t="s">
        <v>372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7">
        <v>8</v>
      </c>
      <c r="C17" s="28" t="s">
        <v>254</v>
      </c>
      <c r="D17" s="87" t="s">
        <v>255</v>
      </c>
      <c r="E17" s="29" t="s">
        <v>256</v>
      </c>
      <c r="F17" s="30" t="s">
        <v>257</v>
      </c>
      <c r="G17" s="28" t="s">
        <v>58</v>
      </c>
      <c r="H17" s="31">
        <v>8</v>
      </c>
      <c r="I17" s="31">
        <v>8</v>
      </c>
      <c r="J17" s="31" t="s">
        <v>28</v>
      </c>
      <c r="K17" s="31">
        <v>7</v>
      </c>
      <c r="L17" s="38"/>
      <c r="M17" s="38"/>
      <c r="N17" s="38"/>
      <c r="O17" s="33">
        <v>7</v>
      </c>
      <c r="P17" s="34">
        <f>ROUND(SUMPRODUCT(H17:O17,$H$9:$O$9)/100,1)</f>
        <v>7.2</v>
      </c>
      <c r="Q17" s="35" t="str">
        <f t="shared" si="0"/>
        <v>B</v>
      </c>
      <c r="R17" s="36" t="str">
        <f t="shared" si="1"/>
        <v>Khá</v>
      </c>
      <c r="S17" s="37" t="str">
        <f t="shared" si="2"/>
        <v/>
      </c>
      <c r="T17" s="95" t="s">
        <v>372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7">
        <v>9</v>
      </c>
      <c r="C18" s="28" t="s">
        <v>258</v>
      </c>
      <c r="D18" s="87" t="s">
        <v>259</v>
      </c>
      <c r="E18" s="29" t="s">
        <v>260</v>
      </c>
      <c r="F18" s="30" t="s">
        <v>242</v>
      </c>
      <c r="G18" s="28" t="s">
        <v>54</v>
      </c>
      <c r="H18" s="31">
        <v>7</v>
      </c>
      <c r="I18" s="31">
        <v>8</v>
      </c>
      <c r="J18" s="31" t="s">
        <v>28</v>
      </c>
      <c r="K18" s="31">
        <v>7</v>
      </c>
      <c r="L18" s="38"/>
      <c r="M18" s="38"/>
      <c r="N18" s="38"/>
      <c r="O18" s="33">
        <v>5.5</v>
      </c>
      <c r="P18" s="34">
        <f>ROUND(SUMPRODUCT(H18:O18,$H$9:$O$9)/100,1)</f>
        <v>6.2</v>
      </c>
      <c r="Q18" s="35" t="str">
        <f t="shared" si="0"/>
        <v>C</v>
      </c>
      <c r="R18" s="36" t="str">
        <f t="shared" si="1"/>
        <v>Trung bình</v>
      </c>
      <c r="S18" s="37" t="str">
        <f t="shared" si="2"/>
        <v/>
      </c>
      <c r="T18" s="95" t="s">
        <v>372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7">
        <v>10</v>
      </c>
      <c r="C19" s="28" t="s">
        <v>261</v>
      </c>
      <c r="D19" s="87" t="s">
        <v>262</v>
      </c>
      <c r="E19" s="29" t="s">
        <v>263</v>
      </c>
      <c r="F19" s="30" t="s">
        <v>264</v>
      </c>
      <c r="G19" s="28" t="s">
        <v>54</v>
      </c>
      <c r="H19" s="31">
        <v>8</v>
      </c>
      <c r="I19" s="31">
        <v>8</v>
      </c>
      <c r="J19" s="31" t="s">
        <v>28</v>
      </c>
      <c r="K19" s="31">
        <v>8</v>
      </c>
      <c r="L19" s="38"/>
      <c r="M19" s="38"/>
      <c r="N19" s="38"/>
      <c r="O19" s="33">
        <v>5.5</v>
      </c>
      <c r="P19" s="34">
        <f>ROUND(SUMPRODUCT(H19:O19,$H$9:$O$9)/100,1)</f>
        <v>6.5</v>
      </c>
      <c r="Q19" s="35" t="str">
        <f t="shared" si="0"/>
        <v>C+</v>
      </c>
      <c r="R19" s="36" t="str">
        <f t="shared" si="1"/>
        <v>Trung bình</v>
      </c>
      <c r="S19" s="37" t="str">
        <f t="shared" si="2"/>
        <v/>
      </c>
      <c r="T19" s="95" t="s">
        <v>372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7">
        <v>11</v>
      </c>
      <c r="C20" s="28" t="s">
        <v>265</v>
      </c>
      <c r="D20" s="87" t="s">
        <v>64</v>
      </c>
      <c r="E20" s="29" t="s">
        <v>263</v>
      </c>
      <c r="F20" s="30" t="s">
        <v>266</v>
      </c>
      <c r="G20" s="28" t="s">
        <v>58</v>
      </c>
      <c r="H20" s="31">
        <v>8</v>
      </c>
      <c r="I20" s="31">
        <v>8</v>
      </c>
      <c r="J20" s="31" t="s">
        <v>28</v>
      </c>
      <c r="K20" s="31">
        <v>7</v>
      </c>
      <c r="L20" s="38"/>
      <c r="M20" s="38"/>
      <c r="N20" s="38"/>
      <c r="O20" s="33">
        <v>6.5</v>
      </c>
      <c r="P20" s="34">
        <f>ROUND(SUMPRODUCT(H20:O20,$H$9:$O$9)/100,1)</f>
        <v>6.9</v>
      </c>
      <c r="Q20" s="35" t="str">
        <f t="shared" si="0"/>
        <v>C+</v>
      </c>
      <c r="R20" s="36" t="str">
        <f t="shared" si="1"/>
        <v>Trung bình</v>
      </c>
      <c r="S20" s="37" t="str">
        <f t="shared" si="2"/>
        <v/>
      </c>
      <c r="T20" s="95" t="s">
        <v>372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7">
        <v>12</v>
      </c>
      <c r="C21" s="28" t="s">
        <v>267</v>
      </c>
      <c r="D21" s="87" t="s">
        <v>64</v>
      </c>
      <c r="E21" s="29" t="s">
        <v>268</v>
      </c>
      <c r="F21" s="30" t="s">
        <v>269</v>
      </c>
      <c r="G21" s="28" t="s">
        <v>62</v>
      </c>
      <c r="H21" s="31">
        <v>8</v>
      </c>
      <c r="I21" s="31">
        <v>7</v>
      </c>
      <c r="J21" s="31" t="s">
        <v>28</v>
      </c>
      <c r="K21" s="31">
        <v>9</v>
      </c>
      <c r="L21" s="38"/>
      <c r="M21" s="38"/>
      <c r="N21" s="38"/>
      <c r="O21" s="33">
        <v>7</v>
      </c>
      <c r="P21" s="34">
        <f>ROUND(SUMPRODUCT(H21:O21,$H$9:$O$9)/100,1)</f>
        <v>7.5</v>
      </c>
      <c r="Q21" s="35" t="str">
        <f t="shared" si="0"/>
        <v>B</v>
      </c>
      <c r="R21" s="36" t="str">
        <f t="shared" si="1"/>
        <v>Khá</v>
      </c>
      <c r="S21" s="37" t="str">
        <f t="shared" si="2"/>
        <v/>
      </c>
      <c r="T21" s="95" t="s">
        <v>372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7">
        <v>13</v>
      </c>
      <c r="C22" s="28" t="s">
        <v>270</v>
      </c>
      <c r="D22" s="87" t="s">
        <v>271</v>
      </c>
      <c r="E22" s="29" t="s">
        <v>272</v>
      </c>
      <c r="F22" s="30" t="s">
        <v>273</v>
      </c>
      <c r="G22" s="28" t="s">
        <v>72</v>
      </c>
      <c r="H22" s="31">
        <v>7</v>
      </c>
      <c r="I22" s="31">
        <v>6</v>
      </c>
      <c r="J22" s="31" t="s">
        <v>28</v>
      </c>
      <c r="K22" s="31">
        <v>7</v>
      </c>
      <c r="L22" s="38"/>
      <c r="M22" s="38"/>
      <c r="N22" s="38"/>
      <c r="O22" s="33">
        <v>6.5</v>
      </c>
      <c r="P22" s="34">
        <f>ROUND(SUMPRODUCT(H22:O22,$H$9:$O$9)/100,1)</f>
        <v>6.6</v>
      </c>
      <c r="Q22" s="35" t="str">
        <f t="shared" si="0"/>
        <v>C+</v>
      </c>
      <c r="R22" s="36" t="str">
        <f t="shared" si="1"/>
        <v>Trung bình</v>
      </c>
      <c r="S22" s="37" t="str">
        <f t="shared" si="2"/>
        <v/>
      </c>
      <c r="T22" s="95" t="s">
        <v>372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7">
        <v>14</v>
      </c>
      <c r="C23" s="28" t="s">
        <v>274</v>
      </c>
      <c r="D23" s="87" t="s">
        <v>275</v>
      </c>
      <c r="E23" s="29" t="s">
        <v>272</v>
      </c>
      <c r="F23" s="30" t="s">
        <v>276</v>
      </c>
      <c r="G23" s="28" t="s">
        <v>58</v>
      </c>
      <c r="H23" s="31">
        <v>8</v>
      </c>
      <c r="I23" s="31">
        <v>8</v>
      </c>
      <c r="J23" s="31" t="s">
        <v>28</v>
      </c>
      <c r="K23" s="31">
        <v>7</v>
      </c>
      <c r="L23" s="38"/>
      <c r="M23" s="38"/>
      <c r="N23" s="38"/>
      <c r="O23" s="33">
        <v>6.5</v>
      </c>
      <c r="P23" s="34">
        <f>ROUND(SUMPRODUCT(H23:O23,$H$9:$O$9)/100,1)</f>
        <v>6.9</v>
      </c>
      <c r="Q23" s="35" t="str">
        <f t="shared" si="0"/>
        <v>C+</v>
      </c>
      <c r="R23" s="36" t="str">
        <f t="shared" si="1"/>
        <v>Trung bình</v>
      </c>
      <c r="S23" s="37" t="str">
        <f t="shared" si="2"/>
        <v/>
      </c>
      <c r="T23" s="95" t="s">
        <v>372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7">
        <v>15</v>
      </c>
      <c r="C24" s="28" t="s">
        <v>277</v>
      </c>
      <c r="D24" s="87" t="s">
        <v>278</v>
      </c>
      <c r="E24" s="29" t="s">
        <v>122</v>
      </c>
      <c r="F24" s="30" t="s">
        <v>279</v>
      </c>
      <c r="G24" s="28" t="s">
        <v>62</v>
      </c>
      <c r="H24" s="31">
        <v>7</v>
      </c>
      <c r="I24" s="31">
        <v>8</v>
      </c>
      <c r="J24" s="31" t="s">
        <v>28</v>
      </c>
      <c r="K24" s="31">
        <v>7</v>
      </c>
      <c r="L24" s="38"/>
      <c r="M24" s="38"/>
      <c r="N24" s="38"/>
      <c r="O24" s="33">
        <v>4.5</v>
      </c>
      <c r="P24" s="34">
        <f>ROUND(SUMPRODUCT(H24:O24,$H$9:$O$9)/100,1)</f>
        <v>5.6</v>
      </c>
      <c r="Q24" s="35" t="str">
        <f t="shared" si="0"/>
        <v>C</v>
      </c>
      <c r="R24" s="36" t="str">
        <f t="shared" si="1"/>
        <v>Trung bình</v>
      </c>
      <c r="S24" s="37" t="str">
        <f t="shared" si="2"/>
        <v/>
      </c>
      <c r="T24" s="95" t="s">
        <v>372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7">
        <v>16</v>
      </c>
      <c r="C25" s="28" t="s">
        <v>280</v>
      </c>
      <c r="D25" s="87" t="s">
        <v>281</v>
      </c>
      <c r="E25" s="29" t="s">
        <v>126</v>
      </c>
      <c r="F25" s="30" t="s">
        <v>250</v>
      </c>
      <c r="G25" s="28" t="s">
        <v>54</v>
      </c>
      <c r="H25" s="31">
        <v>7</v>
      </c>
      <c r="I25" s="31">
        <v>7</v>
      </c>
      <c r="J25" s="31" t="s">
        <v>28</v>
      </c>
      <c r="K25" s="31">
        <v>8</v>
      </c>
      <c r="L25" s="38"/>
      <c r="M25" s="38"/>
      <c r="N25" s="38"/>
      <c r="O25" s="33">
        <v>9</v>
      </c>
      <c r="P25" s="34">
        <f>ROUND(SUMPRODUCT(H25:O25,$H$9:$O$9)/100,1)</f>
        <v>8.4</v>
      </c>
      <c r="Q25" s="35" t="str">
        <f t="shared" si="0"/>
        <v>B+</v>
      </c>
      <c r="R25" s="36" t="str">
        <f t="shared" si="1"/>
        <v>Khá</v>
      </c>
      <c r="S25" s="37" t="str">
        <f t="shared" si="2"/>
        <v/>
      </c>
      <c r="T25" s="95" t="s">
        <v>372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7">
        <v>17</v>
      </c>
      <c r="C26" s="28" t="s">
        <v>282</v>
      </c>
      <c r="D26" s="87" t="s">
        <v>283</v>
      </c>
      <c r="E26" s="29" t="s">
        <v>284</v>
      </c>
      <c r="F26" s="30" t="s">
        <v>285</v>
      </c>
      <c r="G26" s="28" t="s">
        <v>72</v>
      </c>
      <c r="H26" s="31">
        <v>7</v>
      </c>
      <c r="I26" s="31">
        <v>6</v>
      </c>
      <c r="J26" s="31" t="s">
        <v>28</v>
      </c>
      <c r="K26" s="31">
        <v>7</v>
      </c>
      <c r="L26" s="38"/>
      <c r="M26" s="38"/>
      <c r="N26" s="38"/>
      <c r="O26" s="33">
        <v>7</v>
      </c>
      <c r="P26" s="34">
        <f>ROUND(SUMPRODUCT(H26:O26,$H$9:$O$9)/100,1)</f>
        <v>6.9</v>
      </c>
      <c r="Q26" s="35" t="str">
        <f t="shared" si="0"/>
        <v>C+</v>
      </c>
      <c r="R26" s="36" t="str">
        <f t="shared" si="1"/>
        <v>Trung bình</v>
      </c>
      <c r="S26" s="37" t="str">
        <f t="shared" si="2"/>
        <v/>
      </c>
      <c r="T26" s="95" t="s">
        <v>372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7">
        <v>18</v>
      </c>
      <c r="C27" s="28" t="s">
        <v>286</v>
      </c>
      <c r="D27" s="87" t="s">
        <v>287</v>
      </c>
      <c r="E27" s="29" t="s">
        <v>130</v>
      </c>
      <c r="F27" s="30" t="s">
        <v>181</v>
      </c>
      <c r="G27" s="28" t="s">
        <v>72</v>
      </c>
      <c r="H27" s="31">
        <v>8</v>
      </c>
      <c r="I27" s="31">
        <v>7</v>
      </c>
      <c r="J27" s="31" t="s">
        <v>28</v>
      </c>
      <c r="K27" s="31">
        <v>7</v>
      </c>
      <c r="L27" s="38"/>
      <c r="M27" s="38"/>
      <c r="N27" s="38"/>
      <c r="O27" s="33">
        <v>6.5</v>
      </c>
      <c r="P27" s="34">
        <f>ROUND(SUMPRODUCT(H27:O27,$H$9:$O$9)/100,1)</f>
        <v>6.8</v>
      </c>
      <c r="Q27" s="35" t="str">
        <f t="shared" si="0"/>
        <v>C+</v>
      </c>
      <c r="R27" s="36" t="str">
        <f t="shared" si="1"/>
        <v>Trung bình</v>
      </c>
      <c r="S27" s="37" t="str">
        <f t="shared" si="2"/>
        <v/>
      </c>
      <c r="T27" s="95" t="s">
        <v>372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7">
        <v>19</v>
      </c>
      <c r="C28" s="28" t="s">
        <v>288</v>
      </c>
      <c r="D28" s="87" t="s">
        <v>289</v>
      </c>
      <c r="E28" s="29" t="s">
        <v>290</v>
      </c>
      <c r="F28" s="30" t="s">
        <v>291</v>
      </c>
      <c r="G28" s="28" t="s">
        <v>62</v>
      </c>
      <c r="H28" s="31">
        <v>8</v>
      </c>
      <c r="I28" s="31">
        <v>7</v>
      </c>
      <c r="J28" s="31" t="s">
        <v>28</v>
      </c>
      <c r="K28" s="31">
        <v>7</v>
      </c>
      <c r="L28" s="38"/>
      <c r="M28" s="38"/>
      <c r="N28" s="38"/>
      <c r="O28" s="33">
        <v>6.5</v>
      </c>
      <c r="P28" s="34">
        <f>ROUND(SUMPRODUCT(H28:O28,$H$9:$O$9)/100,1)</f>
        <v>6.8</v>
      </c>
      <c r="Q28" s="35" t="str">
        <f t="shared" si="0"/>
        <v>C+</v>
      </c>
      <c r="R28" s="36" t="str">
        <f t="shared" si="1"/>
        <v>Trung bình</v>
      </c>
      <c r="S28" s="37" t="str">
        <f t="shared" si="2"/>
        <v/>
      </c>
      <c r="T28" s="95" t="s">
        <v>372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7">
        <v>20</v>
      </c>
      <c r="C29" s="28" t="s">
        <v>292</v>
      </c>
      <c r="D29" s="87" t="s">
        <v>293</v>
      </c>
      <c r="E29" s="29" t="s">
        <v>294</v>
      </c>
      <c r="F29" s="30" t="s">
        <v>295</v>
      </c>
      <c r="G29" s="28" t="s">
        <v>58</v>
      </c>
      <c r="H29" s="31">
        <v>8</v>
      </c>
      <c r="I29" s="31">
        <v>8</v>
      </c>
      <c r="J29" s="31" t="s">
        <v>28</v>
      </c>
      <c r="K29" s="31">
        <v>7</v>
      </c>
      <c r="L29" s="38"/>
      <c r="M29" s="38"/>
      <c r="N29" s="38"/>
      <c r="O29" s="33">
        <v>6.5</v>
      </c>
      <c r="P29" s="34">
        <f>ROUND(SUMPRODUCT(H29:O29,$H$9:$O$9)/100,1)</f>
        <v>6.9</v>
      </c>
      <c r="Q29" s="35" t="str">
        <f t="shared" si="0"/>
        <v>C+</v>
      </c>
      <c r="R29" s="36" t="str">
        <f t="shared" si="1"/>
        <v>Trung bình</v>
      </c>
      <c r="S29" s="37" t="str">
        <f t="shared" si="2"/>
        <v/>
      </c>
      <c r="T29" s="95" t="s">
        <v>372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7">
        <v>21</v>
      </c>
      <c r="C30" s="28" t="s">
        <v>296</v>
      </c>
      <c r="D30" s="87" t="s">
        <v>297</v>
      </c>
      <c r="E30" s="29" t="s">
        <v>146</v>
      </c>
      <c r="F30" s="30" t="s">
        <v>298</v>
      </c>
      <c r="G30" s="28" t="s">
        <v>72</v>
      </c>
      <c r="H30" s="31">
        <v>8</v>
      </c>
      <c r="I30" s="31">
        <v>7</v>
      </c>
      <c r="J30" s="31" t="s">
        <v>28</v>
      </c>
      <c r="K30" s="31">
        <v>7</v>
      </c>
      <c r="L30" s="38"/>
      <c r="M30" s="38"/>
      <c r="N30" s="38"/>
      <c r="O30" s="33">
        <v>5.5</v>
      </c>
      <c r="P30" s="34">
        <f>ROUND(SUMPRODUCT(H30:O30,$H$9:$O$9)/100,1)</f>
        <v>6.2</v>
      </c>
      <c r="Q30" s="35" t="str">
        <f t="shared" si="0"/>
        <v>C</v>
      </c>
      <c r="R30" s="36" t="str">
        <f t="shared" si="1"/>
        <v>Trung bình</v>
      </c>
      <c r="S30" s="37" t="str">
        <f t="shared" si="2"/>
        <v/>
      </c>
      <c r="T30" s="95" t="s">
        <v>372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7">
        <v>22</v>
      </c>
      <c r="C31" s="28" t="s">
        <v>299</v>
      </c>
      <c r="D31" s="87" t="s">
        <v>300</v>
      </c>
      <c r="E31" s="29" t="s">
        <v>301</v>
      </c>
      <c r="F31" s="30" t="s">
        <v>302</v>
      </c>
      <c r="G31" s="28" t="s">
        <v>72</v>
      </c>
      <c r="H31" s="31">
        <v>8</v>
      </c>
      <c r="I31" s="31">
        <v>8</v>
      </c>
      <c r="J31" s="31" t="s">
        <v>28</v>
      </c>
      <c r="K31" s="31">
        <v>7</v>
      </c>
      <c r="L31" s="38"/>
      <c r="M31" s="38"/>
      <c r="N31" s="38"/>
      <c r="O31" s="33">
        <v>6.5</v>
      </c>
      <c r="P31" s="34">
        <f>ROUND(SUMPRODUCT(H31:O31,$H$9:$O$9)/100,1)</f>
        <v>6.9</v>
      </c>
      <c r="Q31" s="35" t="str">
        <f t="shared" si="0"/>
        <v>C+</v>
      </c>
      <c r="R31" s="36" t="str">
        <f t="shared" si="1"/>
        <v>Trung bình</v>
      </c>
      <c r="S31" s="37" t="str">
        <f t="shared" si="2"/>
        <v/>
      </c>
      <c r="T31" s="95" t="s">
        <v>373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7">
        <v>23</v>
      </c>
      <c r="C32" s="28" t="s">
        <v>303</v>
      </c>
      <c r="D32" s="87" t="s">
        <v>304</v>
      </c>
      <c r="E32" s="29" t="s">
        <v>305</v>
      </c>
      <c r="F32" s="30" t="s">
        <v>306</v>
      </c>
      <c r="G32" s="28" t="s">
        <v>54</v>
      </c>
      <c r="H32" s="31">
        <v>8</v>
      </c>
      <c r="I32" s="31">
        <v>6</v>
      </c>
      <c r="J32" s="31" t="s">
        <v>28</v>
      </c>
      <c r="K32" s="31">
        <v>8</v>
      </c>
      <c r="L32" s="38"/>
      <c r="M32" s="38"/>
      <c r="N32" s="38"/>
      <c r="O32" s="33">
        <v>3</v>
      </c>
      <c r="P32" s="34">
        <f>ROUND(SUMPRODUCT(H32:O32,$H$9:$O$9)/100,1)</f>
        <v>4.8</v>
      </c>
      <c r="Q32" s="35" t="str">
        <f t="shared" si="0"/>
        <v>D</v>
      </c>
      <c r="R32" s="36" t="str">
        <f t="shared" si="1"/>
        <v>Trung bình yếu</v>
      </c>
      <c r="S32" s="37" t="str">
        <f t="shared" si="2"/>
        <v/>
      </c>
      <c r="T32" s="95" t="s">
        <v>373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2:38" ht="18.75" customHeight="1">
      <c r="B33" s="27">
        <v>24</v>
      </c>
      <c r="C33" s="28" t="s">
        <v>307</v>
      </c>
      <c r="D33" s="87" t="s">
        <v>308</v>
      </c>
      <c r="E33" s="29" t="s">
        <v>309</v>
      </c>
      <c r="F33" s="30" t="s">
        <v>310</v>
      </c>
      <c r="G33" s="28" t="s">
        <v>58</v>
      </c>
      <c r="H33" s="31">
        <v>0</v>
      </c>
      <c r="I33" s="31">
        <v>0</v>
      </c>
      <c r="J33" s="31" t="s">
        <v>28</v>
      </c>
      <c r="K33" s="31">
        <v>0</v>
      </c>
      <c r="L33" s="38"/>
      <c r="M33" s="38"/>
      <c r="N33" s="38"/>
      <c r="O33" s="33" t="s">
        <v>521</v>
      </c>
      <c r="P33" s="34">
        <f>ROUND(SUMPRODUCT(H33:O33,$H$9:$O$9)/100,1)</f>
        <v>0</v>
      </c>
      <c r="Q33" s="35" t="str">
        <f t="shared" si="0"/>
        <v>F</v>
      </c>
      <c r="R33" s="36" t="str">
        <f t="shared" si="1"/>
        <v>Kém</v>
      </c>
      <c r="S33" s="37" t="str">
        <f t="shared" si="2"/>
        <v>Không đủ ĐKDT</v>
      </c>
      <c r="T33" s="95" t="s">
        <v>373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2:38" ht="18.75" customHeight="1">
      <c r="B34" s="27">
        <v>25</v>
      </c>
      <c r="C34" s="28" t="s">
        <v>311</v>
      </c>
      <c r="D34" s="87" t="s">
        <v>312</v>
      </c>
      <c r="E34" s="29" t="s">
        <v>313</v>
      </c>
      <c r="F34" s="30" t="s">
        <v>314</v>
      </c>
      <c r="G34" s="28" t="s">
        <v>72</v>
      </c>
      <c r="H34" s="31">
        <v>8</v>
      </c>
      <c r="I34" s="31">
        <v>7</v>
      </c>
      <c r="J34" s="31" t="s">
        <v>28</v>
      </c>
      <c r="K34" s="31">
        <v>8</v>
      </c>
      <c r="L34" s="38"/>
      <c r="M34" s="38"/>
      <c r="N34" s="38"/>
      <c r="O34" s="33">
        <v>5.5</v>
      </c>
      <c r="P34" s="34">
        <f>ROUND(SUMPRODUCT(H34:O34,$H$9:$O$9)/100,1)</f>
        <v>6.4</v>
      </c>
      <c r="Q34" s="35" t="str">
        <f t="shared" si="0"/>
        <v>C</v>
      </c>
      <c r="R34" s="36" t="str">
        <f t="shared" si="1"/>
        <v>Trung bình</v>
      </c>
      <c r="S34" s="37" t="str">
        <f t="shared" si="2"/>
        <v/>
      </c>
      <c r="T34" s="95" t="s">
        <v>373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2:38" ht="18.75" customHeight="1">
      <c r="B35" s="27">
        <v>26</v>
      </c>
      <c r="C35" s="28" t="s">
        <v>315</v>
      </c>
      <c r="D35" s="87" t="s">
        <v>316</v>
      </c>
      <c r="E35" s="29" t="s">
        <v>160</v>
      </c>
      <c r="F35" s="30" t="s">
        <v>317</v>
      </c>
      <c r="G35" s="28" t="s">
        <v>54</v>
      </c>
      <c r="H35" s="31">
        <v>8</v>
      </c>
      <c r="I35" s="31">
        <v>8</v>
      </c>
      <c r="J35" s="31" t="s">
        <v>28</v>
      </c>
      <c r="K35" s="31">
        <v>7</v>
      </c>
      <c r="L35" s="38"/>
      <c r="M35" s="38"/>
      <c r="N35" s="38"/>
      <c r="O35" s="33">
        <v>8.5</v>
      </c>
      <c r="P35" s="34">
        <f>ROUND(SUMPRODUCT(H35:O35,$H$9:$O$9)/100,1)</f>
        <v>8.1</v>
      </c>
      <c r="Q35" s="35" t="str">
        <f t="shared" si="0"/>
        <v>B+</v>
      </c>
      <c r="R35" s="36" t="str">
        <f t="shared" si="1"/>
        <v>Khá</v>
      </c>
      <c r="S35" s="37" t="str">
        <f t="shared" si="2"/>
        <v/>
      </c>
      <c r="T35" s="95" t="s">
        <v>373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2:38" ht="18.75" customHeight="1">
      <c r="B36" s="27">
        <v>27</v>
      </c>
      <c r="C36" s="28" t="s">
        <v>318</v>
      </c>
      <c r="D36" s="87" t="s">
        <v>319</v>
      </c>
      <c r="E36" s="29" t="s">
        <v>160</v>
      </c>
      <c r="F36" s="30" t="s">
        <v>320</v>
      </c>
      <c r="G36" s="28" t="s">
        <v>72</v>
      </c>
      <c r="H36" s="31">
        <v>9</v>
      </c>
      <c r="I36" s="31">
        <v>8</v>
      </c>
      <c r="J36" s="31" t="s">
        <v>28</v>
      </c>
      <c r="K36" s="31">
        <v>7</v>
      </c>
      <c r="L36" s="38"/>
      <c r="M36" s="38"/>
      <c r="N36" s="38"/>
      <c r="O36" s="33">
        <v>8</v>
      </c>
      <c r="P36" s="34">
        <f>ROUND(SUMPRODUCT(H36:O36,$H$9:$O$9)/100,1)</f>
        <v>7.9</v>
      </c>
      <c r="Q36" s="35" t="str">
        <f t="shared" si="0"/>
        <v>B</v>
      </c>
      <c r="R36" s="36" t="str">
        <f t="shared" si="1"/>
        <v>Khá</v>
      </c>
      <c r="S36" s="37" t="str">
        <f t="shared" si="2"/>
        <v/>
      </c>
      <c r="T36" s="95" t="s">
        <v>373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2:38" ht="18.75" customHeight="1">
      <c r="B37" s="27">
        <v>28</v>
      </c>
      <c r="C37" s="28" t="s">
        <v>321</v>
      </c>
      <c r="D37" s="87" t="s">
        <v>322</v>
      </c>
      <c r="E37" s="29" t="s">
        <v>323</v>
      </c>
      <c r="F37" s="30" t="s">
        <v>324</v>
      </c>
      <c r="G37" s="28" t="s">
        <v>54</v>
      </c>
      <c r="H37" s="31">
        <v>8</v>
      </c>
      <c r="I37" s="31">
        <v>6</v>
      </c>
      <c r="J37" s="31" t="s">
        <v>28</v>
      </c>
      <c r="K37" s="31">
        <v>9</v>
      </c>
      <c r="L37" s="38"/>
      <c r="M37" s="38"/>
      <c r="N37" s="38"/>
      <c r="O37" s="33">
        <v>6</v>
      </c>
      <c r="P37" s="34">
        <f>ROUND(SUMPRODUCT(H37:O37,$H$9:$O$9)/100,1)</f>
        <v>6.8</v>
      </c>
      <c r="Q37" s="35" t="str">
        <f t="shared" si="0"/>
        <v>C+</v>
      </c>
      <c r="R37" s="36" t="str">
        <f t="shared" si="1"/>
        <v>Trung bình</v>
      </c>
      <c r="S37" s="37" t="str">
        <f t="shared" si="2"/>
        <v/>
      </c>
      <c r="T37" s="95" t="s">
        <v>373</v>
      </c>
      <c r="U37" s="3"/>
      <c r="V37" s="26"/>
      <c r="W37" s="73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2:38" ht="18.75" customHeight="1">
      <c r="B38" s="27">
        <v>29</v>
      </c>
      <c r="C38" s="28" t="s">
        <v>325</v>
      </c>
      <c r="D38" s="87" t="s">
        <v>191</v>
      </c>
      <c r="E38" s="29" t="s">
        <v>323</v>
      </c>
      <c r="F38" s="30" t="s">
        <v>326</v>
      </c>
      <c r="G38" s="28" t="s">
        <v>72</v>
      </c>
      <c r="H38" s="31">
        <v>8</v>
      </c>
      <c r="I38" s="31">
        <v>8</v>
      </c>
      <c r="J38" s="31" t="s">
        <v>28</v>
      </c>
      <c r="K38" s="31">
        <v>7</v>
      </c>
      <c r="L38" s="38"/>
      <c r="M38" s="38"/>
      <c r="N38" s="38"/>
      <c r="O38" s="33">
        <v>5.5</v>
      </c>
      <c r="P38" s="34">
        <f>ROUND(SUMPRODUCT(H38:O38,$H$9:$O$9)/100,1)</f>
        <v>6.3</v>
      </c>
      <c r="Q38" s="35" t="str">
        <f t="shared" si="0"/>
        <v>C</v>
      </c>
      <c r="R38" s="36" t="str">
        <f t="shared" si="1"/>
        <v>Trung bình</v>
      </c>
      <c r="S38" s="37" t="str">
        <f t="shared" si="2"/>
        <v/>
      </c>
      <c r="T38" s="95" t="s">
        <v>373</v>
      </c>
      <c r="U38" s="3"/>
      <c r="V38" s="26"/>
      <c r="W38" s="73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2:38" ht="18.75" customHeight="1">
      <c r="B39" s="27">
        <v>30</v>
      </c>
      <c r="C39" s="28" t="s">
        <v>327</v>
      </c>
      <c r="D39" s="87" t="s">
        <v>328</v>
      </c>
      <c r="E39" s="29" t="s">
        <v>329</v>
      </c>
      <c r="F39" s="30" t="s">
        <v>330</v>
      </c>
      <c r="G39" s="28" t="s">
        <v>58</v>
      </c>
      <c r="H39" s="31">
        <v>8</v>
      </c>
      <c r="I39" s="31">
        <v>7</v>
      </c>
      <c r="J39" s="31" t="s">
        <v>28</v>
      </c>
      <c r="K39" s="31">
        <v>7</v>
      </c>
      <c r="L39" s="38"/>
      <c r="M39" s="38"/>
      <c r="N39" s="38"/>
      <c r="O39" s="33">
        <v>7</v>
      </c>
      <c r="P39" s="34">
        <f>ROUND(SUMPRODUCT(H39:O39,$H$9:$O$9)/100,1)</f>
        <v>7.1</v>
      </c>
      <c r="Q39" s="35" t="str">
        <f t="shared" si="0"/>
        <v>B</v>
      </c>
      <c r="R39" s="36" t="str">
        <f t="shared" si="1"/>
        <v>Khá</v>
      </c>
      <c r="S39" s="37" t="str">
        <f t="shared" si="2"/>
        <v/>
      </c>
      <c r="T39" s="95" t="s">
        <v>373</v>
      </c>
      <c r="U39" s="3"/>
      <c r="V39" s="26"/>
      <c r="W39" s="73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2:38" ht="18.75" customHeight="1">
      <c r="B40" s="27">
        <v>31</v>
      </c>
      <c r="C40" s="28" t="s">
        <v>331</v>
      </c>
      <c r="D40" s="87" t="s">
        <v>332</v>
      </c>
      <c r="E40" s="29" t="s">
        <v>329</v>
      </c>
      <c r="F40" s="30" t="s">
        <v>333</v>
      </c>
      <c r="G40" s="28" t="s">
        <v>62</v>
      </c>
      <c r="H40" s="31">
        <v>8</v>
      </c>
      <c r="I40" s="31">
        <v>8</v>
      </c>
      <c r="J40" s="31" t="s">
        <v>28</v>
      </c>
      <c r="K40" s="31">
        <v>8</v>
      </c>
      <c r="L40" s="38"/>
      <c r="M40" s="38"/>
      <c r="N40" s="38"/>
      <c r="O40" s="33">
        <v>7.5</v>
      </c>
      <c r="P40" s="34">
        <f>ROUND(SUMPRODUCT(H40:O40,$H$9:$O$9)/100,1)</f>
        <v>7.7</v>
      </c>
      <c r="Q40" s="35" t="str">
        <f t="shared" si="0"/>
        <v>B</v>
      </c>
      <c r="R40" s="36" t="str">
        <f t="shared" si="1"/>
        <v>Khá</v>
      </c>
      <c r="S40" s="37" t="str">
        <f t="shared" si="2"/>
        <v/>
      </c>
      <c r="T40" s="95" t="s">
        <v>373</v>
      </c>
      <c r="U40" s="3"/>
      <c r="V40" s="26"/>
      <c r="W40" s="73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2:38" ht="18.75" customHeight="1">
      <c r="B41" s="27">
        <v>32</v>
      </c>
      <c r="C41" s="28" t="s">
        <v>334</v>
      </c>
      <c r="D41" s="87" t="s">
        <v>335</v>
      </c>
      <c r="E41" s="29" t="s">
        <v>336</v>
      </c>
      <c r="F41" s="30" t="s">
        <v>337</v>
      </c>
      <c r="G41" s="28" t="s">
        <v>58</v>
      </c>
      <c r="H41" s="31">
        <v>0</v>
      </c>
      <c r="I41" s="31">
        <v>0</v>
      </c>
      <c r="J41" s="31" t="s">
        <v>28</v>
      </c>
      <c r="K41" s="31">
        <v>0</v>
      </c>
      <c r="L41" s="38"/>
      <c r="M41" s="38"/>
      <c r="N41" s="38"/>
      <c r="O41" s="33" t="s">
        <v>521</v>
      </c>
      <c r="P41" s="34">
        <f>ROUND(SUMPRODUCT(H41:O41,$H$9:$O$9)/100,1)</f>
        <v>0</v>
      </c>
      <c r="Q41" s="35" t="str">
        <f t="shared" si="0"/>
        <v>F</v>
      </c>
      <c r="R41" s="36" t="str">
        <f t="shared" si="1"/>
        <v>Kém</v>
      </c>
      <c r="S41" s="37" t="str">
        <f t="shared" si="2"/>
        <v>Không đủ ĐKDT</v>
      </c>
      <c r="T41" s="95" t="s">
        <v>373</v>
      </c>
      <c r="U41" s="3"/>
      <c r="V41" s="26"/>
      <c r="W41" s="73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2:38" ht="18.75" customHeight="1">
      <c r="B42" s="27">
        <v>33</v>
      </c>
      <c r="C42" s="28" t="s">
        <v>338</v>
      </c>
      <c r="D42" s="87" t="s">
        <v>339</v>
      </c>
      <c r="E42" s="29" t="s">
        <v>340</v>
      </c>
      <c r="F42" s="30" t="s">
        <v>232</v>
      </c>
      <c r="G42" s="28" t="s">
        <v>54</v>
      </c>
      <c r="H42" s="31">
        <v>8</v>
      </c>
      <c r="I42" s="31">
        <v>7</v>
      </c>
      <c r="J42" s="31" t="s">
        <v>28</v>
      </c>
      <c r="K42" s="31">
        <v>8</v>
      </c>
      <c r="L42" s="38"/>
      <c r="M42" s="38"/>
      <c r="N42" s="38"/>
      <c r="O42" s="33">
        <v>6.5</v>
      </c>
      <c r="P42" s="34">
        <f>ROUND(SUMPRODUCT(H42:O42,$H$9:$O$9)/100,1)</f>
        <v>7</v>
      </c>
      <c r="Q42" s="35" t="str">
        <f t="shared" si="0"/>
        <v>B</v>
      </c>
      <c r="R42" s="36" t="str">
        <f t="shared" si="1"/>
        <v>Khá</v>
      </c>
      <c r="S42" s="37" t="str">
        <f t="shared" si="2"/>
        <v/>
      </c>
      <c r="T42" s="95" t="s">
        <v>373</v>
      </c>
      <c r="U42" s="3"/>
      <c r="V42" s="26"/>
      <c r="W42" s="73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2:38" ht="18.75" customHeight="1">
      <c r="B43" s="27">
        <v>34</v>
      </c>
      <c r="C43" s="28" t="s">
        <v>341</v>
      </c>
      <c r="D43" s="87" t="s">
        <v>342</v>
      </c>
      <c r="E43" s="29" t="s">
        <v>343</v>
      </c>
      <c r="F43" s="30" t="s">
        <v>157</v>
      </c>
      <c r="G43" s="28" t="s">
        <v>54</v>
      </c>
      <c r="H43" s="31">
        <v>8</v>
      </c>
      <c r="I43" s="31">
        <v>8</v>
      </c>
      <c r="J43" s="31" t="s">
        <v>28</v>
      </c>
      <c r="K43" s="31">
        <v>7</v>
      </c>
      <c r="L43" s="38"/>
      <c r="M43" s="38"/>
      <c r="N43" s="38"/>
      <c r="O43" s="33">
        <v>7</v>
      </c>
      <c r="P43" s="34">
        <f>ROUND(SUMPRODUCT(H43:O43,$H$9:$O$9)/100,1)</f>
        <v>7.2</v>
      </c>
      <c r="Q43" s="35" t="str">
        <f t="shared" si="0"/>
        <v>B</v>
      </c>
      <c r="R43" s="36" t="str">
        <f t="shared" si="1"/>
        <v>Khá</v>
      </c>
      <c r="S43" s="37" t="str">
        <f t="shared" si="2"/>
        <v/>
      </c>
      <c r="T43" s="95" t="s">
        <v>373</v>
      </c>
      <c r="U43" s="3"/>
      <c r="V43" s="26"/>
      <c r="W43" s="73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2:38" ht="18.75" customHeight="1">
      <c r="B44" s="27">
        <v>35</v>
      </c>
      <c r="C44" s="28" t="s">
        <v>344</v>
      </c>
      <c r="D44" s="87" t="s">
        <v>345</v>
      </c>
      <c r="E44" s="29" t="s">
        <v>346</v>
      </c>
      <c r="F44" s="30" t="s">
        <v>302</v>
      </c>
      <c r="G44" s="28" t="s">
        <v>72</v>
      </c>
      <c r="H44" s="31">
        <v>8</v>
      </c>
      <c r="I44" s="31">
        <v>7</v>
      </c>
      <c r="J44" s="31" t="s">
        <v>28</v>
      </c>
      <c r="K44" s="31">
        <v>7</v>
      </c>
      <c r="L44" s="38"/>
      <c r="M44" s="38"/>
      <c r="N44" s="38"/>
      <c r="O44" s="33">
        <v>6</v>
      </c>
      <c r="P44" s="34">
        <f>ROUND(SUMPRODUCT(H44:O44,$H$9:$O$9)/100,1)</f>
        <v>6.5</v>
      </c>
      <c r="Q44" s="35" t="str">
        <f t="shared" si="0"/>
        <v>C+</v>
      </c>
      <c r="R44" s="36" t="str">
        <f t="shared" si="1"/>
        <v>Trung bình</v>
      </c>
      <c r="S44" s="37" t="str">
        <f t="shared" si="2"/>
        <v/>
      </c>
      <c r="T44" s="95" t="s">
        <v>373</v>
      </c>
      <c r="U44" s="3"/>
      <c r="V44" s="26"/>
      <c r="W44" s="73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2:38" ht="18.75" customHeight="1">
      <c r="B45" s="27">
        <v>36</v>
      </c>
      <c r="C45" s="28" t="s">
        <v>347</v>
      </c>
      <c r="D45" s="87" t="s">
        <v>348</v>
      </c>
      <c r="E45" s="29" t="s">
        <v>349</v>
      </c>
      <c r="F45" s="30" t="s">
        <v>350</v>
      </c>
      <c r="G45" s="28" t="s">
        <v>54</v>
      </c>
      <c r="H45" s="31">
        <v>8</v>
      </c>
      <c r="I45" s="31">
        <v>7</v>
      </c>
      <c r="J45" s="31" t="s">
        <v>28</v>
      </c>
      <c r="K45" s="31">
        <v>8</v>
      </c>
      <c r="L45" s="38"/>
      <c r="M45" s="38"/>
      <c r="N45" s="38"/>
      <c r="O45" s="33">
        <v>6.5</v>
      </c>
      <c r="P45" s="34">
        <f>ROUND(SUMPRODUCT(H45:O45,$H$9:$O$9)/100,1)</f>
        <v>7</v>
      </c>
      <c r="Q45" s="35" t="str">
        <f t="shared" si="0"/>
        <v>B</v>
      </c>
      <c r="R45" s="36" t="str">
        <f t="shared" si="1"/>
        <v>Khá</v>
      </c>
      <c r="S45" s="37" t="str">
        <f t="shared" si="2"/>
        <v/>
      </c>
      <c r="T45" s="95" t="s">
        <v>373</v>
      </c>
      <c r="U45" s="3"/>
      <c r="V45" s="26"/>
      <c r="W45" s="73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2:38" ht="18.75" customHeight="1">
      <c r="B46" s="27">
        <v>37</v>
      </c>
      <c r="C46" s="28" t="s">
        <v>351</v>
      </c>
      <c r="D46" s="87" t="s">
        <v>352</v>
      </c>
      <c r="E46" s="29" t="s">
        <v>353</v>
      </c>
      <c r="F46" s="30" t="s">
        <v>167</v>
      </c>
      <c r="G46" s="28" t="s">
        <v>72</v>
      </c>
      <c r="H46" s="31">
        <v>8</v>
      </c>
      <c r="I46" s="31">
        <v>8</v>
      </c>
      <c r="J46" s="31" t="s">
        <v>28</v>
      </c>
      <c r="K46" s="31">
        <v>7</v>
      </c>
      <c r="L46" s="38"/>
      <c r="M46" s="38"/>
      <c r="N46" s="38"/>
      <c r="O46" s="33">
        <v>4</v>
      </c>
      <c r="P46" s="34">
        <f>ROUND(SUMPRODUCT(H46:O46,$H$9:$O$9)/100,1)</f>
        <v>5.4</v>
      </c>
      <c r="Q46" s="35" t="str">
        <f t="shared" si="0"/>
        <v>D+</v>
      </c>
      <c r="R46" s="36" t="str">
        <f t="shared" si="1"/>
        <v>Trung bình yếu</v>
      </c>
      <c r="S46" s="37" t="str">
        <f t="shared" si="2"/>
        <v/>
      </c>
      <c r="T46" s="95" t="s">
        <v>373</v>
      </c>
      <c r="U46" s="3"/>
      <c r="V46" s="26"/>
      <c r="W46" s="73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2:38" ht="18.75" customHeight="1">
      <c r="B47" s="27">
        <v>38</v>
      </c>
      <c r="C47" s="28" t="s">
        <v>354</v>
      </c>
      <c r="D47" s="87" t="s">
        <v>355</v>
      </c>
      <c r="E47" s="29" t="s">
        <v>211</v>
      </c>
      <c r="F47" s="30" t="s">
        <v>356</v>
      </c>
      <c r="G47" s="28" t="s">
        <v>72</v>
      </c>
      <c r="H47" s="31">
        <v>8</v>
      </c>
      <c r="I47" s="31">
        <v>6</v>
      </c>
      <c r="J47" s="31" t="s">
        <v>28</v>
      </c>
      <c r="K47" s="31">
        <v>8</v>
      </c>
      <c r="L47" s="38"/>
      <c r="M47" s="38"/>
      <c r="N47" s="38"/>
      <c r="O47" s="33">
        <v>6</v>
      </c>
      <c r="P47" s="34">
        <f>ROUND(SUMPRODUCT(H47:O47,$H$9:$O$9)/100,1)</f>
        <v>6.6</v>
      </c>
      <c r="Q47" s="35" t="str">
        <f t="shared" si="0"/>
        <v>C+</v>
      </c>
      <c r="R47" s="36" t="str">
        <f t="shared" si="1"/>
        <v>Trung bình</v>
      </c>
      <c r="S47" s="37" t="str">
        <f t="shared" si="2"/>
        <v/>
      </c>
      <c r="T47" s="95" t="s">
        <v>373</v>
      </c>
      <c r="U47" s="3"/>
      <c r="V47" s="26"/>
      <c r="W47" s="73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2:38" ht="18.75" customHeight="1">
      <c r="B48" s="27">
        <v>39</v>
      </c>
      <c r="C48" s="28" t="s">
        <v>357</v>
      </c>
      <c r="D48" s="87" t="s">
        <v>358</v>
      </c>
      <c r="E48" s="29" t="s">
        <v>211</v>
      </c>
      <c r="F48" s="30" t="s">
        <v>208</v>
      </c>
      <c r="G48" s="28" t="s">
        <v>54</v>
      </c>
      <c r="H48" s="31">
        <v>9</v>
      </c>
      <c r="I48" s="31">
        <v>7</v>
      </c>
      <c r="J48" s="31" t="s">
        <v>28</v>
      </c>
      <c r="K48" s="31">
        <v>7</v>
      </c>
      <c r="L48" s="38"/>
      <c r="M48" s="38"/>
      <c r="N48" s="38"/>
      <c r="O48" s="33" t="s">
        <v>522</v>
      </c>
      <c r="P48" s="34">
        <v>0</v>
      </c>
      <c r="Q48" s="35" t="str">
        <f t="shared" si="0"/>
        <v>F</v>
      </c>
      <c r="R48" s="36" t="str">
        <f t="shared" si="1"/>
        <v>Kém</v>
      </c>
      <c r="S48" s="37" t="s">
        <v>520</v>
      </c>
      <c r="T48" s="95" t="s">
        <v>373</v>
      </c>
      <c r="U48" s="3"/>
      <c r="V48" s="26"/>
      <c r="W48" s="73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ht="18.75" customHeight="1">
      <c r="B49" s="27">
        <v>40</v>
      </c>
      <c r="C49" s="28" t="s">
        <v>359</v>
      </c>
      <c r="D49" s="87" t="s">
        <v>360</v>
      </c>
      <c r="E49" s="29" t="s">
        <v>361</v>
      </c>
      <c r="F49" s="30" t="s">
        <v>71</v>
      </c>
      <c r="G49" s="28" t="s">
        <v>54</v>
      </c>
      <c r="H49" s="31">
        <v>8</v>
      </c>
      <c r="I49" s="31">
        <v>7</v>
      </c>
      <c r="J49" s="31" t="s">
        <v>28</v>
      </c>
      <c r="K49" s="31">
        <v>9</v>
      </c>
      <c r="L49" s="38"/>
      <c r="M49" s="38"/>
      <c r="N49" s="38"/>
      <c r="O49" s="33">
        <v>7.5</v>
      </c>
      <c r="P49" s="34">
        <f>ROUND(SUMPRODUCT(H49:O49,$H$9:$O$9)/100,1)</f>
        <v>7.8</v>
      </c>
      <c r="Q49" s="35" t="str">
        <f t="shared" si="0"/>
        <v>B</v>
      </c>
      <c r="R49" s="36" t="str">
        <f t="shared" si="1"/>
        <v>Khá</v>
      </c>
      <c r="S49" s="37" t="str">
        <f>+IF(OR($H49=0,$I49=0,$J49=0,$K49=0),"Không đủ ĐKDT","")</f>
        <v/>
      </c>
      <c r="T49" s="95" t="s">
        <v>373</v>
      </c>
      <c r="U49" s="3"/>
      <c r="V49" s="26"/>
      <c r="W49" s="73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ht="18.75" customHeight="1">
      <c r="B50" s="27">
        <v>41</v>
      </c>
      <c r="C50" s="28" t="s">
        <v>362</v>
      </c>
      <c r="D50" s="87" t="s">
        <v>363</v>
      </c>
      <c r="E50" s="29" t="s">
        <v>364</v>
      </c>
      <c r="F50" s="30" t="s">
        <v>365</v>
      </c>
      <c r="G50" s="28" t="s">
        <v>366</v>
      </c>
      <c r="H50" s="31">
        <v>7</v>
      </c>
      <c r="I50" s="31">
        <v>6.5</v>
      </c>
      <c r="J50" s="31" t="s">
        <v>28</v>
      </c>
      <c r="K50" s="31">
        <v>8</v>
      </c>
      <c r="L50" s="38"/>
      <c r="M50" s="38"/>
      <c r="N50" s="38"/>
      <c r="O50" s="33">
        <v>2.5</v>
      </c>
      <c r="P50" s="34">
        <f>ROUND(SUMPRODUCT(H50:O50,$H$9:$O$9)/100,1)</f>
        <v>4.5</v>
      </c>
      <c r="Q50" s="35" t="str">
        <f t="shared" si="0"/>
        <v>D</v>
      </c>
      <c r="R50" s="36" t="str">
        <f t="shared" si="1"/>
        <v>Trung bình yếu</v>
      </c>
      <c r="S50" s="37" t="str">
        <f>+IF(OR($H50=0,$I50=0,$J50=0,$K50=0),"Không đủ ĐKDT","")</f>
        <v/>
      </c>
      <c r="T50" s="95" t="s">
        <v>373</v>
      </c>
      <c r="U50" s="3"/>
      <c r="V50" s="26"/>
      <c r="W50" s="73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18.75" customHeight="1">
      <c r="B51" s="27">
        <v>42</v>
      </c>
      <c r="C51" s="28" t="s">
        <v>367</v>
      </c>
      <c r="D51" s="87" t="s">
        <v>368</v>
      </c>
      <c r="E51" s="29" t="s">
        <v>369</v>
      </c>
      <c r="F51" s="30" t="s">
        <v>370</v>
      </c>
      <c r="G51" s="28" t="s">
        <v>62</v>
      </c>
      <c r="H51" s="31">
        <v>8</v>
      </c>
      <c r="I51" s="31">
        <v>7</v>
      </c>
      <c r="J51" s="31" t="s">
        <v>28</v>
      </c>
      <c r="K51" s="31">
        <v>9</v>
      </c>
      <c r="L51" s="38"/>
      <c r="M51" s="38"/>
      <c r="N51" s="38"/>
      <c r="O51" s="33">
        <v>6.5</v>
      </c>
      <c r="P51" s="34">
        <f>ROUND(SUMPRODUCT(H51:O51,$H$9:$O$9)/100,1)</f>
        <v>7.2</v>
      </c>
      <c r="Q51" s="35" t="str">
        <f t="shared" si="0"/>
        <v>B</v>
      </c>
      <c r="R51" s="36" t="str">
        <f t="shared" si="1"/>
        <v>Khá</v>
      </c>
      <c r="S51" s="37" t="str">
        <f>+IF(OR($H51=0,$I51=0,$J51=0,$K51=0),"Không đủ ĐKDT","")</f>
        <v/>
      </c>
      <c r="T51" s="95" t="s">
        <v>373</v>
      </c>
      <c r="U51" s="3"/>
      <c r="V51" s="26"/>
      <c r="W51" s="73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ht="9" customHeight="1">
      <c r="A52" s="2"/>
      <c r="B52" s="39"/>
      <c r="C52" s="40"/>
      <c r="D52" s="88"/>
      <c r="E52" s="41"/>
      <c r="F52" s="41"/>
      <c r="G52" s="41"/>
      <c r="H52" s="42"/>
      <c r="I52" s="43"/>
      <c r="J52" s="4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</row>
    <row r="53" spans="1:38" ht="16.5">
      <c r="A53" s="2"/>
      <c r="B53" s="109" t="s">
        <v>29</v>
      </c>
      <c r="C53" s="109"/>
      <c r="D53" s="88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 ht="16.5" customHeight="1">
      <c r="A54" s="2"/>
      <c r="B54" s="45" t="s">
        <v>30</v>
      </c>
      <c r="C54" s="45"/>
      <c r="D54" s="89">
        <f>+$Z$8</f>
        <v>42</v>
      </c>
      <c r="E54" s="46" t="s">
        <v>31</v>
      </c>
      <c r="F54" s="96" t="s">
        <v>32</v>
      </c>
      <c r="G54" s="96"/>
      <c r="H54" s="96"/>
      <c r="I54" s="96"/>
      <c r="J54" s="96"/>
      <c r="K54" s="96"/>
      <c r="L54" s="96"/>
      <c r="M54" s="96"/>
      <c r="N54" s="96"/>
      <c r="O54" s="47">
        <f>$Z$8 -COUNTIF($S$9:$S$229,"Vắng") -COUNTIF($S$9:$S$229,"Vắng có phép") - COUNTIF($S$9:$S$229,"Đình chỉ thi") - COUNTIF($S$9:$S$229,"Không đủ ĐKDT")</f>
        <v>38</v>
      </c>
      <c r="P54" s="47"/>
      <c r="Q54" s="47"/>
      <c r="R54" s="48"/>
      <c r="S54" s="49" t="s">
        <v>31</v>
      </c>
      <c r="T54" s="48"/>
      <c r="U54" s="3"/>
    </row>
    <row r="55" spans="1:38" ht="16.5" customHeight="1">
      <c r="A55" s="2"/>
      <c r="B55" s="45" t="s">
        <v>33</v>
      </c>
      <c r="C55" s="45"/>
      <c r="D55" s="89">
        <f>+$AK$8</f>
        <v>38</v>
      </c>
      <c r="E55" s="46" t="s">
        <v>31</v>
      </c>
      <c r="F55" s="96" t="s">
        <v>34</v>
      </c>
      <c r="G55" s="96"/>
      <c r="H55" s="96"/>
      <c r="I55" s="96"/>
      <c r="J55" s="96"/>
      <c r="K55" s="96"/>
      <c r="L55" s="96"/>
      <c r="M55" s="96"/>
      <c r="N55" s="96"/>
      <c r="O55" s="50">
        <f>COUNTIF($S$9:$S$105,"Vắng")</f>
        <v>1</v>
      </c>
      <c r="P55" s="50"/>
      <c r="Q55" s="50"/>
      <c r="R55" s="51"/>
      <c r="S55" s="49" t="s">
        <v>31</v>
      </c>
      <c r="T55" s="51"/>
      <c r="U55" s="3"/>
    </row>
    <row r="56" spans="1:38" ht="16.5" customHeight="1">
      <c r="A56" s="2"/>
      <c r="B56" s="45" t="s">
        <v>44</v>
      </c>
      <c r="C56" s="45"/>
      <c r="D56" s="90">
        <f>COUNTIF(W10:W51,"Học lại")</f>
        <v>4</v>
      </c>
      <c r="E56" s="46" t="s">
        <v>31</v>
      </c>
      <c r="F56" s="96" t="s">
        <v>45</v>
      </c>
      <c r="G56" s="96"/>
      <c r="H56" s="96"/>
      <c r="I56" s="96"/>
      <c r="J56" s="96"/>
      <c r="K56" s="96"/>
      <c r="L56" s="96"/>
      <c r="M56" s="96"/>
      <c r="N56" s="96"/>
      <c r="O56" s="47">
        <f>COUNTIF($S$9:$S$105,"Vắng có phép")</f>
        <v>0</v>
      </c>
      <c r="P56" s="47"/>
      <c r="Q56" s="47"/>
      <c r="R56" s="48"/>
      <c r="S56" s="49" t="s">
        <v>31</v>
      </c>
      <c r="T56" s="48"/>
      <c r="U56" s="3"/>
    </row>
    <row r="57" spans="1:38" ht="3" customHeight="1">
      <c r="A57" s="2"/>
      <c r="B57" s="39"/>
      <c r="C57" s="40"/>
      <c r="D57" s="88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>
      <c r="B58" s="79" t="s">
        <v>46</v>
      </c>
      <c r="C58" s="79"/>
      <c r="D58" s="91">
        <f>COUNTIF(W10:W51,"Thi lại")</f>
        <v>0</v>
      </c>
      <c r="E58" s="80" t="s">
        <v>31</v>
      </c>
      <c r="F58" s="3"/>
      <c r="G58" s="3"/>
      <c r="H58" s="3"/>
      <c r="I58" s="3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3"/>
    </row>
    <row r="59" spans="1:38" ht="15.75" customHeight="1">
      <c r="B59" s="79"/>
      <c r="C59" s="79"/>
      <c r="D59" s="91"/>
      <c r="E59" s="80"/>
      <c r="F59" s="3"/>
      <c r="G59" s="3"/>
      <c r="H59" s="3"/>
      <c r="I59" s="3"/>
      <c r="J59" s="97" t="s">
        <v>517</v>
      </c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3"/>
    </row>
    <row r="60" spans="1:38">
      <c r="A60" s="52"/>
      <c r="B60" s="98" t="s">
        <v>35</v>
      </c>
      <c r="C60" s="98"/>
      <c r="D60" s="98"/>
      <c r="E60" s="98"/>
      <c r="F60" s="98"/>
      <c r="G60" s="98"/>
      <c r="H60" s="98"/>
      <c r="I60" s="53"/>
      <c r="J60" s="99" t="s">
        <v>48</v>
      </c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3"/>
    </row>
    <row r="61" spans="1:38" ht="15.75" customHeight="1">
      <c r="A61" s="2"/>
      <c r="B61" s="39"/>
      <c r="C61" s="54"/>
      <c r="D61" s="92"/>
      <c r="E61" s="55"/>
      <c r="F61" s="55"/>
      <c r="G61" s="55"/>
      <c r="H61" s="56"/>
      <c r="I61" s="57"/>
      <c r="J61" s="99" t="s">
        <v>49</v>
      </c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3"/>
    </row>
    <row r="62" spans="1:38" s="2" customFormat="1">
      <c r="B62" s="98" t="s">
        <v>36</v>
      </c>
      <c r="C62" s="98"/>
      <c r="D62" s="100" t="s">
        <v>518</v>
      </c>
      <c r="E62" s="100"/>
      <c r="F62" s="100"/>
      <c r="G62" s="100"/>
      <c r="H62" s="100"/>
      <c r="I62" s="57"/>
      <c r="J62" s="57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1:38" s="2" customFormat="1">
      <c r="A63" s="1"/>
      <c r="B63" s="3"/>
      <c r="C63" s="3"/>
      <c r="D63" s="9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1:38" s="2" customFormat="1">
      <c r="A64" s="1"/>
      <c r="B64" s="3"/>
      <c r="C64" s="3"/>
      <c r="D64" s="93"/>
      <c r="E64" s="3"/>
      <c r="F64" s="3"/>
      <c r="G64" s="3"/>
      <c r="H64" s="3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3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s="2" customFormat="1">
      <c r="A65" s="1"/>
      <c r="B65" s="3"/>
      <c r="C65" s="3"/>
      <c r="D65" s="93"/>
      <c r="E65" s="3"/>
      <c r="F65" s="3"/>
      <c r="G65" s="3"/>
      <c r="H65" s="3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3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s="2" customFormat="1" ht="15.75" customHeight="1">
      <c r="A66" s="1"/>
      <c r="B66" s="3"/>
      <c r="C66" s="3"/>
      <c r="D66" s="93"/>
      <c r="E66" s="3"/>
      <c r="F66" s="3"/>
      <c r="G66" s="3"/>
      <c r="H66" s="3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3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</sheetData>
  <sheetProtection formatCells="0" formatColumns="0" formatRows="0" insertColumns="0" insertRows="0" insertHyperlinks="0" deleteColumns="0" deleteRows="0" sort="0" autoFilter="0" pivotTables="0"/>
  <autoFilter ref="A8:AL51">
    <filterColumn colId="3" showButton="0"/>
  </autoFilter>
  <sortState ref="B10:U51">
    <sortCondition ref="B10:B51"/>
  </sortState>
  <mergeCells count="48"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54:N54"/>
    <mergeCell ref="F55:N55"/>
    <mergeCell ref="C7:C8"/>
    <mergeCell ref="D7:E8"/>
    <mergeCell ref="N7:N8"/>
    <mergeCell ref="B62:C62"/>
    <mergeCell ref="D62:H62"/>
    <mergeCell ref="J61:T61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3:C53"/>
    <mergeCell ref="F56:N56"/>
    <mergeCell ref="J58:T58"/>
    <mergeCell ref="J59:T59"/>
    <mergeCell ref="B60:H60"/>
    <mergeCell ref="J60:T60"/>
  </mergeCells>
  <conditionalFormatting sqref="H10:O51">
    <cfRule type="cellIs" dxfId="5" priority="8" operator="greaterThan">
      <formula>10</formula>
    </cfRule>
  </conditionalFormatting>
  <conditionalFormatting sqref="C1:C1048576">
    <cfRule type="duplicateValues" dxfId="4" priority="6"/>
  </conditionalFormatting>
  <conditionalFormatting sqref="C59:C66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X2:AL8 D56 W10:W5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1"/>
  <sheetViews>
    <sheetView workbookViewId="0">
      <pane ySplit="3" topLeftCell="A4" activePane="bottomLeft" state="frozen"/>
      <selection activeCell="T3" sqref="T1:T1048576"/>
      <selection pane="bottomLeft" activeCell="T3" sqref="T1:T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4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519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47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83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23" t="s">
        <v>2</v>
      </c>
      <c r="C4" s="123"/>
      <c r="D4" s="124" t="s">
        <v>224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225</v>
      </c>
      <c r="P4" s="125"/>
      <c r="Q4" s="125"/>
      <c r="R4" s="125"/>
      <c r="S4" s="125"/>
      <c r="T4" s="125"/>
      <c r="W4" s="61"/>
      <c r="X4" s="116" t="s">
        <v>43</v>
      </c>
      <c r="Y4" s="116" t="s">
        <v>8</v>
      </c>
      <c r="Z4" s="116" t="s">
        <v>42</v>
      </c>
      <c r="AA4" s="116" t="s">
        <v>41</v>
      </c>
      <c r="AB4" s="116"/>
      <c r="AC4" s="116"/>
      <c r="AD4" s="116"/>
      <c r="AE4" s="116" t="s">
        <v>40</v>
      </c>
      <c r="AF4" s="116"/>
      <c r="AG4" s="116" t="s">
        <v>38</v>
      </c>
      <c r="AH4" s="116"/>
      <c r="AI4" s="116" t="s">
        <v>39</v>
      </c>
      <c r="AJ4" s="116"/>
      <c r="AK4" s="116" t="s">
        <v>37</v>
      </c>
      <c r="AL4" s="116"/>
    </row>
    <row r="5" spans="2:38" ht="17.25" customHeight="1">
      <c r="B5" s="117" t="s">
        <v>3</v>
      </c>
      <c r="C5" s="117"/>
      <c r="D5" s="84"/>
      <c r="G5" s="118" t="s">
        <v>226</v>
      </c>
      <c r="H5" s="118"/>
      <c r="I5" s="118"/>
      <c r="J5" s="118"/>
      <c r="K5" s="118"/>
      <c r="L5" s="118"/>
      <c r="M5" s="118"/>
      <c r="N5" s="118"/>
      <c r="O5" s="118" t="s">
        <v>227</v>
      </c>
      <c r="P5" s="118"/>
      <c r="Q5" s="118"/>
      <c r="R5" s="118"/>
      <c r="S5" s="118"/>
      <c r="T5" s="118"/>
      <c r="W5" s="61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5"/>
      <c r="E6" s="9"/>
      <c r="F6" s="9"/>
      <c r="G6" s="9"/>
      <c r="H6" s="9"/>
      <c r="I6" s="9"/>
      <c r="J6" s="9"/>
      <c r="K6" s="9"/>
      <c r="L6" s="9"/>
      <c r="M6" s="9"/>
      <c r="N6" s="9"/>
      <c r="O6" s="58"/>
      <c r="P6" s="3"/>
      <c r="Q6" s="3"/>
      <c r="R6" s="3"/>
      <c r="S6" s="3"/>
      <c r="T6" s="3"/>
      <c r="W6" s="61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44.25" customHeight="1">
      <c r="B7" s="102" t="s">
        <v>4</v>
      </c>
      <c r="C7" s="110" t="s">
        <v>5</v>
      </c>
      <c r="D7" s="112" t="s">
        <v>6</v>
      </c>
      <c r="E7" s="113"/>
      <c r="F7" s="102" t="s">
        <v>7</v>
      </c>
      <c r="G7" s="102" t="s">
        <v>8</v>
      </c>
      <c r="H7" s="105" t="s">
        <v>9</v>
      </c>
      <c r="I7" s="105" t="s">
        <v>10</v>
      </c>
      <c r="J7" s="105" t="s">
        <v>11</v>
      </c>
      <c r="K7" s="105" t="s">
        <v>12</v>
      </c>
      <c r="L7" s="101" t="s">
        <v>13</v>
      </c>
      <c r="M7" s="101" t="s">
        <v>14</v>
      </c>
      <c r="N7" s="101" t="s">
        <v>15</v>
      </c>
      <c r="O7" s="101" t="s">
        <v>16</v>
      </c>
      <c r="P7" s="102" t="s">
        <v>17</v>
      </c>
      <c r="Q7" s="101" t="s">
        <v>18</v>
      </c>
      <c r="R7" s="102" t="s">
        <v>19</v>
      </c>
      <c r="S7" s="102" t="s">
        <v>20</v>
      </c>
      <c r="T7" s="102" t="s">
        <v>21</v>
      </c>
      <c r="W7" s="61"/>
      <c r="X7" s="116"/>
      <c r="Y7" s="116"/>
      <c r="Z7" s="116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44.25" customHeight="1">
      <c r="B8" s="104"/>
      <c r="C8" s="111"/>
      <c r="D8" s="114"/>
      <c r="E8" s="115"/>
      <c r="F8" s="104"/>
      <c r="G8" s="104"/>
      <c r="H8" s="105"/>
      <c r="I8" s="105"/>
      <c r="J8" s="105"/>
      <c r="K8" s="105"/>
      <c r="L8" s="101"/>
      <c r="M8" s="101"/>
      <c r="N8" s="101"/>
      <c r="O8" s="101"/>
      <c r="P8" s="103"/>
      <c r="Q8" s="101"/>
      <c r="R8" s="104"/>
      <c r="S8" s="103"/>
      <c r="T8" s="103"/>
      <c r="V8" s="10"/>
      <c r="W8" s="61"/>
      <c r="X8" s="66" t="str">
        <f>+D4</f>
        <v>Quản trị công nghệ</v>
      </c>
      <c r="Y8" s="67" t="str">
        <f>+O4</f>
        <v>Nhóm: BSA1326-01</v>
      </c>
      <c r="Z8" s="68">
        <f>+$AI$8+$AK$8+$AG$8</f>
        <v>47</v>
      </c>
      <c r="AA8" s="62">
        <f>COUNTIF($S$9:$S$104,"Khiển trách")</f>
        <v>0</v>
      </c>
      <c r="AB8" s="62">
        <f>COUNTIF($S$9:$S$104,"Cảnh cáo")</f>
        <v>0</v>
      </c>
      <c r="AC8" s="62">
        <f>COUNTIF($S$9:$S$104,"Đình chỉ thi")</f>
        <v>0</v>
      </c>
      <c r="AD8" s="69">
        <f>+($AA$8+$AB$8+$AC$8)/$Z$8*100%</f>
        <v>0</v>
      </c>
      <c r="AE8" s="62">
        <f>SUM(COUNTIF($S$9:$S$102,"Vắng"),COUNTIF($S$9:$S$102,"Vắng có phép"))</f>
        <v>1</v>
      </c>
      <c r="AF8" s="70">
        <f>+$AE$8/$Z$8</f>
        <v>2.1276595744680851E-2</v>
      </c>
      <c r="AG8" s="71">
        <f>COUNTIF($W$9:$W$102,"Thi lại")</f>
        <v>0</v>
      </c>
      <c r="AH8" s="70">
        <f>+$AG$8/$Z$8</f>
        <v>0</v>
      </c>
      <c r="AI8" s="71">
        <f>COUNTIF($W$9:$W$103,"Học lại")</f>
        <v>4</v>
      </c>
      <c r="AJ8" s="70">
        <f>+$AI$8/$Z$8</f>
        <v>8.5106382978723402E-2</v>
      </c>
      <c r="AK8" s="62">
        <f>COUNTIF($W$10:$W$103,"Đạt")</f>
        <v>43</v>
      </c>
      <c r="AL8" s="69">
        <f>+$AK$8/$Z$8</f>
        <v>0.91489361702127658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9">
        <f>100-(H9+I9+J9+K9)</f>
        <v>60</v>
      </c>
      <c r="P9" s="104"/>
      <c r="Q9" s="15"/>
      <c r="R9" s="15"/>
      <c r="S9" s="104"/>
      <c r="T9" s="104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16">
        <v>1</v>
      </c>
      <c r="C10" s="17" t="s">
        <v>50</v>
      </c>
      <c r="D10" s="86" t="s">
        <v>51</v>
      </c>
      <c r="E10" s="18" t="s">
        <v>52</v>
      </c>
      <c r="F10" s="19" t="s">
        <v>53</v>
      </c>
      <c r="G10" s="17" t="s">
        <v>54</v>
      </c>
      <c r="H10" s="20">
        <v>6</v>
      </c>
      <c r="I10" s="20">
        <v>7</v>
      </c>
      <c r="J10" s="20" t="s">
        <v>28</v>
      </c>
      <c r="K10" s="20">
        <v>7</v>
      </c>
      <c r="L10" s="21"/>
      <c r="M10" s="21"/>
      <c r="N10" s="21"/>
      <c r="O10" s="22">
        <v>2.5</v>
      </c>
      <c r="P10" s="23">
        <f>ROUND(SUMPRODUCT(H10:O10,$H$9:$O$9)/100,1)</f>
        <v>4.2</v>
      </c>
      <c r="Q10" s="24" t="str">
        <f t="shared" ref="Q10:Q56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4" t="str">
        <f t="shared" ref="R10:R56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1" t="str">
        <f t="shared" ref="S10:S28" si="2">+IF(OR($H10=0,$I10=0,$J10=0,$K10=0),"Không đủ ĐKDT","")</f>
        <v/>
      </c>
      <c r="T10" s="25" t="s">
        <v>228</v>
      </c>
      <c r="U10" s="3"/>
      <c r="V10" s="26"/>
      <c r="W10" s="73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27">
        <v>2</v>
      </c>
      <c r="C11" s="28" t="s">
        <v>55</v>
      </c>
      <c r="D11" s="87" t="s">
        <v>56</v>
      </c>
      <c r="E11" s="29" t="s">
        <v>52</v>
      </c>
      <c r="F11" s="30" t="s">
        <v>57</v>
      </c>
      <c r="G11" s="28" t="s">
        <v>58</v>
      </c>
      <c r="H11" s="31">
        <v>8</v>
      </c>
      <c r="I11" s="31">
        <v>8</v>
      </c>
      <c r="J11" s="31" t="s">
        <v>28</v>
      </c>
      <c r="K11" s="31">
        <v>7</v>
      </c>
      <c r="L11" s="32"/>
      <c r="M11" s="32"/>
      <c r="N11" s="32"/>
      <c r="O11" s="33">
        <v>6.5</v>
      </c>
      <c r="P11" s="34">
        <f>ROUND(SUMPRODUCT(H11:O11,$H$9:$O$9)/100,1)</f>
        <v>6.9</v>
      </c>
      <c r="Q11" s="35" t="str">
        <f t="shared" si="0"/>
        <v>C+</v>
      </c>
      <c r="R11" s="36" t="str">
        <f t="shared" si="1"/>
        <v>Trung bình</v>
      </c>
      <c r="S11" s="37" t="str">
        <f t="shared" si="2"/>
        <v/>
      </c>
      <c r="T11" s="95" t="s">
        <v>228</v>
      </c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64"/>
      <c r="AB11" s="64"/>
      <c r="AC11" s="64"/>
      <c r="AD11" s="64"/>
      <c r="AE11" s="63"/>
      <c r="AF11" s="64"/>
      <c r="AG11" s="64"/>
      <c r="AH11" s="64"/>
      <c r="AI11" s="64"/>
      <c r="AJ11" s="64"/>
      <c r="AK11" s="64"/>
      <c r="AL11" s="65"/>
    </row>
    <row r="12" spans="2:38" ht="18.75" customHeight="1">
      <c r="B12" s="27">
        <v>3</v>
      </c>
      <c r="C12" s="28" t="s">
        <v>59</v>
      </c>
      <c r="D12" s="87" t="s">
        <v>60</v>
      </c>
      <c r="E12" s="29" t="s">
        <v>52</v>
      </c>
      <c r="F12" s="30" t="s">
        <v>61</v>
      </c>
      <c r="G12" s="28" t="s">
        <v>62</v>
      </c>
      <c r="H12" s="31">
        <v>6</v>
      </c>
      <c r="I12" s="31">
        <v>7</v>
      </c>
      <c r="J12" s="31" t="s">
        <v>28</v>
      </c>
      <c r="K12" s="31">
        <v>6</v>
      </c>
      <c r="L12" s="38"/>
      <c r="M12" s="38"/>
      <c r="N12" s="38"/>
      <c r="O12" s="33">
        <v>7.5</v>
      </c>
      <c r="P12" s="34">
        <f>ROUND(SUMPRODUCT(H12:O12,$H$9:$O$9)/100,1)</f>
        <v>7</v>
      </c>
      <c r="Q12" s="35" t="str">
        <f t="shared" si="0"/>
        <v>B</v>
      </c>
      <c r="R12" s="36" t="str">
        <f t="shared" si="1"/>
        <v>Khá</v>
      </c>
      <c r="S12" s="37" t="str">
        <f t="shared" si="2"/>
        <v/>
      </c>
      <c r="T12" s="95" t="s">
        <v>228</v>
      </c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4"/>
      <c r="Y12" s="74"/>
      <c r="Z12" s="75"/>
      <c r="AA12" s="63"/>
      <c r="AB12" s="63"/>
      <c r="AC12" s="63"/>
      <c r="AD12" s="76"/>
      <c r="AE12" s="63"/>
      <c r="AF12" s="77"/>
      <c r="AG12" s="78"/>
      <c r="AH12" s="77"/>
      <c r="AI12" s="78"/>
      <c r="AJ12" s="77"/>
      <c r="AK12" s="63"/>
      <c r="AL12" s="76"/>
    </row>
    <row r="13" spans="2:38" ht="18.75" customHeight="1">
      <c r="B13" s="27">
        <v>4</v>
      </c>
      <c r="C13" s="28" t="s">
        <v>63</v>
      </c>
      <c r="D13" s="87" t="s">
        <v>64</v>
      </c>
      <c r="E13" s="29" t="s">
        <v>52</v>
      </c>
      <c r="F13" s="30" t="s">
        <v>65</v>
      </c>
      <c r="G13" s="28" t="s">
        <v>54</v>
      </c>
      <c r="H13" s="31">
        <v>8</v>
      </c>
      <c r="I13" s="31">
        <v>8</v>
      </c>
      <c r="J13" s="31" t="s">
        <v>28</v>
      </c>
      <c r="K13" s="31">
        <v>7</v>
      </c>
      <c r="L13" s="38"/>
      <c r="M13" s="38"/>
      <c r="N13" s="38"/>
      <c r="O13" s="33">
        <v>4.5</v>
      </c>
      <c r="P13" s="34">
        <f>ROUND(SUMPRODUCT(H13:O13,$H$9:$O$9)/100,1)</f>
        <v>5.7</v>
      </c>
      <c r="Q13" s="35" t="str">
        <f t="shared" si="0"/>
        <v>C</v>
      </c>
      <c r="R13" s="36" t="str">
        <f t="shared" si="1"/>
        <v>Trung bình</v>
      </c>
      <c r="S13" s="37" t="str">
        <f t="shared" si="2"/>
        <v/>
      </c>
      <c r="T13" s="95" t="s">
        <v>228</v>
      </c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7">
        <v>5</v>
      </c>
      <c r="C14" s="28" t="s">
        <v>66</v>
      </c>
      <c r="D14" s="87" t="s">
        <v>67</v>
      </c>
      <c r="E14" s="29" t="s">
        <v>52</v>
      </c>
      <c r="F14" s="30" t="s">
        <v>68</v>
      </c>
      <c r="G14" s="28" t="s">
        <v>54</v>
      </c>
      <c r="H14" s="31">
        <v>7</v>
      </c>
      <c r="I14" s="31">
        <v>8</v>
      </c>
      <c r="J14" s="31" t="s">
        <v>28</v>
      </c>
      <c r="K14" s="31">
        <v>8</v>
      </c>
      <c r="L14" s="38"/>
      <c r="M14" s="38"/>
      <c r="N14" s="38"/>
      <c r="O14" s="33">
        <v>3.5</v>
      </c>
      <c r="P14" s="34">
        <f>ROUND(SUMPRODUCT(H14:O14,$H$9:$O$9)/100,1)</f>
        <v>5.2</v>
      </c>
      <c r="Q14" s="35" t="str">
        <f t="shared" si="0"/>
        <v>D+</v>
      </c>
      <c r="R14" s="36" t="str">
        <f t="shared" si="1"/>
        <v>Trung bình yếu</v>
      </c>
      <c r="S14" s="37" t="str">
        <f t="shared" si="2"/>
        <v/>
      </c>
      <c r="T14" s="95" t="s">
        <v>228</v>
      </c>
      <c r="U14" s="3"/>
      <c r="V14" s="26"/>
      <c r="W14" s="73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7">
        <v>6</v>
      </c>
      <c r="C15" s="28" t="s">
        <v>69</v>
      </c>
      <c r="D15" s="87" t="s">
        <v>70</v>
      </c>
      <c r="E15" s="29" t="s">
        <v>52</v>
      </c>
      <c r="F15" s="30" t="s">
        <v>71</v>
      </c>
      <c r="G15" s="28" t="s">
        <v>72</v>
      </c>
      <c r="H15" s="31">
        <v>6</v>
      </c>
      <c r="I15" s="31">
        <v>7</v>
      </c>
      <c r="J15" s="31" t="s">
        <v>28</v>
      </c>
      <c r="K15" s="31">
        <v>7</v>
      </c>
      <c r="L15" s="38"/>
      <c r="M15" s="38"/>
      <c r="N15" s="38"/>
      <c r="O15" s="33">
        <v>5</v>
      </c>
      <c r="P15" s="34">
        <f>ROUND(SUMPRODUCT(H15:O15,$H$9:$O$9)/100,1)</f>
        <v>5.7</v>
      </c>
      <c r="Q15" s="35" t="str">
        <f t="shared" si="0"/>
        <v>C</v>
      </c>
      <c r="R15" s="36" t="str">
        <f t="shared" si="1"/>
        <v>Trung bình</v>
      </c>
      <c r="S15" s="37" t="str">
        <f t="shared" si="2"/>
        <v/>
      </c>
      <c r="T15" s="95" t="s">
        <v>228</v>
      </c>
      <c r="U15" s="3"/>
      <c r="V15" s="26"/>
      <c r="W15" s="73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7">
        <v>7</v>
      </c>
      <c r="C16" s="28" t="s">
        <v>73</v>
      </c>
      <c r="D16" s="87" t="s">
        <v>64</v>
      </c>
      <c r="E16" s="29" t="s">
        <v>223</v>
      </c>
      <c r="F16" s="30" t="s">
        <v>74</v>
      </c>
      <c r="G16" s="28" t="s">
        <v>58</v>
      </c>
      <c r="H16" s="31">
        <v>8</v>
      </c>
      <c r="I16" s="31">
        <v>7</v>
      </c>
      <c r="J16" s="31" t="s">
        <v>28</v>
      </c>
      <c r="K16" s="31">
        <v>7</v>
      </c>
      <c r="L16" s="38"/>
      <c r="M16" s="38"/>
      <c r="N16" s="38"/>
      <c r="O16" s="33">
        <v>5.5</v>
      </c>
      <c r="P16" s="34">
        <f>ROUND(SUMPRODUCT(H16:O16,$H$9:$O$9)/100,1)</f>
        <v>6.2</v>
      </c>
      <c r="Q16" s="35" t="str">
        <f t="shared" si="0"/>
        <v>C</v>
      </c>
      <c r="R16" s="36" t="str">
        <f t="shared" si="1"/>
        <v>Trung bình</v>
      </c>
      <c r="S16" s="37" t="str">
        <f t="shared" si="2"/>
        <v/>
      </c>
      <c r="T16" s="95" t="s">
        <v>228</v>
      </c>
      <c r="U16" s="3"/>
      <c r="V16" s="26"/>
      <c r="W16" s="73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7">
        <v>8</v>
      </c>
      <c r="C17" s="28" t="s">
        <v>75</v>
      </c>
      <c r="D17" s="87" t="s">
        <v>76</v>
      </c>
      <c r="E17" s="29" t="s">
        <v>77</v>
      </c>
      <c r="F17" s="30" t="s">
        <v>78</v>
      </c>
      <c r="G17" s="28" t="s">
        <v>54</v>
      </c>
      <c r="H17" s="31">
        <v>6</v>
      </c>
      <c r="I17" s="31">
        <v>5</v>
      </c>
      <c r="J17" s="31" t="s">
        <v>28</v>
      </c>
      <c r="K17" s="31">
        <v>8</v>
      </c>
      <c r="L17" s="38"/>
      <c r="M17" s="38"/>
      <c r="N17" s="38"/>
      <c r="O17" s="33">
        <v>4.5</v>
      </c>
      <c r="P17" s="34">
        <f>ROUND(SUMPRODUCT(H17:O17,$H$9:$O$9)/100,1)</f>
        <v>5.4</v>
      </c>
      <c r="Q17" s="35" t="str">
        <f t="shared" si="0"/>
        <v>D+</v>
      </c>
      <c r="R17" s="36" t="str">
        <f t="shared" si="1"/>
        <v>Trung bình yếu</v>
      </c>
      <c r="S17" s="37" t="str">
        <f t="shared" si="2"/>
        <v/>
      </c>
      <c r="T17" s="95" t="s">
        <v>228</v>
      </c>
      <c r="U17" s="3"/>
      <c r="V17" s="26"/>
      <c r="W17" s="73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7">
        <v>9</v>
      </c>
      <c r="C18" s="28" t="s">
        <v>79</v>
      </c>
      <c r="D18" s="87" t="s">
        <v>80</v>
      </c>
      <c r="E18" s="29" t="s">
        <v>81</v>
      </c>
      <c r="F18" s="30" t="s">
        <v>82</v>
      </c>
      <c r="G18" s="28" t="s">
        <v>72</v>
      </c>
      <c r="H18" s="31">
        <v>10</v>
      </c>
      <c r="I18" s="31">
        <v>7</v>
      </c>
      <c r="J18" s="31" t="s">
        <v>28</v>
      </c>
      <c r="K18" s="31">
        <v>8</v>
      </c>
      <c r="L18" s="38"/>
      <c r="M18" s="38"/>
      <c r="N18" s="38"/>
      <c r="O18" s="33">
        <v>7.5</v>
      </c>
      <c r="P18" s="34">
        <f>ROUND(SUMPRODUCT(H18:O18,$H$9:$O$9)/100,1)</f>
        <v>7.8</v>
      </c>
      <c r="Q18" s="35" t="str">
        <f t="shared" si="0"/>
        <v>B</v>
      </c>
      <c r="R18" s="36" t="str">
        <f t="shared" si="1"/>
        <v>Khá</v>
      </c>
      <c r="S18" s="37" t="str">
        <f t="shared" si="2"/>
        <v/>
      </c>
      <c r="T18" s="95" t="s">
        <v>228</v>
      </c>
      <c r="U18" s="3"/>
      <c r="V18" s="26"/>
      <c r="W18" s="73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7">
        <v>10</v>
      </c>
      <c r="C19" s="28" t="s">
        <v>83</v>
      </c>
      <c r="D19" s="87" t="s">
        <v>84</v>
      </c>
      <c r="E19" s="29" t="s">
        <v>81</v>
      </c>
      <c r="F19" s="30" t="s">
        <v>85</v>
      </c>
      <c r="G19" s="28" t="s">
        <v>58</v>
      </c>
      <c r="H19" s="31">
        <v>10</v>
      </c>
      <c r="I19" s="31">
        <v>7</v>
      </c>
      <c r="J19" s="31" t="s">
        <v>28</v>
      </c>
      <c r="K19" s="31">
        <v>8</v>
      </c>
      <c r="L19" s="38"/>
      <c r="M19" s="38"/>
      <c r="N19" s="38"/>
      <c r="O19" s="33">
        <v>9.5</v>
      </c>
      <c r="P19" s="34">
        <f>ROUND(SUMPRODUCT(H19:O19,$H$9:$O$9)/100,1)</f>
        <v>9</v>
      </c>
      <c r="Q19" s="35" t="str">
        <f t="shared" si="0"/>
        <v>A+</v>
      </c>
      <c r="R19" s="36" t="str">
        <f t="shared" si="1"/>
        <v>Giỏi</v>
      </c>
      <c r="S19" s="37" t="str">
        <f t="shared" si="2"/>
        <v/>
      </c>
      <c r="T19" s="95" t="s">
        <v>228</v>
      </c>
      <c r="U19" s="3"/>
      <c r="V19" s="26"/>
      <c r="W19" s="73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7">
        <v>11</v>
      </c>
      <c r="C20" s="28" t="s">
        <v>86</v>
      </c>
      <c r="D20" s="87" t="s">
        <v>87</v>
      </c>
      <c r="E20" s="29" t="s">
        <v>88</v>
      </c>
      <c r="F20" s="30" t="s">
        <v>89</v>
      </c>
      <c r="G20" s="28" t="s">
        <v>54</v>
      </c>
      <c r="H20" s="31">
        <v>7</v>
      </c>
      <c r="I20" s="31">
        <v>6</v>
      </c>
      <c r="J20" s="31" t="s">
        <v>28</v>
      </c>
      <c r="K20" s="31">
        <v>7</v>
      </c>
      <c r="L20" s="38"/>
      <c r="M20" s="38"/>
      <c r="N20" s="38"/>
      <c r="O20" s="33">
        <v>5</v>
      </c>
      <c r="P20" s="34">
        <f>ROUND(SUMPRODUCT(H20:O20,$H$9:$O$9)/100,1)</f>
        <v>5.7</v>
      </c>
      <c r="Q20" s="35" t="str">
        <f t="shared" si="0"/>
        <v>C</v>
      </c>
      <c r="R20" s="36" t="str">
        <f t="shared" si="1"/>
        <v>Trung bình</v>
      </c>
      <c r="S20" s="37" t="str">
        <f t="shared" si="2"/>
        <v/>
      </c>
      <c r="T20" s="95" t="s">
        <v>228</v>
      </c>
      <c r="U20" s="3"/>
      <c r="V20" s="26"/>
      <c r="W20" s="73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7">
        <v>12</v>
      </c>
      <c r="C21" s="28" t="s">
        <v>90</v>
      </c>
      <c r="D21" s="87" t="s">
        <v>91</v>
      </c>
      <c r="E21" s="29" t="s">
        <v>92</v>
      </c>
      <c r="F21" s="30" t="s">
        <v>93</v>
      </c>
      <c r="G21" s="28" t="s">
        <v>72</v>
      </c>
      <c r="H21" s="31">
        <v>8</v>
      </c>
      <c r="I21" s="31">
        <v>7</v>
      </c>
      <c r="J21" s="31" t="s">
        <v>28</v>
      </c>
      <c r="K21" s="31">
        <v>7</v>
      </c>
      <c r="L21" s="38"/>
      <c r="M21" s="38"/>
      <c r="N21" s="38"/>
      <c r="O21" s="33">
        <v>7.5</v>
      </c>
      <c r="P21" s="34">
        <f>ROUND(SUMPRODUCT(H21:O21,$H$9:$O$9)/100,1)</f>
        <v>7.4</v>
      </c>
      <c r="Q21" s="35" t="str">
        <f t="shared" si="0"/>
        <v>B</v>
      </c>
      <c r="R21" s="36" t="str">
        <f t="shared" si="1"/>
        <v>Khá</v>
      </c>
      <c r="S21" s="37" t="str">
        <f t="shared" si="2"/>
        <v/>
      </c>
      <c r="T21" s="95" t="s">
        <v>228</v>
      </c>
      <c r="U21" s="3"/>
      <c r="V21" s="26"/>
      <c r="W21" s="73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7">
        <v>13</v>
      </c>
      <c r="C22" s="28" t="s">
        <v>94</v>
      </c>
      <c r="D22" s="87" t="s">
        <v>95</v>
      </c>
      <c r="E22" s="29" t="s">
        <v>96</v>
      </c>
      <c r="F22" s="30" t="s">
        <v>97</v>
      </c>
      <c r="G22" s="28" t="s">
        <v>58</v>
      </c>
      <c r="H22" s="31">
        <v>9</v>
      </c>
      <c r="I22" s="31">
        <v>6</v>
      </c>
      <c r="J22" s="31" t="s">
        <v>28</v>
      </c>
      <c r="K22" s="31">
        <v>8</v>
      </c>
      <c r="L22" s="38"/>
      <c r="M22" s="38"/>
      <c r="N22" s="38"/>
      <c r="O22" s="33">
        <v>6.5</v>
      </c>
      <c r="P22" s="34">
        <f>ROUND(SUMPRODUCT(H22:O22,$H$9:$O$9)/100,1)</f>
        <v>7</v>
      </c>
      <c r="Q22" s="35" t="str">
        <f t="shared" si="0"/>
        <v>B</v>
      </c>
      <c r="R22" s="36" t="str">
        <f t="shared" si="1"/>
        <v>Khá</v>
      </c>
      <c r="S22" s="37" t="str">
        <f t="shared" si="2"/>
        <v/>
      </c>
      <c r="T22" s="95" t="s">
        <v>228</v>
      </c>
      <c r="U22" s="3"/>
      <c r="V22" s="26"/>
      <c r="W22" s="73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7">
        <v>14</v>
      </c>
      <c r="C23" s="28" t="s">
        <v>98</v>
      </c>
      <c r="D23" s="87" t="s">
        <v>99</v>
      </c>
      <c r="E23" s="29" t="s">
        <v>100</v>
      </c>
      <c r="F23" s="30" t="s">
        <v>101</v>
      </c>
      <c r="G23" s="28" t="s">
        <v>62</v>
      </c>
      <c r="H23" s="31">
        <v>6</v>
      </c>
      <c r="I23" s="31">
        <v>7</v>
      </c>
      <c r="J23" s="31" t="s">
        <v>28</v>
      </c>
      <c r="K23" s="31">
        <v>7</v>
      </c>
      <c r="L23" s="38"/>
      <c r="M23" s="38"/>
      <c r="N23" s="38"/>
      <c r="O23" s="33">
        <v>4</v>
      </c>
      <c r="P23" s="34">
        <f>ROUND(SUMPRODUCT(H23:O23,$H$9:$O$9)/100,1)</f>
        <v>5.0999999999999996</v>
      </c>
      <c r="Q23" s="35" t="str">
        <f t="shared" si="0"/>
        <v>D+</v>
      </c>
      <c r="R23" s="36" t="str">
        <f t="shared" si="1"/>
        <v>Trung bình yếu</v>
      </c>
      <c r="S23" s="37" t="str">
        <f t="shared" si="2"/>
        <v/>
      </c>
      <c r="T23" s="95" t="s">
        <v>228</v>
      </c>
      <c r="U23" s="3"/>
      <c r="V23" s="26"/>
      <c r="W23" s="73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7">
        <v>15</v>
      </c>
      <c r="C24" s="28" t="s">
        <v>102</v>
      </c>
      <c r="D24" s="87" t="s">
        <v>103</v>
      </c>
      <c r="E24" s="29" t="s">
        <v>104</v>
      </c>
      <c r="F24" s="30" t="s">
        <v>105</v>
      </c>
      <c r="G24" s="28" t="s">
        <v>54</v>
      </c>
      <c r="H24" s="31">
        <v>8</v>
      </c>
      <c r="I24" s="31">
        <v>8</v>
      </c>
      <c r="J24" s="31" t="s">
        <v>28</v>
      </c>
      <c r="K24" s="31">
        <v>7</v>
      </c>
      <c r="L24" s="38"/>
      <c r="M24" s="38"/>
      <c r="N24" s="38"/>
      <c r="O24" s="33">
        <v>6.5</v>
      </c>
      <c r="P24" s="34">
        <f>ROUND(SUMPRODUCT(H24:O24,$H$9:$O$9)/100,1)</f>
        <v>6.9</v>
      </c>
      <c r="Q24" s="35" t="str">
        <f t="shared" si="0"/>
        <v>C+</v>
      </c>
      <c r="R24" s="36" t="str">
        <f t="shared" si="1"/>
        <v>Trung bình</v>
      </c>
      <c r="S24" s="37" t="str">
        <f t="shared" si="2"/>
        <v/>
      </c>
      <c r="T24" s="95" t="s">
        <v>228</v>
      </c>
      <c r="U24" s="3"/>
      <c r="V24" s="26"/>
      <c r="W24" s="73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7">
        <v>16</v>
      </c>
      <c r="C25" s="28" t="s">
        <v>106</v>
      </c>
      <c r="D25" s="87" t="s">
        <v>107</v>
      </c>
      <c r="E25" s="29" t="s">
        <v>108</v>
      </c>
      <c r="F25" s="30" t="s">
        <v>109</v>
      </c>
      <c r="G25" s="28" t="s">
        <v>54</v>
      </c>
      <c r="H25" s="31">
        <v>7</v>
      </c>
      <c r="I25" s="31">
        <v>8</v>
      </c>
      <c r="J25" s="31" t="s">
        <v>28</v>
      </c>
      <c r="K25" s="31">
        <v>7</v>
      </c>
      <c r="L25" s="38"/>
      <c r="M25" s="38"/>
      <c r="N25" s="38"/>
      <c r="O25" s="33">
        <v>8</v>
      </c>
      <c r="P25" s="34">
        <f>ROUND(SUMPRODUCT(H25:O25,$H$9:$O$9)/100,1)</f>
        <v>7.7</v>
      </c>
      <c r="Q25" s="35" t="str">
        <f t="shared" si="0"/>
        <v>B</v>
      </c>
      <c r="R25" s="36" t="str">
        <f t="shared" si="1"/>
        <v>Khá</v>
      </c>
      <c r="S25" s="37" t="str">
        <f t="shared" si="2"/>
        <v/>
      </c>
      <c r="T25" s="95" t="s">
        <v>228</v>
      </c>
      <c r="U25" s="3"/>
      <c r="V25" s="26"/>
      <c r="W25" s="73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7">
        <v>17</v>
      </c>
      <c r="C26" s="28" t="s">
        <v>110</v>
      </c>
      <c r="D26" s="87" t="s">
        <v>111</v>
      </c>
      <c r="E26" s="29" t="s">
        <v>112</v>
      </c>
      <c r="F26" s="30" t="s">
        <v>113</v>
      </c>
      <c r="G26" s="28" t="s">
        <v>72</v>
      </c>
      <c r="H26" s="31">
        <v>8</v>
      </c>
      <c r="I26" s="31">
        <v>7</v>
      </c>
      <c r="J26" s="31" t="s">
        <v>28</v>
      </c>
      <c r="K26" s="31">
        <v>7</v>
      </c>
      <c r="L26" s="38"/>
      <c r="M26" s="38"/>
      <c r="N26" s="38"/>
      <c r="O26" s="33">
        <v>8</v>
      </c>
      <c r="P26" s="34">
        <f>ROUND(SUMPRODUCT(H26:O26,$H$9:$O$9)/100,1)</f>
        <v>7.7</v>
      </c>
      <c r="Q26" s="35" t="str">
        <f t="shared" si="0"/>
        <v>B</v>
      </c>
      <c r="R26" s="36" t="str">
        <f t="shared" si="1"/>
        <v>Khá</v>
      </c>
      <c r="S26" s="37" t="str">
        <f t="shared" si="2"/>
        <v/>
      </c>
      <c r="T26" s="95" t="s">
        <v>228</v>
      </c>
      <c r="U26" s="3"/>
      <c r="V26" s="26"/>
      <c r="W26" s="73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7">
        <v>18</v>
      </c>
      <c r="C27" s="28" t="s">
        <v>114</v>
      </c>
      <c r="D27" s="87" t="s">
        <v>95</v>
      </c>
      <c r="E27" s="29" t="s">
        <v>112</v>
      </c>
      <c r="F27" s="30" t="s">
        <v>115</v>
      </c>
      <c r="G27" s="28" t="s">
        <v>54</v>
      </c>
      <c r="H27" s="31">
        <v>8</v>
      </c>
      <c r="I27" s="31">
        <v>7</v>
      </c>
      <c r="J27" s="31" t="s">
        <v>28</v>
      </c>
      <c r="K27" s="31">
        <v>7</v>
      </c>
      <c r="L27" s="38"/>
      <c r="M27" s="38"/>
      <c r="N27" s="38"/>
      <c r="O27" s="33">
        <v>6.5</v>
      </c>
      <c r="P27" s="34">
        <f>ROUND(SUMPRODUCT(H27:O27,$H$9:$O$9)/100,1)</f>
        <v>6.8</v>
      </c>
      <c r="Q27" s="35" t="str">
        <f t="shared" si="0"/>
        <v>C+</v>
      </c>
      <c r="R27" s="36" t="str">
        <f t="shared" si="1"/>
        <v>Trung bình</v>
      </c>
      <c r="S27" s="37" t="str">
        <f t="shared" si="2"/>
        <v/>
      </c>
      <c r="T27" s="95" t="s">
        <v>228</v>
      </c>
      <c r="U27" s="3"/>
      <c r="V27" s="26"/>
      <c r="W27" s="73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7">
        <v>19</v>
      </c>
      <c r="C28" s="28" t="s">
        <v>116</v>
      </c>
      <c r="D28" s="87" t="s">
        <v>117</v>
      </c>
      <c r="E28" s="29" t="s">
        <v>118</v>
      </c>
      <c r="F28" s="30" t="s">
        <v>119</v>
      </c>
      <c r="G28" s="28" t="s">
        <v>72</v>
      </c>
      <c r="H28" s="31">
        <v>10</v>
      </c>
      <c r="I28" s="31">
        <v>8</v>
      </c>
      <c r="J28" s="31" t="s">
        <v>28</v>
      </c>
      <c r="K28" s="31">
        <v>8</v>
      </c>
      <c r="L28" s="38"/>
      <c r="M28" s="38"/>
      <c r="N28" s="38"/>
      <c r="O28" s="33">
        <v>8.5</v>
      </c>
      <c r="P28" s="34">
        <f>ROUND(SUMPRODUCT(H28:O28,$H$9:$O$9)/100,1)</f>
        <v>8.5</v>
      </c>
      <c r="Q28" s="35" t="str">
        <f t="shared" si="0"/>
        <v>A</v>
      </c>
      <c r="R28" s="36" t="str">
        <f t="shared" si="1"/>
        <v>Giỏi</v>
      </c>
      <c r="S28" s="37" t="str">
        <f t="shared" si="2"/>
        <v/>
      </c>
      <c r="T28" s="95" t="s">
        <v>228</v>
      </c>
      <c r="U28" s="3"/>
      <c r="V28" s="26"/>
      <c r="W28" s="73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7">
        <v>20</v>
      </c>
      <c r="C29" s="28" t="s">
        <v>120</v>
      </c>
      <c r="D29" s="87" t="s">
        <v>121</v>
      </c>
      <c r="E29" s="29" t="s">
        <v>122</v>
      </c>
      <c r="F29" s="30" t="s">
        <v>123</v>
      </c>
      <c r="G29" s="28" t="s">
        <v>54</v>
      </c>
      <c r="H29" s="31">
        <v>7</v>
      </c>
      <c r="I29" s="31">
        <v>7</v>
      </c>
      <c r="J29" s="31" t="s">
        <v>28</v>
      </c>
      <c r="K29" s="31">
        <v>6</v>
      </c>
      <c r="L29" s="38"/>
      <c r="M29" s="38"/>
      <c r="N29" s="38"/>
      <c r="O29" s="33" t="s">
        <v>522</v>
      </c>
      <c r="P29" s="34">
        <v>0</v>
      </c>
      <c r="Q29" s="35" t="str">
        <f t="shared" si="0"/>
        <v>F</v>
      </c>
      <c r="R29" s="36" t="str">
        <f t="shared" si="1"/>
        <v>Kém</v>
      </c>
      <c r="S29" s="37" t="s">
        <v>520</v>
      </c>
      <c r="T29" s="95" t="s">
        <v>228</v>
      </c>
      <c r="U29" s="3"/>
      <c r="V29" s="26"/>
      <c r="W29" s="73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7">
        <v>21</v>
      </c>
      <c r="C30" s="28" t="s">
        <v>124</v>
      </c>
      <c r="D30" s="87" t="s">
        <v>125</v>
      </c>
      <c r="E30" s="29" t="s">
        <v>126</v>
      </c>
      <c r="F30" s="30" t="s">
        <v>127</v>
      </c>
      <c r="G30" s="28" t="s">
        <v>58</v>
      </c>
      <c r="H30" s="31">
        <v>9</v>
      </c>
      <c r="I30" s="31">
        <v>8</v>
      </c>
      <c r="J30" s="31" t="s">
        <v>28</v>
      </c>
      <c r="K30" s="31">
        <v>8</v>
      </c>
      <c r="L30" s="38"/>
      <c r="M30" s="38"/>
      <c r="N30" s="38"/>
      <c r="O30" s="33">
        <v>8.5</v>
      </c>
      <c r="P30" s="34">
        <f>ROUND(SUMPRODUCT(H30:O30,$H$9:$O$9)/100,1)</f>
        <v>8.4</v>
      </c>
      <c r="Q30" s="35" t="str">
        <f t="shared" si="0"/>
        <v>B+</v>
      </c>
      <c r="R30" s="36" t="str">
        <f t="shared" si="1"/>
        <v>Khá</v>
      </c>
      <c r="S30" s="37" t="str">
        <f t="shared" ref="S30:S56" si="3">+IF(OR($H30=0,$I30=0,$J30=0,$K30=0),"Không đủ ĐKDT","")</f>
        <v/>
      </c>
      <c r="T30" s="95" t="s">
        <v>228</v>
      </c>
      <c r="U30" s="3"/>
      <c r="V30" s="26"/>
      <c r="W30" s="73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7">
        <v>22</v>
      </c>
      <c r="C31" s="28" t="s">
        <v>128</v>
      </c>
      <c r="D31" s="87" t="s">
        <v>129</v>
      </c>
      <c r="E31" s="29" t="s">
        <v>130</v>
      </c>
      <c r="F31" s="30" t="s">
        <v>131</v>
      </c>
      <c r="G31" s="28" t="s">
        <v>62</v>
      </c>
      <c r="H31" s="31">
        <v>9</v>
      </c>
      <c r="I31" s="31">
        <v>6</v>
      </c>
      <c r="J31" s="31" t="s">
        <v>28</v>
      </c>
      <c r="K31" s="31">
        <v>7</v>
      </c>
      <c r="L31" s="38"/>
      <c r="M31" s="38"/>
      <c r="N31" s="38"/>
      <c r="O31" s="33">
        <v>7.5</v>
      </c>
      <c r="P31" s="34">
        <f>ROUND(SUMPRODUCT(H31:O31,$H$9:$O$9)/100,1)</f>
        <v>7.4</v>
      </c>
      <c r="Q31" s="35" t="str">
        <f t="shared" si="0"/>
        <v>B</v>
      </c>
      <c r="R31" s="36" t="str">
        <f t="shared" si="1"/>
        <v>Khá</v>
      </c>
      <c r="S31" s="37" t="str">
        <f t="shared" si="3"/>
        <v/>
      </c>
      <c r="T31" s="95" t="s">
        <v>228</v>
      </c>
      <c r="U31" s="3"/>
      <c r="V31" s="26"/>
      <c r="W31" s="73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7">
        <v>23</v>
      </c>
      <c r="C32" s="28" t="s">
        <v>132</v>
      </c>
      <c r="D32" s="87" t="s">
        <v>133</v>
      </c>
      <c r="E32" s="29" t="s">
        <v>134</v>
      </c>
      <c r="F32" s="30" t="s">
        <v>135</v>
      </c>
      <c r="G32" s="28" t="s">
        <v>58</v>
      </c>
      <c r="H32" s="31">
        <v>8</v>
      </c>
      <c r="I32" s="31">
        <v>6</v>
      </c>
      <c r="J32" s="31" t="s">
        <v>28</v>
      </c>
      <c r="K32" s="31">
        <v>8</v>
      </c>
      <c r="L32" s="38"/>
      <c r="M32" s="38"/>
      <c r="N32" s="38"/>
      <c r="O32" s="33">
        <v>8</v>
      </c>
      <c r="P32" s="34">
        <f>ROUND(SUMPRODUCT(H32:O32,$H$9:$O$9)/100,1)</f>
        <v>7.8</v>
      </c>
      <c r="Q32" s="35" t="str">
        <f t="shared" si="0"/>
        <v>B</v>
      </c>
      <c r="R32" s="36" t="str">
        <f t="shared" si="1"/>
        <v>Khá</v>
      </c>
      <c r="S32" s="37" t="str">
        <f t="shared" si="3"/>
        <v/>
      </c>
      <c r="T32" s="95" t="s">
        <v>228</v>
      </c>
      <c r="U32" s="3"/>
      <c r="V32" s="26"/>
      <c r="W32" s="73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2:38" ht="18.75" customHeight="1">
      <c r="B33" s="27">
        <v>24</v>
      </c>
      <c r="C33" s="28" t="s">
        <v>136</v>
      </c>
      <c r="D33" s="87" t="s">
        <v>137</v>
      </c>
      <c r="E33" s="29" t="s">
        <v>138</v>
      </c>
      <c r="F33" s="30" t="s">
        <v>139</v>
      </c>
      <c r="G33" s="28" t="s">
        <v>54</v>
      </c>
      <c r="H33" s="31">
        <v>7</v>
      </c>
      <c r="I33" s="31">
        <v>7</v>
      </c>
      <c r="J33" s="31" t="s">
        <v>28</v>
      </c>
      <c r="K33" s="31">
        <v>7</v>
      </c>
      <c r="L33" s="38"/>
      <c r="M33" s="38"/>
      <c r="N33" s="38"/>
      <c r="O33" s="33">
        <v>5.5</v>
      </c>
      <c r="P33" s="34">
        <f>ROUND(SUMPRODUCT(H33:O33,$H$9:$O$9)/100,1)</f>
        <v>6.1</v>
      </c>
      <c r="Q33" s="35" t="str">
        <f t="shared" si="0"/>
        <v>C</v>
      </c>
      <c r="R33" s="36" t="str">
        <f t="shared" si="1"/>
        <v>Trung bình</v>
      </c>
      <c r="S33" s="37" t="str">
        <f t="shared" si="3"/>
        <v/>
      </c>
      <c r="T33" s="95" t="s">
        <v>228</v>
      </c>
      <c r="U33" s="3"/>
      <c r="V33" s="26"/>
      <c r="W33" s="73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2:38" ht="18.75" customHeight="1">
      <c r="B34" s="27">
        <v>25</v>
      </c>
      <c r="C34" s="28" t="s">
        <v>140</v>
      </c>
      <c r="D34" s="87" t="s">
        <v>141</v>
      </c>
      <c r="E34" s="29" t="s">
        <v>142</v>
      </c>
      <c r="F34" s="30" t="s">
        <v>143</v>
      </c>
      <c r="G34" s="28" t="s">
        <v>62</v>
      </c>
      <c r="H34" s="31">
        <v>6</v>
      </c>
      <c r="I34" s="31">
        <v>8</v>
      </c>
      <c r="J34" s="31" t="s">
        <v>28</v>
      </c>
      <c r="K34" s="31">
        <v>6</v>
      </c>
      <c r="L34" s="38"/>
      <c r="M34" s="38"/>
      <c r="N34" s="38"/>
      <c r="O34" s="33">
        <v>8</v>
      </c>
      <c r="P34" s="34">
        <f>ROUND(SUMPRODUCT(H34:O34,$H$9:$O$9)/100,1)</f>
        <v>7.4</v>
      </c>
      <c r="Q34" s="35" t="str">
        <f t="shared" si="0"/>
        <v>B</v>
      </c>
      <c r="R34" s="36" t="str">
        <f t="shared" si="1"/>
        <v>Khá</v>
      </c>
      <c r="S34" s="37" t="str">
        <f t="shared" si="3"/>
        <v/>
      </c>
      <c r="T34" s="95" t="s">
        <v>229</v>
      </c>
      <c r="U34" s="3"/>
      <c r="V34" s="26"/>
      <c r="W34" s="73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2:38" ht="18.75" customHeight="1">
      <c r="B35" s="27">
        <v>26</v>
      </c>
      <c r="C35" s="28" t="s">
        <v>144</v>
      </c>
      <c r="D35" s="87" t="s">
        <v>145</v>
      </c>
      <c r="E35" s="29" t="s">
        <v>146</v>
      </c>
      <c r="F35" s="30" t="s">
        <v>78</v>
      </c>
      <c r="G35" s="28" t="s">
        <v>58</v>
      </c>
      <c r="H35" s="31">
        <v>10</v>
      </c>
      <c r="I35" s="31">
        <v>7</v>
      </c>
      <c r="J35" s="31" t="s">
        <v>28</v>
      </c>
      <c r="K35" s="31">
        <v>7</v>
      </c>
      <c r="L35" s="38"/>
      <c r="M35" s="38"/>
      <c r="N35" s="38"/>
      <c r="O35" s="33">
        <v>7</v>
      </c>
      <c r="P35" s="34">
        <f>ROUND(SUMPRODUCT(H35:O35,$H$9:$O$9)/100,1)</f>
        <v>7.3</v>
      </c>
      <c r="Q35" s="35" t="str">
        <f t="shared" si="0"/>
        <v>B</v>
      </c>
      <c r="R35" s="36" t="str">
        <f t="shared" si="1"/>
        <v>Khá</v>
      </c>
      <c r="S35" s="37" t="str">
        <f t="shared" si="3"/>
        <v/>
      </c>
      <c r="T35" s="95" t="s">
        <v>229</v>
      </c>
      <c r="U35" s="3"/>
      <c r="V35" s="26"/>
      <c r="W35" s="73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2:38" ht="18.75" customHeight="1">
      <c r="B36" s="27">
        <v>27</v>
      </c>
      <c r="C36" s="28" t="s">
        <v>147</v>
      </c>
      <c r="D36" s="87" t="s">
        <v>148</v>
      </c>
      <c r="E36" s="29" t="s">
        <v>149</v>
      </c>
      <c r="F36" s="30" t="s">
        <v>150</v>
      </c>
      <c r="G36" s="28" t="s">
        <v>72</v>
      </c>
      <c r="H36" s="31">
        <v>9</v>
      </c>
      <c r="I36" s="31">
        <v>8</v>
      </c>
      <c r="J36" s="31" t="s">
        <v>28</v>
      </c>
      <c r="K36" s="31">
        <v>8</v>
      </c>
      <c r="L36" s="38"/>
      <c r="M36" s="38"/>
      <c r="N36" s="38"/>
      <c r="O36" s="33">
        <v>7.5</v>
      </c>
      <c r="P36" s="34">
        <f>ROUND(SUMPRODUCT(H36:O36,$H$9:$O$9)/100,1)</f>
        <v>7.8</v>
      </c>
      <c r="Q36" s="35" t="str">
        <f t="shared" si="0"/>
        <v>B</v>
      </c>
      <c r="R36" s="36" t="str">
        <f t="shared" si="1"/>
        <v>Khá</v>
      </c>
      <c r="S36" s="37" t="str">
        <f t="shared" si="3"/>
        <v/>
      </c>
      <c r="T36" s="95" t="s">
        <v>229</v>
      </c>
      <c r="U36" s="3"/>
      <c r="V36" s="26"/>
      <c r="W36" s="73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2:38" ht="18.75" customHeight="1">
      <c r="B37" s="27">
        <v>28</v>
      </c>
      <c r="C37" s="28" t="s">
        <v>151</v>
      </c>
      <c r="D37" s="87" t="s">
        <v>152</v>
      </c>
      <c r="E37" s="29" t="s">
        <v>153</v>
      </c>
      <c r="F37" s="30" t="s">
        <v>154</v>
      </c>
      <c r="G37" s="28" t="s">
        <v>62</v>
      </c>
      <c r="H37" s="31">
        <v>7</v>
      </c>
      <c r="I37" s="31">
        <v>8</v>
      </c>
      <c r="J37" s="31" t="s">
        <v>28</v>
      </c>
      <c r="K37" s="31">
        <v>8</v>
      </c>
      <c r="L37" s="38"/>
      <c r="M37" s="38"/>
      <c r="N37" s="38"/>
      <c r="O37" s="33">
        <v>8</v>
      </c>
      <c r="P37" s="34">
        <f>ROUND(SUMPRODUCT(H37:O37,$H$9:$O$9)/100,1)</f>
        <v>7.9</v>
      </c>
      <c r="Q37" s="35" t="str">
        <f t="shared" si="0"/>
        <v>B</v>
      </c>
      <c r="R37" s="36" t="str">
        <f t="shared" si="1"/>
        <v>Khá</v>
      </c>
      <c r="S37" s="37" t="str">
        <f t="shared" si="3"/>
        <v/>
      </c>
      <c r="T37" s="95" t="s">
        <v>229</v>
      </c>
      <c r="U37" s="3"/>
      <c r="V37" s="26"/>
      <c r="W37" s="73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2:38" ht="18.75" customHeight="1">
      <c r="B38" s="27">
        <v>29</v>
      </c>
      <c r="C38" s="28" t="s">
        <v>155</v>
      </c>
      <c r="D38" s="87" t="s">
        <v>156</v>
      </c>
      <c r="E38" s="29" t="s">
        <v>153</v>
      </c>
      <c r="F38" s="30" t="s">
        <v>157</v>
      </c>
      <c r="G38" s="28" t="s">
        <v>54</v>
      </c>
      <c r="H38" s="31">
        <v>0</v>
      </c>
      <c r="I38" s="31">
        <v>0</v>
      </c>
      <c r="J38" s="31" t="s">
        <v>28</v>
      </c>
      <c r="K38" s="31">
        <v>0</v>
      </c>
      <c r="L38" s="38"/>
      <c r="M38" s="38"/>
      <c r="N38" s="38"/>
      <c r="O38" s="33" t="s">
        <v>521</v>
      </c>
      <c r="P38" s="34">
        <f>ROUND(SUMPRODUCT(H38:O38,$H$9:$O$9)/100,1)</f>
        <v>0</v>
      </c>
      <c r="Q38" s="35" t="str">
        <f t="shared" si="0"/>
        <v>F</v>
      </c>
      <c r="R38" s="36" t="str">
        <f t="shared" si="1"/>
        <v>Kém</v>
      </c>
      <c r="S38" s="37" t="str">
        <f t="shared" si="3"/>
        <v>Không đủ ĐKDT</v>
      </c>
      <c r="T38" s="95" t="s">
        <v>229</v>
      </c>
      <c r="U38" s="3"/>
      <c r="V38" s="26"/>
      <c r="W38" s="73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2:38" ht="18.75" customHeight="1">
      <c r="B39" s="27">
        <v>30</v>
      </c>
      <c r="C39" s="28" t="s">
        <v>158</v>
      </c>
      <c r="D39" s="87" t="s">
        <v>159</v>
      </c>
      <c r="E39" s="29" t="s">
        <v>160</v>
      </c>
      <c r="F39" s="30" t="s">
        <v>161</v>
      </c>
      <c r="G39" s="28" t="s">
        <v>58</v>
      </c>
      <c r="H39" s="31">
        <v>8</v>
      </c>
      <c r="I39" s="31">
        <v>7</v>
      </c>
      <c r="J39" s="31" t="s">
        <v>28</v>
      </c>
      <c r="K39" s="31">
        <v>7</v>
      </c>
      <c r="L39" s="38"/>
      <c r="M39" s="38"/>
      <c r="N39" s="38"/>
      <c r="O39" s="33">
        <v>7</v>
      </c>
      <c r="P39" s="34">
        <f>ROUND(SUMPRODUCT(H39:O39,$H$9:$O$9)/100,1)</f>
        <v>7.1</v>
      </c>
      <c r="Q39" s="35" t="str">
        <f t="shared" si="0"/>
        <v>B</v>
      </c>
      <c r="R39" s="36" t="str">
        <f t="shared" si="1"/>
        <v>Khá</v>
      </c>
      <c r="S39" s="37" t="str">
        <f t="shared" si="3"/>
        <v/>
      </c>
      <c r="T39" s="95" t="s">
        <v>229</v>
      </c>
      <c r="U39" s="3"/>
      <c r="V39" s="26"/>
      <c r="W39" s="73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2:38" ht="18.75" customHeight="1">
      <c r="B40" s="27">
        <v>31</v>
      </c>
      <c r="C40" s="28" t="s">
        <v>162</v>
      </c>
      <c r="D40" s="87" t="s">
        <v>163</v>
      </c>
      <c r="E40" s="29" t="s">
        <v>164</v>
      </c>
      <c r="F40" s="30" t="s">
        <v>165</v>
      </c>
      <c r="G40" s="28" t="s">
        <v>62</v>
      </c>
      <c r="H40" s="31">
        <v>6</v>
      </c>
      <c r="I40" s="31">
        <v>8</v>
      </c>
      <c r="J40" s="31" t="s">
        <v>28</v>
      </c>
      <c r="K40" s="31">
        <v>6</v>
      </c>
      <c r="L40" s="38"/>
      <c r="M40" s="38"/>
      <c r="N40" s="38"/>
      <c r="O40" s="33">
        <v>8</v>
      </c>
      <c r="P40" s="34">
        <f>ROUND(SUMPRODUCT(H40:O40,$H$9:$O$9)/100,1)</f>
        <v>7.4</v>
      </c>
      <c r="Q40" s="35" t="str">
        <f t="shared" si="0"/>
        <v>B</v>
      </c>
      <c r="R40" s="36" t="str">
        <f t="shared" si="1"/>
        <v>Khá</v>
      </c>
      <c r="S40" s="37" t="str">
        <f t="shared" si="3"/>
        <v/>
      </c>
      <c r="T40" s="95" t="s">
        <v>229</v>
      </c>
      <c r="U40" s="3"/>
      <c r="V40" s="26"/>
      <c r="W40" s="73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2:38" ht="18.75" customHeight="1">
      <c r="B41" s="27">
        <v>32</v>
      </c>
      <c r="C41" s="28" t="s">
        <v>166</v>
      </c>
      <c r="D41" s="87" t="s">
        <v>64</v>
      </c>
      <c r="E41" s="29" t="s">
        <v>164</v>
      </c>
      <c r="F41" s="30" t="s">
        <v>167</v>
      </c>
      <c r="G41" s="28" t="s">
        <v>54</v>
      </c>
      <c r="H41" s="31">
        <v>9</v>
      </c>
      <c r="I41" s="31">
        <v>7</v>
      </c>
      <c r="J41" s="31" t="s">
        <v>28</v>
      </c>
      <c r="K41" s="31">
        <v>7</v>
      </c>
      <c r="L41" s="38"/>
      <c r="M41" s="38"/>
      <c r="N41" s="38"/>
      <c r="O41" s="33">
        <v>7</v>
      </c>
      <c r="P41" s="34">
        <f>ROUND(SUMPRODUCT(H41:O41,$H$9:$O$9)/100,1)</f>
        <v>7.2</v>
      </c>
      <c r="Q41" s="35" t="str">
        <f t="shared" si="0"/>
        <v>B</v>
      </c>
      <c r="R41" s="36" t="str">
        <f t="shared" si="1"/>
        <v>Khá</v>
      </c>
      <c r="S41" s="37" t="str">
        <f t="shared" si="3"/>
        <v/>
      </c>
      <c r="T41" s="95" t="s">
        <v>229</v>
      </c>
      <c r="U41" s="3"/>
      <c r="V41" s="26"/>
      <c r="W41" s="73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2:38" ht="18.75" customHeight="1">
      <c r="B42" s="27">
        <v>33</v>
      </c>
      <c r="C42" s="28" t="s">
        <v>168</v>
      </c>
      <c r="D42" s="87" t="s">
        <v>169</v>
      </c>
      <c r="E42" s="29" t="s">
        <v>170</v>
      </c>
      <c r="F42" s="30" t="s">
        <v>171</v>
      </c>
      <c r="G42" s="28" t="s">
        <v>62</v>
      </c>
      <c r="H42" s="31">
        <v>6</v>
      </c>
      <c r="I42" s="31">
        <v>6</v>
      </c>
      <c r="J42" s="31" t="s">
        <v>28</v>
      </c>
      <c r="K42" s="31">
        <v>6</v>
      </c>
      <c r="L42" s="38"/>
      <c r="M42" s="38"/>
      <c r="N42" s="38"/>
      <c r="O42" s="33">
        <v>8</v>
      </c>
      <c r="P42" s="34">
        <f>ROUND(SUMPRODUCT(H42:O42,$H$9:$O$9)/100,1)</f>
        <v>7.2</v>
      </c>
      <c r="Q42" s="35" t="str">
        <f t="shared" si="0"/>
        <v>B</v>
      </c>
      <c r="R42" s="36" t="str">
        <f t="shared" si="1"/>
        <v>Khá</v>
      </c>
      <c r="S42" s="37" t="str">
        <f t="shared" si="3"/>
        <v/>
      </c>
      <c r="T42" s="95" t="s">
        <v>229</v>
      </c>
      <c r="U42" s="3"/>
      <c r="V42" s="26"/>
      <c r="W42" s="73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2:38" ht="18.75" customHeight="1">
      <c r="B43" s="27">
        <v>34</v>
      </c>
      <c r="C43" s="28" t="s">
        <v>172</v>
      </c>
      <c r="D43" s="87" t="s">
        <v>173</v>
      </c>
      <c r="E43" s="29" t="s">
        <v>174</v>
      </c>
      <c r="F43" s="30" t="s">
        <v>175</v>
      </c>
      <c r="G43" s="28" t="s">
        <v>58</v>
      </c>
      <c r="H43" s="31">
        <v>7</v>
      </c>
      <c r="I43" s="31">
        <v>5</v>
      </c>
      <c r="J43" s="31" t="s">
        <v>28</v>
      </c>
      <c r="K43" s="31">
        <v>8</v>
      </c>
      <c r="L43" s="38"/>
      <c r="M43" s="38"/>
      <c r="N43" s="38"/>
      <c r="O43" s="33">
        <v>5.5</v>
      </c>
      <c r="P43" s="34">
        <f>ROUND(SUMPRODUCT(H43:O43,$H$9:$O$9)/100,1)</f>
        <v>6.1</v>
      </c>
      <c r="Q43" s="35" t="str">
        <f t="shared" si="0"/>
        <v>C</v>
      </c>
      <c r="R43" s="36" t="str">
        <f t="shared" si="1"/>
        <v>Trung bình</v>
      </c>
      <c r="S43" s="37" t="str">
        <f t="shared" si="3"/>
        <v/>
      </c>
      <c r="T43" s="95" t="s">
        <v>229</v>
      </c>
      <c r="U43" s="3"/>
      <c r="V43" s="26"/>
      <c r="W43" s="73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2:38" ht="18.75" customHeight="1">
      <c r="B44" s="27">
        <v>35</v>
      </c>
      <c r="C44" s="28" t="s">
        <v>176</v>
      </c>
      <c r="D44" s="87" t="s">
        <v>177</v>
      </c>
      <c r="E44" s="29" t="s">
        <v>178</v>
      </c>
      <c r="F44" s="30" t="s">
        <v>57</v>
      </c>
      <c r="G44" s="28" t="s">
        <v>62</v>
      </c>
      <c r="H44" s="31">
        <v>8</v>
      </c>
      <c r="I44" s="31">
        <v>6</v>
      </c>
      <c r="J44" s="31" t="s">
        <v>28</v>
      </c>
      <c r="K44" s="31">
        <v>7</v>
      </c>
      <c r="L44" s="38"/>
      <c r="M44" s="38"/>
      <c r="N44" s="38"/>
      <c r="O44" s="33">
        <v>6</v>
      </c>
      <c r="P44" s="34">
        <f>ROUND(SUMPRODUCT(H44:O44,$H$9:$O$9)/100,1)</f>
        <v>6.4</v>
      </c>
      <c r="Q44" s="35" t="str">
        <f t="shared" si="0"/>
        <v>C</v>
      </c>
      <c r="R44" s="36" t="str">
        <f t="shared" si="1"/>
        <v>Trung bình</v>
      </c>
      <c r="S44" s="37" t="str">
        <f t="shared" si="3"/>
        <v/>
      </c>
      <c r="T44" s="95" t="s">
        <v>229</v>
      </c>
      <c r="U44" s="3"/>
      <c r="V44" s="26"/>
      <c r="W44" s="73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2:38" ht="18.75" customHeight="1">
      <c r="B45" s="27">
        <v>36</v>
      </c>
      <c r="C45" s="28" t="s">
        <v>179</v>
      </c>
      <c r="D45" s="87" t="s">
        <v>64</v>
      </c>
      <c r="E45" s="29" t="s">
        <v>180</v>
      </c>
      <c r="F45" s="30" t="s">
        <v>181</v>
      </c>
      <c r="G45" s="28" t="s">
        <v>72</v>
      </c>
      <c r="H45" s="31">
        <v>8</v>
      </c>
      <c r="I45" s="31">
        <v>8</v>
      </c>
      <c r="J45" s="31" t="s">
        <v>28</v>
      </c>
      <c r="K45" s="31">
        <v>7</v>
      </c>
      <c r="L45" s="38"/>
      <c r="M45" s="38"/>
      <c r="N45" s="38"/>
      <c r="O45" s="33">
        <v>9</v>
      </c>
      <c r="P45" s="34">
        <f>ROUND(SUMPRODUCT(H45:O45,$H$9:$O$9)/100,1)</f>
        <v>8.4</v>
      </c>
      <c r="Q45" s="35" t="str">
        <f t="shared" si="0"/>
        <v>B+</v>
      </c>
      <c r="R45" s="36" t="str">
        <f t="shared" si="1"/>
        <v>Khá</v>
      </c>
      <c r="S45" s="37" t="str">
        <f t="shared" si="3"/>
        <v/>
      </c>
      <c r="T45" s="95" t="s">
        <v>229</v>
      </c>
      <c r="U45" s="3"/>
      <c r="V45" s="26"/>
      <c r="W45" s="73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2:38" ht="18.75" customHeight="1">
      <c r="B46" s="27">
        <v>37</v>
      </c>
      <c r="C46" s="28" t="s">
        <v>182</v>
      </c>
      <c r="D46" s="87" t="s">
        <v>183</v>
      </c>
      <c r="E46" s="29" t="s">
        <v>184</v>
      </c>
      <c r="F46" s="30" t="s">
        <v>185</v>
      </c>
      <c r="G46" s="28" t="s">
        <v>54</v>
      </c>
      <c r="H46" s="31">
        <v>6</v>
      </c>
      <c r="I46" s="31">
        <v>6</v>
      </c>
      <c r="J46" s="31" t="s">
        <v>28</v>
      </c>
      <c r="K46" s="31">
        <v>7</v>
      </c>
      <c r="L46" s="38"/>
      <c r="M46" s="38"/>
      <c r="N46" s="38"/>
      <c r="O46" s="33">
        <v>7.5</v>
      </c>
      <c r="P46" s="34">
        <f>ROUND(SUMPRODUCT(H46:O46,$H$9:$O$9)/100,1)</f>
        <v>7.1</v>
      </c>
      <c r="Q46" s="35" t="str">
        <f t="shared" si="0"/>
        <v>B</v>
      </c>
      <c r="R46" s="36" t="str">
        <f t="shared" si="1"/>
        <v>Khá</v>
      </c>
      <c r="S46" s="37" t="str">
        <f t="shared" si="3"/>
        <v/>
      </c>
      <c r="T46" s="95" t="s">
        <v>229</v>
      </c>
      <c r="U46" s="3"/>
      <c r="V46" s="26"/>
      <c r="W46" s="73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2:38" ht="18.75" customHeight="1">
      <c r="B47" s="27">
        <v>38</v>
      </c>
      <c r="C47" s="28" t="s">
        <v>186</v>
      </c>
      <c r="D47" s="87" t="s">
        <v>187</v>
      </c>
      <c r="E47" s="29" t="s">
        <v>188</v>
      </c>
      <c r="F47" s="30" t="s">
        <v>189</v>
      </c>
      <c r="G47" s="28" t="s">
        <v>72</v>
      </c>
      <c r="H47" s="31">
        <v>0</v>
      </c>
      <c r="I47" s="31">
        <v>0</v>
      </c>
      <c r="J47" s="31" t="s">
        <v>28</v>
      </c>
      <c r="K47" s="31">
        <v>0</v>
      </c>
      <c r="L47" s="38"/>
      <c r="M47" s="38"/>
      <c r="N47" s="38"/>
      <c r="O47" s="33" t="s">
        <v>521</v>
      </c>
      <c r="P47" s="34">
        <f>ROUND(SUMPRODUCT(H47:O47,$H$9:$O$9)/100,1)</f>
        <v>0</v>
      </c>
      <c r="Q47" s="35" t="str">
        <f t="shared" si="0"/>
        <v>F</v>
      </c>
      <c r="R47" s="36" t="str">
        <f t="shared" si="1"/>
        <v>Kém</v>
      </c>
      <c r="S47" s="37" t="str">
        <f t="shared" si="3"/>
        <v>Không đủ ĐKDT</v>
      </c>
      <c r="T47" s="95" t="s">
        <v>229</v>
      </c>
      <c r="U47" s="3"/>
      <c r="V47" s="26"/>
      <c r="W47" s="73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2:38" ht="18.75" customHeight="1">
      <c r="B48" s="27">
        <v>39</v>
      </c>
      <c r="C48" s="28" t="s">
        <v>190</v>
      </c>
      <c r="D48" s="87" t="s">
        <v>191</v>
      </c>
      <c r="E48" s="29" t="s">
        <v>192</v>
      </c>
      <c r="F48" s="30" t="s">
        <v>193</v>
      </c>
      <c r="G48" s="28" t="s">
        <v>58</v>
      </c>
      <c r="H48" s="31">
        <v>8</v>
      </c>
      <c r="I48" s="31">
        <v>8</v>
      </c>
      <c r="J48" s="31" t="s">
        <v>28</v>
      </c>
      <c r="K48" s="31">
        <v>8</v>
      </c>
      <c r="L48" s="38"/>
      <c r="M48" s="38"/>
      <c r="N48" s="38"/>
      <c r="O48" s="33">
        <v>8</v>
      </c>
      <c r="P48" s="34">
        <f>ROUND(SUMPRODUCT(H48:O48,$H$9:$O$9)/100,1)</f>
        <v>8</v>
      </c>
      <c r="Q48" s="35" t="str">
        <f t="shared" si="0"/>
        <v>B+</v>
      </c>
      <c r="R48" s="36" t="str">
        <f t="shared" si="1"/>
        <v>Khá</v>
      </c>
      <c r="S48" s="37" t="str">
        <f t="shared" si="3"/>
        <v/>
      </c>
      <c r="T48" s="95" t="s">
        <v>229</v>
      </c>
      <c r="U48" s="3"/>
      <c r="V48" s="26"/>
      <c r="W48" s="73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ht="18.75" customHeight="1">
      <c r="B49" s="27">
        <v>40</v>
      </c>
      <c r="C49" s="28" t="s">
        <v>194</v>
      </c>
      <c r="D49" s="87" t="s">
        <v>195</v>
      </c>
      <c r="E49" s="29" t="s">
        <v>196</v>
      </c>
      <c r="F49" s="30" t="s">
        <v>197</v>
      </c>
      <c r="G49" s="28" t="s">
        <v>62</v>
      </c>
      <c r="H49" s="31">
        <v>8</v>
      </c>
      <c r="I49" s="31">
        <v>6</v>
      </c>
      <c r="J49" s="31" t="s">
        <v>28</v>
      </c>
      <c r="K49" s="31">
        <v>7</v>
      </c>
      <c r="L49" s="38"/>
      <c r="M49" s="38"/>
      <c r="N49" s="38"/>
      <c r="O49" s="33">
        <v>8</v>
      </c>
      <c r="P49" s="34">
        <f>ROUND(SUMPRODUCT(H49:O49,$H$9:$O$9)/100,1)</f>
        <v>7.6</v>
      </c>
      <c r="Q49" s="35" t="str">
        <f t="shared" si="0"/>
        <v>B</v>
      </c>
      <c r="R49" s="36" t="str">
        <f t="shared" si="1"/>
        <v>Khá</v>
      </c>
      <c r="S49" s="37" t="str">
        <f t="shared" si="3"/>
        <v/>
      </c>
      <c r="T49" s="95" t="s">
        <v>229</v>
      </c>
      <c r="U49" s="3"/>
      <c r="V49" s="26"/>
      <c r="W49" s="73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ht="18.75" customHeight="1">
      <c r="B50" s="27">
        <v>41</v>
      </c>
      <c r="C50" s="28" t="s">
        <v>198</v>
      </c>
      <c r="D50" s="87" t="s">
        <v>199</v>
      </c>
      <c r="E50" s="29" t="s">
        <v>196</v>
      </c>
      <c r="F50" s="30" t="s">
        <v>200</v>
      </c>
      <c r="G50" s="28" t="s">
        <v>72</v>
      </c>
      <c r="H50" s="31">
        <v>10</v>
      </c>
      <c r="I50" s="31">
        <v>7</v>
      </c>
      <c r="J50" s="31" t="s">
        <v>28</v>
      </c>
      <c r="K50" s="31">
        <v>7</v>
      </c>
      <c r="L50" s="38"/>
      <c r="M50" s="38"/>
      <c r="N50" s="38"/>
      <c r="O50" s="33">
        <v>6.5</v>
      </c>
      <c r="P50" s="34">
        <f>ROUND(SUMPRODUCT(H50:O50,$H$9:$O$9)/100,1)</f>
        <v>7</v>
      </c>
      <c r="Q50" s="35" t="str">
        <f t="shared" si="0"/>
        <v>B</v>
      </c>
      <c r="R50" s="36" t="str">
        <f t="shared" si="1"/>
        <v>Khá</v>
      </c>
      <c r="S50" s="37" t="str">
        <f t="shared" si="3"/>
        <v/>
      </c>
      <c r="T50" s="95" t="s">
        <v>229</v>
      </c>
      <c r="U50" s="3"/>
      <c r="V50" s="26"/>
      <c r="W50" s="73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18.75" customHeight="1">
      <c r="B51" s="27">
        <v>42</v>
      </c>
      <c r="C51" s="28" t="s">
        <v>201</v>
      </c>
      <c r="D51" s="87" t="s">
        <v>202</v>
      </c>
      <c r="E51" s="29" t="s">
        <v>203</v>
      </c>
      <c r="F51" s="30" t="s">
        <v>204</v>
      </c>
      <c r="G51" s="28" t="s">
        <v>54</v>
      </c>
      <c r="H51" s="31">
        <v>0</v>
      </c>
      <c r="I51" s="31">
        <v>0</v>
      </c>
      <c r="J51" s="31" t="s">
        <v>28</v>
      </c>
      <c r="K51" s="31">
        <v>0</v>
      </c>
      <c r="L51" s="38"/>
      <c r="M51" s="38"/>
      <c r="N51" s="38"/>
      <c r="O51" s="33" t="s">
        <v>521</v>
      </c>
      <c r="P51" s="34">
        <f>ROUND(SUMPRODUCT(H51:O51,$H$9:$O$9)/100,1)</f>
        <v>0</v>
      </c>
      <c r="Q51" s="35" t="str">
        <f t="shared" si="0"/>
        <v>F</v>
      </c>
      <c r="R51" s="36" t="str">
        <f t="shared" si="1"/>
        <v>Kém</v>
      </c>
      <c r="S51" s="37" t="str">
        <f t="shared" si="3"/>
        <v>Không đủ ĐKDT</v>
      </c>
      <c r="T51" s="95" t="s">
        <v>229</v>
      </c>
      <c r="U51" s="3"/>
      <c r="V51" s="26"/>
      <c r="W51" s="73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ht="18.75" customHeight="1">
      <c r="B52" s="27">
        <v>43</v>
      </c>
      <c r="C52" s="28" t="s">
        <v>205</v>
      </c>
      <c r="D52" s="87" t="s">
        <v>206</v>
      </c>
      <c r="E52" s="29" t="s">
        <v>207</v>
      </c>
      <c r="F52" s="30" t="s">
        <v>208</v>
      </c>
      <c r="G52" s="28" t="s">
        <v>62</v>
      </c>
      <c r="H52" s="31">
        <v>6</v>
      </c>
      <c r="I52" s="31">
        <v>7</v>
      </c>
      <c r="J52" s="31" t="s">
        <v>28</v>
      </c>
      <c r="K52" s="31">
        <v>7</v>
      </c>
      <c r="L52" s="38"/>
      <c r="M52" s="38"/>
      <c r="N52" s="38"/>
      <c r="O52" s="33">
        <v>6</v>
      </c>
      <c r="P52" s="34">
        <f>ROUND(SUMPRODUCT(H52:O52,$H$9:$O$9)/100,1)</f>
        <v>6.3</v>
      </c>
      <c r="Q52" s="35" t="str">
        <f t="shared" si="0"/>
        <v>C</v>
      </c>
      <c r="R52" s="36" t="str">
        <f t="shared" si="1"/>
        <v>Trung bình</v>
      </c>
      <c r="S52" s="37" t="str">
        <f t="shared" si="3"/>
        <v/>
      </c>
      <c r="T52" s="95" t="s">
        <v>229</v>
      </c>
      <c r="U52" s="3"/>
      <c r="V52" s="26"/>
      <c r="W52" s="73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ht="18.75" customHeight="1">
      <c r="B53" s="27">
        <v>44</v>
      </c>
      <c r="C53" s="28" t="s">
        <v>209</v>
      </c>
      <c r="D53" s="87" t="s">
        <v>210</v>
      </c>
      <c r="E53" s="29" t="s">
        <v>211</v>
      </c>
      <c r="F53" s="30" t="s">
        <v>171</v>
      </c>
      <c r="G53" s="28" t="s">
        <v>62</v>
      </c>
      <c r="H53" s="31">
        <v>7</v>
      </c>
      <c r="I53" s="31">
        <v>8</v>
      </c>
      <c r="J53" s="31" t="s">
        <v>28</v>
      </c>
      <c r="K53" s="31">
        <v>7</v>
      </c>
      <c r="L53" s="38"/>
      <c r="M53" s="38"/>
      <c r="N53" s="38"/>
      <c r="O53" s="33">
        <v>7</v>
      </c>
      <c r="P53" s="34">
        <f>ROUND(SUMPRODUCT(H53:O53,$H$9:$O$9)/100,1)</f>
        <v>7.1</v>
      </c>
      <c r="Q53" s="35" t="str">
        <f t="shared" si="0"/>
        <v>B</v>
      </c>
      <c r="R53" s="36" t="str">
        <f t="shared" si="1"/>
        <v>Khá</v>
      </c>
      <c r="S53" s="37" t="str">
        <f t="shared" si="3"/>
        <v/>
      </c>
      <c r="T53" s="95" t="s">
        <v>229</v>
      </c>
      <c r="U53" s="3"/>
      <c r="V53" s="26"/>
      <c r="W53" s="73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18.75" customHeight="1">
      <c r="B54" s="27">
        <v>45</v>
      </c>
      <c r="C54" s="28" t="s">
        <v>212</v>
      </c>
      <c r="D54" s="87" t="s">
        <v>213</v>
      </c>
      <c r="E54" s="29" t="s">
        <v>211</v>
      </c>
      <c r="F54" s="30" t="s">
        <v>214</v>
      </c>
      <c r="G54" s="28" t="s">
        <v>72</v>
      </c>
      <c r="H54" s="31">
        <v>10</v>
      </c>
      <c r="I54" s="31">
        <v>8</v>
      </c>
      <c r="J54" s="31" t="s">
        <v>28</v>
      </c>
      <c r="K54" s="31">
        <v>8</v>
      </c>
      <c r="L54" s="38"/>
      <c r="M54" s="38"/>
      <c r="N54" s="38"/>
      <c r="O54" s="33">
        <v>8.5</v>
      </c>
      <c r="P54" s="34">
        <f>ROUND(SUMPRODUCT(H54:O54,$H$9:$O$9)/100,1)</f>
        <v>8.5</v>
      </c>
      <c r="Q54" s="35" t="str">
        <f t="shared" si="0"/>
        <v>A</v>
      </c>
      <c r="R54" s="36" t="str">
        <f t="shared" si="1"/>
        <v>Giỏi</v>
      </c>
      <c r="S54" s="37" t="str">
        <f t="shared" si="3"/>
        <v/>
      </c>
      <c r="T54" s="95" t="s">
        <v>229</v>
      </c>
      <c r="U54" s="3"/>
      <c r="V54" s="26"/>
      <c r="W54" s="73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ht="18" customHeight="1">
      <c r="B55" s="27">
        <v>46</v>
      </c>
      <c r="C55" s="28" t="s">
        <v>215</v>
      </c>
      <c r="D55" s="87" t="s">
        <v>216</v>
      </c>
      <c r="E55" s="29" t="s">
        <v>217</v>
      </c>
      <c r="F55" s="30" t="s">
        <v>218</v>
      </c>
      <c r="G55" s="28" t="s">
        <v>58</v>
      </c>
      <c r="H55" s="31">
        <v>9</v>
      </c>
      <c r="I55" s="31">
        <v>7</v>
      </c>
      <c r="J55" s="31" t="s">
        <v>28</v>
      </c>
      <c r="K55" s="31">
        <v>7</v>
      </c>
      <c r="L55" s="38"/>
      <c r="M55" s="38"/>
      <c r="N55" s="38"/>
      <c r="O55" s="33">
        <v>7</v>
      </c>
      <c r="P55" s="34">
        <f>ROUND(SUMPRODUCT(H55:O55,$H$9:$O$9)/100,1)</f>
        <v>7.2</v>
      </c>
      <c r="Q55" s="35" t="str">
        <f t="shared" si="0"/>
        <v>B</v>
      </c>
      <c r="R55" s="36" t="str">
        <f t="shared" si="1"/>
        <v>Khá</v>
      </c>
      <c r="S55" s="37" t="str">
        <f t="shared" si="3"/>
        <v/>
      </c>
      <c r="T55" s="95" t="s">
        <v>229</v>
      </c>
      <c r="U55" s="3"/>
      <c r="V55" s="26"/>
      <c r="W55" s="73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ht="18.75" customHeight="1">
      <c r="B56" s="27">
        <v>47</v>
      </c>
      <c r="C56" s="28" t="s">
        <v>219</v>
      </c>
      <c r="D56" s="87" t="s">
        <v>220</v>
      </c>
      <c r="E56" s="29" t="s">
        <v>221</v>
      </c>
      <c r="F56" s="30" t="s">
        <v>222</v>
      </c>
      <c r="G56" s="28" t="s">
        <v>62</v>
      </c>
      <c r="H56" s="31">
        <v>8</v>
      </c>
      <c r="I56" s="31">
        <v>8</v>
      </c>
      <c r="J56" s="31" t="s">
        <v>28</v>
      </c>
      <c r="K56" s="31">
        <v>7</v>
      </c>
      <c r="L56" s="38"/>
      <c r="M56" s="38"/>
      <c r="N56" s="38"/>
      <c r="O56" s="33">
        <v>7</v>
      </c>
      <c r="P56" s="34">
        <f>ROUND(SUMPRODUCT(H56:O56,$H$9:$O$9)/100,1)</f>
        <v>7.2</v>
      </c>
      <c r="Q56" s="35" t="str">
        <f t="shared" si="0"/>
        <v>B</v>
      </c>
      <c r="R56" s="36" t="str">
        <f t="shared" si="1"/>
        <v>Khá</v>
      </c>
      <c r="S56" s="37" t="str">
        <f t="shared" si="3"/>
        <v/>
      </c>
      <c r="T56" s="95" t="s">
        <v>229</v>
      </c>
      <c r="U56" s="3"/>
      <c r="V56" s="26"/>
      <c r="W56" s="73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ht="9" customHeight="1">
      <c r="A57" s="2"/>
      <c r="B57" s="39"/>
      <c r="C57" s="40"/>
      <c r="D57" s="88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>
      <c r="A58" s="2"/>
      <c r="B58" s="109" t="s">
        <v>29</v>
      </c>
      <c r="C58" s="109"/>
      <c r="D58" s="88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 customHeight="1">
      <c r="A59" s="2"/>
      <c r="B59" s="45" t="s">
        <v>30</v>
      </c>
      <c r="C59" s="45"/>
      <c r="D59" s="89">
        <f>+$Z$8</f>
        <v>47</v>
      </c>
      <c r="E59" s="46" t="s">
        <v>31</v>
      </c>
      <c r="F59" s="96" t="s">
        <v>32</v>
      </c>
      <c r="G59" s="96"/>
      <c r="H59" s="96"/>
      <c r="I59" s="96"/>
      <c r="J59" s="96"/>
      <c r="K59" s="96"/>
      <c r="L59" s="96"/>
      <c r="M59" s="96"/>
      <c r="N59" s="96"/>
      <c r="O59" s="47">
        <f>$Z$8 -COUNTIF($S$9:$S$234,"Vắng") -COUNTIF($S$9:$S$234,"Vắng có phép") - COUNTIF($S$9:$S$234,"Đình chỉ thi") - COUNTIF($S$9:$S$234,"Không đủ ĐKDT")</f>
        <v>43</v>
      </c>
      <c r="P59" s="47"/>
      <c r="Q59" s="47"/>
      <c r="R59" s="48"/>
      <c r="S59" s="49" t="s">
        <v>31</v>
      </c>
      <c r="T59" s="48"/>
      <c r="U59" s="3"/>
    </row>
    <row r="60" spans="1:38" ht="16.5" customHeight="1">
      <c r="A60" s="2"/>
      <c r="B60" s="45" t="s">
        <v>33</v>
      </c>
      <c r="C60" s="45"/>
      <c r="D60" s="89">
        <f>+$AK$8</f>
        <v>43</v>
      </c>
      <c r="E60" s="46" t="s">
        <v>31</v>
      </c>
      <c r="F60" s="96" t="s">
        <v>34</v>
      </c>
      <c r="G60" s="96"/>
      <c r="H60" s="96"/>
      <c r="I60" s="96"/>
      <c r="J60" s="96"/>
      <c r="K60" s="96"/>
      <c r="L60" s="96"/>
      <c r="M60" s="96"/>
      <c r="N60" s="96"/>
      <c r="O60" s="50">
        <f>COUNTIF($S$9:$S$110,"Vắng")</f>
        <v>1</v>
      </c>
      <c r="P60" s="50"/>
      <c r="Q60" s="50"/>
      <c r="R60" s="51"/>
      <c r="S60" s="49" t="s">
        <v>31</v>
      </c>
      <c r="T60" s="51"/>
      <c r="U60" s="3"/>
    </row>
    <row r="61" spans="1:38" ht="16.5" customHeight="1">
      <c r="A61" s="2"/>
      <c r="B61" s="45" t="s">
        <v>44</v>
      </c>
      <c r="C61" s="45"/>
      <c r="D61" s="90">
        <f>COUNTIF(W10:W56,"Học lại")</f>
        <v>4</v>
      </c>
      <c r="E61" s="46" t="s">
        <v>31</v>
      </c>
      <c r="F61" s="96" t="s">
        <v>45</v>
      </c>
      <c r="G61" s="96"/>
      <c r="H61" s="96"/>
      <c r="I61" s="96"/>
      <c r="J61" s="96"/>
      <c r="K61" s="96"/>
      <c r="L61" s="96"/>
      <c r="M61" s="96"/>
      <c r="N61" s="96"/>
      <c r="O61" s="47">
        <f>COUNTIF($S$9:$S$110,"Vắng có phép")</f>
        <v>0</v>
      </c>
      <c r="P61" s="47"/>
      <c r="Q61" s="47"/>
      <c r="R61" s="48"/>
      <c r="S61" s="49" t="s">
        <v>31</v>
      </c>
      <c r="T61" s="48"/>
      <c r="U61" s="3"/>
    </row>
    <row r="62" spans="1:38" ht="3" customHeight="1">
      <c r="A62" s="2"/>
      <c r="B62" s="39"/>
      <c r="C62" s="40"/>
      <c r="D62" s="88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>
      <c r="B63" s="79" t="s">
        <v>46</v>
      </c>
      <c r="C63" s="79"/>
      <c r="D63" s="91">
        <f>COUNTIF(W10:W56,"Thi lại")</f>
        <v>0</v>
      </c>
      <c r="E63" s="80" t="s">
        <v>31</v>
      </c>
      <c r="F63" s="3"/>
      <c r="G63" s="3"/>
      <c r="H63" s="3"/>
      <c r="I63" s="3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3"/>
    </row>
    <row r="64" spans="1:38" ht="15.75" customHeight="1">
      <c r="B64" s="79"/>
      <c r="C64" s="79"/>
      <c r="D64" s="91"/>
      <c r="E64" s="80"/>
      <c r="F64" s="3"/>
      <c r="G64" s="3"/>
      <c r="H64" s="3"/>
      <c r="I64" s="3"/>
      <c r="J64" s="97" t="s">
        <v>517</v>
      </c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3"/>
    </row>
    <row r="65" spans="1:38">
      <c r="A65" s="52"/>
      <c r="B65" s="98" t="s">
        <v>35</v>
      </c>
      <c r="C65" s="98"/>
      <c r="D65" s="98"/>
      <c r="E65" s="98"/>
      <c r="F65" s="98"/>
      <c r="G65" s="98"/>
      <c r="H65" s="98"/>
      <c r="I65" s="53"/>
      <c r="J65" s="99" t="s">
        <v>48</v>
      </c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</row>
    <row r="66" spans="1:38" ht="15.75" customHeight="1">
      <c r="A66" s="2"/>
      <c r="B66" s="39"/>
      <c r="C66" s="54"/>
      <c r="D66" s="92"/>
      <c r="E66" s="55"/>
      <c r="F66" s="55"/>
      <c r="G66" s="55"/>
      <c r="H66" s="56"/>
      <c r="I66" s="57"/>
      <c r="J66" s="99" t="s">
        <v>49</v>
      </c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3"/>
    </row>
    <row r="67" spans="1:38" s="2" customFormat="1">
      <c r="B67" s="98" t="s">
        <v>36</v>
      </c>
      <c r="C67" s="98"/>
      <c r="D67" s="100" t="s">
        <v>518</v>
      </c>
      <c r="E67" s="100"/>
      <c r="F67" s="100"/>
      <c r="G67" s="100"/>
      <c r="H67" s="100"/>
      <c r="I67" s="57"/>
      <c r="J67" s="57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s="2" customFormat="1">
      <c r="A68" s="1"/>
      <c r="B68" s="3"/>
      <c r="C68" s="3"/>
      <c r="D68" s="9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s="2" customFormat="1">
      <c r="A69" s="1"/>
      <c r="B69" s="3"/>
      <c r="C69" s="3"/>
      <c r="D69" s="93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3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>
      <c r="A70" s="1"/>
      <c r="B70" s="3"/>
      <c r="C70" s="3"/>
      <c r="D70" s="93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 ht="15.75" customHeight="1">
      <c r="A71" s="1"/>
      <c r="B71" s="3"/>
      <c r="C71" s="3"/>
      <c r="D71" s="93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3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</sheetData>
  <sheetProtection formatCells="0" formatColumns="0" formatRows="0" insertColumns="0" insertRows="0" insertHyperlinks="0" deleteColumns="0" deleteRows="0" sort="0" autoFilter="0" pivotTables="0"/>
  <autoFilter ref="A8:AL56">
    <filterColumn colId="3" showButton="0"/>
  </autoFilter>
  <sortState ref="B10:U56">
    <sortCondition ref="B10:B56"/>
  </sortState>
  <mergeCells count="48">
    <mergeCell ref="F59:N59"/>
    <mergeCell ref="F60:N60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67:C67"/>
    <mergeCell ref="D67:H67"/>
    <mergeCell ref="R7:R8"/>
    <mergeCell ref="S7:S9"/>
    <mergeCell ref="T7:T9"/>
    <mergeCell ref="B9:G9"/>
    <mergeCell ref="B58:C58"/>
    <mergeCell ref="M7:M8"/>
    <mergeCell ref="N7:N8"/>
    <mergeCell ref="O7:O8"/>
    <mergeCell ref="P7:P9"/>
    <mergeCell ref="Q7:Q8"/>
    <mergeCell ref="G7:G8"/>
    <mergeCell ref="J63:T63"/>
    <mergeCell ref="B65:H65"/>
    <mergeCell ref="J65:T65"/>
    <mergeCell ref="F61:N61"/>
    <mergeCell ref="J64:T64"/>
    <mergeCell ref="J66:T66"/>
  </mergeCells>
  <conditionalFormatting sqref="H10:O56">
    <cfRule type="cellIs" dxfId="2" priority="15" operator="greaterThan">
      <formula>10</formula>
    </cfRule>
  </conditionalFormatting>
  <conditionalFormatting sqref="C1:C1048576">
    <cfRule type="duplicateValues" dxfId="1" priority="6"/>
  </conditionalFormatting>
  <conditionalFormatting sqref="C64:C71">
    <cfRule type="duplicateValues" dxfId="0" priority="20"/>
  </conditionalFormatting>
  <dataValidations count="1">
    <dataValidation allowBlank="1" showInputMessage="1" showErrorMessage="1" errorTitle="Không xóa dữ liệu" error="Không xóa dữ liệu" prompt="Không xóa dữ liệu" sqref="X2:AL8 D61 W10:W5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2019-05-27T03:14:09Z</cp:lastPrinted>
  <dcterms:created xsi:type="dcterms:W3CDTF">2015-04-17T02:48:53Z</dcterms:created>
  <dcterms:modified xsi:type="dcterms:W3CDTF">2019-07-11T08:04:22Z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