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1"/>
  </bookViews>
  <sheets>
    <sheet name="Nhóm(3)" sheetId="4" r:id="rId1"/>
    <sheet name="Nhóm(2)" sheetId="2" r:id="rId2"/>
    <sheet name="Nhóm(1)" sheetId="1" r:id="rId3"/>
  </sheets>
  <definedNames>
    <definedName name="_xlnm._FilterDatabase" localSheetId="2" hidden="1">'Nhóm(1)'!$A$8:$AL$39</definedName>
    <definedName name="_xlnm._FilterDatabase" localSheetId="1" hidden="1">'Nhóm(2)'!$A$8:$AL$39</definedName>
    <definedName name="_xlnm._FilterDatabase" localSheetId="0" hidden="1">'Nhóm(3)'!$A$8:$AL$38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P23" i="2"/>
  <c r="P19" i="4" l="1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S31" i="2" l="1"/>
  <c r="S39"/>
  <c r="S23" i="4"/>
  <c r="S22"/>
  <c r="S21"/>
  <c r="S20"/>
  <c r="S19"/>
  <c r="S18"/>
  <c r="S17"/>
  <c r="S16"/>
  <c r="S15"/>
  <c r="S14"/>
  <c r="S13"/>
  <c r="S12"/>
  <c r="S11"/>
  <c r="S10"/>
  <c r="O43" s="1"/>
  <c r="O9"/>
  <c r="P18" s="1"/>
  <c r="Q18" s="1"/>
  <c r="AB8"/>
  <c r="Y8"/>
  <c r="X8"/>
  <c r="S38" i="2"/>
  <c r="S37"/>
  <c r="S36"/>
  <c r="S35"/>
  <c r="S34"/>
  <c r="S33"/>
  <c r="S32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9" s="1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11"/>
  <c r="S10"/>
  <c r="P31" i="2" l="1"/>
  <c r="Q31" s="1"/>
  <c r="AC8"/>
  <c r="R31"/>
  <c r="AE8"/>
  <c r="AA8"/>
  <c r="P12" i="4"/>
  <c r="Q12" s="1"/>
  <c r="P16"/>
  <c r="Q16" s="1"/>
  <c r="Q20"/>
  <c r="P10"/>
  <c r="Q10" s="1"/>
  <c r="P14"/>
  <c r="Q14" s="1"/>
  <c r="W10"/>
  <c r="R18"/>
  <c r="W18"/>
  <c r="W34"/>
  <c r="W38"/>
  <c r="AA8"/>
  <c r="AC8"/>
  <c r="AE8"/>
  <c r="P11"/>
  <c r="W12" s="1"/>
  <c r="P13"/>
  <c r="W13" s="1"/>
  <c r="P15"/>
  <c r="P17"/>
  <c r="W21"/>
  <c r="W25"/>
  <c r="W29"/>
  <c r="W33"/>
  <c r="W37"/>
  <c r="O42"/>
  <c r="P37" i="2"/>
  <c r="P35"/>
  <c r="P33"/>
  <c r="P29"/>
  <c r="P27"/>
  <c r="P25"/>
  <c r="W23"/>
  <c r="P21"/>
  <c r="P19"/>
  <c r="AB8"/>
  <c r="P11"/>
  <c r="P13"/>
  <c r="P15"/>
  <c r="P17"/>
  <c r="P20"/>
  <c r="P22"/>
  <c r="P24"/>
  <c r="P26"/>
  <c r="P28"/>
  <c r="P30"/>
  <c r="P32"/>
  <c r="W37" s="1"/>
  <c r="P34"/>
  <c r="P38"/>
  <c r="O44"/>
  <c r="O43"/>
  <c r="P10"/>
  <c r="P12"/>
  <c r="P14"/>
  <c r="P16"/>
  <c r="P18"/>
  <c r="W21"/>
  <c r="W31"/>
  <c r="W38"/>
  <c r="O9" i="1"/>
  <c r="R10" i="4" l="1"/>
  <c r="W25" i="2"/>
  <c r="W29"/>
  <c r="W33"/>
  <c r="W19"/>
  <c r="W27"/>
  <c r="W35"/>
  <c r="W20" i="4"/>
  <c r="R20"/>
  <c r="W16"/>
  <c r="R16"/>
  <c r="W14"/>
  <c r="R14"/>
  <c r="R12"/>
  <c r="R23"/>
  <c r="Q23"/>
  <c r="R19"/>
  <c r="Q19"/>
  <c r="R15"/>
  <c r="Q15"/>
  <c r="R11"/>
  <c r="Q11"/>
  <c r="W32"/>
  <c r="W28"/>
  <c r="W24"/>
  <c r="W15"/>
  <c r="R21"/>
  <c r="Q21"/>
  <c r="R17"/>
  <c r="Q17"/>
  <c r="R13"/>
  <c r="Q13"/>
  <c r="W30"/>
  <c r="W26"/>
  <c r="Q22"/>
  <c r="W22"/>
  <c r="R22"/>
  <c r="W36"/>
  <c r="W19"/>
  <c r="W11"/>
  <c r="W35"/>
  <c r="W31"/>
  <c r="W27"/>
  <c r="W23"/>
  <c r="W17"/>
  <c r="W18" i="2"/>
  <c r="R18"/>
  <c r="Q18"/>
  <c r="R14"/>
  <c r="Q14"/>
  <c r="W14"/>
  <c r="R10"/>
  <c r="Q10"/>
  <c r="W10"/>
  <c r="Q36"/>
  <c r="W36"/>
  <c r="R36"/>
  <c r="Q32"/>
  <c r="W32"/>
  <c r="R32"/>
  <c r="Q28"/>
  <c r="W28"/>
  <c r="R28"/>
  <c r="Q24"/>
  <c r="W24"/>
  <c r="R24"/>
  <c r="Q20"/>
  <c r="W20"/>
  <c r="R20"/>
  <c r="R15"/>
  <c r="Q15"/>
  <c r="R11"/>
  <c r="Q11"/>
  <c r="R21"/>
  <c r="Q21"/>
  <c r="R25"/>
  <c r="Q25"/>
  <c r="R29"/>
  <c r="Q29"/>
  <c r="R33"/>
  <c r="Q33"/>
  <c r="R37"/>
  <c r="Q37"/>
  <c r="W15"/>
  <c r="R16"/>
  <c r="Q16"/>
  <c r="W16"/>
  <c r="R12"/>
  <c r="Q12"/>
  <c r="W12"/>
  <c r="Q38"/>
  <c r="W39"/>
  <c r="R38"/>
  <c r="Q34"/>
  <c r="W34"/>
  <c r="R34"/>
  <c r="Q30"/>
  <c r="R30"/>
  <c r="W30"/>
  <c r="Q26"/>
  <c r="W26"/>
  <c r="R26"/>
  <c r="Q22"/>
  <c r="W22"/>
  <c r="R22"/>
  <c r="R17"/>
  <c r="Q17"/>
  <c r="R13"/>
  <c r="Q13"/>
  <c r="R19"/>
  <c r="Q19"/>
  <c r="R23"/>
  <c r="Q23"/>
  <c r="R27"/>
  <c r="Q27"/>
  <c r="R39"/>
  <c r="Q39"/>
  <c r="R35"/>
  <c r="Q35"/>
  <c r="W17"/>
  <c r="W11"/>
  <c r="W13"/>
  <c r="P13" i="1"/>
  <c r="P15"/>
  <c r="P17"/>
  <c r="P19"/>
  <c r="P21"/>
  <c r="P23"/>
  <c r="P25"/>
  <c r="P27"/>
  <c r="P29"/>
  <c r="P31"/>
  <c r="P33"/>
  <c r="P35"/>
  <c r="P37"/>
  <c r="P39"/>
  <c r="P10"/>
  <c r="P12"/>
  <c r="P14"/>
  <c r="P16"/>
  <c r="P18"/>
  <c r="P20"/>
  <c r="P22"/>
  <c r="P24"/>
  <c r="P26"/>
  <c r="P28"/>
  <c r="P30"/>
  <c r="P32"/>
  <c r="P34"/>
  <c r="P36"/>
  <c r="P38"/>
  <c r="P11"/>
  <c r="Y8"/>
  <c r="X8"/>
  <c r="AI8" i="4" l="1"/>
  <c r="D43"/>
  <c r="AG8"/>
  <c r="AK8"/>
  <c r="D45"/>
  <c r="D46" i="2"/>
  <c r="D44"/>
  <c r="AI8"/>
  <c r="AK8"/>
  <c r="AG8"/>
  <c r="R38" i="1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43"/>
  <c r="O44"/>
  <c r="AC8"/>
  <c r="AA8"/>
  <c r="AB8"/>
  <c r="D42" i="4" l="1"/>
  <c r="Z8"/>
  <c r="AH8" s="1"/>
  <c r="Z8" i="2"/>
  <c r="AH8" s="1"/>
  <c r="D43"/>
  <c r="AK8" i="1"/>
  <c r="D43" s="1"/>
  <c r="D46"/>
  <c r="D44"/>
  <c r="AI8"/>
  <c r="AG8"/>
  <c r="O41" i="4" l="1"/>
  <c r="D41"/>
  <c r="AF8"/>
  <c r="AD8"/>
  <c r="AJ8"/>
  <c r="AL8"/>
  <c r="AL8" i="2"/>
  <c r="O42"/>
  <c r="D42"/>
  <c r="AF8"/>
  <c r="AD8"/>
  <c r="AJ8"/>
  <c r="Z8" i="1"/>
  <c r="AJ8" l="1"/>
  <c r="O42"/>
  <c r="D42"/>
  <c r="AF8"/>
  <c r="AL8"/>
  <c r="AD8"/>
  <c r="AH8"/>
</calcChain>
</file>

<file path=xl/sharedStrings.xml><?xml version="1.0" encoding="utf-8"?>
<sst xmlns="http://schemas.openxmlformats.org/spreadsheetml/2006/main" count="862" uniqueCount="373">
  <si>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</si>
  <si>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</si>
  <si>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</si>
  <si>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</si>
  <si>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</si>
  <si>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</si>
  <si>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</si>
  <si>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</si>
  <si>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</si>
  <si>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</si>
  <si>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</si>
  <si>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</si>
  <si>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</si>
  <si>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</si>
  <si>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</si>
  <si>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</si>
  <si>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</si>
  <si>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</si>
  <si>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</si>
  <si>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</si>
  <si>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</si>
  <si>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</si>
  <si>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</si>
  <si>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</si>
  <si>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</si>
  <si>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</si>
  <si>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</si>
  <si>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</si>
  <si>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</si>
  <si>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</si>
  <si>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</si>
  <si>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</si>
  <si>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</si>
  <si>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</si>
  <si>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</si>
  <si>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</si>
  <si>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</si>
  <si>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</si>
  <si>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</si>
  <si>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</si>
  <si>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</si>
  <si>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</si>
  <si>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</si>
  <si>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</si>
  <si>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</si>
  <si>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</si>
  <si>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Đàm phán kinh doanh</t>
  </si>
  <si>
    <t>Nhóm: BSA1304-01</t>
  </si>
  <si>
    <t>Ngày thi: 12/6/2019</t>
  </si>
  <si>
    <t>Giờ thi: 10h00</t>
  </si>
  <si>
    <t>B15DCQT006</t>
  </si>
  <si>
    <t>Doãn Thị Lan</t>
  </si>
  <si>
    <t>Anh</t>
  </si>
  <si>
    <t>18/05/1997</t>
  </si>
  <si>
    <t>D15TMDT1</t>
  </si>
  <si>
    <t>B15DCQT013</t>
  </si>
  <si>
    <t>Đỗ Tuấn</t>
  </si>
  <si>
    <t>21/09/1997</t>
  </si>
  <si>
    <t>B15DCQT003</t>
  </si>
  <si>
    <t>Lâm Thị</t>
  </si>
  <si>
    <t>20/05/1997</t>
  </si>
  <si>
    <t>D15QTDN</t>
  </si>
  <si>
    <t>B15DCQT005</t>
  </si>
  <si>
    <t>Nguyễn Đình Tuấn</t>
  </si>
  <si>
    <t>10/07/1997</t>
  </si>
  <si>
    <t>B15DCQT008</t>
  </si>
  <si>
    <t>Nguyễn Hoàng</t>
  </si>
  <si>
    <t>21/10/1997</t>
  </si>
  <si>
    <t>D15TMDT2</t>
  </si>
  <si>
    <t>B15DCQT010</t>
  </si>
  <si>
    <t>Nguyễn Quỳnh</t>
  </si>
  <si>
    <t>12/06/1997</t>
  </si>
  <si>
    <t>B15DCQT002</t>
  </si>
  <si>
    <t>Nguyễn Thị Kim</t>
  </si>
  <si>
    <t>02/07/1997</t>
  </si>
  <si>
    <t>B15DCQT017</t>
  </si>
  <si>
    <t>Nguyễn Mạnh</t>
  </si>
  <si>
    <t>Cường</t>
  </si>
  <si>
    <t>26/01/1997</t>
  </si>
  <si>
    <t>B15DCQT018</t>
  </si>
  <si>
    <t>Trần Mạnh</t>
  </si>
  <si>
    <t>04/11/1997</t>
  </si>
  <si>
    <t>B15DCQT025</t>
  </si>
  <si>
    <t>Lâm Thị Ngọc</t>
  </si>
  <si>
    <t>Diệu</t>
  </si>
  <si>
    <t>16/06/1997</t>
  </si>
  <si>
    <t>B15DCQT027</t>
  </si>
  <si>
    <t>Nguyễn Thị</t>
  </si>
  <si>
    <t>Dịu</t>
  </si>
  <si>
    <t>24/06/1997</t>
  </si>
  <si>
    <t>B15DCQT034</t>
  </si>
  <si>
    <t>Nguyễn Anh</t>
  </si>
  <si>
    <t>Dương</t>
  </si>
  <si>
    <t>15/01/1995</t>
  </si>
  <si>
    <t>B15DCQT037</t>
  </si>
  <si>
    <t>Đặng Thị</t>
  </si>
  <si>
    <t>Giang</t>
  </si>
  <si>
    <t>13/08/1997</t>
  </si>
  <si>
    <t>B15DCQT038</t>
  </si>
  <si>
    <t>Đỗ Thị Hà</t>
  </si>
  <si>
    <t>02/10/1997</t>
  </si>
  <si>
    <t>B17LDQT001</t>
  </si>
  <si>
    <t>Hoàng Thị</t>
  </si>
  <si>
    <t>28/08/1996</t>
  </si>
  <si>
    <t>L17QT</t>
  </si>
  <si>
    <t>B15DCQT040</t>
  </si>
  <si>
    <t>Nguyễn Thị Ngân</t>
  </si>
  <si>
    <t>Hà</t>
  </si>
  <si>
    <t>06/05/1997</t>
  </si>
  <si>
    <t>B15DCQT044</t>
  </si>
  <si>
    <t>Nguyễn Thị Hồng</t>
  </si>
  <si>
    <t>Hải</t>
  </si>
  <si>
    <t>06/09/1997</t>
  </si>
  <si>
    <t>B15DCQT047</t>
  </si>
  <si>
    <t>Hoàng Thị Hồng</t>
  </si>
  <si>
    <t>Hạnh</t>
  </si>
  <si>
    <t>12/11/1997</t>
  </si>
  <si>
    <t>B15DCQT048</t>
  </si>
  <si>
    <t>Nguyễn Thị Mỹ</t>
  </si>
  <si>
    <t>12/12/1997</t>
  </si>
  <si>
    <t>B15DCQT045</t>
  </si>
  <si>
    <t>Trần Bảo</t>
  </si>
  <si>
    <t>Hân</t>
  </si>
  <si>
    <t>23/08/1997</t>
  </si>
  <si>
    <t>B15DCQT052</t>
  </si>
  <si>
    <t>Đồng Thị Thúy</t>
  </si>
  <si>
    <t>Hiền</t>
  </si>
  <si>
    <t>09/03/1997</t>
  </si>
  <si>
    <t>B15DCQT054</t>
  </si>
  <si>
    <t>06/07/1997</t>
  </si>
  <si>
    <t>B15DCQT055</t>
  </si>
  <si>
    <t>Đặng Bá</t>
  </si>
  <si>
    <t>Hiệp</t>
  </si>
  <si>
    <t>19/11/1997</t>
  </si>
  <si>
    <t>B15DCQT064</t>
  </si>
  <si>
    <t>Hoa</t>
  </si>
  <si>
    <t>24/06/1996</t>
  </si>
  <si>
    <t>B15DCQT069</t>
  </si>
  <si>
    <t>Đặng Việt</t>
  </si>
  <si>
    <t>Hoàng</t>
  </si>
  <si>
    <t>29/10/1997</t>
  </si>
  <si>
    <t>B15DCQT073</t>
  </si>
  <si>
    <t>Hán Văn</t>
  </si>
  <si>
    <t>17/12/1997</t>
  </si>
  <si>
    <t>B15DCQT075</t>
  </si>
  <si>
    <t>Trần Đình</t>
  </si>
  <si>
    <t>Hồng</t>
  </si>
  <si>
    <t>12/03/1997</t>
  </si>
  <si>
    <t>B15DCQT079</t>
  </si>
  <si>
    <t>Phạm Đình</t>
  </si>
  <si>
    <t>Hùng</t>
  </si>
  <si>
    <t>08/03/1997</t>
  </si>
  <si>
    <t>B15DCQT090</t>
  </si>
  <si>
    <t>Hường</t>
  </si>
  <si>
    <t>18/02/1997</t>
  </si>
  <si>
    <t>B15DCQT089</t>
  </si>
  <si>
    <t>Phạm Thị</t>
  </si>
  <si>
    <t>04/10/1997</t>
  </si>
  <si>
    <t>B15DCQT097</t>
  </si>
  <si>
    <t>Nguyễn Gia</t>
  </si>
  <si>
    <t>Khoa</t>
  </si>
  <si>
    <t>03/03/1997</t>
  </si>
  <si>
    <t>B15DCQT098</t>
  </si>
  <si>
    <t>Đinh Văn</t>
  </si>
  <si>
    <t>Kính</t>
  </si>
  <si>
    <t>03/08/1997</t>
  </si>
  <si>
    <t>B15DCQT101</t>
  </si>
  <si>
    <t>Lê Thị</t>
  </si>
  <si>
    <t>Làn</t>
  </si>
  <si>
    <t>02/08/1997</t>
  </si>
  <si>
    <t>B15DCQT103</t>
  </si>
  <si>
    <t>Liên</t>
  </si>
  <si>
    <t>13/12/1997</t>
  </si>
  <si>
    <t>B15DCQT105</t>
  </si>
  <si>
    <t>Linh</t>
  </si>
  <si>
    <t>28/04/1997</t>
  </si>
  <si>
    <t>B15DCQT104</t>
  </si>
  <si>
    <t>Nguyễn Thị Khánh</t>
  </si>
  <si>
    <t>02/09/1997</t>
  </si>
  <si>
    <t>B15DCQT106</t>
  </si>
  <si>
    <t>29/12/1997</t>
  </si>
  <si>
    <t>B15DCQT113</t>
  </si>
  <si>
    <t>Lê Văn</t>
  </si>
  <si>
    <t>Long</t>
  </si>
  <si>
    <t>17/10/1996</t>
  </si>
  <si>
    <t>B15DCQT112</t>
  </si>
  <si>
    <t>Nguyễn Văn</t>
  </si>
  <si>
    <t>Lộc</t>
  </si>
  <si>
    <t>02/01/1997</t>
  </si>
  <si>
    <t>B17LDQT002</t>
  </si>
  <si>
    <t>Lương Thị</t>
  </si>
  <si>
    <t>Ly</t>
  </si>
  <si>
    <t>23/08/1996</t>
  </si>
  <si>
    <t>B15DCQT123</t>
  </si>
  <si>
    <t>Lý Thị Quỳnh</t>
  </si>
  <si>
    <t>Nga</t>
  </si>
  <si>
    <t>11/09/1996</t>
  </si>
  <si>
    <t>B15DCQT125</t>
  </si>
  <si>
    <t>Nguyễn Thị Minh</t>
  </si>
  <si>
    <t>Ngọc</t>
  </si>
  <si>
    <t>15/10/1997</t>
  </si>
  <si>
    <t>B15DCQT126</t>
  </si>
  <si>
    <t>Trương Thị</t>
  </si>
  <si>
    <t>05/09/1997</t>
  </si>
  <si>
    <t>B15DCQT127</t>
  </si>
  <si>
    <t>Vũ Trọng</t>
  </si>
  <si>
    <t>Nguyên</t>
  </si>
  <si>
    <t>20/01/1997</t>
  </si>
  <si>
    <t>B15DCQT129</t>
  </si>
  <si>
    <t>Nhữ Trần Công</t>
  </si>
  <si>
    <t>Nhật</t>
  </si>
  <si>
    <t>27/08/1997</t>
  </si>
  <si>
    <t>B15DCQT130</t>
  </si>
  <si>
    <t>Trần Công</t>
  </si>
  <si>
    <t>24/03/1997</t>
  </si>
  <si>
    <t>B15DCQT133</t>
  </si>
  <si>
    <t>Nguyễn Thị Lâm</t>
  </si>
  <si>
    <t>Oanh</t>
  </si>
  <si>
    <t>10/06/1997</t>
  </si>
  <si>
    <t>B15DCQT136</t>
  </si>
  <si>
    <t>Lê Xuân</t>
  </si>
  <si>
    <t>Phong</t>
  </si>
  <si>
    <t>22/08/1997</t>
  </si>
  <si>
    <t>B15DCQT138</t>
  </si>
  <si>
    <t>Ngô Công</t>
  </si>
  <si>
    <t>Phương</t>
  </si>
  <si>
    <t>10/10/1997</t>
  </si>
  <si>
    <t>B15DCQT139</t>
  </si>
  <si>
    <t>Đỗ Thị</t>
  </si>
  <si>
    <t>Phượng</t>
  </si>
  <si>
    <t>03/12/1997</t>
  </si>
  <si>
    <t>B15DCQT141</t>
  </si>
  <si>
    <t>Nguyễn Đức</t>
  </si>
  <si>
    <t>Quỳnh</t>
  </si>
  <si>
    <t>08/04/1996</t>
  </si>
  <si>
    <t>B15DCQT142</t>
  </si>
  <si>
    <t>Nguyễn Thúy</t>
  </si>
  <si>
    <t>06/01/1997</t>
  </si>
  <si>
    <t>B15DCQT143</t>
  </si>
  <si>
    <t>Tạ Thị</t>
  </si>
  <si>
    <t>Soan</t>
  </si>
  <si>
    <t>03/09/1997</t>
  </si>
  <si>
    <t>B15DCQT144</t>
  </si>
  <si>
    <t>Vũ Thị</t>
  </si>
  <si>
    <t>Son</t>
  </si>
  <si>
    <t>23/05/1996</t>
  </si>
  <si>
    <t>B15DCQT147</t>
  </si>
  <si>
    <t>Đặng Thái</t>
  </si>
  <si>
    <t>Sơn</t>
  </si>
  <si>
    <t>25/08/1996</t>
  </si>
  <si>
    <t>B15DCQT145</t>
  </si>
  <si>
    <t>Đỗ Tiến</t>
  </si>
  <si>
    <t>09/11/1997</t>
  </si>
  <si>
    <t>B15DCQT146</t>
  </si>
  <si>
    <t>Đỗ Văn</t>
  </si>
  <si>
    <t>02/01/1996</t>
  </si>
  <si>
    <t>B15DCQT148</t>
  </si>
  <si>
    <t>Nguyễn Đình</t>
  </si>
  <si>
    <t>11/04/1997</t>
  </si>
  <si>
    <t>B15DCQT152</t>
  </si>
  <si>
    <t>Dương Văn</t>
  </si>
  <si>
    <t>Tâm</t>
  </si>
  <si>
    <t>17/05/1997</t>
  </si>
  <si>
    <t>B15DCQT153</t>
  </si>
  <si>
    <t>17/04/1997</t>
  </si>
  <si>
    <t>B15DCQT151</t>
  </si>
  <si>
    <t>Nguyễn Thị Thanh</t>
  </si>
  <si>
    <t>01/12/1997</t>
  </si>
  <si>
    <t>B15DCQT154</t>
  </si>
  <si>
    <t>Phạm Thị Hương</t>
  </si>
  <si>
    <t>30/04/1997</t>
  </si>
  <si>
    <t>B15DCQT155</t>
  </si>
  <si>
    <t>Tân</t>
  </si>
  <si>
    <t>10/03/1997</t>
  </si>
  <si>
    <t>B13DCQT177</t>
  </si>
  <si>
    <t>Thanh</t>
  </si>
  <si>
    <t>20/05/1995</t>
  </si>
  <si>
    <t>D13QTDN2</t>
  </si>
  <si>
    <t>B15DCQT157</t>
  </si>
  <si>
    <t>Phạm Duy</t>
  </si>
  <si>
    <t>Thành</t>
  </si>
  <si>
    <t>15/09/1997</t>
  </si>
  <si>
    <t>B15DCQT160</t>
  </si>
  <si>
    <t>Chu Văn</t>
  </si>
  <si>
    <t>Thạo</t>
  </si>
  <si>
    <t>20/03/1996</t>
  </si>
  <si>
    <t>B15DCQT156</t>
  </si>
  <si>
    <t>Nguyễn Tiến</t>
  </si>
  <si>
    <t>Thắng</t>
  </si>
  <si>
    <t>08/05/1997</t>
  </si>
  <si>
    <t>B15DCQT162</t>
  </si>
  <si>
    <t>Lưu Duy</t>
  </si>
  <si>
    <t>Thịnh</t>
  </si>
  <si>
    <t>14/03/1997</t>
  </si>
  <si>
    <t>B15DCQT165</t>
  </si>
  <si>
    <t>Vũ Hoài</t>
  </si>
  <si>
    <t>Thu</t>
  </si>
  <si>
    <t>09/10/1997</t>
  </si>
  <si>
    <t>B15DCQT170</t>
  </si>
  <si>
    <t>Khổng Thị Minh</t>
  </si>
  <si>
    <t>Thùy</t>
  </si>
  <si>
    <t>27/05/1997</t>
  </si>
  <si>
    <t>B15DCQT169</t>
  </si>
  <si>
    <t>Thúy</t>
  </si>
  <si>
    <t>22/09/1997</t>
  </si>
  <si>
    <t>B15DCQT167</t>
  </si>
  <si>
    <t>Thương</t>
  </si>
  <si>
    <t>15/01/1997</t>
  </si>
  <si>
    <t>B15DCQT172</t>
  </si>
  <si>
    <t>Nguyễn Công</t>
  </si>
  <si>
    <t>Tiến</t>
  </si>
  <si>
    <t>25/10/1997</t>
  </si>
  <si>
    <t>B15DCQT173</t>
  </si>
  <si>
    <t>Trần Minh</t>
  </si>
  <si>
    <t>15/12/1997</t>
  </si>
  <si>
    <t>B15DCQT181</t>
  </si>
  <si>
    <t>Chu Hiền</t>
  </si>
  <si>
    <t>Trang</t>
  </si>
  <si>
    <t>B15DCQT176</t>
  </si>
  <si>
    <t>14/04/1997</t>
  </si>
  <si>
    <t>B15DCQT179</t>
  </si>
  <si>
    <t>Nguyễn Hà</t>
  </si>
  <si>
    <t>03/02/1997</t>
  </si>
  <si>
    <t>B15DCQT174</t>
  </si>
  <si>
    <t>Nguyễn Thị Thùy</t>
  </si>
  <si>
    <t>18/09/1997</t>
  </si>
  <si>
    <t>B15DCQT184</t>
  </si>
  <si>
    <t>Phạm Văn</t>
  </si>
  <si>
    <t>Trường</t>
  </si>
  <si>
    <t>28/09/1997</t>
  </si>
  <si>
    <t>B15DCQT186</t>
  </si>
  <si>
    <t>Tú</t>
  </si>
  <si>
    <t>25/04/1994</t>
  </si>
  <si>
    <t>B15DCQT188</t>
  </si>
  <si>
    <t>Đậu Xuân</t>
  </si>
  <si>
    <t>Tuấn</t>
  </si>
  <si>
    <t>15/11/1997</t>
  </si>
  <si>
    <t>B15DCQT190</t>
  </si>
  <si>
    <t>Đinh Xuân</t>
  </si>
  <si>
    <t>Tùng</t>
  </si>
  <si>
    <t>10/12/1997</t>
  </si>
  <si>
    <t>B15DCQT195</t>
  </si>
  <si>
    <t>Đỗ Thị Thanh</t>
  </si>
  <si>
    <t>Vân</t>
  </si>
  <si>
    <t>B15DCQT197</t>
  </si>
  <si>
    <t>Việt</t>
  </si>
  <si>
    <t>30/10/1994</t>
  </si>
  <si>
    <t>B15DCQT201</t>
  </si>
  <si>
    <t>Xinh</t>
  </si>
  <si>
    <t>16/02/1997</t>
  </si>
  <si>
    <t>B15DCQT203</t>
  </si>
  <si>
    <t>Nguyễn Kim</t>
  </si>
  <si>
    <t>Xoan</t>
  </si>
  <si>
    <t>19/08/1997</t>
  </si>
  <si>
    <t>B15DCQT205</t>
  </si>
  <si>
    <t>Xuân</t>
  </si>
  <si>
    <t>22/04/1997</t>
  </si>
  <si>
    <t>B15DCQT207</t>
  </si>
  <si>
    <t>Dương Thị</t>
  </si>
  <si>
    <t>Yến</t>
  </si>
  <si>
    <t>26/03/1996</t>
  </si>
  <si>
    <t>202-A2</t>
  </si>
  <si>
    <t>102-A2</t>
  </si>
  <si>
    <t>203-A2</t>
  </si>
  <si>
    <t>Nhóm: BSA1304-02</t>
  </si>
  <si>
    <t>F</t>
  </si>
  <si>
    <t>Kém</t>
  </si>
  <si>
    <t>Nhóm: BSA1304-03</t>
  </si>
  <si>
    <t>C</t>
  </si>
  <si>
    <t>B14DCQT012</t>
  </si>
  <si>
    <t xml:space="preserve">Phùng Tiến </t>
  </si>
  <si>
    <t>D14TMDT1</t>
  </si>
  <si>
    <t>BẢNG ĐIỂM HỌC PHẦN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</si>
</sst>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2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17" fillId="0" borderId="0" xfId="5" quotePrefix="1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7"/>
      <tableStyleElement type="headerRow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5"/>
  <sheetViews>
    <sheetView workbookViewId="0">
      <pane ySplit="3" topLeftCell="A4" activePane="bottomLeft" state="frozen"/>
      <selection activeCell="L3" sqref="L1:N1048576"/>
      <selection pane="bottomLeft" activeCell="W33" sqref="W33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97" customWidth="1"/>
    <col min="4" max="4" width="15.5" style="1" customWidth="1"/>
    <col min="5" max="5" width="7.25" style="1" customWidth="1"/>
    <col min="6" max="6" width="9.375" style="1" hidden="1" customWidth="1"/>
    <col min="7" max="7" width="8.7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3.25" customHeight="1">
      <c r="B1" s="101" t="s">
        <v>0</v>
      </c>
      <c r="C1" s="101"/>
      <c r="D1" s="101"/>
      <c r="E1" s="101"/>
      <c r="F1" s="101"/>
      <c r="G1" s="101"/>
      <c r="H1" s="102" t="s">
        <v>372</v>
      </c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3"/>
    </row>
    <row r="2" spans="2:38" ht="23.25" customHeight="1">
      <c r="B2" s="103" t="s">
        <v>1</v>
      </c>
      <c r="C2" s="103"/>
      <c r="D2" s="103"/>
      <c r="E2" s="103"/>
      <c r="F2" s="103"/>
      <c r="G2" s="103"/>
      <c r="H2" s="104" t="s">
        <v>45</v>
      </c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4"/>
      <c r="V2" s="5"/>
      <c r="AD2" s="61"/>
      <c r="AE2" s="62"/>
      <c r="AF2" s="61"/>
      <c r="AG2" s="61"/>
      <c r="AH2" s="61"/>
      <c r="AI2" s="62"/>
      <c r="AJ2" s="61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3"/>
      <c r="AI3" s="63"/>
    </row>
    <row r="4" spans="2:38" ht="23.25" customHeight="1">
      <c r="B4" s="105" t="s">
        <v>2</v>
      </c>
      <c r="C4" s="105"/>
      <c r="D4" s="106" t="s">
        <v>46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 t="s">
        <v>47</v>
      </c>
      <c r="P4" s="107"/>
      <c r="Q4" s="107"/>
      <c r="R4" s="107"/>
      <c r="S4" s="107"/>
      <c r="T4" s="107"/>
      <c r="W4" s="61"/>
      <c r="X4" s="114" t="s">
        <v>41</v>
      </c>
      <c r="Y4" s="114" t="s">
        <v>8</v>
      </c>
      <c r="Z4" s="114" t="s">
        <v>40</v>
      </c>
      <c r="AA4" s="114" t="s">
        <v>39</v>
      </c>
      <c r="AB4" s="114"/>
      <c r="AC4" s="114"/>
      <c r="AD4" s="114"/>
      <c r="AE4" s="114" t="s">
        <v>38</v>
      </c>
      <c r="AF4" s="114"/>
      <c r="AG4" s="114" t="s">
        <v>36</v>
      </c>
      <c r="AH4" s="114"/>
      <c r="AI4" s="114" t="s">
        <v>37</v>
      </c>
      <c r="AJ4" s="114"/>
      <c r="AK4" s="114" t="s">
        <v>35</v>
      </c>
      <c r="AL4" s="114"/>
    </row>
    <row r="5" spans="2:38" ht="17.25" customHeight="1">
      <c r="B5" s="115" t="s">
        <v>3</v>
      </c>
      <c r="C5" s="115"/>
      <c r="D5" s="9"/>
      <c r="G5" s="116" t="s">
        <v>48</v>
      </c>
      <c r="H5" s="116"/>
      <c r="I5" s="116"/>
      <c r="J5" s="116"/>
      <c r="K5" s="116"/>
      <c r="L5" s="116"/>
      <c r="M5" s="116"/>
      <c r="N5" s="116"/>
      <c r="O5" s="116" t="s">
        <v>49</v>
      </c>
      <c r="P5" s="116"/>
      <c r="Q5" s="116"/>
      <c r="R5" s="116"/>
      <c r="S5" s="116"/>
      <c r="T5" s="116"/>
      <c r="W5" s="61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</row>
    <row r="6" spans="2:38" ht="5.25" customHeight="1">
      <c r="B6" s="10"/>
      <c r="C6" s="9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7"/>
      <c r="P6" s="3"/>
      <c r="Q6" s="3"/>
      <c r="R6" s="3"/>
      <c r="S6" s="3"/>
      <c r="T6" s="3"/>
      <c r="W6" s="61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</row>
    <row r="7" spans="2:38" ht="34.5" customHeight="1">
      <c r="B7" s="99" t="s">
        <v>4</v>
      </c>
      <c r="C7" s="108" t="s">
        <v>5</v>
      </c>
      <c r="D7" s="110" t="s">
        <v>6</v>
      </c>
      <c r="E7" s="111"/>
      <c r="F7" s="99" t="s">
        <v>7</v>
      </c>
      <c r="G7" s="99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9" t="s">
        <v>17</v>
      </c>
      <c r="Q7" s="98" t="s">
        <v>18</v>
      </c>
      <c r="R7" s="99" t="s">
        <v>19</v>
      </c>
      <c r="S7" s="99" t="s">
        <v>20</v>
      </c>
      <c r="T7" s="99" t="s">
        <v>21</v>
      </c>
      <c r="W7" s="61"/>
      <c r="X7" s="114"/>
      <c r="Y7" s="114"/>
      <c r="Z7" s="114"/>
      <c r="AA7" s="64" t="s">
        <v>22</v>
      </c>
      <c r="AB7" s="64" t="s">
        <v>23</v>
      </c>
      <c r="AC7" s="64" t="s">
        <v>24</v>
      </c>
      <c r="AD7" s="64" t="s">
        <v>25</v>
      </c>
      <c r="AE7" s="64" t="s">
        <v>26</v>
      </c>
      <c r="AF7" s="64" t="s">
        <v>25</v>
      </c>
      <c r="AG7" s="64" t="s">
        <v>26</v>
      </c>
      <c r="AH7" s="64" t="s">
        <v>25</v>
      </c>
      <c r="AI7" s="64" t="s">
        <v>26</v>
      </c>
      <c r="AJ7" s="64" t="s">
        <v>25</v>
      </c>
      <c r="AK7" s="64" t="s">
        <v>26</v>
      </c>
      <c r="AL7" s="65" t="s">
        <v>25</v>
      </c>
    </row>
    <row r="8" spans="2:38" ht="34.5" customHeight="1">
      <c r="B8" s="100"/>
      <c r="C8" s="109"/>
      <c r="D8" s="112"/>
      <c r="E8" s="113"/>
      <c r="F8" s="100"/>
      <c r="G8" s="100"/>
      <c r="H8" s="120"/>
      <c r="I8" s="120"/>
      <c r="J8" s="120"/>
      <c r="K8" s="120"/>
      <c r="L8" s="98"/>
      <c r="M8" s="98"/>
      <c r="N8" s="98"/>
      <c r="O8" s="98"/>
      <c r="P8" s="117"/>
      <c r="Q8" s="98"/>
      <c r="R8" s="100"/>
      <c r="S8" s="117"/>
      <c r="T8" s="117"/>
      <c r="V8" s="11"/>
      <c r="W8" s="61"/>
      <c r="X8" s="66" t="str">
        <f>+D4</f>
        <v>Đàm phán kinh doanh</v>
      </c>
      <c r="Y8" s="67" t="str">
        <f>+O4</f>
        <v>Nhóm: BSA1304-01</v>
      </c>
      <c r="Z8" s="68">
        <f>+$AI$8+$AK$8+$AG$8</f>
        <v>29</v>
      </c>
      <c r="AA8" s="62">
        <f>COUNTIF($S$9:$S$78,"Khiển trách")</f>
        <v>0</v>
      </c>
      <c r="AB8" s="62">
        <f>COUNTIF($S$9:$S$78,"Cảnh cáo")</f>
        <v>0</v>
      </c>
      <c r="AC8" s="62">
        <f>COUNTIF($S$9:$S$78,"Đình chỉ thi")</f>
        <v>0</v>
      </c>
      <c r="AD8" s="69">
        <f>+($AA$8+$AB$8+$AC$8)/$Z$8*100%</f>
        <v>0</v>
      </c>
      <c r="AE8" s="62">
        <f>SUM(COUNTIF($S$9:$S$76,"Vắng"),COUNTIF($S$9:$S$76,"Vắng có phép"))</f>
        <v>0</v>
      </c>
      <c r="AF8" s="70">
        <f>+$AE$8/$Z$8</f>
        <v>0</v>
      </c>
      <c r="AG8" s="71">
        <f>COUNTIF($W$9:$W$76,"Thi lại")</f>
        <v>0</v>
      </c>
      <c r="AH8" s="70">
        <f>+$AG$8/$Z$8</f>
        <v>0</v>
      </c>
      <c r="AI8" s="71">
        <f>COUNTIF($W$9:$W$77,"Học lại")</f>
        <v>1</v>
      </c>
      <c r="AJ8" s="70">
        <f>+$AI$8/$Z$8</f>
        <v>3.4482758620689655E-2</v>
      </c>
      <c r="AK8" s="62">
        <f>COUNTIF($W$10:$W$77,"Đạt")</f>
        <v>28</v>
      </c>
      <c r="AL8" s="69">
        <f>+$AK$8/$Z$8</f>
        <v>0.96551724137931039</v>
      </c>
    </row>
    <row r="9" spans="2:38" ht="14.25" customHeight="1">
      <c r="B9" s="121" t="s">
        <v>27</v>
      </c>
      <c r="C9" s="122"/>
      <c r="D9" s="122"/>
      <c r="E9" s="122"/>
      <c r="F9" s="122"/>
      <c r="G9" s="123"/>
      <c r="H9" s="12">
        <v>20</v>
      </c>
      <c r="I9" s="12">
        <v>15</v>
      </c>
      <c r="J9" s="13"/>
      <c r="K9" s="12">
        <v>5</v>
      </c>
      <c r="L9" s="14"/>
      <c r="M9" s="15"/>
      <c r="N9" s="15"/>
      <c r="O9" s="58">
        <f>100-(H9+I9+J9+K9)</f>
        <v>60</v>
      </c>
      <c r="P9" s="100"/>
      <c r="Q9" s="16"/>
      <c r="R9" s="16"/>
      <c r="S9" s="100"/>
      <c r="T9" s="100"/>
      <c r="W9" s="61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</row>
    <row r="10" spans="2:38" ht="18.75" customHeight="1">
      <c r="B10" s="17">
        <v>1</v>
      </c>
      <c r="C10" s="18" t="s">
        <v>158</v>
      </c>
      <c r="D10" s="19" t="s">
        <v>159</v>
      </c>
      <c r="E10" s="20" t="s">
        <v>160</v>
      </c>
      <c r="F10" s="21" t="s">
        <v>161</v>
      </c>
      <c r="G10" s="18" t="s">
        <v>54</v>
      </c>
      <c r="H10" s="22">
        <v>8</v>
      </c>
      <c r="I10" s="22">
        <v>6.5</v>
      </c>
      <c r="J10" s="22" t="s">
        <v>28</v>
      </c>
      <c r="K10" s="22">
        <v>7.5</v>
      </c>
      <c r="L10" s="23"/>
      <c r="M10" s="23"/>
      <c r="N10" s="23"/>
      <c r="O10" s="24">
        <v>3.5</v>
      </c>
      <c r="P10" s="25">
        <f t="shared" ref="P10:P38" si="0">ROUND(SUMPRODUCT(H10:O10,$H$9:$O$9)/100,1)</f>
        <v>5.0999999999999996</v>
      </c>
      <c r="Q10" s="26" t="str">
        <f t="shared" ref="Q10:Q23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6" t="str">
        <f t="shared" ref="R10:R23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2" t="str">
        <f t="shared" ref="S10:S23" si="3">+IF(OR($H10=0,$I10=0,$J10=0,$K10=0),"Không đủ ĐKDT","")</f>
        <v/>
      </c>
      <c r="T10" s="41" t="s">
        <v>362</v>
      </c>
      <c r="U10" s="3"/>
      <c r="V10" s="28"/>
      <c r="W10" s="73" t="str">
        <f t="shared" ref="W10:W38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8.75" customHeight="1">
      <c r="B11" s="29">
        <v>2</v>
      </c>
      <c r="C11" s="30" t="s">
        <v>162</v>
      </c>
      <c r="D11" s="31" t="s">
        <v>163</v>
      </c>
      <c r="E11" s="32" t="s">
        <v>164</v>
      </c>
      <c r="F11" s="33" t="s">
        <v>165</v>
      </c>
      <c r="G11" s="30" t="s">
        <v>54</v>
      </c>
      <c r="H11" s="34">
        <v>7</v>
      </c>
      <c r="I11" s="34">
        <v>7</v>
      </c>
      <c r="J11" s="34" t="s">
        <v>28</v>
      </c>
      <c r="K11" s="34">
        <v>7</v>
      </c>
      <c r="L11" s="35"/>
      <c r="M11" s="35"/>
      <c r="N11" s="35"/>
      <c r="O11" s="36">
        <v>5.5</v>
      </c>
      <c r="P11" s="37">
        <f t="shared" si="0"/>
        <v>6.1</v>
      </c>
      <c r="Q11" s="38" t="str">
        <f t="shared" si="1"/>
        <v>C</v>
      </c>
      <c r="R11" s="39" t="str">
        <f t="shared" si="2"/>
        <v>Trung bình</v>
      </c>
      <c r="S11" s="40" t="str">
        <f t="shared" si="3"/>
        <v/>
      </c>
      <c r="T11" s="41" t="s">
        <v>362</v>
      </c>
      <c r="U11" s="3"/>
      <c r="V11" s="28"/>
      <c r="W11" s="73" t="str">
        <f t="shared" si="4"/>
        <v>Đạt</v>
      </c>
      <c r="X11" s="72"/>
      <c r="Y11" s="72"/>
      <c r="Z11" s="72"/>
      <c r="AA11" s="64"/>
      <c r="AB11" s="64"/>
      <c r="AC11" s="64"/>
      <c r="AD11" s="64"/>
      <c r="AE11" s="63"/>
      <c r="AF11" s="64"/>
      <c r="AG11" s="64"/>
      <c r="AH11" s="64"/>
      <c r="AI11" s="64"/>
      <c r="AJ11" s="64"/>
      <c r="AK11" s="64"/>
      <c r="AL11" s="65"/>
    </row>
    <row r="12" spans="2:38" ht="18.75" customHeight="1">
      <c r="B12" s="29">
        <v>3</v>
      </c>
      <c r="C12" s="30" t="s">
        <v>166</v>
      </c>
      <c r="D12" s="31" t="s">
        <v>167</v>
      </c>
      <c r="E12" s="32" t="s">
        <v>168</v>
      </c>
      <c r="F12" s="33" t="s">
        <v>169</v>
      </c>
      <c r="G12" s="30" t="s">
        <v>61</v>
      </c>
      <c r="H12" s="34">
        <v>0</v>
      </c>
      <c r="I12" s="34">
        <v>0</v>
      </c>
      <c r="J12" s="34" t="s">
        <v>28</v>
      </c>
      <c r="K12" s="34">
        <v>0</v>
      </c>
      <c r="L12" s="42"/>
      <c r="M12" s="42"/>
      <c r="N12" s="42"/>
      <c r="O12" s="36" t="s">
        <v>368</v>
      </c>
      <c r="P12" s="37">
        <f t="shared" si="0"/>
        <v>0</v>
      </c>
      <c r="Q12" s="38" t="str">
        <f t="shared" si="1"/>
        <v>F</v>
      </c>
      <c r="R12" s="39" t="str">
        <f t="shared" si="2"/>
        <v>Kém</v>
      </c>
      <c r="S12" s="40" t="str">
        <f t="shared" si="3"/>
        <v>Không đủ ĐKDT</v>
      </c>
      <c r="T12" s="41" t="s">
        <v>362</v>
      </c>
      <c r="U12" s="3"/>
      <c r="V12" s="28"/>
      <c r="W12" s="73" t="str">
        <f t="shared" si="4"/>
        <v>Học lại</v>
      </c>
      <c r="X12" s="74"/>
      <c r="Y12" s="74"/>
      <c r="Z12" s="83"/>
      <c r="AA12" s="63"/>
      <c r="AB12" s="63"/>
      <c r="AC12" s="63"/>
      <c r="AD12" s="76"/>
      <c r="AE12" s="63"/>
      <c r="AF12" s="77"/>
      <c r="AG12" s="78"/>
      <c r="AH12" s="77"/>
      <c r="AI12" s="78"/>
      <c r="AJ12" s="77"/>
      <c r="AK12" s="63"/>
      <c r="AL12" s="76"/>
    </row>
    <row r="13" spans="2:38" ht="18.75" customHeight="1">
      <c r="B13" s="29">
        <v>4</v>
      </c>
      <c r="C13" s="30" t="s">
        <v>170</v>
      </c>
      <c r="D13" s="31" t="s">
        <v>87</v>
      </c>
      <c r="E13" s="32" t="s">
        <v>171</v>
      </c>
      <c r="F13" s="33" t="s">
        <v>172</v>
      </c>
      <c r="G13" s="30" t="s">
        <v>68</v>
      </c>
      <c r="H13" s="34">
        <v>8</v>
      </c>
      <c r="I13" s="34">
        <v>7.5</v>
      </c>
      <c r="J13" s="34" t="s">
        <v>28</v>
      </c>
      <c r="K13" s="34">
        <v>8</v>
      </c>
      <c r="L13" s="42"/>
      <c r="M13" s="42"/>
      <c r="N13" s="42"/>
      <c r="O13" s="36">
        <v>8</v>
      </c>
      <c r="P13" s="37">
        <f t="shared" si="0"/>
        <v>7.9</v>
      </c>
      <c r="Q13" s="38" t="str">
        <f t="shared" si="1"/>
        <v>B</v>
      </c>
      <c r="R13" s="39" t="str">
        <f t="shared" si="2"/>
        <v>Khá</v>
      </c>
      <c r="S13" s="40" t="str">
        <f t="shared" si="3"/>
        <v/>
      </c>
      <c r="T13" s="41" t="s">
        <v>362</v>
      </c>
      <c r="U13" s="3"/>
      <c r="V13" s="28"/>
      <c r="W13" s="73" t="str">
        <f t="shared" si="4"/>
        <v>Đạt</v>
      </c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</row>
    <row r="14" spans="2:38" ht="18.75" customHeight="1">
      <c r="B14" s="29">
        <v>5</v>
      </c>
      <c r="C14" s="30" t="s">
        <v>173</v>
      </c>
      <c r="D14" s="31" t="s">
        <v>87</v>
      </c>
      <c r="E14" s="32" t="s">
        <v>174</v>
      </c>
      <c r="F14" s="33" t="s">
        <v>175</v>
      </c>
      <c r="G14" s="30" t="s">
        <v>61</v>
      </c>
      <c r="H14" s="34">
        <v>9.5</v>
      </c>
      <c r="I14" s="34">
        <v>8.5</v>
      </c>
      <c r="J14" s="34" t="s">
        <v>28</v>
      </c>
      <c r="K14" s="34">
        <v>7.5</v>
      </c>
      <c r="L14" s="42"/>
      <c r="M14" s="42"/>
      <c r="N14" s="42"/>
      <c r="O14" s="36">
        <v>7.5</v>
      </c>
      <c r="P14" s="37">
        <f t="shared" si="0"/>
        <v>8.1</v>
      </c>
      <c r="Q14" s="38" t="str">
        <f t="shared" si="1"/>
        <v>B+</v>
      </c>
      <c r="R14" s="39" t="str">
        <f t="shared" si="2"/>
        <v>Khá</v>
      </c>
      <c r="S14" s="40" t="str">
        <f t="shared" si="3"/>
        <v/>
      </c>
      <c r="T14" s="41" t="s">
        <v>362</v>
      </c>
      <c r="U14" s="3"/>
      <c r="V14" s="28"/>
      <c r="W14" s="73" t="str">
        <f t="shared" si="4"/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.75" customHeight="1">
      <c r="B15" s="29">
        <v>6</v>
      </c>
      <c r="C15" s="30" t="s">
        <v>176</v>
      </c>
      <c r="D15" s="31" t="s">
        <v>177</v>
      </c>
      <c r="E15" s="32" t="s">
        <v>174</v>
      </c>
      <c r="F15" s="33" t="s">
        <v>178</v>
      </c>
      <c r="G15" s="30" t="s">
        <v>68</v>
      </c>
      <c r="H15" s="34">
        <v>8</v>
      </c>
      <c r="I15" s="34">
        <v>7</v>
      </c>
      <c r="J15" s="34" t="s">
        <v>28</v>
      </c>
      <c r="K15" s="34">
        <v>7</v>
      </c>
      <c r="L15" s="42"/>
      <c r="M15" s="42"/>
      <c r="N15" s="42"/>
      <c r="O15" s="36">
        <v>4.5</v>
      </c>
      <c r="P15" s="37">
        <f t="shared" si="0"/>
        <v>5.7</v>
      </c>
      <c r="Q15" s="38" t="str">
        <f t="shared" si="1"/>
        <v>C</v>
      </c>
      <c r="R15" s="39" t="str">
        <f t="shared" si="2"/>
        <v>Trung bình</v>
      </c>
      <c r="S15" s="40" t="str">
        <f t="shared" si="3"/>
        <v/>
      </c>
      <c r="T15" s="41" t="s">
        <v>362</v>
      </c>
      <c r="U15" s="3"/>
      <c r="V15" s="28"/>
      <c r="W15" s="73" t="str">
        <f t="shared" si="4"/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.75" customHeight="1">
      <c r="B16" s="29">
        <v>7</v>
      </c>
      <c r="C16" s="30" t="s">
        <v>179</v>
      </c>
      <c r="D16" s="31" t="s">
        <v>118</v>
      </c>
      <c r="E16" s="32" t="s">
        <v>174</v>
      </c>
      <c r="F16" s="33" t="s">
        <v>180</v>
      </c>
      <c r="G16" s="30" t="s">
        <v>61</v>
      </c>
      <c r="H16" s="34">
        <v>9</v>
      </c>
      <c r="I16" s="34">
        <v>8</v>
      </c>
      <c r="J16" s="34" t="s">
        <v>28</v>
      </c>
      <c r="K16" s="34">
        <v>7.5</v>
      </c>
      <c r="L16" s="42"/>
      <c r="M16" s="42"/>
      <c r="N16" s="42"/>
      <c r="O16" s="36">
        <v>7</v>
      </c>
      <c r="P16" s="37">
        <f t="shared" si="0"/>
        <v>7.6</v>
      </c>
      <c r="Q16" s="38" t="str">
        <f t="shared" si="1"/>
        <v>B</v>
      </c>
      <c r="R16" s="39" t="str">
        <f t="shared" si="2"/>
        <v>Khá</v>
      </c>
      <c r="S16" s="40" t="str">
        <f t="shared" si="3"/>
        <v/>
      </c>
      <c r="T16" s="41" t="s">
        <v>362</v>
      </c>
      <c r="U16" s="3"/>
      <c r="V16" s="28"/>
      <c r="W16" s="73" t="str">
        <f t="shared" si="4"/>
        <v>Đạt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2:38" ht="18.75" customHeight="1">
      <c r="B17" s="29">
        <v>8</v>
      </c>
      <c r="C17" s="30" t="s">
        <v>181</v>
      </c>
      <c r="D17" s="31" t="s">
        <v>182</v>
      </c>
      <c r="E17" s="32" t="s">
        <v>183</v>
      </c>
      <c r="F17" s="33" t="s">
        <v>184</v>
      </c>
      <c r="G17" s="30" t="s">
        <v>61</v>
      </c>
      <c r="H17" s="34">
        <v>9.5</v>
      </c>
      <c r="I17" s="34">
        <v>8.5</v>
      </c>
      <c r="J17" s="34" t="s">
        <v>28</v>
      </c>
      <c r="K17" s="34">
        <v>8</v>
      </c>
      <c r="L17" s="42"/>
      <c r="M17" s="42"/>
      <c r="N17" s="42"/>
      <c r="O17" s="36">
        <v>4</v>
      </c>
      <c r="P17" s="37">
        <f t="shared" si="0"/>
        <v>6</v>
      </c>
      <c r="Q17" s="38" t="str">
        <f t="shared" si="1"/>
        <v>C</v>
      </c>
      <c r="R17" s="39" t="str">
        <f t="shared" si="2"/>
        <v>Trung bình</v>
      </c>
      <c r="S17" s="40" t="str">
        <f t="shared" si="3"/>
        <v/>
      </c>
      <c r="T17" s="41" t="s">
        <v>362</v>
      </c>
      <c r="U17" s="3"/>
      <c r="V17" s="28"/>
      <c r="W17" s="73" t="str">
        <f t="shared" si="4"/>
        <v>Đạt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2:38" ht="18.75" customHeight="1">
      <c r="B18" s="29">
        <v>9</v>
      </c>
      <c r="C18" s="30" t="s">
        <v>185</v>
      </c>
      <c r="D18" s="31" t="s">
        <v>186</v>
      </c>
      <c r="E18" s="32" t="s">
        <v>187</v>
      </c>
      <c r="F18" s="33" t="s">
        <v>188</v>
      </c>
      <c r="G18" s="30" t="s">
        <v>61</v>
      </c>
      <c r="H18" s="34">
        <v>8</v>
      </c>
      <c r="I18" s="34">
        <v>7</v>
      </c>
      <c r="J18" s="34" t="s">
        <v>28</v>
      </c>
      <c r="K18" s="34">
        <v>7.5</v>
      </c>
      <c r="L18" s="42"/>
      <c r="M18" s="42"/>
      <c r="N18" s="42"/>
      <c r="O18" s="36">
        <v>5.5</v>
      </c>
      <c r="P18" s="37">
        <f t="shared" si="0"/>
        <v>6.3</v>
      </c>
      <c r="Q18" s="38" t="str">
        <f t="shared" si="1"/>
        <v>C</v>
      </c>
      <c r="R18" s="39" t="str">
        <f t="shared" si="2"/>
        <v>Trung bình</v>
      </c>
      <c r="S18" s="40" t="str">
        <f t="shared" si="3"/>
        <v/>
      </c>
      <c r="T18" s="41" t="s">
        <v>362</v>
      </c>
      <c r="U18" s="3"/>
      <c r="V18" s="28"/>
      <c r="W18" s="73" t="str">
        <f t="shared" si="4"/>
        <v>Đạt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2:38" ht="18.75" customHeight="1">
      <c r="B19" s="29">
        <v>10</v>
      </c>
      <c r="C19" s="30" t="s">
        <v>189</v>
      </c>
      <c r="D19" s="31" t="s">
        <v>190</v>
      </c>
      <c r="E19" s="32" t="s">
        <v>191</v>
      </c>
      <c r="F19" s="33" t="s">
        <v>192</v>
      </c>
      <c r="G19" s="30" t="s">
        <v>104</v>
      </c>
      <c r="H19" s="34">
        <v>9</v>
      </c>
      <c r="I19" s="34">
        <v>8.5</v>
      </c>
      <c r="J19" s="34" t="s">
        <v>28</v>
      </c>
      <c r="K19" s="34">
        <v>8</v>
      </c>
      <c r="L19" s="42"/>
      <c r="M19" s="42"/>
      <c r="N19" s="42"/>
      <c r="O19" s="36">
        <v>7.5</v>
      </c>
      <c r="P19" s="37">
        <f t="shared" si="0"/>
        <v>8</v>
      </c>
      <c r="Q19" s="38" t="str">
        <f t="shared" si="1"/>
        <v>B+</v>
      </c>
      <c r="R19" s="39" t="str">
        <f t="shared" si="2"/>
        <v>Khá</v>
      </c>
      <c r="S19" s="40" t="str">
        <f t="shared" si="3"/>
        <v/>
      </c>
      <c r="T19" s="41" t="s">
        <v>362</v>
      </c>
      <c r="U19" s="3"/>
      <c r="V19" s="28"/>
      <c r="W19" s="73" t="str">
        <f t="shared" si="4"/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2:38" ht="18.75" customHeight="1">
      <c r="B20" s="29">
        <v>11</v>
      </c>
      <c r="C20" s="30" t="s">
        <v>193</v>
      </c>
      <c r="D20" s="31" t="s">
        <v>194</v>
      </c>
      <c r="E20" s="32" t="s">
        <v>195</v>
      </c>
      <c r="F20" s="33" t="s">
        <v>196</v>
      </c>
      <c r="G20" s="30" t="s">
        <v>61</v>
      </c>
      <c r="H20" s="34">
        <v>9</v>
      </c>
      <c r="I20" s="34">
        <v>8</v>
      </c>
      <c r="J20" s="34" t="s">
        <v>28</v>
      </c>
      <c r="K20" s="34">
        <v>7.5</v>
      </c>
      <c r="L20" s="42"/>
      <c r="M20" s="42"/>
      <c r="N20" s="42"/>
      <c r="O20" s="36">
        <v>7.5</v>
      </c>
      <c r="P20" s="37">
        <f t="shared" si="0"/>
        <v>7.9</v>
      </c>
      <c r="Q20" s="38" t="str">
        <f t="shared" si="1"/>
        <v>B</v>
      </c>
      <c r="R20" s="39" t="str">
        <f t="shared" si="2"/>
        <v>Khá</v>
      </c>
      <c r="S20" s="40" t="str">
        <f t="shared" si="3"/>
        <v/>
      </c>
      <c r="T20" s="41" t="s">
        <v>362</v>
      </c>
      <c r="U20" s="3"/>
      <c r="V20" s="28"/>
      <c r="W20" s="73" t="str">
        <f t="shared" si="4"/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2:38" ht="18.75" customHeight="1">
      <c r="B21" s="29">
        <v>12</v>
      </c>
      <c r="C21" s="30" t="s">
        <v>197</v>
      </c>
      <c r="D21" s="31" t="s">
        <v>198</v>
      </c>
      <c r="E21" s="32" t="s">
        <v>199</v>
      </c>
      <c r="F21" s="33" t="s">
        <v>200</v>
      </c>
      <c r="G21" s="30" t="s">
        <v>61</v>
      </c>
      <c r="H21" s="34">
        <v>9</v>
      </c>
      <c r="I21" s="34">
        <v>8</v>
      </c>
      <c r="J21" s="34" t="s">
        <v>28</v>
      </c>
      <c r="K21" s="34">
        <v>7.5</v>
      </c>
      <c r="L21" s="42"/>
      <c r="M21" s="42"/>
      <c r="N21" s="42"/>
      <c r="O21" s="36">
        <v>4</v>
      </c>
      <c r="P21" s="37">
        <f t="shared" si="0"/>
        <v>5.8</v>
      </c>
      <c r="Q21" s="38" t="str">
        <f t="shared" si="1"/>
        <v>C</v>
      </c>
      <c r="R21" s="39" t="str">
        <f t="shared" si="2"/>
        <v>Trung bình</v>
      </c>
      <c r="S21" s="40" t="str">
        <f t="shared" si="3"/>
        <v/>
      </c>
      <c r="T21" s="41" t="s">
        <v>362</v>
      </c>
      <c r="U21" s="3"/>
      <c r="V21" s="28"/>
      <c r="W21" s="73" t="str">
        <f t="shared" si="4"/>
        <v>Đạt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2:38" ht="18.75" customHeight="1">
      <c r="B22" s="29">
        <v>13</v>
      </c>
      <c r="C22" s="30" t="s">
        <v>201</v>
      </c>
      <c r="D22" s="31" t="s">
        <v>202</v>
      </c>
      <c r="E22" s="32" t="s">
        <v>199</v>
      </c>
      <c r="F22" s="33" t="s">
        <v>203</v>
      </c>
      <c r="G22" s="30" t="s">
        <v>61</v>
      </c>
      <c r="H22" s="34">
        <v>9</v>
      </c>
      <c r="I22" s="34">
        <v>8</v>
      </c>
      <c r="J22" s="34" t="s">
        <v>28</v>
      </c>
      <c r="K22" s="34">
        <v>8</v>
      </c>
      <c r="L22" s="42"/>
      <c r="M22" s="42"/>
      <c r="N22" s="42"/>
      <c r="O22" s="36">
        <v>8</v>
      </c>
      <c r="P22" s="37">
        <f t="shared" si="0"/>
        <v>8.1999999999999993</v>
      </c>
      <c r="Q22" s="38" t="str">
        <f t="shared" si="1"/>
        <v>B+</v>
      </c>
      <c r="R22" s="39" t="str">
        <f t="shared" si="2"/>
        <v>Khá</v>
      </c>
      <c r="S22" s="40" t="str">
        <f t="shared" si="3"/>
        <v/>
      </c>
      <c r="T22" s="41" t="s">
        <v>362</v>
      </c>
      <c r="U22" s="3"/>
      <c r="V22" s="28"/>
      <c r="W22" s="73" t="str">
        <f t="shared" si="4"/>
        <v>Đạt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2:38" ht="18.75" customHeight="1">
      <c r="B23" s="29">
        <v>14</v>
      </c>
      <c r="C23" s="30" t="s">
        <v>204</v>
      </c>
      <c r="D23" s="31" t="s">
        <v>205</v>
      </c>
      <c r="E23" s="32" t="s">
        <v>206</v>
      </c>
      <c r="F23" s="33" t="s">
        <v>207</v>
      </c>
      <c r="G23" s="30" t="s">
        <v>68</v>
      </c>
      <c r="H23" s="34">
        <v>7</v>
      </c>
      <c r="I23" s="34">
        <v>6.5</v>
      </c>
      <c r="J23" s="34" t="s">
        <v>28</v>
      </c>
      <c r="K23" s="34">
        <v>7</v>
      </c>
      <c r="L23" s="42"/>
      <c r="M23" s="42"/>
      <c r="N23" s="42"/>
      <c r="O23" s="36">
        <v>6</v>
      </c>
      <c r="P23" s="37">
        <f t="shared" si="0"/>
        <v>6.3</v>
      </c>
      <c r="Q23" s="38" t="str">
        <f t="shared" si="1"/>
        <v>C</v>
      </c>
      <c r="R23" s="39" t="str">
        <f t="shared" si="2"/>
        <v>Trung bình</v>
      </c>
      <c r="S23" s="40" t="str">
        <f t="shared" si="3"/>
        <v/>
      </c>
      <c r="T23" s="41" t="s">
        <v>362</v>
      </c>
      <c r="U23" s="3"/>
      <c r="V23" s="28"/>
      <c r="W23" s="73" t="str">
        <f t="shared" si="4"/>
        <v>Đạt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2:38" ht="18.75" customHeight="1">
      <c r="B24" s="29">
        <v>15</v>
      </c>
      <c r="C24" s="30" t="s">
        <v>208</v>
      </c>
      <c r="D24" s="31" t="s">
        <v>209</v>
      </c>
      <c r="E24" s="32" t="s">
        <v>210</v>
      </c>
      <c r="F24" s="33" t="s">
        <v>211</v>
      </c>
      <c r="G24" s="30" t="s">
        <v>54</v>
      </c>
      <c r="H24" s="34">
        <v>9</v>
      </c>
      <c r="I24" s="34">
        <v>8</v>
      </c>
      <c r="J24" s="34" t="s">
        <v>28</v>
      </c>
      <c r="K24" s="34">
        <v>7</v>
      </c>
      <c r="L24" s="42"/>
      <c r="M24" s="42"/>
      <c r="N24" s="42"/>
      <c r="O24" s="36">
        <v>4.5</v>
      </c>
      <c r="P24" s="37">
        <f t="shared" si="0"/>
        <v>6.1</v>
      </c>
      <c r="Q24" s="38" t="s">
        <v>365</v>
      </c>
      <c r="R24" s="39" t="s">
        <v>366</v>
      </c>
      <c r="S24" s="40" t="s">
        <v>28</v>
      </c>
      <c r="T24" s="41" t="s">
        <v>362</v>
      </c>
      <c r="U24" s="3"/>
      <c r="V24" s="28"/>
      <c r="W24" s="73" t="str">
        <f t="shared" si="4"/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2:38" ht="18.75" customHeight="1">
      <c r="B25" s="29">
        <v>16</v>
      </c>
      <c r="C25" s="30" t="s">
        <v>212</v>
      </c>
      <c r="D25" s="31" t="s">
        <v>213</v>
      </c>
      <c r="E25" s="32" t="s">
        <v>210</v>
      </c>
      <c r="F25" s="33" t="s">
        <v>214</v>
      </c>
      <c r="G25" s="30" t="s">
        <v>61</v>
      </c>
      <c r="H25" s="34">
        <v>5</v>
      </c>
      <c r="I25" s="34">
        <v>5</v>
      </c>
      <c r="J25" s="34" t="s">
        <v>28</v>
      </c>
      <c r="K25" s="34">
        <v>7</v>
      </c>
      <c r="L25" s="42"/>
      <c r="M25" s="42"/>
      <c r="N25" s="42"/>
      <c r="O25" s="36">
        <v>6.5</v>
      </c>
      <c r="P25" s="37">
        <f t="shared" si="0"/>
        <v>6</v>
      </c>
      <c r="Q25" s="38" t="s">
        <v>365</v>
      </c>
      <c r="R25" s="39" t="s">
        <v>366</v>
      </c>
      <c r="S25" s="40" t="s">
        <v>28</v>
      </c>
      <c r="T25" s="41" t="s">
        <v>362</v>
      </c>
      <c r="U25" s="3"/>
      <c r="V25" s="28"/>
      <c r="W25" s="73" t="str">
        <f t="shared" si="4"/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2:38" ht="18.75" customHeight="1">
      <c r="B26" s="29">
        <v>17</v>
      </c>
      <c r="C26" s="30" t="s">
        <v>215</v>
      </c>
      <c r="D26" s="31" t="s">
        <v>216</v>
      </c>
      <c r="E26" s="32" t="s">
        <v>217</v>
      </c>
      <c r="F26" s="33" t="s">
        <v>218</v>
      </c>
      <c r="G26" s="30" t="s">
        <v>54</v>
      </c>
      <c r="H26" s="34">
        <v>6</v>
      </c>
      <c r="I26" s="34">
        <v>5</v>
      </c>
      <c r="J26" s="34" t="s">
        <v>28</v>
      </c>
      <c r="K26" s="34">
        <v>7</v>
      </c>
      <c r="L26" s="42"/>
      <c r="M26" s="42"/>
      <c r="N26" s="42"/>
      <c r="O26" s="36">
        <v>4</v>
      </c>
      <c r="P26" s="37">
        <f t="shared" si="0"/>
        <v>4.7</v>
      </c>
      <c r="Q26" s="38" t="s">
        <v>365</v>
      </c>
      <c r="R26" s="39" t="s">
        <v>366</v>
      </c>
      <c r="S26" s="40" t="s">
        <v>28</v>
      </c>
      <c r="T26" s="41" t="s">
        <v>362</v>
      </c>
      <c r="U26" s="3"/>
      <c r="V26" s="28"/>
      <c r="W26" s="73" t="str">
        <f t="shared" si="4"/>
        <v>Đạt</v>
      </c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2:38" ht="18.75" customHeight="1">
      <c r="B27" s="29">
        <v>18</v>
      </c>
      <c r="C27" s="30" t="s">
        <v>219</v>
      </c>
      <c r="D27" s="31" t="s">
        <v>220</v>
      </c>
      <c r="E27" s="32" t="s">
        <v>221</v>
      </c>
      <c r="F27" s="33" t="s">
        <v>222</v>
      </c>
      <c r="G27" s="30" t="s">
        <v>61</v>
      </c>
      <c r="H27" s="34">
        <v>8.5</v>
      </c>
      <c r="I27" s="34">
        <v>8</v>
      </c>
      <c r="J27" s="34" t="s">
        <v>28</v>
      </c>
      <c r="K27" s="34">
        <v>7.5</v>
      </c>
      <c r="L27" s="42"/>
      <c r="M27" s="42"/>
      <c r="N27" s="42"/>
      <c r="O27" s="36">
        <v>8</v>
      </c>
      <c r="P27" s="37">
        <f t="shared" si="0"/>
        <v>8.1</v>
      </c>
      <c r="Q27" s="38" t="s">
        <v>365</v>
      </c>
      <c r="R27" s="39" t="s">
        <v>366</v>
      </c>
      <c r="S27" s="40" t="s">
        <v>28</v>
      </c>
      <c r="T27" s="41" t="s">
        <v>362</v>
      </c>
      <c r="U27" s="3"/>
      <c r="V27" s="28"/>
      <c r="W27" s="73" t="str">
        <f t="shared" si="4"/>
        <v>Đạt</v>
      </c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2:38" ht="18.75" customHeight="1">
      <c r="B28" s="29">
        <v>19</v>
      </c>
      <c r="C28" s="30" t="s">
        <v>223</v>
      </c>
      <c r="D28" s="31" t="s">
        <v>224</v>
      </c>
      <c r="E28" s="32" t="s">
        <v>225</v>
      </c>
      <c r="F28" s="33" t="s">
        <v>226</v>
      </c>
      <c r="G28" s="30" t="s">
        <v>54</v>
      </c>
      <c r="H28" s="34">
        <v>8</v>
      </c>
      <c r="I28" s="34">
        <v>7</v>
      </c>
      <c r="J28" s="34" t="s">
        <v>28</v>
      </c>
      <c r="K28" s="34">
        <v>7.5</v>
      </c>
      <c r="L28" s="42"/>
      <c r="M28" s="42"/>
      <c r="N28" s="42"/>
      <c r="O28" s="36">
        <v>5</v>
      </c>
      <c r="P28" s="37">
        <f t="shared" si="0"/>
        <v>6</v>
      </c>
      <c r="Q28" s="38" t="s">
        <v>365</v>
      </c>
      <c r="R28" s="39" t="s">
        <v>366</v>
      </c>
      <c r="S28" s="40" t="s">
        <v>28</v>
      </c>
      <c r="T28" s="41" t="s">
        <v>362</v>
      </c>
      <c r="U28" s="3"/>
      <c r="V28" s="28"/>
      <c r="W28" s="73" t="str">
        <f t="shared" si="4"/>
        <v>Đạt</v>
      </c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2:38" ht="18.75" customHeight="1">
      <c r="B29" s="29">
        <v>20</v>
      </c>
      <c r="C29" s="30" t="s">
        <v>227</v>
      </c>
      <c r="D29" s="31" t="s">
        <v>228</v>
      </c>
      <c r="E29" s="32" t="s">
        <v>229</v>
      </c>
      <c r="F29" s="33" t="s">
        <v>230</v>
      </c>
      <c r="G29" s="30" t="s">
        <v>68</v>
      </c>
      <c r="H29" s="34">
        <v>9</v>
      </c>
      <c r="I29" s="34">
        <v>7.5</v>
      </c>
      <c r="J29" s="34" t="s">
        <v>28</v>
      </c>
      <c r="K29" s="34">
        <v>7.5</v>
      </c>
      <c r="L29" s="42"/>
      <c r="M29" s="42"/>
      <c r="N29" s="42"/>
      <c r="O29" s="36">
        <v>4</v>
      </c>
      <c r="P29" s="37">
        <f t="shared" si="0"/>
        <v>5.7</v>
      </c>
      <c r="Q29" s="38" t="s">
        <v>365</v>
      </c>
      <c r="R29" s="39" t="s">
        <v>366</v>
      </c>
      <c r="S29" s="40" t="s">
        <v>28</v>
      </c>
      <c r="T29" s="41" t="s">
        <v>362</v>
      </c>
      <c r="U29" s="3"/>
      <c r="V29" s="28"/>
      <c r="W29" s="73" t="str">
        <f t="shared" si="4"/>
        <v>Đạt</v>
      </c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2:38" ht="18.75" customHeight="1">
      <c r="B30" s="29">
        <v>21</v>
      </c>
      <c r="C30" s="30" t="s">
        <v>231</v>
      </c>
      <c r="D30" s="31" t="s">
        <v>232</v>
      </c>
      <c r="E30" s="32" t="s">
        <v>233</v>
      </c>
      <c r="F30" s="33" t="s">
        <v>234</v>
      </c>
      <c r="G30" s="30" t="s">
        <v>61</v>
      </c>
      <c r="H30" s="34">
        <v>7</v>
      </c>
      <c r="I30" s="34">
        <v>6.5</v>
      </c>
      <c r="J30" s="34" t="s">
        <v>28</v>
      </c>
      <c r="K30" s="34">
        <v>7</v>
      </c>
      <c r="L30" s="42"/>
      <c r="M30" s="42"/>
      <c r="N30" s="42"/>
      <c r="O30" s="36">
        <v>2.5</v>
      </c>
      <c r="P30" s="37">
        <f t="shared" si="0"/>
        <v>4.2</v>
      </c>
      <c r="Q30" s="38" t="s">
        <v>365</v>
      </c>
      <c r="R30" s="39" t="s">
        <v>366</v>
      </c>
      <c r="S30" s="40" t="s">
        <v>28</v>
      </c>
      <c r="T30" s="41" t="s">
        <v>362</v>
      </c>
      <c r="U30" s="3"/>
      <c r="V30" s="28"/>
      <c r="W30" s="73" t="str">
        <f t="shared" si="4"/>
        <v>Đạt</v>
      </c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2:38" ht="18.75" customHeight="1">
      <c r="B31" s="29">
        <v>22</v>
      </c>
      <c r="C31" s="30" t="s">
        <v>235</v>
      </c>
      <c r="D31" s="31" t="s">
        <v>236</v>
      </c>
      <c r="E31" s="32" t="s">
        <v>233</v>
      </c>
      <c r="F31" s="33" t="s">
        <v>237</v>
      </c>
      <c r="G31" s="30" t="s">
        <v>61</v>
      </c>
      <c r="H31" s="34">
        <v>9.5</v>
      </c>
      <c r="I31" s="34">
        <v>8.5</v>
      </c>
      <c r="J31" s="34" t="s">
        <v>28</v>
      </c>
      <c r="K31" s="34">
        <v>7.5</v>
      </c>
      <c r="L31" s="42"/>
      <c r="M31" s="42"/>
      <c r="N31" s="42"/>
      <c r="O31" s="36">
        <v>8</v>
      </c>
      <c r="P31" s="37">
        <f t="shared" si="0"/>
        <v>8.4</v>
      </c>
      <c r="Q31" s="38" t="s">
        <v>365</v>
      </c>
      <c r="R31" s="39" t="s">
        <v>366</v>
      </c>
      <c r="S31" s="40" t="s">
        <v>28</v>
      </c>
      <c r="T31" s="41" t="s">
        <v>362</v>
      </c>
      <c r="U31" s="3"/>
      <c r="V31" s="28"/>
      <c r="W31" s="73" t="str">
        <f t="shared" si="4"/>
        <v>Đạt</v>
      </c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2:38" ht="18.75" customHeight="1">
      <c r="B32" s="29">
        <v>23</v>
      </c>
      <c r="C32" s="30" t="s">
        <v>238</v>
      </c>
      <c r="D32" s="31" t="s">
        <v>239</v>
      </c>
      <c r="E32" s="32" t="s">
        <v>240</v>
      </c>
      <c r="F32" s="33" t="s">
        <v>241</v>
      </c>
      <c r="G32" s="30" t="s">
        <v>68</v>
      </c>
      <c r="H32" s="34">
        <v>8</v>
      </c>
      <c r="I32" s="34">
        <v>7.5</v>
      </c>
      <c r="J32" s="34" t="s">
        <v>28</v>
      </c>
      <c r="K32" s="34">
        <v>7.5</v>
      </c>
      <c r="L32" s="42"/>
      <c r="M32" s="42"/>
      <c r="N32" s="42"/>
      <c r="O32" s="36">
        <v>5.5</v>
      </c>
      <c r="P32" s="37">
        <f t="shared" si="0"/>
        <v>6.4</v>
      </c>
      <c r="Q32" s="38" t="s">
        <v>365</v>
      </c>
      <c r="R32" s="39" t="s">
        <v>366</v>
      </c>
      <c r="S32" s="40" t="s">
        <v>28</v>
      </c>
      <c r="T32" s="41" t="s">
        <v>362</v>
      </c>
      <c r="U32" s="3"/>
      <c r="V32" s="28"/>
      <c r="W32" s="73" t="str">
        <f t="shared" si="4"/>
        <v>Đạt</v>
      </c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ht="18.75" customHeight="1">
      <c r="B33" s="29">
        <v>24</v>
      </c>
      <c r="C33" s="30" t="s">
        <v>242</v>
      </c>
      <c r="D33" s="31" t="s">
        <v>243</v>
      </c>
      <c r="E33" s="32" t="s">
        <v>244</v>
      </c>
      <c r="F33" s="33" t="s">
        <v>245</v>
      </c>
      <c r="G33" s="30" t="s">
        <v>68</v>
      </c>
      <c r="H33" s="34">
        <v>9</v>
      </c>
      <c r="I33" s="34">
        <v>7.5</v>
      </c>
      <c r="J33" s="34" t="s">
        <v>28</v>
      </c>
      <c r="K33" s="34">
        <v>7</v>
      </c>
      <c r="L33" s="42"/>
      <c r="M33" s="42"/>
      <c r="N33" s="42"/>
      <c r="O33" s="36">
        <v>3.5</v>
      </c>
      <c r="P33" s="37">
        <f t="shared" si="0"/>
        <v>5.4</v>
      </c>
      <c r="Q33" s="38" t="s">
        <v>365</v>
      </c>
      <c r="R33" s="39" t="s">
        <v>366</v>
      </c>
      <c r="S33" s="40" t="s">
        <v>28</v>
      </c>
      <c r="T33" s="41" t="s">
        <v>362</v>
      </c>
      <c r="U33" s="3"/>
      <c r="V33" s="28"/>
      <c r="W33" s="73" t="str">
        <f t="shared" si="4"/>
        <v>Đạt</v>
      </c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ht="18.75" customHeight="1">
      <c r="B34" s="29">
        <v>25</v>
      </c>
      <c r="C34" s="30" t="s">
        <v>246</v>
      </c>
      <c r="D34" s="31" t="s">
        <v>247</v>
      </c>
      <c r="E34" s="32" t="s">
        <v>248</v>
      </c>
      <c r="F34" s="33" t="s">
        <v>249</v>
      </c>
      <c r="G34" s="30" t="s">
        <v>61</v>
      </c>
      <c r="H34" s="34">
        <v>8</v>
      </c>
      <c r="I34" s="34">
        <v>8</v>
      </c>
      <c r="J34" s="34" t="s">
        <v>28</v>
      </c>
      <c r="K34" s="34">
        <v>7.5</v>
      </c>
      <c r="L34" s="42"/>
      <c r="M34" s="42"/>
      <c r="N34" s="42"/>
      <c r="O34" s="36">
        <v>5.5</v>
      </c>
      <c r="P34" s="37">
        <f t="shared" si="0"/>
        <v>6.5</v>
      </c>
      <c r="Q34" s="38" t="s">
        <v>365</v>
      </c>
      <c r="R34" s="39" t="s">
        <v>366</v>
      </c>
      <c r="S34" s="40" t="s">
        <v>28</v>
      </c>
      <c r="T34" s="41" t="s">
        <v>362</v>
      </c>
      <c r="U34" s="3"/>
      <c r="V34" s="28"/>
      <c r="W34" s="73" t="str">
        <f t="shared" si="4"/>
        <v>Đạt</v>
      </c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ht="18.75" customHeight="1">
      <c r="B35" s="29">
        <v>26</v>
      </c>
      <c r="C35" s="30" t="s">
        <v>250</v>
      </c>
      <c r="D35" s="31" t="s">
        <v>251</v>
      </c>
      <c r="E35" s="32" t="s">
        <v>248</v>
      </c>
      <c r="F35" s="33" t="s">
        <v>252</v>
      </c>
      <c r="G35" s="30" t="s">
        <v>61</v>
      </c>
      <c r="H35" s="34">
        <v>9</v>
      </c>
      <c r="I35" s="34">
        <v>7</v>
      </c>
      <c r="J35" s="34" t="s">
        <v>28</v>
      </c>
      <c r="K35" s="34">
        <v>8</v>
      </c>
      <c r="L35" s="42"/>
      <c r="M35" s="42"/>
      <c r="N35" s="42"/>
      <c r="O35" s="36">
        <v>5</v>
      </c>
      <c r="P35" s="37">
        <f t="shared" si="0"/>
        <v>6.3</v>
      </c>
      <c r="Q35" s="38" t="s">
        <v>365</v>
      </c>
      <c r="R35" s="39" t="s">
        <v>366</v>
      </c>
      <c r="S35" s="40" t="s">
        <v>28</v>
      </c>
      <c r="T35" s="41" t="s">
        <v>362</v>
      </c>
      <c r="U35" s="3"/>
      <c r="V35" s="28"/>
      <c r="W35" s="73" t="str">
        <f t="shared" si="4"/>
        <v>Đạt</v>
      </c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ht="18.75" customHeight="1">
      <c r="B36" s="29">
        <v>27</v>
      </c>
      <c r="C36" s="30" t="s">
        <v>253</v>
      </c>
      <c r="D36" s="31" t="s">
        <v>254</v>
      </c>
      <c r="E36" s="32" t="s">
        <v>248</v>
      </c>
      <c r="F36" s="33" t="s">
        <v>255</v>
      </c>
      <c r="G36" s="30" t="s">
        <v>61</v>
      </c>
      <c r="H36" s="34">
        <v>8</v>
      </c>
      <c r="I36" s="34">
        <v>7</v>
      </c>
      <c r="J36" s="34" t="s">
        <v>28</v>
      </c>
      <c r="K36" s="34">
        <v>7</v>
      </c>
      <c r="L36" s="42"/>
      <c r="M36" s="42"/>
      <c r="N36" s="42"/>
      <c r="O36" s="36">
        <v>3</v>
      </c>
      <c r="P36" s="37">
        <f t="shared" si="0"/>
        <v>4.8</v>
      </c>
      <c r="Q36" s="38" t="s">
        <v>365</v>
      </c>
      <c r="R36" s="39" t="s">
        <v>366</v>
      </c>
      <c r="S36" s="40" t="s">
        <v>28</v>
      </c>
      <c r="T36" s="41" t="s">
        <v>362</v>
      </c>
      <c r="U36" s="3"/>
      <c r="V36" s="28"/>
      <c r="W36" s="73" t="str">
        <f t="shared" si="4"/>
        <v>Đạt</v>
      </c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ht="18.75" customHeight="1">
      <c r="B37" s="29">
        <v>28</v>
      </c>
      <c r="C37" s="30" t="s">
        <v>256</v>
      </c>
      <c r="D37" s="31" t="s">
        <v>257</v>
      </c>
      <c r="E37" s="32" t="s">
        <v>248</v>
      </c>
      <c r="F37" s="33" t="s">
        <v>258</v>
      </c>
      <c r="G37" s="30" t="s">
        <v>61</v>
      </c>
      <c r="H37" s="34">
        <v>8</v>
      </c>
      <c r="I37" s="34">
        <v>7</v>
      </c>
      <c r="J37" s="34" t="s">
        <v>28</v>
      </c>
      <c r="K37" s="34">
        <v>7.5</v>
      </c>
      <c r="L37" s="42"/>
      <c r="M37" s="42"/>
      <c r="N37" s="42"/>
      <c r="O37" s="36">
        <v>7.5</v>
      </c>
      <c r="P37" s="37">
        <f t="shared" si="0"/>
        <v>7.5</v>
      </c>
      <c r="Q37" s="38" t="s">
        <v>365</v>
      </c>
      <c r="R37" s="39" t="s">
        <v>366</v>
      </c>
      <c r="S37" s="40" t="s">
        <v>28</v>
      </c>
      <c r="T37" s="41" t="s">
        <v>362</v>
      </c>
      <c r="U37" s="3"/>
      <c r="V37" s="28"/>
      <c r="W37" s="73" t="str">
        <f t="shared" si="4"/>
        <v>Đạt</v>
      </c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ht="18.75" customHeight="1">
      <c r="B38" s="29">
        <v>29</v>
      </c>
      <c r="C38" s="30" t="s">
        <v>259</v>
      </c>
      <c r="D38" s="31" t="s">
        <v>260</v>
      </c>
      <c r="E38" s="32" t="s">
        <v>261</v>
      </c>
      <c r="F38" s="33" t="s">
        <v>262</v>
      </c>
      <c r="G38" s="30" t="s">
        <v>61</v>
      </c>
      <c r="H38" s="34">
        <v>8.5</v>
      </c>
      <c r="I38" s="34">
        <v>7</v>
      </c>
      <c r="J38" s="34" t="s">
        <v>28</v>
      </c>
      <c r="K38" s="34">
        <v>7.5</v>
      </c>
      <c r="L38" s="42"/>
      <c r="M38" s="42"/>
      <c r="N38" s="42"/>
      <c r="O38" s="36">
        <v>4.5</v>
      </c>
      <c r="P38" s="37">
        <f t="shared" si="0"/>
        <v>5.8</v>
      </c>
      <c r="Q38" s="38" t="s">
        <v>365</v>
      </c>
      <c r="R38" s="39" t="s">
        <v>366</v>
      </c>
      <c r="S38" s="40" t="s">
        <v>28</v>
      </c>
      <c r="T38" s="41" t="s">
        <v>362</v>
      </c>
      <c r="U38" s="3"/>
      <c r="V38" s="28"/>
      <c r="W38" s="73" t="str">
        <f t="shared" si="4"/>
        <v>Đạt</v>
      </c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ht="9" customHeight="1">
      <c r="A39" s="2"/>
      <c r="B39" s="43"/>
      <c r="C39" s="45"/>
      <c r="D39" s="44"/>
      <c r="E39" s="45"/>
      <c r="F39" s="45"/>
      <c r="G39" s="45"/>
      <c r="H39" s="46"/>
      <c r="I39" s="47"/>
      <c r="J39" s="47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3"/>
    </row>
    <row r="40" spans="1:38" ht="16.5">
      <c r="A40" s="2"/>
      <c r="B40" s="124" t="s">
        <v>29</v>
      </c>
      <c r="C40" s="124"/>
      <c r="D40" s="44"/>
      <c r="E40" s="45"/>
      <c r="F40" s="45"/>
      <c r="G40" s="45"/>
      <c r="H40" s="46"/>
      <c r="I40" s="47"/>
      <c r="J40" s="47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3"/>
    </row>
    <row r="41" spans="1:38" ht="16.5" customHeight="1">
      <c r="A41" s="2"/>
      <c r="B41" s="49" t="s">
        <v>30</v>
      </c>
      <c r="C41" s="95"/>
      <c r="D41" s="50">
        <f>+$Z$8</f>
        <v>29</v>
      </c>
      <c r="E41" s="51" t="s">
        <v>31</v>
      </c>
      <c r="F41" s="118" t="s">
        <v>32</v>
      </c>
      <c r="G41" s="118"/>
      <c r="H41" s="118"/>
      <c r="I41" s="118"/>
      <c r="J41" s="118"/>
      <c r="K41" s="118"/>
      <c r="L41" s="118"/>
      <c r="M41" s="118"/>
      <c r="N41" s="118"/>
      <c r="O41" s="52">
        <f>$Z$8 -COUNTIF($S$9:$S$208,"Vắng") -COUNTIF($S$9:$S$208,"Vắng có phép") - COUNTIF($S$9:$S$208,"Đình chỉ thi") - COUNTIF($S$9:$S$208,"Không đủ ĐKDT")</f>
        <v>28</v>
      </c>
      <c r="P41" s="52"/>
      <c r="Q41" s="52"/>
      <c r="R41" s="53"/>
      <c r="S41" s="54" t="s">
        <v>31</v>
      </c>
      <c r="T41" s="53"/>
      <c r="U41" s="3"/>
    </row>
    <row r="42" spans="1:38" ht="16.5" customHeight="1">
      <c r="A42" s="2"/>
      <c r="B42" s="49" t="s">
        <v>33</v>
      </c>
      <c r="C42" s="95"/>
      <c r="D42" s="50">
        <f>+$AK$8</f>
        <v>28</v>
      </c>
      <c r="E42" s="51" t="s">
        <v>31</v>
      </c>
      <c r="F42" s="118" t="s">
        <v>34</v>
      </c>
      <c r="G42" s="118"/>
      <c r="H42" s="118"/>
      <c r="I42" s="118"/>
      <c r="J42" s="118"/>
      <c r="K42" s="118"/>
      <c r="L42" s="118"/>
      <c r="M42" s="118"/>
      <c r="N42" s="118"/>
      <c r="O42" s="55">
        <f>COUNTIF($S$9:$S$84,"Vắng")</f>
        <v>0</v>
      </c>
      <c r="P42" s="55"/>
      <c r="Q42" s="55"/>
      <c r="R42" s="56"/>
      <c r="S42" s="54" t="s">
        <v>31</v>
      </c>
      <c r="T42" s="56"/>
      <c r="U42" s="3"/>
    </row>
    <row r="43" spans="1:38" ht="16.5" customHeight="1">
      <c r="A43" s="2"/>
      <c r="B43" s="49" t="s">
        <v>42</v>
      </c>
      <c r="C43" s="95"/>
      <c r="D43" s="59">
        <f>COUNTIF(W10:W38,"Học lại")</f>
        <v>1</v>
      </c>
      <c r="E43" s="51" t="s">
        <v>31</v>
      </c>
      <c r="F43" s="118" t="s">
        <v>43</v>
      </c>
      <c r="G43" s="118"/>
      <c r="H43" s="118"/>
      <c r="I43" s="118"/>
      <c r="J43" s="118"/>
      <c r="K43" s="118"/>
      <c r="L43" s="118"/>
      <c r="M43" s="118"/>
      <c r="N43" s="118"/>
      <c r="O43" s="52">
        <f>COUNTIF($S$9:$S$84,"Vắng có phép")</f>
        <v>0</v>
      </c>
      <c r="P43" s="52"/>
      <c r="Q43" s="52"/>
      <c r="R43" s="53"/>
      <c r="S43" s="54" t="s">
        <v>31</v>
      </c>
      <c r="T43" s="53"/>
      <c r="U43" s="3"/>
    </row>
    <row r="44" spans="1:38" ht="3" customHeight="1">
      <c r="A44" s="2"/>
      <c r="B44" s="43"/>
      <c r="C44" s="45"/>
      <c r="D44" s="44"/>
      <c r="E44" s="45"/>
      <c r="F44" s="45"/>
      <c r="G44" s="45"/>
      <c r="H44" s="46"/>
      <c r="I44" s="47"/>
      <c r="J44" s="47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3"/>
    </row>
    <row r="45" spans="1:38">
      <c r="B45" s="79" t="s">
        <v>44</v>
      </c>
      <c r="C45" s="96"/>
      <c r="D45" s="80">
        <f>COUNTIF(W10:W38,"Thi lại")</f>
        <v>0</v>
      </c>
      <c r="E45" s="81" t="s">
        <v>31</v>
      </c>
      <c r="F45" s="3"/>
      <c r="G45" s="3"/>
      <c r="H45" s="3"/>
      <c r="I45" s="3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3"/>
    </row>
  </sheetData>
  <sheetProtection formatCells="0" formatColumns="0" formatRows="0" insertColumns="0" insertRows="0" insertHyperlinks="0" deleteColumns="0" deleteRows="0" sort="0" autoFilter="0" pivotTables="0"/>
  <autoFilter ref="A8:AL38">
    <filterColumn colId="3" showButton="0"/>
  </autoFilter>
  <sortState ref="B10:U38">
    <sortCondition ref="B10:B38"/>
  </sortState>
  <mergeCells count="42">
    <mergeCell ref="F43:N43"/>
    <mergeCell ref="J45:T45"/>
    <mergeCell ref="F42:N42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40:C40"/>
    <mergeCell ref="F41:N41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  <mergeCell ref="N7:N8"/>
    <mergeCell ref="C7:C8"/>
    <mergeCell ref="D7:E8"/>
  </mergeCells>
  <conditionalFormatting sqref="H10:O38">
    <cfRule type="cellIs" dxfId="5" priority="5" operator="greaterThan">
      <formula>10</formula>
    </cfRule>
  </conditionalFormatting>
  <conditionalFormatting sqref="C1:C1048576">
    <cfRule type="duplicateValues" dxfId="4" priority="3"/>
  </conditionalFormatting>
  <dataValidations count="1">
    <dataValidation allowBlank="1" showInputMessage="1" showErrorMessage="1" errorTitle="Không xóa dữ liệu" error="Không xóa dữ liệu" prompt="Không xóa dữ liệu" sqref="X2:AL8 W10:W38 D4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46"/>
  <sheetViews>
    <sheetView tabSelected="1" workbookViewId="0">
      <pane ySplit="3" topLeftCell="A13" activePane="bottomLeft" state="frozen"/>
      <selection activeCell="T3" sqref="T1:T1048576"/>
      <selection pane="bottomLeft" activeCell="S23" sqref="S23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3" customWidth="1"/>
    <col min="5" max="5" width="7.25" style="1" customWidth="1"/>
    <col min="6" max="6" width="9.375" style="1" hidden="1" customWidth="1"/>
    <col min="7" max="7" width="8.7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3.25" customHeight="1">
      <c r="B1" s="101" t="s">
        <v>0</v>
      </c>
      <c r="C1" s="101"/>
      <c r="D1" s="101"/>
      <c r="E1" s="101"/>
      <c r="F1" s="101"/>
      <c r="G1" s="101"/>
      <c r="H1" s="102" t="s">
        <v>372</v>
      </c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3"/>
    </row>
    <row r="2" spans="2:38" ht="23.25" customHeight="1">
      <c r="B2" s="103" t="s">
        <v>1</v>
      </c>
      <c r="C2" s="103"/>
      <c r="D2" s="103"/>
      <c r="E2" s="103"/>
      <c r="F2" s="103"/>
      <c r="G2" s="103"/>
      <c r="H2" s="104" t="s">
        <v>45</v>
      </c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4"/>
      <c r="V2" s="5"/>
      <c r="AD2" s="61"/>
      <c r="AE2" s="62"/>
      <c r="AF2" s="61"/>
      <c r="AG2" s="61"/>
      <c r="AH2" s="61"/>
      <c r="AI2" s="62"/>
      <c r="AJ2" s="61"/>
    </row>
    <row r="3" spans="2:38" ht="4.5" customHeight="1">
      <c r="B3" s="6"/>
      <c r="C3" s="6"/>
      <c r="D3" s="84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3"/>
      <c r="AI3" s="63"/>
    </row>
    <row r="4" spans="2:38" ht="23.25" customHeight="1">
      <c r="B4" s="105" t="s">
        <v>2</v>
      </c>
      <c r="C4" s="105"/>
      <c r="D4" s="106" t="s">
        <v>46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 t="s">
        <v>364</v>
      </c>
      <c r="P4" s="107"/>
      <c r="Q4" s="107"/>
      <c r="R4" s="107"/>
      <c r="S4" s="107"/>
      <c r="T4" s="107"/>
      <c r="W4" s="61"/>
      <c r="X4" s="114" t="s">
        <v>41</v>
      </c>
      <c r="Y4" s="114" t="s">
        <v>8</v>
      </c>
      <c r="Z4" s="114" t="s">
        <v>40</v>
      </c>
      <c r="AA4" s="114" t="s">
        <v>39</v>
      </c>
      <c r="AB4" s="114"/>
      <c r="AC4" s="114"/>
      <c r="AD4" s="114"/>
      <c r="AE4" s="114" t="s">
        <v>38</v>
      </c>
      <c r="AF4" s="114"/>
      <c r="AG4" s="114" t="s">
        <v>36</v>
      </c>
      <c r="AH4" s="114"/>
      <c r="AI4" s="114" t="s">
        <v>37</v>
      </c>
      <c r="AJ4" s="114"/>
      <c r="AK4" s="114" t="s">
        <v>35</v>
      </c>
      <c r="AL4" s="114"/>
    </row>
    <row r="5" spans="2:38" ht="17.25" customHeight="1">
      <c r="B5" s="115" t="s">
        <v>3</v>
      </c>
      <c r="C5" s="115"/>
      <c r="D5" s="85"/>
      <c r="G5" s="116" t="s">
        <v>48</v>
      </c>
      <c r="H5" s="116"/>
      <c r="I5" s="116"/>
      <c r="J5" s="116"/>
      <c r="K5" s="116"/>
      <c r="L5" s="116"/>
      <c r="M5" s="116"/>
      <c r="N5" s="116"/>
      <c r="O5" s="116" t="s">
        <v>49</v>
      </c>
      <c r="P5" s="116"/>
      <c r="Q5" s="116"/>
      <c r="R5" s="116"/>
      <c r="S5" s="116"/>
      <c r="T5" s="116"/>
      <c r="W5" s="61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</row>
    <row r="6" spans="2:38" ht="5.25" customHeight="1">
      <c r="B6" s="10"/>
      <c r="C6" s="10"/>
      <c r="D6" s="86"/>
      <c r="E6" s="10"/>
      <c r="F6" s="10"/>
      <c r="G6" s="10"/>
      <c r="H6" s="10"/>
      <c r="I6" s="10"/>
      <c r="J6" s="10"/>
      <c r="K6" s="10"/>
      <c r="L6" s="10"/>
      <c r="M6" s="10"/>
      <c r="N6" s="10"/>
      <c r="O6" s="57"/>
      <c r="P6" s="3"/>
      <c r="Q6" s="3"/>
      <c r="R6" s="3"/>
      <c r="S6" s="3"/>
      <c r="T6" s="3"/>
      <c r="W6" s="61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</row>
    <row r="7" spans="2:38" ht="34.5" customHeight="1">
      <c r="B7" s="99" t="s">
        <v>4</v>
      </c>
      <c r="C7" s="108" t="s">
        <v>5</v>
      </c>
      <c r="D7" s="110" t="s">
        <v>6</v>
      </c>
      <c r="E7" s="111"/>
      <c r="F7" s="99" t="s">
        <v>7</v>
      </c>
      <c r="G7" s="99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9" t="s">
        <v>17</v>
      </c>
      <c r="Q7" s="98" t="s">
        <v>18</v>
      </c>
      <c r="R7" s="99" t="s">
        <v>19</v>
      </c>
      <c r="S7" s="99" t="s">
        <v>20</v>
      </c>
      <c r="T7" s="99" t="s">
        <v>21</v>
      </c>
      <c r="W7" s="61"/>
      <c r="X7" s="114"/>
      <c r="Y7" s="114"/>
      <c r="Z7" s="114"/>
      <c r="AA7" s="64" t="s">
        <v>22</v>
      </c>
      <c r="AB7" s="64" t="s">
        <v>23</v>
      </c>
      <c r="AC7" s="64" t="s">
        <v>24</v>
      </c>
      <c r="AD7" s="64" t="s">
        <v>25</v>
      </c>
      <c r="AE7" s="64" t="s">
        <v>26</v>
      </c>
      <c r="AF7" s="64" t="s">
        <v>25</v>
      </c>
      <c r="AG7" s="64" t="s">
        <v>26</v>
      </c>
      <c r="AH7" s="64" t="s">
        <v>25</v>
      </c>
      <c r="AI7" s="64" t="s">
        <v>26</v>
      </c>
      <c r="AJ7" s="64" t="s">
        <v>25</v>
      </c>
      <c r="AK7" s="64" t="s">
        <v>26</v>
      </c>
      <c r="AL7" s="65" t="s">
        <v>25</v>
      </c>
    </row>
    <row r="8" spans="2:38" ht="34.5" customHeight="1">
      <c r="B8" s="100"/>
      <c r="C8" s="109"/>
      <c r="D8" s="112"/>
      <c r="E8" s="113"/>
      <c r="F8" s="100"/>
      <c r="G8" s="100"/>
      <c r="H8" s="120"/>
      <c r="I8" s="120"/>
      <c r="J8" s="120"/>
      <c r="K8" s="120"/>
      <c r="L8" s="98"/>
      <c r="M8" s="98"/>
      <c r="N8" s="98"/>
      <c r="O8" s="98"/>
      <c r="P8" s="117"/>
      <c r="Q8" s="98"/>
      <c r="R8" s="100"/>
      <c r="S8" s="117"/>
      <c r="T8" s="117"/>
      <c r="V8" s="11"/>
      <c r="W8" s="61"/>
      <c r="X8" s="66" t="str">
        <f>+D4</f>
        <v>Đàm phán kinh doanh</v>
      </c>
      <c r="Y8" s="67" t="str">
        <f>+O4</f>
        <v>Nhóm: BSA1304-02</v>
      </c>
      <c r="Z8" s="68">
        <f>+$AI$8+$AK$8+$AG$8</f>
        <v>30</v>
      </c>
      <c r="AA8" s="62">
        <f>COUNTIF($S$9:$S$79,"Khiển trách")</f>
        <v>0</v>
      </c>
      <c r="AB8" s="62">
        <f>COUNTIF($S$9:$S$79,"Cảnh cáo")</f>
        <v>0</v>
      </c>
      <c r="AC8" s="62">
        <f>COUNTIF($S$9:$S$79,"Đình chỉ thi")</f>
        <v>0</v>
      </c>
      <c r="AD8" s="69">
        <f>+($AA$8+$AB$8+$AC$8)/$Z$8*100%</f>
        <v>0</v>
      </c>
      <c r="AE8" s="62">
        <f>SUM(COUNTIF($S$9:$S$77,"Vắng"),COUNTIF($S$9:$S$77,"Vắng có phép"))</f>
        <v>0</v>
      </c>
      <c r="AF8" s="70">
        <f>+$AE$8/$Z$8</f>
        <v>0</v>
      </c>
      <c r="AG8" s="71">
        <f>COUNTIF($W$9:$W$77,"Thi lại")</f>
        <v>0</v>
      </c>
      <c r="AH8" s="70">
        <f>+$AG$8/$Z$8</f>
        <v>0</v>
      </c>
      <c r="AI8" s="71">
        <f>COUNTIF($W$9:$W$78,"Học lại")</f>
        <v>2</v>
      </c>
      <c r="AJ8" s="70">
        <f>+$AI$8/$Z$8</f>
        <v>6.6666666666666666E-2</v>
      </c>
      <c r="AK8" s="62">
        <f>COUNTIF($W$10:$W$78,"Đạt")</f>
        <v>28</v>
      </c>
      <c r="AL8" s="69">
        <f>+$AK$8/$Z$8</f>
        <v>0.93333333333333335</v>
      </c>
    </row>
    <row r="9" spans="2:38" ht="14.25" customHeight="1">
      <c r="B9" s="121" t="s">
        <v>27</v>
      </c>
      <c r="C9" s="122"/>
      <c r="D9" s="122"/>
      <c r="E9" s="122"/>
      <c r="F9" s="122"/>
      <c r="G9" s="123"/>
      <c r="H9" s="12">
        <v>20</v>
      </c>
      <c r="I9" s="12">
        <v>15</v>
      </c>
      <c r="J9" s="13"/>
      <c r="K9" s="12">
        <v>5</v>
      </c>
      <c r="L9" s="14"/>
      <c r="M9" s="15"/>
      <c r="N9" s="15"/>
      <c r="O9" s="58">
        <f>100-(H9+I9+J9+K9)</f>
        <v>60</v>
      </c>
      <c r="P9" s="100"/>
      <c r="Q9" s="16"/>
      <c r="R9" s="16"/>
      <c r="S9" s="100"/>
      <c r="T9" s="100"/>
      <c r="W9" s="61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</row>
    <row r="10" spans="2:38" ht="18.75" customHeight="1">
      <c r="B10" s="29">
        <v>1</v>
      </c>
      <c r="C10" s="30" t="s">
        <v>263</v>
      </c>
      <c r="D10" s="88" t="s">
        <v>167</v>
      </c>
      <c r="E10" s="32" t="s">
        <v>261</v>
      </c>
      <c r="F10" s="33" t="s">
        <v>264</v>
      </c>
      <c r="G10" s="30" t="s">
        <v>54</v>
      </c>
      <c r="H10" s="34">
        <v>8.5</v>
      </c>
      <c r="I10" s="34">
        <v>8</v>
      </c>
      <c r="J10" s="34" t="s">
        <v>28</v>
      </c>
      <c r="K10" s="34">
        <v>7</v>
      </c>
      <c r="L10" s="42"/>
      <c r="M10" s="42"/>
      <c r="N10" s="42"/>
      <c r="O10" s="36">
        <v>4</v>
      </c>
      <c r="P10" s="37">
        <f t="shared" ref="P10:P35" si="0">ROUND(SUMPRODUCT(H10:O10,$H$9:$O$9)/100,1)</f>
        <v>5.7</v>
      </c>
      <c r="Q10" s="38" t="str">
        <f t="shared" ref="Q10:Q39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39" t="str">
        <f t="shared" ref="R10:R39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40" t="str">
        <f t="shared" ref="S10:S39" si="3">+IF(OR($H10=0,$I10=0,$J10=0,$K10=0),"Không đủ ĐKDT","")</f>
        <v/>
      </c>
      <c r="T10" s="41" t="s">
        <v>363</v>
      </c>
      <c r="U10" s="3"/>
      <c r="V10" s="28"/>
      <c r="W10" s="73" t="str">
        <f t="shared" ref="W10:W39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</row>
    <row r="11" spans="2:38" ht="18.75" customHeight="1">
      <c r="B11" s="29">
        <v>2</v>
      </c>
      <c r="C11" s="30" t="s">
        <v>265</v>
      </c>
      <c r="D11" s="88" t="s">
        <v>266</v>
      </c>
      <c r="E11" s="32" t="s">
        <v>261</v>
      </c>
      <c r="F11" s="33" t="s">
        <v>267</v>
      </c>
      <c r="G11" s="30" t="s">
        <v>68</v>
      </c>
      <c r="H11" s="34">
        <v>8</v>
      </c>
      <c r="I11" s="34">
        <v>7</v>
      </c>
      <c r="J11" s="34" t="s">
        <v>28</v>
      </c>
      <c r="K11" s="34">
        <v>7</v>
      </c>
      <c r="L11" s="42"/>
      <c r="M11" s="42"/>
      <c r="N11" s="42"/>
      <c r="O11" s="36">
        <v>8</v>
      </c>
      <c r="P11" s="37">
        <f t="shared" si="0"/>
        <v>7.8</v>
      </c>
      <c r="Q11" s="38" t="str">
        <f t="shared" si="1"/>
        <v>B</v>
      </c>
      <c r="R11" s="39" t="str">
        <f t="shared" si="2"/>
        <v>Khá</v>
      </c>
      <c r="S11" s="40" t="str">
        <f t="shared" si="3"/>
        <v/>
      </c>
      <c r="T11" s="41" t="s">
        <v>363</v>
      </c>
      <c r="U11" s="3"/>
      <c r="V11" s="28"/>
      <c r="W11" s="73" t="str">
        <f t="shared" si="4"/>
        <v>Đạt</v>
      </c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</row>
    <row r="12" spans="2:38" ht="18.75" customHeight="1">
      <c r="B12" s="29">
        <v>3</v>
      </c>
      <c r="C12" s="30" t="s">
        <v>268</v>
      </c>
      <c r="D12" s="88" t="s">
        <v>269</v>
      </c>
      <c r="E12" s="32" t="s">
        <v>261</v>
      </c>
      <c r="F12" s="33" t="s">
        <v>270</v>
      </c>
      <c r="G12" s="30" t="s">
        <v>54</v>
      </c>
      <c r="H12" s="34">
        <v>9.5</v>
      </c>
      <c r="I12" s="34">
        <v>8.5</v>
      </c>
      <c r="J12" s="34" t="s">
        <v>28</v>
      </c>
      <c r="K12" s="34">
        <v>7.5</v>
      </c>
      <c r="L12" s="42"/>
      <c r="M12" s="42"/>
      <c r="N12" s="42"/>
      <c r="O12" s="36">
        <v>7</v>
      </c>
      <c r="P12" s="37">
        <f t="shared" si="0"/>
        <v>7.8</v>
      </c>
      <c r="Q12" s="38" t="str">
        <f t="shared" si="1"/>
        <v>B</v>
      </c>
      <c r="R12" s="39" t="str">
        <f t="shared" si="2"/>
        <v>Khá</v>
      </c>
      <c r="S12" s="40" t="str">
        <f t="shared" si="3"/>
        <v/>
      </c>
      <c r="T12" s="41" t="s">
        <v>363</v>
      </c>
      <c r="U12" s="3"/>
      <c r="V12" s="28"/>
      <c r="W12" s="73" t="str">
        <f t="shared" si="4"/>
        <v>Đạt</v>
      </c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</row>
    <row r="13" spans="2:38" ht="18.75" customHeight="1">
      <c r="B13" s="29">
        <v>4</v>
      </c>
      <c r="C13" s="30" t="s">
        <v>271</v>
      </c>
      <c r="D13" s="88" t="s">
        <v>257</v>
      </c>
      <c r="E13" s="32" t="s">
        <v>272</v>
      </c>
      <c r="F13" s="33" t="s">
        <v>273</v>
      </c>
      <c r="G13" s="30" t="s">
        <v>68</v>
      </c>
      <c r="H13" s="34">
        <v>9</v>
      </c>
      <c r="I13" s="34">
        <v>7.5</v>
      </c>
      <c r="J13" s="34" t="s">
        <v>28</v>
      </c>
      <c r="K13" s="34">
        <v>7.5</v>
      </c>
      <c r="L13" s="42"/>
      <c r="M13" s="42"/>
      <c r="N13" s="42"/>
      <c r="O13" s="36">
        <v>7</v>
      </c>
      <c r="P13" s="37">
        <f t="shared" si="0"/>
        <v>7.5</v>
      </c>
      <c r="Q13" s="38" t="str">
        <f t="shared" si="1"/>
        <v>B</v>
      </c>
      <c r="R13" s="39" t="str">
        <f t="shared" si="2"/>
        <v>Khá</v>
      </c>
      <c r="S13" s="40" t="str">
        <f t="shared" si="3"/>
        <v/>
      </c>
      <c r="T13" s="41" t="s">
        <v>363</v>
      </c>
      <c r="U13" s="3"/>
      <c r="V13" s="28"/>
      <c r="W13" s="73" t="str">
        <f t="shared" si="4"/>
        <v>Đạt</v>
      </c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</row>
    <row r="14" spans="2:38" ht="18.75" customHeight="1">
      <c r="B14" s="29">
        <v>5</v>
      </c>
      <c r="C14" s="30" t="s">
        <v>274</v>
      </c>
      <c r="D14" s="88" t="s">
        <v>186</v>
      </c>
      <c r="E14" s="32" t="s">
        <v>275</v>
      </c>
      <c r="F14" s="33" t="s">
        <v>276</v>
      </c>
      <c r="G14" s="30" t="s">
        <v>277</v>
      </c>
      <c r="H14" s="34">
        <v>5</v>
      </c>
      <c r="I14" s="34">
        <v>6</v>
      </c>
      <c r="J14" s="34" t="s">
        <v>28</v>
      </c>
      <c r="K14" s="34">
        <v>6</v>
      </c>
      <c r="L14" s="42"/>
      <c r="M14" s="42"/>
      <c r="N14" s="42"/>
      <c r="O14" s="36">
        <v>5</v>
      </c>
      <c r="P14" s="37">
        <f t="shared" si="0"/>
        <v>5.2</v>
      </c>
      <c r="Q14" s="38" t="str">
        <f t="shared" si="1"/>
        <v>D+</v>
      </c>
      <c r="R14" s="39" t="str">
        <f t="shared" si="2"/>
        <v>Trung bình yếu</v>
      </c>
      <c r="S14" s="40" t="str">
        <f t="shared" si="3"/>
        <v/>
      </c>
      <c r="T14" s="41" t="s">
        <v>363</v>
      </c>
      <c r="U14" s="3"/>
      <c r="V14" s="28"/>
      <c r="W14" s="73" t="str">
        <f t="shared" si="4"/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.75" customHeight="1">
      <c r="B15" s="29">
        <v>6</v>
      </c>
      <c r="C15" s="30" t="s">
        <v>278</v>
      </c>
      <c r="D15" s="88" t="s">
        <v>279</v>
      </c>
      <c r="E15" s="32" t="s">
        <v>280</v>
      </c>
      <c r="F15" s="33" t="s">
        <v>281</v>
      </c>
      <c r="G15" s="30" t="s">
        <v>54</v>
      </c>
      <c r="H15" s="34">
        <v>7</v>
      </c>
      <c r="I15" s="34">
        <v>7</v>
      </c>
      <c r="J15" s="34" t="s">
        <v>28</v>
      </c>
      <c r="K15" s="34">
        <v>7</v>
      </c>
      <c r="L15" s="42"/>
      <c r="M15" s="42"/>
      <c r="N15" s="42"/>
      <c r="O15" s="36">
        <v>5.5</v>
      </c>
      <c r="P15" s="37">
        <f t="shared" si="0"/>
        <v>6.1</v>
      </c>
      <c r="Q15" s="38" t="str">
        <f t="shared" si="1"/>
        <v>C</v>
      </c>
      <c r="R15" s="39" t="str">
        <f t="shared" si="2"/>
        <v>Trung bình</v>
      </c>
      <c r="S15" s="40" t="str">
        <f t="shared" si="3"/>
        <v/>
      </c>
      <c r="T15" s="41" t="s">
        <v>363</v>
      </c>
      <c r="U15" s="3"/>
      <c r="V15" s="28"/>
      <c r="W15" s="73" t="str">
        <f t="shared" si="4"/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.75" customHeight="1">
      <c r="B16" s="29">
        <v>7</v>
      </c>
      <c r="C16" s="30" t="s">
        <v>282</v>
      </c>
      <c r="D16" s="88" t="s">
        <v>283</v>
      </c>
      <c r="E16" s="32" t="s">
        <v>284</v>
      </c>
      <c r="F16" s="33" t="s">
        <v>285</v>
      </c>
      <c r="G16" s="30" t="s">
        <v>61</v>
      </c>
      <c r="H16" s="34">
        <v>5</v>
      </c>
      <c r="I16" s="34">
        <v>5</v>
      </c>
      <c r="J16" s="34" t="s">
        <v>28</v>
      </c>
      <c r="K16" s="34">
        <v>7.5</v>
      </c>
      <c r="L16" s="42"/>
      <c r="M16" s="42"/>
      <c r="N16" s="42"/>
      <c r="O16" s="36">
        <v>5.5</v>
      </c>
      <c r="P16" s="37">
        <f t="shared" si="0"/>
        <v>5.4</v>
      </c>
      <c r="Q16" s="38" t="str">
        <f t="shared" si="1"/>
        <v>D+</v>
      </c>
      <c r="R16" s="39" t="str">
        <f t="shared" si="2"/>
        <v>Trung bình yếu</v>
      </c>
      <c r="S16" s="40" t="str">
        <f t="shared" si="3"/>
        <v/>
      </c>
      <c r="T16" s="41" t="s">
        <v>363</v>
      </c>
      <c r="U16" s="3"/>
      <c r="V16" s="28"/>
      <c r="W16" s="73" t="str">
        <f t="shared" si="4"/>
        <v>Đạt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2:38" ht="18.75" customHeight="1">
      <c r="B17" s="29">
        <v>8</v>
      </c>
      <c r="C17" s="30" t="s">
        <v>286</v>
      </c>
      <c r="D17" s="88" t="s">
        <v>287</v>
      </c>
      <c r="E17" s="32" t="s">
        <v>288</v>
      </c>
      <c r="F17" s="33" t="s">
        <v>289</v>
      </c>
      <c r="G17" s="30" t="s">
        <v>68</v>
      </c>
      <c r="H17" s="34">
        <v>9</v>
      </c>
      <c r="I17" s="34">
        <v>7.5</v>
      </c>
      <c r="J17" s="34" t="s">
        <v>28</v>
      </c>
      <c r="K17" s="34">
        <v>7.5</v>
      </c>
      <c r="L17" s="42"/>
      <c r="M17" s="42"/>
      <c r="N17" s="42"/>
      <c r="O17" s="36">
        <v>6.5</v>
      </c>
      <c r="P17" s="37">
        <f t="shared" si="0"/>
        <v>7.2</v>
      </c>
      <c r="Q17" s="38" t="str">
        <f t="shared" si="1"/>
        <v>B</v>
      </c>
      <c r="R17" s="39" t="str">
        <f t="shared" si="2"/>
        <v>Khá</v>
      </c>
      <c r="S17" s="40" t="str">
        <f t="shared" si="3"/>
        <v/>
      </c>
      <c r="T17" s="41" t="s">
        <v>363</v>
      </c>
      <c r="U17" s="3"/>
      <c r="V17" s="28"/>
      <c r="W17" s="73" t="str">
        <f t="shared" si="4"/>
        <v>Đạt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2:38" ht="18.75" customHeight="1">
      <c r="B18" s="29">
        <v>9</v>
      </c>
      <c r="C18" s="30" t="s">
        <v>290</v>
      </c>
      <c r="D18" s="88" t="s">
        <v>291</v>
      </c>
      <c r="E18" s="32" t="s">
        <v>292</v>
      </c>
      <c r="F18" s="33" t="s">
        <v>293</v>
      </c>
      <c r="G18" s="30" t="s">
        <v>61</v>
      </c>
      <c r="H18" s="34">
        <v>7.5</v>
      </c>
      <c r="I18" s="34">
        <v>6.5</v>
      </c>
      <c r="J18" s="34" t="s">
        <v>28</v>
      </c>
      <c r="K18" s="34">
        <v>7.5</v>
      </c>
      <c r="L18" s="42"/>
      <c r="M18" s="42"/>
      <c r="N18" s="42"/>
      <c r="O18" s="36">
        <v>4.5</v>
      </c>
      <c r="P18" s="37">
        <f t="shared" si="0"/>
        <v>5.6</v>
      </c>
      <c r="Q18" s="38" t="str">
        <f t="shared" si="1"/>
        <v>C</v>
      </c>
      <c r="R18" s="39" t="str">
        <f t="shared" si="2"/>
        <v>Trung bình</v>
      </c>
      <c r="S18" s="40" t="str">
        <f t="shared" si="3"/>
        <v/>
      </c>
      <c r="T18" s="41" t="s">
        <v>363</v>
      </c>
      <c r="U18" s="3"/>
      <c r="V18" s="28"/>
      <c r="W18" s="73" t="str">
        <f t="shared" si="4"/>
        <v>Đạt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2:38" ht="18.75" customHeight="1">
      <c r="B19" s="29">
        <v>10</v>
      </c>
      <c r="C19" s="30" t="s">
        <v>294</v>
      </c>
      <c r="D19" s="88" t="s">
        <v>295</v>
      </c>
      <c r="E19" s="32" t="s">
        <v>296</v>
      </c>
      <c r="F19" s="33" t="s">
        <v>297</v>
      </c>
      <c r="G19" s="30" t="s">
        <v>54</v>
      </c>
      <c r="H19" s="34">
        <v>7</v>
      </c>
      <c r="I19" s="34">
        <v>7</v>
      </c>
      <c r="J19" s="34" t="s">
        <v>28</v>
      </c>
      <c r="K19" s="34">
        <v>7</v>
      </c>
      <c r="L19" s="42"/>
      <c r="M19" s="42"/>
      <c r="N19" s="42"/>
      <c r="O19" s="36">
        <v>4.5</v>
      </c>
      <c r="P19" s="37">
        <f t="shared" si="0"/>
        <v>5.5</v>
      </c>
      <c r="Q19" s="38" t="str">
        <f t="shared" si="1"/>
        <v>C</v>
      </c>
      <c r="R19" s="39" t="str">
        <f t="shared" si="2"/>
        <v>Trung bình</v>
      </c>
      <c r="S19" s="40" t="str">
        <f t="shared" si="3"/>
        <v/>
      </c>
      <c r="T19" s="41" t="s">
        <v>363</v>
      </c>
      <c r="U19" s="3"/>
      <c r="V19" s="28"/>
      <c r="W19" s="73" t="str">
        <f t="shared" si="4"/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2:38" ht="18.75" customHeight="1">
      <c r="B20" s="29">
        <v>11</v>
      </c>
      <c r="C20" s="30" t="s">
        <v>298</v>
      </c>
      <c r="D20" s="88" t="s">
        <v>299</v>
      </c>
      <c r="E20" s="32" t="s">
        <v>300</v>
      </c>
      <c r="F20" s="33" t="s">
        <v>301</v>
      </c>
      <c r="G20" s="30" t="s">
        <v>54</v>
      </c>
      <c r="H20" s="34">
        <v>9</v>
      </c>
      <c r="I20" s="34">
        <v>8</v>
      </c>
      <c r="J20" s="34" t="s">
        <v>28</v>
      </c>
      <c r="K20" s="34">
        <v>7.5</v>
      </c>
      <c r="L20" s="42"/>
      <c r="M20" s="42"/>
      <c r="N20" s="42"/>
      <c r="O20" s="36">
        <v>8.5</v>
      </c>
      <c r="P20" s="37">
        <f t="shared" si="0"/>
        <v>8.5</v>
      </c>
      <c r="Q20" s="38" t="str">
        <f t="shared" si="1"/>
        <v>A</v>
      </c>
      <c r="R20" s="39" t="str">
        <f t="shared" si="2"/>
        <v>Giỏi</v>
      </c>
      <c r="S20" s="40" t="str">
        <f t="shared" si="3"/>
        <v/>
      </c>
      <c r="T20" s="41" t="s">
        <v>363</v>
      </c>
      <c r="U20" s="3"/>
      <c r="V20" s="28"/>
      <c r="W20" s="73" t="str">
        <f t="shared" si="4"/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2:38" ht="18.75" customHeight="1">
      <c r="B21" s="29">
        <v>12</v>
      </c>
      <c r="C21" s="30" t="s">
        <v>302</v>
      </c>
      <c r="D21" s="88" t="s">
        <v>87</v>
      </c>
      <c r="E21" s="32" t="s">
        <v>303</v>
      </c>
      <c r="F21" s="33" t="s">
        <v>304</v>
      </c>
      <c r="G21" s="30" t="s">
        <v>61</v>
      </c>
      <c r="H21" s="34">
        <v>9</v>
      </c>
      <c r="I21" s="34">
        <v>8</v>
      </c>
      <c r="J21" s="34" t="s">
        <v>28</v>
      </c>
      <c r="K21" s="34">
        <v>7</v>
      </c>
      <c r="L21" s="42"/>
      <c r="M21" s="42"/>
      <c r="N21" s="42"/>
      <c r="O21" s="36">
        <v>6</v>
      </c>
      <c r="P21" s="37">
        <f t="shared" si="0"/>
        <v>7</v>
      </c>
      <c r="Q21" s="38" t="str">
        <f t="shared" si="1"/>
        <v>B</v>
      </c>
      <c r="R21" s="39" t="str">
        <f t="shared" si="2"/>
        <v>Khá</v>
      </c>
      <c r="S21" s="40" t="str">
        <f t="shared" si="3"/>
        <v/>
      </c>
      <c r="T21" s="41" t="s">
        <v>363</v>
      </c>
      <c r="U21" s="3"/>
      <c r="V21" s="28"/>
      <c r="W21" s="73" t="str">
        <f t="shared" si="4"/>
        <v>Đạt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2:38" ht="18.75" customHeight="1">
      <c r="B22" s="29">
        <v>13</v>
      </c>
      <c r="C22" s="30" t="s">
        <v>305</v>
      </c>
      <c r="D22" s="88" t="s">
        <v>228</v>
      </c>
      <c r="E22" s="32" t="s">
        <v>306</v>
      </c>
      <c r="F22" s="33" t="s">
        <v>307</v>
      </c>
      <c r="G22" s="30" t="s">
        <v>61</v>
      </c>
      <c r="H22" s="34">
        <v>8</v>
      </c>
      <c r="I22" s="34">
        <v>7</v>
      </c>
      <c r="J22" s="34" t="s">
        <v>28</v>
      </c>
      <c r="K22" s="34">
        <v>7.5</v>
      </c>
      <c r="L22" s="42"/>
      <c r="M22" s="42"/>
      <c r="N22" s="42"/>
      <c r="O22" s="36">
        <v>8</v>
      </c>
      <c r="P22" s="37">
        <f t="shared" si="0"/>
        <v>7.8</v>
      </c>
      <c r="Q22" s="38" t="str">
        <f t="shared" si="1"/>
        <v>B</v>
      </c>
      <c r="R22" s="39" t="str">
        <f t="shared" si="2"/>
        <v>Khá</v>
      </c>
      <c r="S22" s="40" t="str">
        <f t="shared" si="3"/>
        <v/>
      </c>
      <c r="T22" s="41" t="s">
        <v>363</v>
      </c>
      <c r="U22" s="3"/>
      <c r="V22" s="28"/>
      <c r="W22" s="73" t="str">
        <f t="shared" si="4"/>
        <v>Đạt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2:38" ht="18.75" customHeight="1">
      <c r="B23" s="29">
        <v>14</v>
      </c>
      <c r="C23" s="30" t="s">
        <v>308</v>
      </c>
      <c r="D23" s="88" t="s">
        <v>309</v>
      </c>
      <c r="E23" s="32" t="s">
        <v>310</v>
      </c>
      <c r="F23" s="33" t="s">
        <v>311</v>
      </c>
      <c r="G23" s="30" t="s">
        <v>61</v>
      </c>
      <c r="H23" s="34">
        <v>5</v>
      </c>
      <c r="I23" s="34">
        <v>3</v>
      </c>
      <c r="J23" s="34" t="s">
        <v>28</v>
      </c>
      <c r="K23" s="34">
        <v>7.5</v>
      </c>
      <c r="L23" s="42"/>
      <c r="M23" s="42"/>
      <c r="N23" s="42"/>
      <c r="O23" s="36">
        <v>3.5</v>
      </c>
      <c r="P23" s="37">
        <f t="shared" si="0"/>
        <v>3.9</v>
      </c>
      <c r="Q23" s="38" t="str">
        <f t="shared" si="1"/>
        <v>F</v>
      </c>
      <c r="R23" s="39" t="str">
        <f t="shared" si="2"/>
        <v>Kém</v>
      </c>
      <c r="S23" s="40" t="str">
        <f t="shared" si="3"/>
        <v/>
      </c>
      <c r="T23" s="41" t="s">
        <v>363</v>
      </c>
      <c r="U23" s="3"/>
      <c r="V23" s="28"/>
      <c r="W23" s="73" t="str">
        <f t="shared" si="4"/>
        <v>Học lại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2:38" ht="18.75" customHeight="1">
      <c r="B24" s="29">
        <v>15</v>
      </c>
      <c r="C24" s="30" t="s">
        <v>312</v>
      </c>
      <c r="D24" s="88" t="s">
        <v>313</v>
      </c>
      <c r="E24" s="32" t="s">
        <v>310</v>
      </c>
      <c r="F24" s="33" t="s">
        <v>314</v>
      </c>
      <c r="G24" s="30" t="s">
        <v>61</v>
      </c>
      <c r="H24" s="34">
        <v>7.5</v>
      </c>
      <c r="I24" s="34">
        <v>6.5</v>
      </c>
      <c r="J24" s="34" t="s">
        <v>28</v>
      </c>
      <c r="K24" s="34">
        <v>7.5</v>
      </c>
      <c r="L24" s="42"/>
      <c r="M24" s="42"/>
      <c r="N24" s="42"/>
      <c r="O24" s="36">
        <v>6</v>
      </c>
      <c r="P24" s="37">
        <f t="shared" si="0"/>
        <v>6.5</v>
      </c>
      <c r="Q24" s="38" t="str">
        <f t="shared" si="1"/>
        <v>C+</v>
      </c>
      <c r="R24" s="39" t="str">
        <f t="shared" si="2"/>
        <v>Trung bình</v>
      </c>
      <c r="S24" s="40" t="str">
        <f t="shared" si="3"/>
        <v/>
      </c>
      <c r="T24" s="41" t="s">
        <v>363</v>
      </c>
      <c r="U24" s="3"/>
      <c r="V24" s="28"/>
      <c r="W24" s="73" t="str">
        <f t="shared" si="4"/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2:38" ht="18.75" customHeight="1">
      <c r="B25" s="29">
        <v>16</v>
      </c>
      <c r="C25" s="30" t="s">
        <v>315</v>
      </c>
      <c r="D25" s="88" t="s">
        <v>316</v>
      </c>
      <c r="E25" s="32" t="s">
        <v>317</v>
      </c>
      <c r="F25" s="33" t="s">
        <v>222</v>
      </c>
      <c r="G25" s="30" t="s">
        <v>61</v>
      </c>
      <c r="H25" s="34">
        <v>9</v>
      </c>
      <c r="I25" s="34">
        <v>8.5</v>
      </c>
      <c r="J25" s="34" t="s">
        <v>28</v>
      </c>
      <c r="K25" s="34">
        <v>7.5</v>
      </c>
      <c r="L25" s="42"/>
      <c r="M25" s="42"/>
      <c r="N25" s="42"/>
      <c r="O25" s="36">
        <v>7</v>
      </c>
      <c r="P25" s="37">
        <f t="shared" si="0"/>
        <v>7.7</v>
      </c>
      <c r="Q25" s="38" t="str">
        <f t="shared" si="1"/>
        <v>B</v>
      </c>
      <c r="R25" s="39" t="str">
        <f t="shared" si="2"/>
        <v>Khá</v>
      </c>
      <c r="S25" s="40" t="str">
        <f t="shared" si="3"/>
        <v/>
      </c>
      <c r="T25" s="41" t="s">
        <v>363</v>
      </c>
      <c r="U25" s="3"/>
      <c r="V25" s="28"/>
      <c r="W25" s="73" t="str">
        <f t="shared" si="4"/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2:38" ht="18.75" customHeight="1">
      <c r="B26" s="29">
        <v>17</v>
      </c>
      <c r="C26" s="30" t="s">
        <v>318</v>
      </c>
      <c r="D26" s="88" t="s">
        <v>167</v>
      </c>
      <c r="E26" s="32" t="s">
        <v>317</v>
      </c>
      <c r="F26" s="33" t="s">
        <v>319</v>
      </c>
      <c r="G26" s="30" t="s">
        <v>68</v>
      </c>
      <c r="H26" s="34">
        <v>9</v>
      </c>
      <c r="I26" s="34">
        <v>8</v>
      </c>
      <c r="J26" s="34" t="s">
        <v>28</v>
      </c>
      <c r="K26" s="34">
        <v>7</v>
      </c>
      <c r="L26" s="42"/>
      <c r="M26" s="42"/>
      <c r="N26" s="42"/>
      <c r="O26" s="36">
        <v>5</v>
      </c>
      <c r="P26" s="37">
        <f t="shared" si="0"/>
        <v>6.4</v>
      </c>
      <c r="Q26" s="38" t="str">
        <f t="shared" si="1"/>
        <v>C</v>
      </c>
      <c r="R26" s="39" t="str">
        <f t="shared" si="2"/>
        <v>Trung bình</v>
      </c>
      <c r="S26" s="40" t="str">
        <f t="shared" si="3"/>
        <v/>
      </c>
      <c r="T26" s="41" t="s">
        <v>363</v>
      </c>
      <c r="U26" s="3"/>
      <c r="V26" s="28"/>
      <c r="W26" s="73" t="str">
        <f t="shared" si="4"/>
        <v>Đạt</v>
      </c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2:38" ht="18.75" customHeight="1">
      <c r="B27" s="29">
        <v>18</v>
      </c>
      <c r="C27" s="30" t="s">
        <v>320</v>
      </c>
      <c r="D27" s="88" t="s">
        <v>321</v>
      </c>
      <c r="E27" s="32" t="s">
        <v>317</v>
      </c>
      <c r="F27" s="33" t="s">
        <v>322</v>
      </c>
      <c r="G27" s="30" t="s">
        <v>68</v>
      </c>
      <c r="H27" s="34">
        <v>9</v>
      </c>
      <c r="I27" s="34">
        <v>7.5</v>
      </c>
      <c r="J27" s="34" t="s">
        <v>28</v>
      </c>
      <c r="K27" s="34">
        <v>8</v>
      </c>
      <c r="L27" s="42"/>
      <c r="M27" s="42"/>
      <c r="N27" s="42"/>
      <c r="O27" s="36">
        <v>6.5</v>
      </c>
      <c r="P27" s="37">
        <f t="shared" si="0"/>
        <v>7.2</v>
      </c>
      <c r="Q27" s="38" t="str">
        <f t="shared" si="1"/>
        <v>B</v>
      </c>
      <c r="R27" s="39" t="str">
        <f t="shared" si="2"/>
        <v>Khá</v>
      </c>
      <c r="S27" s="40" t="str">
        <f t="shared" si="3"/>
        <v/>
      </c>
      <c r="T27" s="41" t="s">
        <v>363</v>
      </c>
      <c r="U27" s="3"/>
      <c r="V27" s="28"/>
      <c r="W27" s="73" t="str">
        <f t="shared" si="4"/>
        <v>Đạt</v>
      </c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2:38" ht="18.75" customHeight="1">
      <c r="B28" s="29">
        <v>19</v>
      </c>
      <c r="C28" s="30" t="s">
        <v>323</v>
      </c>
      <c r="D28" s="88" t="s">
        <v>324</v>
      </c>
      <c r="E28" s="32" t="s">
        <v>317</v>
      </c>
      <c r="F28" s="33" t="s">
        <v>325</v>
      </c>
      <c r="G28" s="30" t="s">
        <v>61</v>
      </c>
      <c r="H28" s="34">
        <v>8</v>
      </c>
      <c r="I28" s="34">
        <v>7</v>
      </c>
      <c r="J28" s="34" t="s">
        <v>28</v>
      </c>
      <c r="K28" s="34">
        <v>7.5</v>
      </c>
      <c r="L28" s="42"/>
      <c r="M28" s="42"/>
      <c r="N28" s="42"/>
      <c r="O28" s="36">
        <v>6</v>
      </c>
      <c r="P28" s="37">
        <f t="shared" si="0"/>
        <v>6.6</v>
      </c>
      <c r="Q28" s="38" t="str">
        <f t="shared" si="1"/>
        <v>C+</v>
      </c>
      <c r="R28" s="39" t="str">
        <f t="shared" si="2"/>
        <v>Trung bình</v>
      </c>
      <c r="S28" s="40" t="str">
        <f t="shared" si="3"/>
        <v/>
      </c>
      <c r="T28" s="41" t="s">
        <v>363</v>
      </c>
      <c r="U28" s="3"/>
      <c r="V28" s="28"/>
      <c r="W28" s="73" t="str">
        <f t="shared" si="4"/>
        <v>Đạt</v>
      </c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2:38" ht="18.75" customHeight="1">
      <c r="B29" s="29">
        <v>20</v>
      </c>
      <c r="C29" s="30" t="s">
        <v>326</v>
      </c>
      <c r="D29" s="88" t="s">
        <v>327</v>
      </c>
      <c r="E29" s="32" t="s">
        <v>328</v>
      </c>
      <c r="F29" s="33" t="s">
        <v>329</v>
      </c>
      <c r="G29" s="30" t="s">
        <v>61</v>
      </c>
      <c r="H29" s="34">
        <v>7.5</v>
      </c>
      <c r="I29" s="34">
        <v>6.5</v>
      </c>
      <c r="J29" s="34" t="s">
        <v>28</v>
      </c>
      <c r="K29" s="34">
        <v>7.5</v>
      </c>
      <c r="L29" s="42"/>
      <c r="M29" s="42"/>
      <c r="N29" s="42"/>
      <c r="O29" s="36">
        <v>4.5</v>
      </c>
      <c r="P29" s="37">
        <f t="shared" si="0"/>
        <v>5.6</v>
      </c>
      <c r="Q29" s="38" t="str">
        <f t="shared" si="1"/>
        <v>C</v>
      </c>
      <c r="R29" s="39" t="str">
        <f t="shared" si="2"/>
        <v>Trung bình</v>
      </c>
      <c r="S29" s="40" t="str">
        <f t="shared" si="3"/>
        <v/>
      </c>
      <c r="T29" s="41" t="s">
        <v>363</v>
      </c>
      <c r="U29" s="3"/>
      <c r="V29" s="28"/>
      <c r="W29" s="73" t="str">
        <f t="shared" si="4"/>
        <v>Đạt</v>
      </c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2:38" ht="18.75" customHeight="1">
      <c r="B30" s="29">
        <v>21</v>
      </c>
      <c r="C30" s="30" t="s">
        <v>330</v>
      </c>
      <c r="D30" s="88" t="s">
        <v>186</v>
      </c>
      <c r="E30" s="32" t="s">
        <v>331</v>
      </c>
      <c r="F30" s="33" t="s">
        <v>332</v>
      </c>
      <c r="G30" s="30" t="s">
        <v>54</v>
      </c>
      <c r="H30" s="34">
        <v>7</v>
      </c>
      <c r="I30" s="34">
        <v>7</v>
      </c>
      <c r="J30" s="34" t="s">
        <v>28</v>
      </c>
      <c r="K30" s="34">
        <v>7</v>
      </c>
      <c r="L30" s="42"/>
      <c r="M30" s="42"/>
      <c r="N30" s="42"/>
      <c r="O30" s="36">
        <v>5.5</v>
      </c>
      <c r="P30" s="37">
        <f t="shared" si="0"/>
        <v>6.1</v>
      </c>
      <c r="Q30" s="38" t="str">
        <f t="shared" si="1"/>
        <v>C</v>
      </c>
      <c r="R30" s="39" t="str">
        <f t="shared" si="2"/>
        <v>Trung bình</v>
      </c>
      <c r="S30" s="40" t="str">
        <f t="shared" si="3"/>
        <v/>
      </c>
      <c r="T30" s="41" t="s">
        <v>363</v>
      </c>
      <c r="U30" s="3"/>
      <c r="V30" s="28"/>
      <c r="W30" s="73" t="str">
        <f t="shared" si="4"/>
        <v>Đạt</v>
      </c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2:38" ht="18.75" customHeight="1">
      <c r="B31" s="29">
        <v>22</v>
      </c>
      <c r="C31" s="30" t="s">
        <v>333</v>
      </c>
      <c r="D31" s="88" t="s">
        <v>334</v>
      </c>
      <c r="E31" s="32" t="s">
        <v>335</v>
      </c>
      <c r="F31" s="33" t="s">
        <v>336</v>
      </c>
      <c r="G31" s="30" t="s">
        <v>68</v>
      </c>
      <c r="H31" s="34">
        <v>8</v>
      </c>
      <c r="I31" s="34">
        <v>6.5</v>
      </c>
      <c r="J31" s="34" t="s">
        <v>28</v>
      </c>
      <c r="K31" s="34">
        <v>8</v>
      </c>
      <c r="L31" s="42"/>
      <c r="M31" s="42"/>
      <c r="N31" s="42"/>
      <c r="O31" s="36">
        <v>4</v>
      </c>
      <c r="P31" s="37">
        <f t="shared" si="0"/>
        <v>5.4</v>
      </c>
      <c r="Q31" s="38" t="str">
        <f t="shared" si="1"/>
        <v>D+</v>
      </c>
      <c r="R31" s="39" t="str">
        <f t="shared" si="2"/>
        <v>Trung bình yếu</v>
      </c>
      <c r="S31" s="40" t="str">
        <f t="shared" si="3"/>
        <v/>
      </c>
      <c r="T31" s="41" t="s">
        <v>363</v>
      </c>
      <c r="U31" s="3"/>
      <c r="V31" s="28"/>
      <c r="W31" s="73" t="str">
        <f t="shared" si="4"/>
        <v>Đạt</v>
      </c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2:38" ht="18.75" customHeight="1">
      <c r="B32" s="29">
        <v>23</v>
      </c>
      <c r="C32" s="30" t="s">
        <v>337</v>
      </c>
      <c r="D32" s="88" t="s">
        <v>338</v>
      </c>
      <c r="E32" s="32" t="s">
        <v>339</v>
      </c>
      <c r="F32" s="33" t="s">
        <v>340</v>
      </c>
      <c r="G32" s="30" t="s">
        <v>61</v>
      </c>
      <c r="H32" s="34">
        <v>5</v>
      </c>
      <c r="I32" s="34">
        <v>5</v>
      </c>
      <c r="J32" s="34" t="s">
        <v>28</v>
      </c>
      <c r="K32" s="34">
        <v>7</v>
      </c>
      <c r="L32" s="42"/>
      <c r="M32" s="42"/>
      <c r="N32" s="42"/>
      <c r="O32" s="36">
        <v>3.5</v>
      </c>
      <c r="P32" s="37">
        <f t="shared" si="0"/>
        <v>4.2</v>
      </c>
      <c r="Q32" s="38" t="str">
        <f t="shared" si="1"/>
        <v>D</v>
      </c>
      <c r="R32" s="39" t="str">
        <f t="shared" si="2"/>
        <v>Trung bình yếu</v>
      </c>
      <c r="S32" s="40" t="str">
        <f t="shared" si="3"/>
        <v/>
      </c>
      <c r="T32" s="41" t="s">
        <v>363</v>
      </c>
      <c r="U32" s="3"/>
      <c r="V32" s="28"/>
      <c r="W32" s="73" t="str">
        <f t="shared" si="4"/>
        <v>Đạt</v>
      </c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ht="18.75" customHeight="1">
      <c r="B33" s="29">
        <v>24</v>
      </c>
      <c r="C33" s="30" t="s">
        <v>341</v>
      </c>
      <c r="D33" s="88" t="s">
        <v>342</v>
      </c>
      <c r="E33" s="32" t="s">
        <v>343</v>
      </c>
      <c r="F33" s="33" t="s">
        <v>207</v>
      </c>
      <c r="G33" s="30" t="s">
        <v>68</v>
      </c>
      <c r="H33" s="34">
        <v>9</v>
      </c>
      <c r="I33" s="34">
        <v>8</v>
      </c>
      <c r="J33" s="34" t="s">
        <v>28</v>
      </c>
      <c r="K33" s="34">
        <v>7.5</v>
      </c>
      <c r="L33" s="42"/>
      <c r="M33" s="42"/>
      <c r="N33" s="42"/>
      <c r="O33" s="36">
        <v>7</v>
      </c>
      <c r="P33" s="37">
        <f t="shared" si="0"/>
        <v>7.6</v>
      </c>
      <c r="Q33" s="38" t="str">
        <f t="shared" si="1"/>
        <v>B</v>
      </c>
      <c r="R33" s="39" t="str">
        <f t="shared" si="2"/>
        <v>Khá</v>
      </c>
      <c r="S33" s="40" t="str">
        <f t="shared" si="3"/>
        <v/>
      </c>
      <c r="T33" s="41" t="s">
        <v>363</v>
      </c>
      <c r="U33" s="3"/>
      <c r="V33" s="28"/>
      <c r="W33" s="73" t="str">
        <f t="shared" si="4"/>
        <v>Đạt</v>
      </c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ht="18.75" customHeight="1">
      <c r="B34" s="29">
        <v>25</v>
      </c>
      <c r="C34" s="30" t="s">
        <v>344</v>
      </c>
      <c r="D34" s="88" t="s">
        <v>257</v>
      </c>
      <c r="E34" s="32" t="s">
        <v>345</v>
      </c>
      <c r="F34" s="33" t="s">
        <v>346</v>
      </c>
      <c r="G34" s="30" t="s">
        <v>54</v>
      </c>
      <c r="H34" s="34">
        <v>8</v>
      </c>
      <c r="I34" s="34">
        <v>8</v>
      </c>
      <c r="J34" s="34" t="s">
        <v>28</v>
      </c>
      <c r="K34" s="34">
        <v>7</v>
      </c>
      <c r="L34" s="42"/>
      <c r="M34" s="42"/>
      <c r="N34" s="42"/>
      <c r="O34" s="36">
        <v>4</v>
      </c>
      <c r="P34" s="37">
        <f t="shared" si="0"/>
        <v>5.6</v>
      </c>
      <c r="Q34" s="38" t="str">
        <f t="shared" si="1"/>
        <v>C</v>
      </c>
      <c r="R34" s="39" t="str">
        <f t="shared" si="2"/>
        <v>Trung bình</v>
      </c>
      <c r="S34" s="40" t="str">
        <f t="shared" si="3"/>
        <v/>
      </c>
      <c r="T34" s="41" t="s">
        <v>363</v>
      </c>
      <c r="U34" s="3"/>
      <c r="V34" s="28"/>
      <c r="W34" s="73" t="str">
        <f t="shared" si="4"/>
        <v>Đạt</v>
      </c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ht="18.75" customHeight="1">
      <c r="B35" s="29">
        <v>26</v>
      </c>
      <c r="C35" s="30" t="s">
        <v>347</v>
      </c>
      <c r="D35" s="88" t="s">
        <v>87</v>
      </c>
      <c r="E35" s="32" t="s">
        <v>348</v>
      </c>
      <c r="F35" s="33" t="s">
        <v>349</v>
      </c>
      <c r="G35" s="30" t="s">
        <v>54</v>
      </c>
      <c r="H35" s="34">
        <v>9</v>
      </c>
      <c r="I35" s="34">
        <v>7.5</v>
      </c>
      <c r="J35" s="34" t="s">
        <v>28</v>
      </c>
      <c r="K35" s="34">
        <v>7.5</v>
      </c>
      <c r="L35" s="42"/>
      <c r="M35" s="42"/>
      <c r="N35" s="42"/>
      <c r="O35" s="36">
        <v>5</v>
      </c>
      <c r="P35" s="37">
        <f t="shared" si="0"/>
        <v>6.3</v>
      </c>
      <c r="Q35" s="38" t="str">
        <f t="shared" si="1"/>
        <v>C</v>
      </c>
      <c r="R35" s="39" t="str">
        <f t="shared" si="2"/>
        <v>Trung bình</v>
      </c>
      <c r="S35" s="40" t="str">
        <f t="shared" si="3"/>
        <v/>
      </c>
      <c r="T35" s="41" t="s">
        <v>363</v>
      </c>
      <c r="U35" s="3"/>
      <c r="V35" s="28"/>
      <c r="W35" s="73" t="str">
        <f t="shared" si="4"/>
        <v>Đạt</v>
      </c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ht="18.75" customHeight="1">
      <c r="B36" s="29">
        <v>27</v>
      </c>
      <c r="C36" s="30" t="s">
        <v>350</v>
      </c>
      <c r="D36" s="88" t="s">
        <v>351</v>
      </c>
      <c r="E36" s="32" t="s">
        <v>352</v>
      </c>
      <c r="F36" s="33" t="s">
        <v>353</v>
      </c>
      <c r="G36" s="30" t="s">
        <v>68</v>
      </c>
      <c r="H36" s="34">
        <v>0</v>
      </c>
      <c r="I36" s="34">
        <v>0</v>
      </c>
      <c r="J36" s="34" t="s">
        <v>28</v>
      </c>
      <c r="K36" s="34">
        <v>7</v>
      </c>
      <c r="L36" s="42"/>
      <c r="M36" s="42"/>
      <c r="N36" s="42"/>
      <c r="O36" s="36" t="s">
        <v>368</v>
      </c>
      <c r="P36" s="37">
        <v>0</v>
      </c>
      <c r="Q36" s="38" t="str">
        <f t="shared" si="1"/>
        <v>F</v>
      </c>
      <c r="R36" s="39" t="str">
        <f t="shared" si="2"/>
        <v>Kém</v>
      </c>
      <c r="S36" s="40" t="str">
        <f t="shared" si="3"/>
        <v>Không đủ ĐKDT</v>
      </c>
      <c r="T36" s="41" t="s">
        <v>363</v>
      </c>
      <c r="U36" s="3"/>
      <c r="V36" s="28"/>
      <c r="W36" s="73" t="str">
        <f t="shared" si="4"/>
        <v>Học lại</v>
      </c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ht="18.75" customHeight="1">
      <c r="B37" s="29">
        <v>28</v>
      </c>
      <c r="C37" s="30" t="s">
        <v>354</v>
      </c>
      <c r="D37" s="88" t="s">
        <v>266</v>
      </c>
      <c r="E37" s="32" t="s">
        <v>355</v>
      </c>
      <c r="F37" s="33" t="s">
        <v>356</v>
      </c>
      <c r="G37" s="30" t="s">
        <v>61</v>
      </c>
      <c r="H37" s="34">
        <v>8.5</v>
      </c>
      <c r="I37" s="34">
        <v>8.5</v>
      </c>
      <c r="J37" s="34" t="s">
        <v>28</v>
      </c>
      <c r="K37" s="34">
        <v>7</v>
      </c>
      <c r="L37" s="42"/>
      <c r="M37" s="42"/>
      <c r="N37" s="42"/>
      <c r="O37" s="36">
        <v>5</v>
      </c>
      <c r="P37" s="37">
        <f>ROUND(SUMPRODUCT(H37:O37,$H$9:$O$9)/100,1)</f>
        <v>6.3</v>
      </c>
      <c r="Q37" s="38" t="str">
        <f t="shared" si="1"/>
        <v>C</v>
      </c>
      <c r="R37" s="39" t="str">
        <f t="shared" si="2"/>
        <v>Trung bình</v>
      </c>
      <c r="S37" s="40" t="str">
        <f t="shared" si="3"/>
        <v/>
      </c>
      <c r="T37" s="41" t="s">
        <v>363</v>
      </c>
      <c r="U37" s="3"/>
      <c r="V37" s="28"/>
      <c r="W37" s="73" t="str">
        <f t="shared" si="4"/>
        <v>Đạt</v>
      </c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ht="18.75" customHeight="1">
      <c r="B38" s="29">
        <v>29</v>
      </c>
      <c r="C38" s="30" t="s">
        <v>357</v>
      </c>
      <c r="D38" s="88" t="s">
        <v>358</v>
      </c>
      <c r="E38" s="32" t="s">
        <v>359</v>
      </c>
      <c r="F38" s="33" t="s">
        <v>360</v>
      </c>
      <c r="G38" s="30" t="s">
        <v>61</v>
      </c>
      <c r="H38" s="34">
        <v>8</v>
      </c>
      <c r="I38" s="34">
        <v>8</v>
      </c>
      <c r="J38" s="34" t="s">
        <v>28</v>
      </c>
      <c r="K38" s="34">
        <v>7.5</v>
      </c>
      <c r="L38" s="42"/>
      <c r="M38" s="42"/>
      <c r="N38" s="42"/>
      <c r="O38" s="36">
        <v>7.5</v>
      </c>
      <c r="P38" s="37">
        <f>ROUND(SUMPRODUCT(H38:O38,$H$9:$O$9)/100,1)</f>
        <v>7.7</v>
      </c>
      <c r="Q38" s="38" t="str">
        <f t="shared" si="1"/>
        <v>B</v>
      </c>
      <c r="R38" s="39" t="str">
        <f t="shared" si="2"/>
        <v>Khá</v>
      </c>
      <c r="S38" s="40" t="str">
        <f t="shared" si="3"/>
        <v/>
      </c>
      <c r="T38" s="41" t="s">
        <v>363</v>
      </c>
      <c r="U38" s="3"/>
      <c r="V38" s="28"/>
      <c r="W38" s="73" t="str">
        <f t="shared" si="4"/>
        <v>Đạt</v>
      </c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ht="18.75" customHeight="1">
      <c r="B39" s="29">
        <v>30</v>
      </c>
      <c r="C39" s="30" t="s">
        <v>369</v>
      </c>
      <c r="D39" s="88" t="s">
        <v>370</v>
      </c>
      <c r="E39" s="32" t="s">
        <v>345</v>
      </c>
      <c r="F39" s="33" t="s">
        <v>336</v>
      </c>
      <c r="G39" s="30" t="s">
        <v>371</v>
      </c>
      <c r="H39" s="34">
        <v>7</v>
      </c>
      <c r="I39" s="34">
        <v>7</v>
      </c>
      <c r="J39" s="34" t="s">
        <v>28</v>
      </c>
      <c r="K39" s="34">
        <v>7</v>
      </c>
      <c r="L39" s="42"/>
      <c r="M39" s="42"/>
      <c r="N39" s="42"/>
      <c r="O39" s="36">
        <v>4</v>
      </c>
      <c r="P39" s="37">
        <f>ROUND(SUMPRODUCT(H39:O39,$H$9:$O$9)/100,1)</f>
        <v>5.2</v>
      </c>
      <c r="Q39" s="38" t="str">
        <f t="shared" si="1"/>
        <v>D+</v>
      </c>
      <c r="R39" s="39" t="str">
        <f t="shared" si="2"/>
        <v>Trung bình yếu</v>
      </c>
      <c r="S39" s="40" t="str">
        <f t="shared" si="3"/>
        <v/>
      </c>
      <c r="T39" s="41" t="s">
        <v>363</v>
      </c>
      <c r="U39" s="3"/>
      <c r="V39" s="28"/>
      <c r="W39" s="73" t="str">
        <f t="shared" si="4"/>
        <v>Đạt</v>
      </c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ht="18.75" customHeight="1">
      <c r="A40" s="2"/>
      <c r="B40" s="43"/>
      <c r="C40" s="44"/>
      <c r="D40" s="89"/>
      <c r="E40" s="45"/>
      <c r="F40" s="45"/>
      <c r="G40" s="45"/>
      <c r="H40" s="46"/>
      <c r="I40" s="47"/>
      <c r="J40" s="47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3"/>
    </row>
    <row r="41" spans="1:38" ht="16.5">
      <c r="A41" s="2"/>
      <c r="B41" s="124" t="s">
        <v>29</v>
      </c>
      <c r="C41" s="124"/>
      <c r="D41" s="89"/>
      <c r="E41" s="45"/>
      <c r="F41" s="45"/>
      <c r="G41" s="45"/>
      <c r="H41" s="46"/>
      <c r="I41" s="47"/>
      <c r="J41" s="47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3"/>
    </row>
    <row r="42" spans="1:38" ht="16.5" customHeight="1">
      <c r="A42" s="2"/>
      <c r="B42" s="49" t="s">
        <v>30</v>
      </c>
      <c r="C42" s="49"/>
      <c r="D42" s="90">
        <f>+$Z$8</f>
        <v>30</v>
      </c>
      <c r="E42" s="51" t="s">
        <v>31</v>
      </c>
      <c r="F42" s="118" t="s">
        <v>32</v>
      </c>
      <c r="G42" s="118"/>
      <c r="H42" s="118"/>
      <c r="I42" s="118"/>
      <c r="J42" s="118"/>
      <c r="K42" s="118"/>
      <c r="L42" s="118"/>
      <c r="M42" s="118"/>
      <c r="N42" s="118"/>
      <c r="O42" s="52">
        <f>$Z$8 -COUNTIF($S$9:$S$209,"Vắng") -COUNTIF($S$9:$S$209,"Vắng có phép") - COUNTIF($S$9:$S$209,"Đình chỉ thi") - COUNTIF($S$9:$S$209,"Không đủ ĐKDT")</f>
        <v>29</v>
      </c>
      <c r="P42" s="52"/>
      <c r="Q42" s="52"/>
      <c r="R42" s="53"/>
      <c r="S42" s="54" t="s">
        <v>31</v>
      </c>
      <c r="T42" s="53"/>
      <c r="U42" s="3"/>
    </row>
    <row r="43" spans="1:38" ht="16.5" customHeight="1">
      <c r="A43" s="2"/>
      <c r="B43" s="49" t="s">
        <v>33</v>
      </c>
      <c r="C43" s="49"/>
      <c r="D43" s="90">
        <f>+$AK$8</f>
        <v>28</v>
      </c>
      <c r="E43" s="51" t="s">
        <v>31</v>
      </c>
      <c r="F43" s="118" t="s">
        <v>34</v>
      </c>
      <c r="G43" s="118"/>
      <c r="H43" s="118"/>
      <c r="I43" s="118"/>
      <c r="J43" s="118"/>
      <c r="K43" s="118"/>
      <c r="L43" s="118"/>
      <c r="M43" s="118"/>
      <c r="N43" s="118"/>
      <c r="O43" s="55">
        <f>COUNTIF($S$9:$S$85,"Vắng")</f>
        <v>0</v>
      </c>
      <c r="P43" s="55"/>
      <c r="Q43" s="55"/>
      <c r="R43" s="56"/>
      <c r="S43" s="54" t="s">
        <v>31</v>
      </c>
      <c r="T43" s="56"/>
      <c r="U43" s="3"/>
    </row>
    <row r="44" spans="1:38" ht="16.5" customHeight="1">
      <c r="A44" s="2"/>
      <c r="B44" s="49" t="s">
        <v>42</v>
      </c>
      <c r="C44" s="49"/>
      <c r="D44" s="91">
        <f>COUNTIF(W10:W39,"Học lại")</f>
        <v>2</v>
      </c>
      <c r="E44" s="51" t="s">
        <v>31</v>
      </c>
      <c r="F44" s="118" t="s">
        <v>43</v>
      </c>
      <c r="G44" s="118"/>
      <c r="H44" s="118"/>
      <c r="I44" s="118"/>
      <c r="J44" s="118"/>
      <c r="K44" s="118"/>
      <c r="L44" s="118"/>
      <c r="M44" s="118"/>
      <c r="N44" s="118"/>
      <c r="O44" s="52">
        <f>COUNTIF($S$9:$S$85,"Vắng có phép")</f>
        <v>0</v>
      </c>
      <c r="P44" s="52"/>
      <c r="Q44" s="52"/>
      <c r="R44" s="53"/>
      <c r="S44" s="54" t="s">
        <v>31</v>
      </c>
      <c r="T44" s="53"/>
      <c r="U44" s="3"/>
    </row>
    <row r="45" spans="1:38" ht="3" customHeight="1">
      <c r="A45" s="2"/>
      <c r="B45" s="43"/>
      <c r="C45" s="44"/>
      <c r="D45" s="89"/>
      <c r="E45" s="45"/>
      <c r="F45" s="45"/>
      <c r="G45" s="45"/>
      <c r="H45" s="46"/>
      <c r="I45" s="47"/>
      <c r="J45" s="47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3"/>
    </row>
    <row r="46" spans="1:38">
      <c r="B46" s="79" t="s">
        <v>44</v>
      </c>
      <c r="C46" s="79"/>
      <c r="D46" s="92">
        <f>COUNTIF(W10:W39,"Thi lại")</f>
        <v>0</v>
      </c>
      <c r="E46" s="81" t="s">
        <v>31</v>
      </c>
      <c r="F46" s="3"/>
      <c r="G46" s="3"/>
      <c r="H46" s="3"/>
      <c r="I46" s="3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3"/>
    </row>
  </sheetData>
  <sheetProtection formatCells="0" formatColumns="0" formatRows="0" insertColumns="0" insertRows="0" insertHyperlinks="0" deleteColumns="0" deleteRows="0" sort="0" autoFilter="0" pivotTables="0"/>
  <autoFilter ref="A8:AL39">
    <filterColumn colId="3" showButton="0"/>
  </autoFilter>
  <sortState ref="B10:U39">
    <sortCondition ref="B10:B39"/>
  </sortState>
  <mergeCells count="42">
    <mergeCell ref="F44:N44"/>
    <mergeCell ref="J46:T46"/>
    <mergeCell ref="F43:N43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41:C41"/>
    <mergeCell ref="F42:N42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  <mergeCell ref="N7:N8"/>
    <mergeCell ref="C7:C8"/>
    <mergeCell ref="D7:E8"/>
  </mergeCells>
  <conditionalFormatting sqref="H10:O39">
    <cfRule type="cellIs" dxfId="3" priority="5" operator="greaterThan">
      <formula>10</formula>
    </cfRule>
  </conditionalFormatting>
  <conditionalFormatting sqref="C1:C1048576">
    <cfRule type="duplicateValues" dxfId="2" priority="3"/>
  </conditionalFormatting>
  <dataValidations count="1">
    <dataValidation allowBlank="1" showInputMessage="1" showErrorMessage="1" errorTitle="Không xóa dữ liệu" error="Không xóa dữ liệu" prompt="Không xóa dữ liệu" sqref="X2:AL8 W10:W39 D4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46"/>
  <sheetViews>
    <sheetView workbookViewId="0">
      <pane ySplit="3" topLeftCell="A25" activePane="bottomLeft" state="frozen"/>
      <selection activeCell="T3" sqref="T1:T1048576"/>
      <selection pane="bottomLeft" activeCell="Y22" sqref="Y22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3" customWidth="1"/>
    <col min="5" max="5" width="7.25" style="1" customWidth="1"/>
    <col min="6" max="6" width="9.375" style="1" hidden="1" customWidth="1"/>
    <col min="7" max="7" width="8.7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2:38" ht="23.25" customHeight="1">
      <c r="B1" s="101" t="s">
        <v>0</v>
      </c>
      <c r="C1" s="101"/>
      <c r="D1" s="101"/>
      <c r="E1" s="101"/>
      <c r="F1" s="101"/>
      <c r="G1" s="101"/>
      <c r="H1" s="102" t="s">
        <v>372</v>
      </c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3"/>
    </row>
    <row r="2" spans="2:38" ht="23.25" customHeight="1">
      <c r="B2" s="103" t="s">
        <v>1</v>
      </c>
      <c r="C2" s="103"/>
      <c r="D2" s="103"/>
      <c r="E2" s="103"/>
      <c r="F2" s="103"/>
      <c r="G2" s="103"/>
      <c r="H2" s="104" t="s">
        <v>45</v>
      </c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4"/>
      <c r="V2" s="5"/>
      <c r="AD2" s="61"/>
      <c r="AE2" s="62"/>
      <c r="AF2" s="61"/>
      <c r="AG2" s="61"/>
      <c r="AH2" s="61"/>
      <c r="AI2" s="62"/>
      <c r="AJ2" s="61"/>
    </row>
    <row r="3" spans="2:38" ht="4.5" customHeight="1">
      <c r="B3" s="6"/>
      <c r="C3" s="6"/>
      <c r="D3" s="84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3"/>
      <c r="AI3" s="63"/>
    </row>
    <row r="4" spans="2:38" ht="23.25" customHeight="1">
      <c r="B4" s="105" t="s">
        <v>2</v>
      </c>
      <c r="C4" s="105"/>
      <c r="D4" s="106" t="s">
        <v>46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 t="s">
        <v>367</v>
      </c>
      <c r="P4" s="107"/>
      <c r="Q4" s="107"/>
      <c r="R4" s="107"/>
      <c r="S4" s="107"/>
      <c r="T4" s="107"/>
      <c r="W4" s="61"/>
      <c r="X4" s="114" t="s">
        <v>41</v>
      </c>
      <c r="Y4" s="114" t="s">
        <v>8</v>
      </c>
      <c r="Z4" s="114" t="s">
        <v>40</v>
      </c>
      <c r="AA4" s="114" t="s">
        <v>39</v>
      </c>
      <c r="AB4" s="114"/>
      <c r="AC4" s="114"/>
      <c r="AD4" s="114"/>
      <c r="AE4" s="114" t="s">
        <v>38</v>
      </c>
      <c r="AF4" s="114"/>
      <c r="AG4" s="114" t="s">
        <v>36</v>
      </c>
      <c r="AH4" s="114"/>
      <c r="AI4" s="114" t="s">
        <v>37</v>
      </c>
      <c r="AJ4" s="114"/>
      <c r="AK4" s="114" t="s">
        <v>35</v>
      </c>
      <c r="AL4" s="114"/>
    </row>
    <row r="5" spans="2:38" ht="17.25" customHeight="1">
      <c r="B5" s="115" t="s">
        <v>3</v>
      </c>
      <c r="C5" s="115"/>
      <c r="D5" s="85"/>
      <c r="G5" s="116" t="s">
        <v>48</v>
      </c>
      <c r="H5" s="116"/>
      <c r="I5" s="116"/>
      <c r="J5" s="116"/>
      <c r="K5" s="116"/>
      <c r="L5" s="116"/>
      <c r="M5" s="116"/>
      <c r="N5" s="116"/>
      <c r="O5" s="116" t="s">
        <v>49</v>
      </c>
      <c r="P5" s="116"/>
      <c r="Q5" s="116"/>
      <c r="R5" s="116"/>
      <c r="S5" s="116"/>
      <c r="T5" s="116"/>
      <c r="W5" s="61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</row>
    <row r="6" spans="2:38" ht="5.25" customHeight="1">
      <c r="B6" s="10"/>
      <c r="C6" s="10"/>
      <c r="D6" s="86"/>
      <c r="E6" s="10"/>
      <c r="F6" s="10"/>
      <c r="G6" s="10"/>
      <c r="H6" s="10"/>
      <c r="I6" s="10"/>
      <c r="J6" s="10"/>
      <c r="K6" s="10"/>
      <c r="L6" s="10"/>
      <c r="M6" s="10"/>
      <c r="N6" s="10"/>
      <c r="O6" s="57"/>
      <c r="P6" s="3"/>
      <c r="Q6" s="3"/>
      <c r="R6" s="3"/>
      <c r="S6" s="3"/>
      <c r="T6" s="3"/>
      <c r="W6" s="61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</row>
    <row r="7" spans="2:38" ht="34.5" customHeight="1">
      <c r="B7" s="99" t="s">
        <v>4</v>
      </c>
      <c r="C7" s="108" t="s">
        <v>5</v>
      </c>
      <c r="D7" s="110" t="s">
        <v>6</v>
      </c>
      <c r="E7" s="111"/>
      <c r="F7" s="99" t="s">
        <v>7</v>
      </c>
      <c r="G7" s="99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9" t="s">
        <v>17</v>
      </c>
      <c r="Q7" s="98" t="s">
        <v>18</v>
      </c>
      <c r="R7" s="99" t="s">
        <v>19</v>
      </c>
      <c r="S7" s="99" t="s">
        <v>20</v>
      </c>
      <c r="T7" s="99" t="s">
        <v>21</v>
      </c>
      <c r="W7" s="61"/>
      <c r="X7" s="114"/>
      <c r="Y7" s="114"/>
      <c r="Z7" s="114"/>
      <c r="AA7" s="64" t="s">
        <v>22</v>
      </c>
      <c r="AB7" s="64" t="s">
        <v>23</v>
      </c>
      <c r="AC7" s="64" t="s">
        <v>24</v>
      </c>
      <c r="AD7" s="64" t="s">
        <v>25</v>
      </c>
      <c r="AE7" s="64" t="s">
        <v>26</v>
      </c>
      <c r="AF7" s="64" t="s">
        <v>25</v>
      </c>
      <c r="AG7" s="64" t="s">
        <v>26</v>
      </c>
      <c r="AH7" s="64" t="s">
        <v>25</v>
      </c>
      <c r="AI7" s="64" t="s">
        <v>26</v>
      </c>
      <c r="AJ7" s="64" t="s">
        <v>25</v>
      </c>
      <c r="AK7" s="64" t="s">
        <v>26</v>
      </c>
      <c r="AL7" s="65" t="s">
        <v>25</v>
      </c>
    </row>
    <row r="8" spans="2:38" ht="34.5" customHeight="1">
      <c r="B8" s="100"/>
      <c r="C8" s="109"/>
      <c r="D8" s="112"/>
      <c r="E8" s="113"/>
      <c r="F8" s="100"/>
      <c r="G8" s="100"/>
      <c r="H8" s="120"/>
      <c r="I8" s="120"/>
      <c r="J8" s="120"/>
      <c r="K8" s="120"/>
      <c r="L8" s="98"/>
      <c r="M8" s="98"/>
      <c r="N8" s="98"/>
      <c r="O8" s="98"/>
      <c r="P8" s="117"/>
      <c r="Q8" s="98"/>
      <c r="R8" s="100"/>
      <c r="S8" s="117"/>
      <c r="T8" s="117"/>
      <c r="V8" s="11"/>
      <c r="W8" s="61"/>
      <c r="X8" s="66" t="str">
        <f>+D4</f>
        <v>Đàm phán kinh doanh</v>
      </c>
      <c r="Y8" s="67" t="str">
        <f>+O4</f>
        <v>Nhóm: BSA1304-03</v>
      </c>
      <c r="Z8" s="68">
        <f>+$AI$8+$AK$8+$AG$8</f>
        <v>30</v>
      </c>
      <c r="AA8" s="62">
        <f>COUNTIF($S$9:$S$78,"Khiển trách")</f>
        <v>0</v>
      </c>
      <c r="AB8" s="62">
        <f>COUNTIF($S$9:$S$78,"Cảnh cáo")</f>
        <v>0</v>
      </c>
      <c r="AC8" s="62">
        <f>COUNTIF($S$9:$S$78,"Đình chỉ thi")</f>
        <v>0</v>
      </c>
      <c r="AD8" s="69">
        <f>+($AA$8+$AB$8+$AC$8)/$Z$8*100%</f>
        <v>0</v>
      </c>
      <c r="AE8" s="62">
        <f>SUM(COUNTIF($S$9:$S$76,"Vắng"),COUNTIF($S$9:$S$76,"Vắng có phép"))</f>
        <v>0</v>
      </c>
      <c r="AF8" s="70">
        <f>+$AE$8/$Z$8</f>
        <v>0</v>
      </c>
      <c r="AG8" s="71">
        <f>COUNTIF($W$9:$W$76,"Thi lại")</f>
        <v>0</v>
      </c>
      <c r="AH8" s="70">
        <f>+$AG$8/$Z$8</f>
        <v>0</v>
      </c>
      <c r="AI8" s="71">
        <f>COUNTIF($W$9:$W$77,"Học lại")</f>
        <v>0</v>
      </c>
      <c r="AJ8" s="70">
        <f>+$AI$8/$Z$8</f>
        <v>0</v>
      </c>
      <c r="AK8" s="62">
        <f>COUNTIF($W$10:$W$77,"Đạt")</f>
        <v>30</v>
      </c>
      <c r="AL8" s="69">
        <f>+$AK$8/$Z$8</f>
        <v>1</v>
      </c>
    </row>
    <row r="9" spans="2:38" ht="14.25" customHeight="1">
      <c r="B9" s="121" t="s">
        <v>27</v>
      </c>
      <c r="C9" s="122"/>
      <c r="D9" s="122"/>
      <c r="E9" s="122"/>
      <c r="F9" s="122"/>
      <c r="G9" s="123"/>
      <c r="H9" s="12">
        <v>20</v>
      </c>
      <c r="I9" s="12">
        <v>15</v>
      </c>
      <c r="J9" s="13"/>
      <c r="K9" s="12">
        <v>5</v>
      </c>
      <c r="L9" s="14"/>
      <c r="M9" s="15"/>
      <c r="N9" s="15"/>
      <c r="O9" s="58">
        <f>100-(H9+I9+J9+K9)</f>
        <v>60</v>
      </c>
      <c r="P9" s="100"/>
      <c r="Q9" s="16"/>
      <c r="R9" s="16"/>
      <c r="S9" s="100"/>
      <c r="T9" s="100"/>
      <c r="W9" s="61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</row>
    <row r="10" spans="2:38" ht="18.75" customHeight="1">
      <c r="B10" s="17">
        <v>1</v>
      </c>
      <c r="C10" s="18" t="s">
        <v>50</v>
      </c>
      <c r="D10" s="87" t="s">
        <v>51</v>
      </c>
      <c r="E10" s="20" t="s">
        <v>52</v>
      </c>
      <c r="F10" s="21" t="s">
        <v>53</v>
      </c>
      <c r="G10" s="18" t="s">
        <v>54</v>
      </c>
      <c r="H10" s="22">
        <v>9.5</v>
      </c>
      <c r="I10" s="22">
        <v>8.5</v>
      </c>
      <c r="J10" s="22" t="s">
        <v>28</v>
      </c>
      <c r="K10" s="22">
        <v>7.5</v>
      </c>
      <c r="L10" s="23"/>
      <c r="M10" s="23"/>
      <c r="N10" s="23"/>
      <c r="O10" s="24">
        <v>7</v>
      </c>
      <c r="P10" s="25">
        <f t="shared" ref="P10:P39" si="0">ROUND(SUMPRODUCT(H10:O10,$H$9:$O$9)/100,1)</f>
        <v>7.8</v>
      </c>
      <c r="Q10" s="26" t="str">
        <f t="shared" ref="Q10:Q39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6" t="str">
        <f t="shared" ref="R10:R39" si="2">IF($P10&lt;4,"Kém",IF(AND($P10&gt;=4,$P10&lt;=5.4),"Trung bình yếu",IF(AND($P10&gt;=5.5,$P10&lt;=6.9),"Trung bình",IF(AND($P10&gt;=7,$P10&lt;=8.4),"Khá",IF(AND($P10&gt;=8.5,$P10&lt;=10),"Giỏi","")))))</f>
        <v>Khá</v>
      </c>
      <c r="S10" s="82" t="str">
        <f t="shared" ref="S10:S39" si="3">+IF(OR($H10=0,$I10=0,$J10=0,$K10=0),"Không đủ ĐKDT","")</f>
        <v/>
      </c>
      <c r="T10" s="27" t="s">
        <v>361</v>
      </c>
      <c r="U10" s="3"/>
      <c r="V10" s="28"/>
      <c r="W10" s="73" t="str">
        <f t="shared" ref="W10:W39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2:38" ht="18.75" customHeight="1">
      <c r="B11" s="29">
        <v>2</v>
      </c>
      <c r="C11" s="30" t="s">
        <v>55</v>
      </c>
      <c r="D11" s="88" t="s">
        <v>56</v>
      </c>
      <c r="E11" s="32" t="s">
        <v>52</v>
      </c>
      <c r="F11" s="33" t="s">
        <v>57</v>
      </c>
      <c r="G11" s="30" t="s">
        <v>54</v>
      </c>
      <c r="H11" s="34">
        <v>7</v>
      </c>
      <c r="I11" s="34">
        <v>7.5</v>
      </c>
      <c r="J11" s="34" t="s">
        <v>28</v>
      </c>
      <c r="K11" s="34">
        <v>7.5</v>
      </c>
      <c r="L11" s="35"/>
      <c r="M11" s="35"/>
      <c r="N11" s="35"/>
      <c r="O11" s="36">
        <v>6.5</v>
      </c>
      <c r="P11" s="37">
        <f t="shared" si="0"/>
        <v>6.8</v>
      </c>
      <c r="Q11" s="38" t="str">
        <f t="shared" si="1"/>
        <v>C+</v>
      </c>
      <c r="R11" s="39" t="str">
        <f t="shared" si="2"/>
        <v>Trung bình</v>
      </c>
      <c r="S11" s="40" t="str">
        <f t="shared" si="3"/>
        <v/>
      </c>
      <c r="T11" s="41" t="s">
        <v>361</v>
      </c>
      <c r="U11" s="3"/>
      <c r="V11" s="28"/>
      <c r="W11" s="73" t="str">
        <f t="shared" si="4"/>
        <v>Đạt</v>
      </c>
      <c r="X11" s="72"/>
      <c r="Y11" s="72"/>
      <c r="Z11" s="72"/>
      <c r="AA11" s="64"/>
      <c r="AB11" s="64"/>
      <c r="AC11" s="64"/>
      <c r="AD11" s="64"/>
      <c r="AE11" s="63"/>
      <c r="AF11" s="64"/>
      <c r="AG11" s="64"/>
      <c r="AH11" s="64"/>
      <c r="AI11" s="64"/>
      <c r="AJ11" s="64"/>
      <c r="AK11" s="64"/>
      <c r="AL11" s="65"/>
    </row>
    <row r="12" spans="2:38" ht="18.75" customHeight="1">
      <c r="B12" s="29">
        <v>3</v>
      </c>
      <c r="C12" s="30" t="s">
        <v>58</v>
      </c>
      <c r="D12" s="88" t="s">
        <v>59</v>
      </c>
      <c r="E12" s="32" t="s">
        <v>52</v>
      </c>
      <c r="F12" s="33" t="s">
        <v>60</v>
      </c>
      <c r="G12" s="30" t="s">
        <v>61</v>
      </c>
      <c r="H12" s="34">
        <v>9</v>
      </c>
      <c r="I12" s="34">
        <v>8</v>
      </c>
      <c r="J12" s="34" t="s">
        <v>28</v>
      </c>
      <c r="K12" s="34">
        <v>7</v>
      </c>
      <c r="L12" s="42"/>
      <c r="M12" s="42"/>
      <c r="N12" s="42"/>
      <c r="O12" s="36">
        <v>8</v>
      </c>
      <c r="P12" s="37">
        <f t="shared" si="0"/>
        <v>8.1999999999999993</v>
      </c>
      <c r="Q12" s="38" t="str">
        <f t="shared" si="1"/>
        <v>B+</v>
      </c>
      <c r="R12" s="39" t="str">
        <f t="shared" si="2"/>
        <v>Khá</v>
      </c>
      <c r="S12" s="40" t="str">
        <f t="shared" si="3"/>
        <v/>
      </c>
      <c r="T12" s="41" t="s">
        <v>361</v>
      </c>
      <c r="U12" s="3"/>
      <c r="V12" s="28"/>
      <c r="W12" s="73" t="str">
        <f t="shared" si="4"/>
        <v>Đạt</v>
      </c>
      <c r="X12" s="74"/>
      <c r="Y12" s="74"/>
      <c r="Z12" s="75"/>
      <c r="AA12" s="63"/>
      <c r="AB12" s="63"/>
      <c r="AC12" s="63"/>
      <c r="AD12" s="76"/>
      <c r="AE12" s="63"/>
      <c r="AF12" s="77"/>
      <c r="AG12" s="78"/>
      <c r="AH12" s="77"/>
      <c r="AI12" s="78"/>
      <c r="AJ12" s="77"/>
      <c r="AK12" s="63"/>
      <c r="AL12" s="76"/>
    </row>
    <row r="13" spans="2:38" ht="18.75" customHeight="1">
      <c r="B13" s="29">
        <v>4</v>
      </c>
      <c r="C13" s="30" t="s">
        <v>62</v>
      </c>
      <c r="D13" s="88" t="s">
        <v>63</v>
      </c>
      <c r="E13" s="32" t="s">
        <v>52</v>
      </c>
      <c r="F13" s="33" t="s">
        <v>64</v>
      </c>
      <c r="G13" s="30" t="s">
        <v>54</v>
      </c>
      <c r="H13" s="34">
        <v>9</v>
      </c>
      <c r="I13" s="34">
        <v>8</v>
      </c>
      <c r="J13" s="34" t="s">
        <v>28</v>
      </c>
      <c r="K13" s="34">
        <v>8</v>
      </c>
      <c r="L13" s="42"/>
      <c r="M13" s="42"/>
      <c r="N13" s="42"/>
      <c r="O13" s="36">
        <v>8</v>
      </c>
      <c r="P13" s="37">
        <f t="shared" si="0"/>
        <v>8.1999999999999993</v>
      </c>
      <c r="Q13" s="38" t="str">
        <f t="shared" si="1"/>
        <v>B+</v>
      </c>
      <c r="R13" s="39" t="str">
        <f t="shared" si="2"/>
        <v>Khá</v>
      </c>
      <c r="S13" s="40" t="str">
        <f t="shared" si="3"/>
        <v/>
      </c>
      <c r="T13" s="41" t="s">
        <v>361</v>
      </c>
      <c r="U13" s="3"/>
      <c r="V13" s="28"/>
      <c r="W13" s="73" t="str">
        <f t="shared" si="4"/>
        <v>Đạt</v>
      </c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</row>
    <row r="14" spans="2:38" ht="18.75" customHeight="1">
      <c r="B14" s="29">
        <v>5</v>
      </c>
      <c r="C14" s="30" t="s">
        <v>65</v>
      </c>
      <c r="D14" s="88" t="s">
        <v>66</v>
      </c>
      <c r="E14" s="32" t="s">
        <v>52</v>
      </c>
      <c r="F14" s="33" t="s">
        <v>67</v>
      </c>
      <c r="G14" s="30" t="s">
        <v>68</v>
      </c>
      <c r="H14" s="34">
        <v>8.5</v>
      </c>
      <c r="I14" s="34">
        <v>7</v>
      </c>
      <c r="J14" s="34" t="s">
        <v>28</v>
      </c>
      <c r="K14" s="34">
        <v>7.5</v>
      </c>
      <c r="L14" s="42"/>
      <c r="M14" s="42"/>
      <c r="N14" s="42"/>
      <c r="O14" s="36">
        <v>7</v>
      </c>
      <c r="P14" s="37">
        <f t="shared" si="0"/>
        <v>7.3</v>
      </c>
      <c r="Q14" s="38" t="str">
        <f t="shared" si="1"/>
        <v>B</v>
      </c>
      <c r="R14" s="39" t="str">
        <f t="shared" si="2"/>
        <v>Khá</v>
      </c>
      <c r="S14" s="40" t="str">
        <f t="shared" si="3"/>
        <v/>
      </c>
      <c r="T14" s="41" t="s">
        <v>361</v>
      </c>
      <c r="U14" s="3"/>
      <c r="V14" s="28"/>
      <c r="W14" s="73" t="str">
        <f t="shared" si="4"/>
        <v>Đạt</v>
      </c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</row>
    <row r="15" spans="2:38" ht="18.75" customHeight="1">
      <c r="B15" s="29">
        <v>6</v>
      </c>
      <c r="C15" s="30" t="s">
        <v>69</v>
      </c>
      <c r="D15" s="88" t="s">
        <v>70</v>
      </c>
      <c r="E15" s="32" t="s">
        <v>52</v>
      </c>
      <c r="F15" s="33" t="s">
        <v>71</v>
      </c>
      <c r="G15" s="30" t="s">
        <v>61</v>
      </c>
      <c r="H15" s="34">
        <v>9</v>
      </c>
      <c r="I15" s="34">
        <v>8</v>
      </c>
      <c r="J15" s="34" t="s">
        <v>28</v>
      </c>
      <c r="K15" s="34">
        <v>7</v>
      </c>
      <c r="L15" s="42"/>
      <c r="M15" s="42"/>
      <c r="N15" s="42"/>
      <c r="O15" s="36">
        <v>7.5</v>
      </c>
      <c r="P15" s="37">
        <f t="shared" si="0"/>
        <v>7.9</v>
      </c>
      <c r="Q15" s="38" t="str">
        <f t="shared" si="1"/>
        <v>B</v>
      </c>
      <c r="R15" s="39" t="str">
        <f t="shared" si="2"/>
        <v>Khá</v>
      </c>
      <c r="S15" s="40" t="str">
        <f t="shared" si="3"/>
        <v/>
      </c>
      <c r="T15" s="41" t="s">
        <v>361</v>
      </c>
      <c r="U15" s="3"/>
      <c r="V15" s="28"/>
      <c r="W15" s="73" t="str">
        <f t="shared" si="4"/>
        <v>Đạt</v>
      </c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2:38" ht="18.75" customHeight="1">
      <c r="B16" s="29">
        <v>7</v>
      </c>
      <c r="C16" s="30" t="s">
        <v>72</v>
      </c>
      <c r="D16" s="88" t="s">
        <v>73</v>
      </c>
      <c r="E16" s="32" t="s">
        <v>52</v>
      </c>
      <c r="F16" s="33" t="s">
        <v>74</v>
      </c>
      <c r="G16" s="30" t="s">
        <v>61</v>
      </c>
      <c r="H16" s="34">
        <v>9</v>
      </c>
      <c r="I16" s="34">
        <v>8</v>
      </c>
      <c r="J16" s="34" t="s">
        <v>28</v>
      </c>
      <c r="K16" s="34">
        <v>7</v>
      </c>
      <c r="L16" s="42"/>
      <c r="M16" s="42"/>
      <c r="N16" s="42"/>
      <c r="O16" s="36">
        <v>5</v>
      </c>
      <c r="P16" s="37">
        <f t="shared" si="0"/>
        <v>6.4</v>
      </c>
      <c r="Q16" s="38" t="str">
        <f t="shared" si="1"/>
        <v>C</v>
      </c>
      <c r="R16" s="39" t="str">
        <f t="shared" si="2"/>
        <v>Trung bình</v>
      </c>
      <c r="S16" s="40" t="str">
        <f t="shared" si="3"/>
        <v/>
      </c>
      <c r="T16" s="41" t="s">
        <v>361</v>
      </c>
      <c r="U16" s="3"/>
      <c r="V16" s="28"/>
      <c r="W16" s="73" t="str">
        <f t="shared" si="4"/>
        <v>Đạt</v>
      </c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2:38" ht="18.75" customHeight="1">
      <c r="B17" s="29">
        <v>8</v>
      </c>
      <c r="C17" s="30" t="s">
        <v>75</v>
      </c>
      <c r="D17" s="88" t="s">
        <v>76</v>
      </c>
      <c r="E17" s="32" t="s">
        <v>77</v>
      </c>
      <c r="F17" s="33" t="s">
        <v>78</v>
      </c>
      <c r="G17" s="30" t="s">
        <v>54</v>
      </c>
      <c r="H17" s="34">
        <v>8.5</v>
      </c>
      <c r="I17" s="34">
        <v>7.5</v>
      </c>
      <c r="J17" s="34" t="s">
        <v>28</v>
      </c>
      <c r="K17" s="34">
        <v>7</v>
      </c>
      <c r="L17" s="42"/>
      <c r="M17" s="42"/>
      <c r="N17" s="42"/>
      <c r="O17" s="36">
        <v>5.5</v>
      </c>
      <c r="P17" s="37">
        <f t="shared" si="0"/>
        <v>6.5</v>
      </c>
      <c r="Q17" s="38" t="str">
        <f t="shared" si="1"/>
        <v>C+</v>
      </c>
      <c r="R17" s="39" t="str">
        <f t="shared" si="2"/>
        <v>Trung bình</v>
      </c>
      <c r="S17" s="40" t="str">
        <f t="shared" si="3"/>
        <v/>
      </c>
      <c r="T17" s="41" t="s">
        <v>361</v>
      </c>
      <c r="U17" s="3"/>
      <c r="V17" s="28"/>
      <c r="W17" s="73" t="str">
        <f t="shared" si="4"/>
        <v>Đạt</v>
      </c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2:38" ht="18.75" customHeight="1">
      <c r="B18" s="29">
        <v>9</v>
      </c>
      <c r="C18" s="30" t="s">
        <v>79</v>
      </c>
      <c r="D18" s="88" t="s">
        <v>80</v>
      </c>
      <c r="E18" s="32" t="s">
        <v>77</v>
      </c>
      <c r="F18" s="33" t="s">
        <v>81</v>
      </c>
      <c r="G18" s="30" t="s">
        <v>54</v>
      </c>
      <c r="H18" s="34">
        <v>6</v>
      </c>
      <c r="I18" s="34">
        <v>7</v>
      </c>
      <c r="J18" s="34" t="s">
        <v>28</v>
      </c>
      <c r="K18" s="34">
        <v>7</v>
      </c>
      <c r="L18" s="42"/>
      <c r="M18" s="42"/>
      <c r="N18" s="42"/>
      <c r="O18" s="36">
        <v>7</v>
      </c>
      <c r="P18" s="37">
        <f t="shared" si="0"/>
        <v>6.8</v>
      </c>
      <c r="Q18" s="38" t="str">
        <f t="shared" si="1"/>
        <v>C+</v>
      </c>
      <c r="R18" s="39" t="str">
        <f t="shared" si="2"/>
        <v>Trung bình</v>
      </c>
      <c r="S18" s="40" t="str">
        <f t="shared" si="3"/>
        <v/>
      </c>
      <c r="T18" s="41" t="s">
        <v>361</v>
      </c>
      <c r="U18" s="3"/>
      <c r="V18" s="28"/>
      <c r="W18" s="73" t="str">
        <f t="shared" si="4"/>
        <v>Đạt</v>
      </c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</row>
    <row r="19" spans="2:38" ht="18.75" customHeight="1">
      <c r="B19" s="29">
        <v>10</v>
      </c>
      <c r="C19" s="30" t="s">
        <v>82</v>
      </c>
      <c r="D19" s="88" t="s">
        <v>83</v>
      </c>
      <c r="E19" s="32" t="s">
        <v>84</v>
      </c>
      <c r="F19" s="33" t="s">
        <v>85</v>
      </c>
      <c r="G19" s="30" t="s">
        <v>61</v>
      </c>
      <c r="H19" s="34">
        <v>8.5</v>
      </c>
      <c r="I19" s="34">
        <v>7.5</v>
      </c>
      <c r="J19" s="34" t="s">
        <v>28</v>
      </c>
      <c r="K19" s="34">
        <v>7.5</v>
      </c>
      <c r="L19" s="42"/>
      <c r="M19" s="42"/>
      <c r="N19" s="42"/>
      <c r="O19" s="36">
        <v>6.5</v>
      </c>
      <c r="P19" s="37">
        <f t="shared" si="0"/>
        <v>7.1</v>
      </c>
      <c r="Q19" s="38" t="str">
        <f t="shared" si="1"/>
        <v>B</v>
      </c>
      <c r="R19" s="39" t="str">
        <f t="shared" si="2"/>
        <v>Khá</v>
      </c>
      <c r="S19" s="40" t="str">
        <f t="shared" si="3"/>
        <v/>
      </c>
      <c r="T19" s="41" t="s">
        <v>361</v>
      </c>
      <c r="U19" s="3"/>
      <c r="V19" s="28"/>
      <c r="W19" s="73" t="str">
        <f t="shared" si="4"/>
        <v>Đạt</v>
      </c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2:38" ht="18.75" customHeight="1">
      <c r="B20" s="29">
        <v>11</v>
      </c>
      <c r="C20" s="30" t="s">
        <v>86</v>
      </c>
      <c r="D20" s="88" t="s">
        <v>87</v>
      </c>
      <c r="E20" s="32" t="s">
        <v>88</v>
      </c>
      <c r="F20" s="33" t="s">
        <v>89</v>
      </c>
      <c r="G20" s="30" t="s">
        <v>54</v>
      </c>
      <c r="H20" s="34">
        <v>9.5</v>
      </c>
      <c r="I20" s="34">
        <v>8.5</v>
      </c>
      <c r="J20" s="34" t="s">
        <v>28</v>
      </c>
      <c r="K20" s="34">
        <v>7.5</v>
      </c>
      <c r="L20" s="42"/>
      <c r="M20" s="42"/>
      <c r="N20" s="42"/>
      <c r="O20" s="36">
        <v>8</v>
      </c>
      <c r="P20" s="37">
        <f t="shared" si="0"/>
        <v>8.4</v>
      </c>
      <c r="Q20" s="38" t="str">
        <f t="shared" si="1"/>
        <v>B+</v>
      </c>
      <c r="R20" s="39" t="str">
        <f t="shared" si="2"/>
        <v>Khá</v>
      </c>
      <c r="S20" s="40" t="str">
        <f t="shared" si="3"/>
        <v/>
      </c>
      <c r="T20" s="41" t="s">
        <v>361</v>
      </c>
      <c r="U20" s="3"/>
      <c r="V20" s="28"/>
      <c r="W20" s="73" t="str">
        <f t="shared" si="4"/>
        <v>Đạt</v>
      </c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2:38" ht="18.75" customHeight="1">
      <c r="B21" s="29">
        <v>12</v>
      </c>
      <c r="C21" s="30" t="s">
        <v>90</v>
      </c>
      <c r="D21" s="88" t="s">
        <v>91</v>
      </c>
      <c r="E21" s="32" t="s">
        <v>92</v>
      </c>
      <c r="F21" s="33" t="s">
        <v>93</v>
      </c>
      <c r="G21" s="30" t="s">
        <v>61</v>
      </c>
      <c r="H21" s="34">
        <v>8</v>
      </c>
      <c r="I21" s="34">
        <v>7</v>
      </c>
      <c r="J21" s="34" t="s">
        <v>28</v>
      </c>
      <c r="K21" s="34">
        <v>7.5</v>
      </c>
      <c r="L21" s="42"/>
      <c r="M21" s="42"/>
      <c r="N21" s="42"/>
      <c r="O21" s="36">
        <v>5.5</v>
      </c>
      <c r="P21" s="37">
        <f t="shared" si="0"/>
        <v>6.3</v>
      </c>
      <c r="Q21" s="38" t="str">
        <f t="shared" si="1"/>
        <v>C</v>
      </c>
      <c r="R21" s="39" t="str">
        <f t="shared" si="2"/>
        <v>Trung bình</v>
      </c>
      <c r="S21" s="40" t="str">
        <f t="shared" si="3"/>
        <v/>
      </c>
      <c r="T21" s="41" t="s">
        <v>361</v>
      </c>
      <c r="U21" s="3"/>
      <c r="V21" s="28"/>
      <c r="W21" s="73" t="str">
        <f t="shared" si="4"/>
        <v>Đạt</v>
      </c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2:38" ht="18.75" customHeight="1">
      <c r="B22" s="29">
        <v>13</v>
      </c>
      <c r="C22" s="30" t="s">
        <v>94</v>
      </c>
      <c r="D22" s="88" t="s">
        <v>95</v>
      </c>
      <c r="E22" s="32" t="s">
        <v>96</v>
      </c>
      <c r="F22" s="33" t="s">
        <v>97</v>
      </c>
      <c r="G22" s="30" t="s">
        <v>61</v>
      </c>
      <c r="H22" s="34">
        <v>9</v>
      </c>
      <c r="I22" s="34">
        <v>8.5</v>
      </c>
      <c r="J22" s="34" t="s">
        <v>28</v>
      </c>
      <c r="K22" s="34">
        <v>7</v>
      </c>
      <c r="L22" s="42"/>
      <c r="M22" s="42"/>
      <c r="N22" s="42"/>
      <c r="O22" s="36">
        <v>7</v>
      </c>
      <c r="P22" s="37">
        <f t="shared" si="0"/>
        <v>7.6</v>
      </c>
      <c r="Q22" s="38" t="str">
        <f t="shared" si="1"/>
        <v>B</v>
      </c>
      <c r="R22" s="39" t="str">
        <f t="shared" si="2"/>
        <v>Khá</v>
      </c>
      <c r="S22" s="40" t="str">
        <f t="shared" si="3"/>
        <v/>
      </c>
      <c r="T22" s="41" t="s">
        <v>361</v>
      </c>
      <c r="U22" s="3"/>
      <c r="V22" s="28"/>
      <c r="W22" s="73" t="str">
        <f t="shared" si="4"/>
        <v>Đạt</v>
      </c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2:38" ht="18.75" customHeight="1">
      <c r="B23" s="29">
        <v>14</v>
      </c>
      <c r="C23" s="30" t="s">
        <v>98</v>
      </c>
      <c r="D23" s="88" t="s">
        <v>99</v>
      </c>
      <c r="E23" s="32" t="s">
        <v>96</v>
      </c>
      <c r="F23" s="33" t="s">
        <v>100</v>
      </c>
      <c r="G23" s="30" t="s">
        <v>54</v>
      </c>
      <c r="H23" s="34">
        <v>8</v>
      </c>
      <c r="I23" s="34">
        <v>7</v>
      </c>
      <c r="J23" s="34" t="s">
        <v>28</v>
      </c>
      <c r="K23" s="34">
        <v>7</v>
      </c>
      <c r="L23" s="42"/>
      <c r="M23" s="42"/>
      <c r="N23" s="42"/>
      <c r="O23" s="36">
        <v>6</v>
      </c>
      <c r="P23" s="37">
        <f t="shared" si="0"/>
        <v>6.6</v>
      </c>
      <c r="Q23" s="38" t="str">
        <f t="shared" si="1"/>
        <v>C+</v>
      </c>
      <c r="R23" s="39" t="str">
        <f t="shared" si="2"/>
        <v>Trung bình</v>
      </c>
      <c r="S23" s="40" t="str">
        <f t="shared" si="3"/>
        <v/>
      </c>
      <c r="T23" s="41" t="s">
        <v>361</v>
      </c>
      <c r="U23" s="3"/>
      <c r="V23" s="28"/>
      <c r="W23" s="73" t="str">
        <f t="shared" si="4"/>
        <v>Đạt</v>
      </c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2:38" ht="18.75" customHeight="1">
      <c r="B24" s="29">
        <v>15</v>
      </c>
      <c r="C24" s="30" t="s">
        <v>101</v>
      </c>
      <c r="D24" s="88" t="s">
        <v>102</v>
      </c>
      <c r="E24" s="32" t="s">
        <v>96</v>
      </c>
      <c r="F24" s="33" t="s">
        <v>103</v>
      </c>
      <c r="G24" s="30" t="s">
        <v>104</v>
      </c>
      <c r="H24" s="34">
        <v>9</v>
      </c>
      <c r="I24" s="34">
        <v>8</v>
      </c>
      <c r="J24" s="34" t="s">
        <v>28</v>
      </c>
      <c r="K24" s="34">
        <v>8</v>
      </c>
      <c r="L24" s="42"/>
      <c r="M24" s="42"/>
      <c r="N24" s="42"/>
      <c r="O24" s="36">
        <v>3.5</v>
      </c>
      <c r="P24" s="37">
        <f t="shared" si="0"/>
        <v>5.5</v>
      </c>
      <c r="Q24" s="38" t="str">
        <f t="shared" si="1"/>
        <v>C</v>
      </c>
      <c r="R24" s="39" t="str">
        <f t="shared" si="2"/>
        <v>Trung bình</v>
      </c>
      <c r="S24" s="40" t="str">
        <f t="shared" si="3"/>
        <v/>
      </c>
      <c r="T24" s="41" t="s">
        <v>361</v>
      </c>
      <c r="U24" s="3"/>
      <c r="V24" s="28"/>
      <c r="W24" s="73" t="str">
        <f t="shared" si="4"/>
        <v>Đạt</v>
      </c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2:38" ht="18.75" customHeight="1">
      <c r="B25" s="29">
        <v>16</v>
      </c>
      <c r="C25" s="30" t="s">
        <v>105</v>
      </c>
      <c r="D25" s="88" t="s">
        <v>106</v>
      </c>
      <c r="E25" s="32" t="s">
        <v>107</v>
      </c>
      <c r="F25" s="33" t="s">
        <v>108</v>
      </c>
      <c r="G25" s="30" t="s">
        <v>68</v>
      </c>
      <c r="H25" s="34">
        <v>8</v>
      </c>
      <c r="I25" s="34">
        <v>8</v>
      </c>
      <c r="J25" s="34" t="s">
        <v>28</v>
      </c>
      <c r="K25" s="34">
        <v>8</v>
      </c>
      <c r="L25" s="42"/>
      <c r="M25" s="42"/>
      <c r="N25" s="42"/>
      <c r="O25" s="36">
        <v>4</v>
      </c>
      <c r="P25" s="37">
        <f t="shared" si="0"/>
        <v>5.6</v>
      </c>
      <c r="Q25" s="38" t="str">
        <f t="shared" si="1"/>
        <v>C</v>
      </c>
      <c r="R25" s="39" t="str">
        <f t="shared" si="2"/>
        <v>Trung bình</v>
      </c>
      <c r="S25" s="40" t="str">
        <f t="shared" si="3"/>
        <v/>
      </c>
      <c r="T25" s="41" t="s">
        <v>361</v>
      </c>
      <c r="U25" s="3"/>
      <c r="V25" s="28"/>
      <c r="W25" s="73" t="str">
        <f t="shared" si="4"/>
        <v>Đạt</v>
      </c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2:38" ht="18.75" customHeight="1">
      <c r="B26" s="29">
        <v>17</v>
      </c>
      <c r="C26" s="30" t="s">
        <v>109</v>
      </c>
      <c r="D26" s="88" t="s">
        <v>110</v>
      </c>
      <c r="E26" s="32" t="s">
        <v>111</v>
      </c>
      <c r="F26" s="33" t="s">
        <v>112</v>
      </c>
      <c r="G26" s="30" t="s">
        <v>68</v>
      </c>
      <c r="H26" s="34">
        <v>9</v>
      </c>
      <c r="I26" s="34">
        <v>7.5</v>
      </c>
      <c r="J26" s="34" t="s">
        <v>28</v>
      </c>
      <c r="K26" s="34">
        <v>7</v>
      </c>
      <c r="L26" s="42"/>
      <c r="M26" s="42"/>
      <c r="N26" s="42"/>
      <c r="O26" s="36">
        <v>7</v>
      </c>
      <c r="P26" s="37">
        <f t="shared" si="0"/>
        <v>7.5</v>
      </c>
      <c r="Q26" s="38" t="str">
        <f t="shared" si="1"/>
        <v>B</v>
      </c>
      <c r="R26" s="39" t="str">
        <f t="shared" si="2"/>
        <v>Khá</v>
      </c>
      <c r="S26" s="40" t="str">
        <f t="shared" si="3"/>
        <v/>
      </c>
      <c r="T26" s="41" t="s">
        <v>361</v>
      </c>
      <c r="U26" s="3"/>
      <c r="V26" s="28"/>
      <c r="W26" s="73" t="str">
        <f t="shared" si="4"/>
        <v>Đạt</v>
      </c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2:38" ht="18.75" customHeight="1">
      <c r="B27" s="29">
        <v>18</v>
      </c>
      <c r="C27" s="30" t="s">
        <v>113</v>
      </c>
      <c r="D27" s="88" t="s">
        <v>114</v>
      </c>
      <c r="E27" s="32" t="s">
        <v>115</v>
      </c>
      <c r="F27" s="33" t="s">
        <v>116</v>
      </c>
      <c r="G27" s="30" t="s">
        <v>54</v>
      </c>
      <c r="H27" s="34">
        <v>9</v>
      </c>
      <c r="I27" s="34">
        <v>8</v>
      </c>
      <c r="J27" s="34" t="s">
        <v>28</v>
      </c>
      <c r="K27" s="34">
        <v>8</v>
      </c>
      <c r="L27" s="42"/>
      <c r="M27" s="42"/>
      <c r="N27" s="42"/>
      <c r="O27" s="36">
        <v>6</v>
      </c>
      <c r="P27" s="37">
        <f t="shared" si="0"/>
        <v>7</v>
      </c>
      <c r="Q27" s="38" t="str">
        <f t="shared" si="1"/>
        <v>B</v>
      </c>
      <c r="R27" s="39" t="str">
        <f t="shared" si="2"/>
        <v>Khá</v>
      </c>
      <c r="S27" s="40" t="str">
        <f t="shared" si="3"/>
        <v/>
      </c>
      <c r="T27" s="41" t="s">
        <v>361</v>
      </c>
      <c r="U27" s="3"/>
      <c r="V27" s="28"/>
      <c r="W27" s="73" t="str">
        <f t="shared" si="4"/>
        <v>Đạt</v>
      </c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2:38" ht="18.75" customHeight="1">
      <c r="B28" s="29">
        <v>19</v>
      </c>
      <c r="C28" s="30" t="s">
        <v>117</v>
      </c>
      <c r="D28" s="88" t="s">
        <v>118</v>
      </c>
      <c r="E28" s="32" t="s">
        <v>115</v>
      </c>
      <c r="F28" s="33" t="s">
        <v>119</v>
      </c>
      <c r="G28" s="30" t="s">
        <v>68</v>
      </c>
      <c r="H28" s="34">
        <v>9</v>
      </c>
      <c r="I28" s="34">
        <v>8</v>
      </c>
      <c r="J28" s="34" t="s">
        <v>28</v>
      </c>
      <c r="K28" s="34">
        <v>7.5</v>
      </c>
      <c r="L28" s="42"/>
      <c r="M28" s="42"/>
      <c r="N28" s="42"/>
      <c r="O28" s="36">
        <v>4.5</v>
      </c>
      <c r="P28" s="37">
        <f t="shared" si="0"/>
        <v>6.1</v>
      </c>
      <c r="Q28" s="38" t="str">
        <f t="shared" si="1"/>
        <v>C</v>
      </c>
      <c r="R28" s="39" t="str">
        <f t="shared" si="2"/>
        <v>Trung bình</v>
      </c>
      <c r="S28" s="40" t="str">
        <f t="shared" si="3"/>
        <v/>
      </c>
      <c r="T28" s="41" t="s">
        <v>361</v>
      </c>
      <c r="U28" s="3"/>
      <c r="V28" s="28"/>
      <c r="W28" s="73" t="str">
        <f t="shared" si="4"/>
        <v>Đạt</v>
      </c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2:38" ht="18.75" customHeight="1">
      <c r="B29" s="29">
        <v>20</v>
      </c>
      <c r="C29" s="30" t="s">
        <v>120</v>
      </c>
      <c r="D29" s="88" t="s">
        <v>121</v>
      </c>
      <c r="E29" s="32" t="s">
        <v>122</v>
      </c>
      <c r="F29" s="33" t="s">
        <v>123</v>
      </c>
      <c r="G29" s="30" t="s">
        <v>54</v>
      </c>
      <c r="H29" s="34">
        <v>6</v>
      </c>
      <c r="I29" s="34">
        <v>5</v>
      </c>
      <c r="J29" s="34" t="s">
        <v>28</v>
      </c>
      <c r="K29" s="34">
        <v>7</v>
      </c>
      <c r="L29" s="42"/>
      <c r="M29" s="42"/>
      <c r="N29" s="42"/>
      <c r="O29" s="36">
        <v>6</v>
      </c>
      <c r="P29" s="37">
        <f t="shared" si="0"/>
        <v>5.9</v>
      </c>
      <c r="Q29" s="38" t="str">
        <f t="shared" si="1"/>
        <v>C</v>
      </c>
      <c r="R29" s="39" t="str">
        <f t="shared" si="2"/>
        <v>Trung bình</v>
      </c>
      <c r="S29" s="40" t="str">
        <f t="shared" si="3"/>
        <v/>
      </c>
      <c r="T29" s="41" t="s">
        <v>361</v>
      </c>
      <c r="U29" s="3"/>
      <c r="V29" s="28"/>
      <c r="W29" s="73" t="str">
        <f t="shared" si="4"/>
        <v>Đạt</v>
      </c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2:38" ht="18.75" customHeight="1">
      <c r="B30" s="29">
        <v>21</v>
      </c>
      <c r="C30" s="30" t="s">
        <v>124</v>
      </c>
      <c r="D30" s="88" t="s">
        <v>125</v>
      </c>
      <c r="E30" s="32" t="s">
        <v>126</v>
      </c>
      <c r="F30" s="33" t="s">
        <v>127</v>
      </c>
      <c r="G30" s="30" t="s">
        <v>61</v>
      </c>
      <c r="H30" s="34">
        <v>7</v>
      </c>
      <c r="I30" s="34">
        <v>5</v>
      </c>
      <c r="J30" s="34" t="s">
        <v>28</v>
      </c>
      <c r="K30" s="34">
        <v>7.5</v>
      </c>
      <c r="L30" s="42"/>
      <c r="M30" s="42"/>
      <c r="N30" s="42"/>
      <c r="O30" s="36">
        <v>3.5</v>
      </c>
      <c r="P30" s="37">
        <f t="shared" si="0"/>
        <v>4.5999999999999996</v>
      </c>
      <c r="Q30" s="38" t="str">
        <f t="shared" si="1"/>
        <v>D</v>
      </c>
      <c r="R30" s="39" t="str">
        <f t="shared" si="2"/>
        <v>Trung bình yếu</v>
      </c>
      <c r="S30" s="40" t="str">
        <f t="shared" si="3"/>
        <v/>
      </c>
      <c r="T30" s="41" t="s">
        <v>361</v>
      </c>
      <c r="U30" s="3"/>
      <c r="V30" s="28"/>
      <c r="W30" s="73" t="str">
        <f t="shared" si="4"/>
        <v>Đạt</v>
      </c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2:38" ht="18.75" customHeight="1">
      <c r="B31" s="29">
        <v>22</v>
      </c>
      <c r="C31" s="30" t="s">
        <v>128</v>
      </c>
      <c r="D31" s="88" t="s">
        <v>87</v>
      </c>
      <c r="E31" s="32" t="s">
        <v>126</v>
      </c>
      <c r="F31" s="33" t="s">
        <v>129</v>
      </c>
      <c r="G31" s="30" t="s">
        <v>54</v>
      </c>
      <c r="H31" s="34">
        <v>9</v>
      </c>
      <c r="I31" s="34">
        <v>8</v>
      </c>
      <c r="J31" s="34" t="s">
        <v>28</v>
      </c>
      <c r="K31" s="34">
        <v>7</v>
      </c>
      <c r="L31" s="42"/>
      <c r="M31" s="42"/>
      <c r="N31" s="42"/>
      <c r="O31" s="36">
        <v>4</v>
      </c>
      <c r="P31" s="37">
        <f t="shared" si="0"/>
        <v>5.8</v>
      </c>
      <c r="Q31" s="38" t="str">
        <f t="shared" si="1"/>
        <v>C</v>
      </c>
      <c r="R31" s="39" t="str">
        <f t="shared" si="2"/>
        <v>Trung bình</v>
      </c>
      <c r="S31" s="40" t="str">
        <f t="shared" si="3"/>
        <v/>
      </c>
      <c r="T31" s="41" t="s">
        <v>361</v>
      </c>
      <c r="U31" s="3"/>
      <c r="V31" s="28"/>
      <c r="W31" s="73" t="str">
        <f t="shared" si="4"/>
        <v>Đạt</v>
      </c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2:38" ht="18.75" customHeight="1">
      <c r="B32" s="29">
        <v>23</v>
      </c>
      <c r="C32" s="30" t="s">
        <v>130</v>
      </c>
      <c r="D32" s="88" t="s">
        <v>131</v>
      </c>
      <c r="E32" s="32" t="s">
        <v>132</v>
      </c>
      <c r="F32" s="33" t="s">
        <v>133</v>
      </c>
      <c r="G32" s="30" t="s">
        <v>61</v>
      </c>
      <c r="H32" s="34">
        <v>7.5</v>
      </c>
      <c r="I32" s="34">
        <v>6.5</v>
      </c>
      <c r="J32" s="34" t="s">
        <v>28</v>
      </c>
      <c r="K32" s="34">
        <v>7</v>
      </c>
      <c r="L32" s="42"/>
      <c r="M32" s="42"/>
      <c r="N32" s="42"/>
      <c r="O32" s="36">
        <v>3.5</v>
      </c>
      <c r="P32" s="37">
        <f t="shared" si="0"/>
        <v>4.9000000000000004</v>
      </c>
      <c r="Q32" s="38" t="str">
        <f t="shared" si="1"/>
        <v>D</v>
      </c>
      <c r="R32" s="39" t="str">
        <f t="shared" si="2"/>
        <v>Trung bình yếu</v>
      </c>
      <c r="S32" s="40" t="str">
        <f t="shared" si="3"/>
        <v/>
      </c>
      <c r="T32" s="41" t="s">
        <v>361</v>
      </c>
      <c r="U32" s="3"/>
      <c r="V32" s="28"/>
      <c r="W32" s="73" t="str">
        <f t="shared" si="4"/>
        <v>Đạt</v>
      </c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ht="18.75" customHeight="1">
      <c r="B33" s="29">
        <v>24</v>
      </c>
      <c r="C33" s="30" t="s">
        <v>134</v>
      </c>
      <c r="D33" s="88" t="s">
        <v>87</v>
      </c>
      <c r="E33" s="32" t="s">
        <v>135</v>
      </c>
      <c r="F33" s="33" t="s">
        <v>136</v>
      </c>
      <c r="G33" s="30" t="s">
        <v>68</v>
      </c>
      <c r="H33" s="34">
        <v>8</v>
      </c>
      <c r="I33" s="34">
        <v>7.5</v>
      </c>
      <c r="J33" s="34" t="s">
        <v>28</v>
      </c>
      <c r="K33" s="34">
        <v>7</v>
      </c>
      <c r="L33" s="42"/>
      <c r="M33" s="42"/>
      <c r="N33" s="42"/>
      <c r="O33" s="36">
        <v>4.5</v>
      </c>
      <c r="P33" s="37">
        <f t="shared" si="0"/>
        <v>5.8</v>
      </c>
      <c r="Q33" s="38" t="str">
        <f t="shared" si="1"/>
        <v>C</v>
      </c>
      <c r="R33" s="39" t="str">
        <f t="shared" si="2"/>
        <v>Trung bình</v>
      </c>
      <c r="S33" s="40" t="str">
        <f t="shared" si="3"/>
        <v/>
      </c>
      <c r="T33" s="41" t="s">
        <v>361</v>
      </c>
      <c r="U33" s="3"/>
      <c r="V33" s="28"/>
      <c r="W33" s="73" t="str">
        <f t="shared" si="4"/>
        <v>Đạt</v>
      </c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ht="18.75" customHeight="1">
      <c r="B34" s="29">
        <v>25</v>
      </c>
      <c r="C34" s="30" t="s">
        <v>137</v>
      </c>
      <c r="D34" s="88" t="s">
        <v>138</v>
      </c>
      <c r="E34" s="32" t="s">
        <v>139</v>
      </c>
      <c r="F34" s="33" t="s">
        <v>140</v>
      </c>
      <c r="G34" s="30" t="s">
        <v>54</v>
      </c>
      <c r="H34" s="34">
        <v>7</v>
      </c>
      <c r="I34" s="34">
        <v>6.5</v>
      </c>
      <c r="J34" s="34" t="s">
        <v>28</v>
      </c>
      <c r="K34" s="34">
        <v>7.5</v>
      </c>
      <c r="L34" s="42"/>
      <c r="M34" s="42"/>
      <c r="N34" s="42"/>
      <c r="O34" s="36">
        <v>3</v>
      </c>
      <c r="P34" s="37">
        <f t="shared" si="0"/>
        <v>4.5999999999999996</v>
      </c>
      <c r="Q34" s="38" t="str">
        <f t="shared" si="1"/>
        <v>D</v>
      </c>
      <c r="R34" s="39" t="str">
        <f t="shared" si="2"/>
        <v>Trung bình yếu</v>
      </c>
      <c r="S34" s="40" t="str">
        <f t="shared" si="3"/>
        <v/>
      </c>
      <c r="T34" s="41" t="s">
        <v>361</v>
      </c>
      <c r="U34" s="3"/>
      <c r="V34" s="28"/>
      <c r="W34" s="73" t="str">
        <f t="shared" si="4"/>
        <v>Đạt</v>
      </c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ht="18.75" customHeight="1">
      <c r="B35" s="29">
        <v>26</v>
      </c>
      <c r="C35" s="30" t="s">
        <v>141</v>
      </c>
      <c r="D35" s="88" t="s">
        <v>142</v>
      </c>
      <c r="E35" s="32" t="s">
        <v>139</v>
      </c>
      <c r="F35" s="33" t="s">
        <v>143</v>
      </c>
      <c r="G35" s="30" t="s">
        <v>54</v>
      </c>
      <c r="H35" s="34">
        <v>7</v>
      </c>
      <c r="I35" s="34">
        <v>6.5</v>
      </c>
      <c r="J35" s="34" t="s">
        <v>28</v>
      </c>
      <c r="K35" s="34">
        <v>7</v>
      </c>
      <c r="L35" s="42"/>
      <c r="M35" s="42"/>
      <c r="N35" s="42"/>
      <c r="O35" s="36">
        <v>3.5</v>
      </c>
      <c r="P35" s="37">
        <f t="shared" si="0"/>
        <v>4.8</v>
      </c>
      <c r="Q35" s="38" t="str">
        <f t="shared" si="1"/>
        <v>D</v>
      </c>
      <c r="R35" s="39" t="str">
        <f t="shared" si="2"/>
        <v>Trung bình yếu</v>
      </c>
      <c r="S35" s="40" t="str">
        <f t="shared" si="3"/>
        <v/>
      </c>
      <c r="T35" s="41" t="s">
        <v>361</v>
      </c>
      <c r="U35" s="3"/>
      <c r="V35" s="28"/>
      <c r="W35" s="73" t="str">
        <f t="shared" si="4"/>
        <v>Đạt</v>
      </c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ht="18.75" customHeight="1">
      <c r="B36" s="29">
        <v>27</v>
      </c>
      <c r="C36" s="30" t="s">
        <v>144</v>
      </c>
      <c r="D36" s="88" t="s">
        <v>145</v>
      </c>
      <c r="E36" s="32" t="s">
        <v>146</v>
      </c>
      <c r="F36" s="33" t="s">
        <v>147</v>
      </c>
      <c r="G36" s="30" t="s">
        <v>68</v>
      </c>
      <c r="H36" s="34">
        <v>8.5</v>
      </c>
      <c r="I36" s="34">
        <v>7</v>
      </c>
      <c r="J36" s="34" t="s">
        <v>28</v>
      </c>
      <c r="K36" s="34">
        <v>7</v>
      </c>
      <c r="L36" s="42"/>
      <c r="M36" s="42"/>
      <c r="N36" s="42"/>
      <c r="O36" s="36">
        <v>8</v>
      </c>
      <c r="P36" s="37">
        <f t="shared" si="0"/>
        <v>7.9</v>
      </c>
      <c r="Q36" s="38" t="str">
        <f t="shared" si="1"/>
        <v>B</v>
      </c>
      <c r="R36" s="39" t="str">
        <f t="shared" si="2"/>
        <v>Khá</v>
      </c>
      <c r="S36" s="40" t="str">
        <f t="shared" si="3"/>
        <v/>
      </c>
      <c r="T36" s="41" t="s">
        <v>361</v>
      </c>
      <c r="U36" s="3"/>
      <c r="V36" s="28"/>
      <c r="W36" s="73" t="str">
        <f t="shared" si="4"/>
        <v>Đạt</v>
      </c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ht="18.75" customHeight="1">
      <c r="B37" s="29">
        <v>28</v>
      </c>
      <c r="C37" s="30" t="s">
        <v>148</v>
      </c>
      <c r="D37" s="88" t="s">
        <v>149</v>
      </c>
      <c r="E37" s="32" t="s">
        <v>150</v>
      </c>
      <c r="F37" s="33" t="s">
        <v>151</v>
      </c>
      <c r="G37" s="30" t="s">
        <v>61</v>
      </c>
      <c r="H37" s="34">
        <v>7.5</v>
      </c>
      <c r="I37" s="34">
        <v>7</v>
      </c>
      <c r="J37" s="34" t="s">
        <v>28</v>
      </c>
      <c r="K37" s="34">
        <v>7.5</v>
      </c>
      <c r="L37" s="42"/>
      <c r="M37" s="42"/>
      <c r="N37" s="42"/>
      <c r="O37" s="36">
        <v>7.5</v>
      </c>
      <c r="P37" s="37">
        <f t="shared" si="0"/>
        <v>7.4</v>
      </c>
      <c r="Q37" s="38" t="str">
        <f t="shared" si="1"/>
        <v>B</v>
      </c>
      <c r="R37" s="39" t="str">
        <f t="shared" si="2"/>
        <v>Khá</v>
      </c>
      <c r="S37" s="40" t="str">
        <f t="shared" si="3"/>
        <v/>
      </c>
      <c r="T37" s="41" t="s">
        <v>361</v>
      </c>
      <c r="U37" s="3"/>
      <c r="V37" s="28"/>
      <c r="W37" s="73" t="str">
        <f t="shared" si="4"/>
        <v>Đạt</v>
      </c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ht="18.75" customHeight="1">
      <c r="B38" s="29">
        <v>29</v>
      </c>
      <c r="C38" s="30" t="s">
        <v>152</v>
      </c>
      <c r="D38" s="88" t="s">
        <v>87</v>
      </c>
      <c r="E38" s="32" t="s">
        <v>153</v>
      </c>
      <c r="F38" s="33" t="s">
        <v>154</v>
      </c>
      <c r="G38" s="30" t="s">
        <v>61</v>
      </c>
      <c r="H38" s="34">
        <v>9</v>
      </c>
      <c r="I38" s="34">
        <v>8</v>
      </c>
      <c r="J38" s="34" t="s">
        <v>28</v>
      </c>
      <c r="K38" s="34">
        <v>7</v>
      </c>
      <c r="L38" s="42"/>
      <c r="M38" s="42"/>
      <c r="N38" s="42"/>
      <c r="O38" s="36">
        <v>5</v>
      </c>
      <c r="P38" s="37">
        <f t="shared" si="0"/>
        <v>6.4</v>
      </c>
      <c r="Q38" s="38" t="str">
        <f t="shared" si="1"/>
        <v>C</v>
      </c>
      <c r="R38" s="39" t="str">
        <f t="shared" si="2"/>
        <v>Trung bình</v>
      </c>
      <c r="S38" s="40" t="str">
        <f t="shared" si="3"/>
        <v/>
      </c>
      <c r="T38" s="41" t="s">
        <v>361</v>
      </c>
      <c r="U38" s="3"/>
      <c r="V38" s="28"/>
      <c r="W38" s="73" t="str">
        <f t="shared" si="4"/>
        <v>Đạt</v>
      </c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ht="18.75" customHeight="1">
      <c r="B39" s="29">
        <v>30</v>
      </c>
      <c r="C39" s="30" t="s">
        <v>155</v>
      </c>
      <c r="D39" s="88" t="s">
        <v>156</v>
      </c>
      <c r="E39" s="32" t="s">
        <v>153</v>
      </c>
      <c r="F39" s="33" t="s">
        <v>157</v>
      </c>
      <c r="G39" s="30" t="s">
        <v>61</v>
      </c>
      <c r="H39" s="34">
        <v>8</v>
      </c>
      <c r="I39" s="34">
        <v>8</v>
      </c>
      <c r="J39" s="34" t="s">
        <v>28</v>
      </c>
      <c r="K39" s="34">
        <v>7.5</v>
      </c>
      <c r="L39" s="42"/>
      <c r="M39" s="42"/>
      <c r="N39" s="42"/>
      <c r="O39" s="36">
        <v>5.5</v>
      </c>
      <c r="P39" s="37">
        <f t="shared" si="0"/>
        <v>6.5</v>
      </c>
      <c r="Q39" s="38" t="str">
        <f t="shared" si="1"/>
        <v>C+</v>
      </c>
      <c r="R39" s="39" t="str">
        <f t="shared" si="2"/>
        <v>Trung bình</v>
      </c>
      <c r="S39" s="40" t="str">
        <f t="shared" si="3"/>
        <v/>
      </c>
      <c r="T39" s="41" t="s">
        <v>361</v>
      </c>
      <c r="U39" s="3"/>
      <c r="V39" s="28"/>
      <c r="W39" s="73" t="str">
        <f t="shared" si="4"/>
        <v>Đạt</v>
      </c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ht="9" customHeight="1">
      <c r="A40" s="2"/>
      <c r="B40" s="43"/>
      <c r="C40" s="44"/>
      <c r="D40" s="89"/>
      <c r="E40" s="45"/>
      <c r="F40" s="45"/>
      <c r="G40" s="45"/>
      <c r="H40" s="46"/>
      <c r="I40" s="47"/>
      <c r="J40" s="47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3"/>
    </row>
    <row r="41" spans="1:38" ht="16.5">
      <c r="A41" s="2"/>
      <c r="B41" s="124" t="s">
        <v>29</v>
      </c>
      <c r="C41" s="124"/>
      <c r="D41" s="89"/>
      <c r="E41" s="45"/>
      <c r="F41" s="45"/>
      <c r="G41" s="45"/>
      <c r="H41" s="46"/>
      <c r="I41" s="47"/>
      <c r="J41" s="47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3"/>
    </row>
    <row r="42" spans="1:38" ht="16.5" customHeight="1">
      <c r="A42" s="2"/>
      <c r="B42" s="49" t="s">
        <v>30</v>
      </c>
      <c r="C42" s="49"/>
      <c r="D42" s="90">
        <f>+$Z$8</f>
        <v>30</v>
      </c>
      <c r="E42" s="51" t="s">
        <v>31</v>
      </c>
      <c r="F42" s="118" t="s">
        <v>32</v>
      </c>
      <c r="G42" s="118"/>
      <c r="H42" s="118"/>
      <c r="I42" s="118"/>
      <c r="J42" s="118"/>
      <c r="K42" s="118"/>
      <c r="L42" s="118"/>
      <c r="M42" s="118"/>
      <c r="N42" s="118"/>
      <c r="O42" s="52">
        <f>$Z$8 -COUNTIF($S$9:$S$208,"Vắng") -COUNTIF($S$9:$S$208,"Vắng có phép") - COUNTIF($S$9:$S$208,"Đình chỉ thi") - COUNTIF($S$9:$S$208,"Không đủ ĐKDT")</f>
        <v>30</v>
      </c>
      <c r="P42" s="52"/>
      <c r="Q42" s="52"/>
      <c r="R42" s="53"/>
      <c r="S42" s="54" t="s">
        <v>31</v>
      </c>
      <c r="T42" s="53"/>
      <c r="U42" s="3"/>
    </row>
    <row r="43" spans="1:38" ht="16.5" customHeight="1">
      <c r="A43" s="2"/>
      <c r="B43" s="49" t="s">
        <v>33</v>
      </c>
      <c r="C43" s="49"/>
      <c r="D43" s="90">
        <f>+$AK$8</f>
        <v>30</v>
      </c>
      <c r="E43" s="51" t="s">
        <v>31</v>
      </c>
      <c r="F43" s="118" t="s">
        <v>34</v>
      </c>
      <c r="G43" s="118"/>
      <c r="H43" s="118"/>
      <c r="I43" s="118"/>
      <c r="J43" s="118"/>
      <c r="K43" s="118"/>
      <c r="L43" s="118"/>
      <c r="M43" s="118"/>
      <c r="N43" s="118"/>
      <c r="O43" s="55">
        <f>COUNTIF($S$9:$S$84,"Vắng")</f>
        <v>0</v>
      </c>
      <c r="P43" s="55"/>
      <c r="Q43" s="55"/>
      <c r="R43" s="56"/>
      <c r="S43" s="54" t="s">
        <v>31</v>
      </c>
      <c r="T43" s="56"/>
      <c r="U43" s="3"/>
    </row>
    <row r="44" spans="1:38" ht="16.5" customHeight="1">
      <c r="A44" s="2"/>
      <c r="B44" s="49" t="s">
        <v>42</v>
      </c>
      <c r="C44" s="49"/>
      <c r="D44" s="91">
        <f>COUNTIF(W10:W39,"Học lại")</f>
        <v>0</v>
      </c>
      <c r="E44" s="51" t="s">
        <v>31</v>
      </c>
      <c r="F44" s="118" t="s">
        <v>43</v>
      </c>
      <c r="G44" s="118"/>
      <c r="H44" s="118"/>
      <c r="I44" s="118"/>
      <c r="J44" s="118"/>
      <c r="K44" s="118"/>
      <c r="L44" s="118"/>
      <c r="M44" s="118"/>
      <c r="N44" s="118"/>
      <c r="O44" s="52">
        <f>COUNTIF($S$9:$S$84,"Vắng có phép")</f>
        <v>0</v>
      </c>
      <c r="P44" s="52"/>
      <c r="Q44" s="52"/>
      <c r="R44" s="53"/>
      <c r="S44" s="54" t="s">
        <v>31</v>
      </c>
      <c r="T44" s="53"/>
      <c r="U44" s="3"/>
    </row>
    <row r="45" spans="1:38" ht="3" customHeight="1">
      <c r="A45" s="2"/>
      <c r="B45" s="43"/>
      <c r="C45" s="44"/>
      <c r="D45" s="89"/>
      <c r="E45" s="45"/>
      <c r="F45" s="45"/>
      <c r="G45" s="45"/>
      <c r="H45" s="46"/>
      <c r="I45" s="47"/>
      <c r="J45" s="47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3"/>
    </row>
    <row r="46" spans="1:38">
      <c r="B46" s="79" t="s">
        <v>44</v>
      </c>
      <c r="C46" s="79"/>
      <c r="D46" s="92">
        <f>COUNTIF(W10:W39,"Thi lại")</f>
        <v>0</v>
      </c>
      <c r="E46" s="81" t="s">
        <v>31</v>
      </c>
      <c r="F46" s="3"/>
      <c r="G46" s="3"/>
      <c r="H46" s="3"/>
      <c r="I46" s="3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3"/>
    </row>
  </sheetData>
  <sheetProtection formatCells="0" formatColumns="0" formatRows="0" insertColumns="0" insertRows="0" insertHyperlinks="0" deleteColumns="0" deleteRows="0" sort="0" autoFilter="0" pivotTables="0"/>
  <autoFilter ref="A8:AL39">
    <filterColumn colId="3" showButton="0"/>
  </autoFilter>
  <sortState ref="B10:U39">
    <sortCondition ref="B10:B39"/>
  </sortState>
  <mergeCells count="42">
    <mergeCell ref="B1:G1"/>
    <mergeCell ref="H1:T1"/>
    <mergeCell ref="B2:G2"/>
    <mergeCell ref="H2:T2"/>
    <mergeCell ref="F42:N42"/>
    <mergeCell ref="L7:L8"/>
    <mergeCell ref="H7:H8"/>
    <mergeCell ref="D4:N4"/>
    <mergeCell ref="G5:N5"/>
    <mergeCell ref="B7:B8"/>
    <mergeCell ref="C7:C8"/>
    <mergeCell ref="D7:E8"/>
    <mergeCell ref="F7:F8"/>
    <mergeCell ref="I7:I8"/>
    <mergeCell ref="S7:S9"/>
    <mergeCell ref="T7:T9"/>
    <mergeCell ref="AE4:AF6"/>
    <mergeCell ref="AG4:AH6"/>
    <mergeCell ref="AI4:AJ6"/>
    <mergeCell ref="AK4:AL6"/>
    <mergeCell ref="X4:X7"/>
    <mergeCell ref="Y4:Y7"/>
    <mergeCell ref="Z4:Z7"/>
    <mergeCell ref="AA4:AD6"/>
    <mergeCell ref="B41:C41"/>
    <mergeCell ref="M7:M8"/>
    <mergeCell ref="N7:N8"/>
    <mergeCell ref="O7:O8"/>
    <mergeCell ref="J46:T46"/>
    <mergeCell ref="J7:J8"/>
    <mergeCell ref="K7:K8"/>
    <mergeCell ref="F43:N43"/>
    <mergeCell ref="F44:N44"/>
    <mergeCell ref="R7:R8"/>
    <mergeCell ref="P7:P9"/>
    <mergeCell ref="Q7:Q8"/>
    <mergeCell ref="G7:G8"/>
    <mergeCell ref="B5:C5"/>
    <mergeCell ref="B4:C4"/>
    <mergeCell ref="B9:G9"/>
    <mergeCell ref="O4:T4"/>
    <mergeCell ref="O5:T5"/>
  </mergeCells>
  <conditionalFormatting sqref="H10:O39">
    <cfRule type="cellIs" dxfId="1" priority="12" operator="greaterThan">
      <formula>10</formula>
    </cfRule>
  </conditionalFormatting>
  <conditionalFormatting sqref="C1:C1048576">
    <cfRule type="duplicateValues" dxfId="0" priority="3"/>
  </conditionalFormatting>
  <dataValidations count="1">
    <dataValidation allowBlank="1" showInputMessage="1" showErrorMessage="1" errorTitle="Không xóa dữ liệu" error="Không xóa dữ liệu" prompt="Không xóa dữ liệu" sqref="W10:W39 X2:AL8 D4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2019-06-11T05:46:52Z</cp:lastPrinted>
  <dcterms:created xsi:type="dcterms:W3CDTF">2015-04-17T02:48:53Z</dcterms:created>
  <dcterms:modified xsi:type="dcterms:W3CDTF">2019-07-15T02:57:12Z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