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'Nhóm(1)'!$A$8:$AL$66</definedName>
    <definedName name="_xlnm._FilterDatabase" localSheetId="1" hidden="1">'Nhóm(2)'!$A$8:$AL$61</definedName>
    <definedName name="_xlnm._FilterDatabase" localSheetId="0" hidden="1">'Nhóm(3)'!$A$8:$AL$54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67" i="1"/>
  <c r="S68"/>
  <c r="S69"/>
  <c r="S70"/>
  <c r="S71"/>
  <c r="T71"/>
  <c r="X71" s="1"/>
  <c r="Q71"/>
  <c r="R71" s="1"/>
  <c r="T70"/>
  <c r="Q70"/>
  <c r="T69"/>
  <c r="Q69"/>
  <c r="R69" s="1"/>
  <c r="T68"/>
  <c r="R68"/>
  <c r="Q68"/>
  <c r="T67"/>
  <c r="Q67"/>
  <c r="R67" s="1"/>
  <c r="X70" l="1"/>
  <c r="X68"/>
  <c r="R70"/>
  <c r="X67"/>
  <c r="X69"/>
  <c r="R32" i="3" l="1"/>
  <c r="Q32"/>
  <c r="S54"/>
  <c r="S53"/>
  <c r="S52"/>
  <c r="S51"/>
  <c r="S49"/>
  <c r="S48"/>
  <c r="S47"/>
  <c r="S46"/>
  <c r="S45"/>
  <c r="S44"/>
  <c r="S43"/>
  <c r="S42"/>
  <c r="S41"/>
  <c r="S40"/>
  <c r="S39"/>
  <c r="S38"/>
  <c r="S37"/>
  <c r="S36"/>
  <c r="S35"/>
  <c r="S34"/>
  <c r="S33"/>
  <c r="S30"/>
  <c r="S29"/>
  <c r="S28"/>
  <c r="S27"/>
  <c r="S26"/>
  <c r="S25"/>
  <c r="S24"/>
  <c r="S23"/>
  <c r="S22"/>
  <c r="S21"/>
  <c r="S20"/>
  <c r="S19"/>
  <c r="S17"/>
  <c r="S16"/>
  <c r="S15"/>
  <c r="S14"/>
  <c r="S13"/>
  <c r="S12"/>
  <c r="S11"/>
  <c r="AB8" s="1"/>
  <c r="S10"/>
  <c r="O9"/>
  <c r="Y8"/>
  <c r="X8"/>
  <c r="S61" i="2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AA8" s="1"/>
  <c r="O9"/>
  <c r="P24" s="1"/>
  <c r="R24" s="1"/>
  <c r="AE8"/>
  <c r="Y8"/>
  <c r="X8"/>
  <c r="AE8" i="3" l="1"/>
  <c r="P12" i="2"/>
  <c r="R12" s="1"/>
  <c r="P13"/>
  <c r="P20"/>
  <c r="R20" s="1"/>
  <c r="P21"/>
  <c r="P36"/>
  <c r="R36" s="1"/>
  <c r="P37"/>
  <c r="R37" s="1"/>
  <c r="P40"/>
  <c r="R40" s="1"/>
  <c r="P41"/>
  <c r="Q41" s="1"/>
  <c r="P44"/>
  <c r="R44" s="1"/>
  <c r="P45"/>
  <c r="Q45" s="1"/>
  <c r="P48"/>
  <c r="R48" s="1"/>
  <c r="P49"/>
  <c r="Q49" s="1"/>
  <c r="P52"/>
  <c r="R52" s="1"/>
  <c r="P53"/>
  <c r="Q53" s="1"/>
  <c r="P56"/>
  <c r="R56" s="1"/>
  <c r="P16"/>
  <c r="R16" s="1"/>
  <c r="P17"/>
  <c r="W16"/>
  <c r="W24"/>
  <c r="Q24"/>
  <c r="P52" i="3"/>
  <c r="P48"/>
  <c r="P44"/>
  <c r="P51"/>
  <c r="W51" s="1"/>
  <c r="P47"/>
  <c r="P43"/>
  <c r="P39"/>
  <c r="P35"/>
  <c r="P27"/>
  <c r="P23"/>
  <c r="P19"/>
  <c r="P15"/>
  <c r="P11"/>
  <c r="P13"/>
  <c r="P17"/>
  <c r="P21"/>
  <c r="P26"/>
  <c r="P30"/>
  <c r="P34"/>
  <c r="P37"/>
  <c r="P41"/>
  <c r="W43"/>
  <c r="P45"/>
  <c r="P46"/>
  <c r="W47"/>
  <c r="P49"/>
  <c r="P53"/>
  <c r="P54"/>
  <c r="P10"/>
  <c r="P14"/>
  <c r="P22"/>
  <c r="P25"/>
  <c r="P29"/>
  <c r="P33"/>
  <c r="P38"/>
  <c r="P42"/>
  <c r="AA8"/>
  <c r="O59"/>
  <c r="O58"/>
  <c r="AC8"/>
  <c r="W15"/>
  <c r="W27"/>
  <c r="P12"/>
  <c r="P16"/>
  <c r="P20"/>
  <c r="P24"/>
  <c r="W31" s="1"/>
  <c r="P28"/>
  <c r="W23" s="1"/>
  <c r="W11"/>
  <c r="P36"/>
  <c r="W39" s="1"/>
  <c r="P40"/>
  <c r="O66" i="2"/>
  <c r="O65"/>
  <c r="AB8"/>
  <c r="P57"/>
  <c r="W20" s="1"/>
  <c r="P60"/>
  <c r="P61"/>
  <c r="W12" s="1"/>
  <c r="AC8"/>
  <c r="P59"/>
  <c r="P55"/>
  <c r="P51"/>
  <c r="P47"/>
  <c r="P43"/>
  <c r="W17" s="1"/>
  <c r="P39"/>
  <c r="P35"/>
  <c r="P58"/>
  <c r="W58" s="1"/>
  <c r="P54"/>
  <c r="P50"/>
  <c r="P46"/>
  <c r="P42"/>
  <c r="P38"/>
  <c r="P34"/>
  <c r="P30"/>
  <c r="W52" s="1"/>
  <c r="P26"/>
  <c r="W56" s="1"/>
  <c r="P22"/>
  <c r="W22" s="1"/>
  <c r="P18"/>
  <c r="W18" s="1"/>
  <c r="P14"/>
  <c r="W40" s="1"/>
  <c r="P10"/>
  <c r="W10" s="1"/>
  <c r="P11"/>
  <c r="P15"/>
  <c r="P19"/>
  <c r="P23"/>
  <c r="W36" s="1"/>
  <c r="P27"/>
  <c r="P31"/>
  <c r="Q36"/>
  <c r="Q40"/>
  <c r="Q44"/>
  <c r="Q56"/>
  <c r="P25"/>
  <c r="W25" s="1"/>
  <c r="P28"/>
  <c r="W28" s="1"/>
  <c r="P29"/>
  <c r="P32"/>
  <c r="P33"/>
  <c r="W49"/>
  <c r="S12" i="1"/>
  <c r="S13"/>
  <c r="S14"/>
  <c r="S15"/>
  <c r="S16"/>
  <c r="S18"/>
  <c r="S19"/>
  <c r="S20"/>
  <c r="S21"/>
  <c r="S22"/>
  <c r="S23"/>
  <c r="S24"/>
  <c r="S25"/>
  <c r="S26"/>
  <c r="S27"/>
  <c r="S28"/>
  <c r="S29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2"/>
  <c r="S53"/>
  <c r="S54"/>
  <c r="S55"/>
  <c r="S56"/>
  <c r="S57"/>
  <c r="S58"/>
  <c r="S59"/>
  <c r="S60"/>
  <c r="S61"/>
  <c r="S62"/>
  <c r="S63"/>
  <c r="S64"/>
  <c r="S65"/>
  <c r="S66"/>
  <c r="S11"/>
  <c r="S10"/>
  <c r="W41" i="2" l="1"/>
  <c r="R41"/>
  <c r="Q20"/>
  <c r="Q52"/>
  <c r="W35" i="3"/>
  <c r="W42" i="2"/>
  <c r="W44"/>
  <c r="W21"/>
  <c r="W13"/>
  <c r="W38"/>
  <c r="W48"/>
  <c r="R53"/>
  <c r="R49"/>
  <c r="Q48"/>
  <c r="R45"/>
  <c r="Q37"/>
  <c r="Q12"/>
  <c r="Q16"/>
  <c r="W53"/>
  <c r="W45"/>
  <c r="W37"/>
  <c r="Q17"/>
  <c r="R17"/>
  <c r="Q21"/>
  <c r="R21"/>
  <c r="Q13"/>
  <c r="R13"/>
  <c r="W40" i="3"/>
  <c r="Q40"/>
  <c r="R40"/>
  <c r="Q42"/>
  <c r="W42"/>
  <c r="R42"/>
  <c r="Q10"/>
  <c r="W10"/>
  <c r="R10"/>
  <c r="R46"/>
  <c r="Q46"/>
  <c r="W46"/>
  <c r="R17"/>
  <c r="W17"/>
  <c r="Q17"/>
  <c r="R19"/>
  <c r="Q19"/>
  <c r="Q51"/>
  <c r="R51"/>
  <c r="W48"/>
  <c r="R48"/>
  <c r="Q48"/>
  <c r="W36"/>
  <c r="Q36"/>
  <c r="R36"/>
  <c r="W20"/>
  <c r="Q20"/>
  <c r="R20"/>
  <c r="Q38"/>
  <c r="W38"/>
  <c r="R38"/>
  <c r="Q22"/>
  <c r="W22"/>
  <c r="R22"/>
  <c r="R50"/>
  <c r="Q50"/>
  <c r="W50"/>
  <c r="R45"/>
  <c r="Q45"/>
  <c r="W45"/>
  <c r="Q30"/>
  <c r="W30"/>
  <c r="R30"/>
  <c r="R13"/>
  <c r="W13"/>
  <c r="Q13"/>
  <c r="R23"/>
  <c r="Q23"/>
  <c r="Q39"/>
  <c r="R39"/>
  <c r="W52"/>
  <c r="R52"/>
  <c r="Q52"/>
  <c r="R25"/>
  <c r="W25"/>
  <c r="Q25"/>
  <c r="W32"/>
  <c r="W16"/>
  <c r="Q16"/>
  <c r="R16"/>
  <c r="W19"/>
  <c r="R33"/>
  <c r="W33"/>
  <c r="Q33"/>
  <c r="Q18"/>
  <c r="W18"/>
  <c r="R18"/>
  <c r="R54"/>
  <c r="Q54"/>
  <c r="W54"/>
  <c r="R49"/>
  <c r="Q49"/>
  <c r="W49"/>
  <c r="R41"/>
  <c r="W41"/>
  <c r="Q41"/>
  <c r="Q26"/>
  <c r="W26"/>
  <c r="R26"/>
  <c r="R11"/>
  <c r="Q11"/>
  <c r="Q27"/>
  <c r="R27"/>
  <c r="Q43"/>
  <c r="R43"/>
  <c r="W24"/>
  <c r="Q24"/>
  <c r="R24"/>
  <c r="Q34"/>
  <c r="W34"/>
  <c r="R34"/>
  <c r="Q35"/>
  <c r="R35"/>
  <c r="W28"/>
  <c r="R28"/>
  <c r="Q28"/>
  <c r="W12"/>
  <c r="Q12"/>
  <c r="R12"/>
  <c r="R29"/>
  <c r="W29"/>
  <c r="Q29"/>
  <c r="Q14"/>
  <c r="W14"/>
  <c r="R14"/>
  <c r="R53"/>
  <c r="Q53"/>
  <c r="W53"/>
  <c r="R37"/>
  <c r="W37"/>
  <c r="Q37"/>
  <c r="R21"/>
  <c r="W21"/>
  <c r="Q21"/>
  <c r="R15"/>
  <c r="Q15"/>
  <c r="Q31"/>
  <c r="R31"/>
  <c r="Q47"/>
  <c r="R47"/>
  <c r="W44"/>
  <c r="R44"/>
  <c r="Q44"/>
  <c r="R32" i="2"/>
  <c r="Q32"/>
  <c r="Q19"/>
  <c r="W19"/>
  <c r="R19"/>
  <c r="Q14"/>
  <c r="R14"/>
  <c r="Q30"/>
  <c r="R30"/>
  <c r="Q46"/>
  <c r="R46"/>
  <c r="W35"/>
  <c r="R35"/>
  <c r="Q35"/>
  <c r="W51"/>
  <c r="R51"/>
  <c r="Q51"/>
  <c r="W46"/>
  <c r="R61"/>
  <c r="Q61"/>
  <c r="W61"/>
  <c r="Q29"/>
  <c r="R29"/>
  <c r="Q31"/>
  <c r="W31"/>
  <c r="R31"/>
  <c r="Q15"/>
  <c r="W15"/>
  <c r="R15"/>
  <c r="Q18"/>
  <c r="R18"/>
  <c r="Q34"/>
  <c r="R34"/>
  <c r="Q50"/>
  <c r="R50"/>
  <c r="W39"/>
  <c r="R39"/>
  <c r="Q39"/>
  <c r="W55"/>
  <c r="R55"/>
  <c r="Q55"/>
  <c r="W14"/>
  <c r="R60"/>
  <c r="W60"/>
  <c r="Q60"/>
  <c r="W29"/>
  <c r="R28"/>
  <c r="Q28"/>
  <c r="Q27"/>
  <c r="W27"/>
  <c r="R27"/>
  <c r="Q11"/>
  <c r="W11"/>
  <c r="R11"/>
  <c r="Q22"/>
  <c r="R22"/>
  <c r="Q38"/>
  <c r="R38"/>
  <c r="Q54"/>
  <c r="R54"/>
  <c r="W43"/>
  <c r="R43"/>
  <c r="Q43"/>
  <c r="W59"/>
  <c r="R59"/>
  <c r="Q59"/>
  <c r="W54"/>
  <c r="W30"/>
  <c r="Q33"/>
  <c r="R33"/>
  <c r="Q25"/>
  <c r="R25"/>
  <c r="Q23"/>
  <c r="W23"/>
  <c r="R23"/>
  <c r="Q10"/>
  <c r="R10"/>
  <c r="Q26"/>
  <c r="R26"/>
  <c r="Q42"/>
  <c r="R42"/>
  <c r="Q58"/>
  <c r="R58"/>
  <c r="W47"/>
  <c r="R47"/>
  <c r="Q47"/>
  <c r="W50"/>
  <c r="W34"/>
  <c r="R57"/>
  <c r="Q57"/>
  <c r="W57"/>
  <c r="W26"/>
  <c r="W32"/>
  <c r="W33"/>
  <c r="O9" i="1"/>
  <c r="AK8" i="2" l="1"/>
  <c r="D61" i="3"/>
  <c r="D59"/>
  <c r="AK8"/>
  <c r="AG8"/>
  <c r="AI8"/>
  <c r="D65" i="2"/>
  <c r="AI8"/>
  <c r="D66"/>
  <c r="AG8"/>
  <c r="P13" i="1"/>
  <c r="P15"/>
  <c r="P19"/>
  <c r="P21"/>
  <c r="P23"/>
  <c r="P25"/>
  <c r="P27"/>
  <c r="P29"/>
  <c r="P31"/>
  <c r="P33"/>
  <c r="P35"/>
  <c r="P37"/>
  <c r="P39"/>
  <c r="P41"/>
  <c r="P43"/>
  <c r="P45"/>
  <c r="P47"/>
  <c r="P49"/>
  <c r="P53"/>
  <c r="P55"/>
  <c r="P57"/>
  <c r="P59"/>
  <c r="P61"/>
  <c r="P63"/>
  <c r="P65"/>
  <c r="P10"/>
  <c r="P12"/>
  <c r="P14"/>
  <c r="P16"/>
  <c r="P18"/>
  <c r="P20"/>
  <c r="P22"/>
  <c r="P24"/>
  <c r="P26"/>
  <c r="P28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11"/>
  <c r="Y8"/>
  <c r="X8"/>
  <c r="D58" i="3" l="1"/>
  <c r="Z8"/>
  <c r="AL8" s="1"/>
  <c r="Z8" i="2"/>
  <c r="AH8" s="1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AC8"/>
  <c r="AA8"/>
  <c r="AB8"/>
  <c r="AJ8" i="3" l="1"/>
  <c r="O57"/>
  <c r="D57"/>
  <c r="AF8"/>
  <c r="AD8"/>
  <c r="AH8"/>
  <c r="O64" i="2"/>
  <c r="D64"/>
  <c r="AF8"/>
  <c r="AD8"/>
  <c r="AL8"/>
  <c r="AJ8"/>
  <c r="AK8" i="1"/>
  <c r="D73"/>
  <c r="AI8"/>
  <c r="AG8"/>
  <c r="Z8" l="1"/>
  <c r="AJ8" l="1"/>
  <c r="AF8"/>
  <c r="AL8"/>
  <c r="AD8"/>
  <c r="AH8"/>
</calcChain>
</file>

<file path=xl/sharedStrings.xml><?xml version="1.0" encoding="utf-8"?>
<sst xmlns="http://schemas.openxmlformats.org/spreadsheetml/2006/main" count="1312" uniqueCount="553">
  <si>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</si>
  <si>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</si>
  <si>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</si>
  <si>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</si>
  <si>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</si>
  <si>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</si>
  <si>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</si>
  <si>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</si>
  <si>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</si>
  <si>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</si>
  <si>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</si>
  <si>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</si>
  <si>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</si>
  <si>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</si>
  <si>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</si>
  <si>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</si>
  <si>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</si>
  <si>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</si>
  <si>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</si>
  <si>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</si>
  <si>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</si>
  <si>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</si>
  <si>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</si>
  <si>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</si>
  <si>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</si>
  <si>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</si>
  <si>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</si>
  <si>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</si>
  <si>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</si>
  <si>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</si>
  <si>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</si>
  <si>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</si>
  <si>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</si>
  <si>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</si>
  <si>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</si>
  <si>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</si>
  <si>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</si>
  <si>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</si>
  <si>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</si>
  <si>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</si>
  <si>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</si>
  <si>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</si>
  <si>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</si>
  <si>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</si>
  <si>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</si>
  <si>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</si>
  <si>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</si>
  <si>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</si>
  <si>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</si>
  <si>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</si>
  <si>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Anh</t>
  </si>
  <si>
    <t>Nguyễn Thị</t>
  </si>
  <si>
    <t>03/09/1998</t>
  </si>
  <si>
    <t>16/03/1998</t>
  </si>
  <si>
    <t>03/11/1998</t>
  </si>
  <si>
    <t>Nguyễn Quang</t>
  </si>
  <si>
    <t>Dương</t>
  </si>
  <si>
    <t>Giang</t>
  </si>
  <si>
    <t>Vũ Thị</t>
  </si>
  <si>
    <t>Hoa</t>
  </si>
  <si>
    <t>28/10/1998</t>
  </si>
  <si>
    <t>Hồng</t>
  </si>
  <si>
    <t>29/10/1997</t>
  </si>
  <si>
    <t>16/01/1998</t>
  </si>
  <si>
    <t>Huệ</t>
  </si>
  <si>
    <t>Vũ Thị Thanh</t>
  </si>
  <si>
    <t>Huyền</t>
  </si>
  <si>
    <t>Hương</t>
  </si>
  <si>
    <t>Hường</t>
  </si>
  <si>
    <t>18/06/1998</t>
  </si>
  <si>
    <t>Nguyễn Ngọc</t>
  </si>
  <si>
    <t>Minh</t>
  </si>
  <si>
    <t>14/11/1998</t>
  </si>
  <si>
    <t>Nguyễn Thị Hồng</t>
  </si>
  <si>
    <t>Ngọc</t>
  </si>
  <si>
    <t>18/11/1998</t>
  </si>
  <si>
    <t>Nhung</t>
  </si>
  <si>
    <t>Thảo</t>
  </si>
  <si>
    <t>Thắm</t>
  </si>
  <si>
    <t>Trần Thị</t>
  </si>
  <si>
    <t>Trà</t>
  </si>
  <si>
    <t>Trang</t>
  </si>
  <si>
    <t>18/09/1998</t>
  </si>
  <si>
    <t>25/02/1998</t>
  </si>
  <si>
    <t>Tuyết</t>
  </si>
  <si>
    <t>Nguyên lí thống kê kinh tế</t>
  </si>
  <si>
    <t>Giờ thi: '08g00</t>
  </si>
  <si>
    <t>Ngày thi: 12/6/2019</t>
  </si>
  <si>
    <t>503-A2</t>
  </si>
  <si>
    <t>502-A2</t>
  </si>
  <si>
    <t>Nhóm: BSA1348-02</t>
  </si>
  <si>
    <t>Nhóm: BSA1348-01</t>
  </si>
  <si>
    <t>305-A2</t>
  </si>
  <si>
    <t>602-A2</t>
  </si>
  <si>
    <t>Nhóm: BSA1348-03</t>
  </si>
  <si>
    <t>402-A2</t>
  </si>
  <si>
    <t>405-A2</t>
  </si>
  <si>
    <t>B16DCKT002</t>
  </si>
  <si>
    <t>Đoàn Kim</t>
  </si>
  <si>
    <t>28/02/1998</t>
  </si>
  <si>
    <t>D16CQKT02-B</t>
  </si>
  <si>
    <t>B16DCKT003</t>
  </si>
  <si>
    <t>Hoàng Thị Vân</t>
  </si>
  <si>
    <t>12/01/1998</t>
  </si>
  <si>
    <t>D16CQKT03-B</t>
  </si>
  <si>
    <t>B16DCKT011</t>
  </si>
  <si>
    <t>Phạm Thị Thanh</t>
  </si>
  <si>
    <t>Bình</t>
  </si>
  <si>
    <t>11/10/1998</t>
  </si>
  <si>
    <t>B16DCKT012</t>
  </si>
  <si>
    <t>Vũ Thanh</t>
  </si>
  <si>
    <t>18/07/1998</t>
  </si>
  <si>
    <t>D16CQKT04-B</t>
  </si>
  <si>
    <t>B16DCKT020</t>
  </si>
  <si>
    <t>Nguyễn Thị Thùy</t>
  </si>
  <si>
    <t>Dung</t>
  </si>
  <si>
    <t>21/03/1998</t>
  </si>
  <si>
    <t>B16DCKT022</t>
  </si>
  <si>
    <t>Duyên</t>
  </si>
  <si>
    <t>17/09/1998</t>
  </si>
  <si>
    <t>B16DCKT023</t>
  </si>
  <si>
    <t>Đỗ Thị Lệ</t>
  </si>
  <si>
    <t>15/05/1998</t>
  </si>
  <si>
    <t>B16DCKT024</t>
  </si>
  <si>
    <t>28/01/1998</t>
  </si>
  <si>
    <t>B16DCKT025</t>
  </si>
  <si>
    <t>Phạm Thị Hà</t>
  </si>
  <si>
    <t>10/02/1998</t>
  </si>
  <si>
    <t>D16CQKT01-B</t>
  </si>
  <si>
    <t>B16DCKT026</t>
  </si>
  <si>
    <t>Trần Hương</t>
  </si>
  <si>
    <t>19/08/1998</t>
  </si>
  <si>
    <t>B16DCKT030</t>
  </si>
  <si>
    <t>Tạ Thị Ngọc</t>
  </si>
  <si>
    <t>Hà</t>
  </si>
  <si>
    <t>20/01/1998</t>
  </si>
  <si>
    <t>B16DCKT039</t>
  </si>
  <si>
    <t>Quách Thị</t>
  </si>
  <si>
    <t>Hạnh</t>
  </si>
  <si>
    <t>03/07/1998</t>
  </si>
  <si>
    <t>B16DCKT041</t>
  </si>
  <si>
    <t>Trương Thị Hồng</t>
  </si>
  <si>
    <t>12/09/1998</t>
  </si>
  <si>
    <t>B16DCKT038</t>
  </si>
  <si>
    <t>Nguyễn Thị Thanh</t>
  </si>
  <si>
    <t>Hằng</t>
  </si>
  <si>
    <t>07/07/1998</t>
  </si>
  <si>
    <t>B16DCKT043</t>
  </si>
  <si>
    <t>Hiên</t>
  </si>
  <si>
    <t>B16DCKT049</t>
  </si>
  <si>
    <t>Phạm Thị</t>
  </si>
  <si>
    <t>B16DCKT050</t>
  </si>
  <si>
    <t>Đào Thị Thu</t>
  </si>
  <si>
    <t>Hoài</t>
  </si>
  <si>
    <t>30/06/1998</t>
  </si>
  <si>
    <t>B15DCKT065</t>
  </si>
  <si>
    <t>28/08/1997</t>
  </si>
  <si>
    <t>D15CQKT01-B</t>
  </si>
  <si>
    <t>B16DCKT056</t>
  </si>
  <si>
    <t>B16DCKT067</t>
  </si>
  <si>
    <t>Nguyễn Khánh</t>
  </si>
  <si>
    <t>B16DCKT058</t>
  </si>
  <si>
    <t>Hoàng Thị</t>
  </si>
  <si>
    <t>11/06/1998</t>
  </si>
  <si>
    <t>B16DCKT061</t>
  </si>
  <si>
    <t>Phan Thị Lan</t>
  </si>
  <si>
    <t>08/09/1998</t>
  </si>
  <si>
    <t>B16DCKT062</t>
  </si>
  <si>
    <t>Đỗ Thị</t>
  </si>
  <si>
    <t>23/02/1998</t>
  </si>
  <si>
    <t>B16DCKT063</t>
  </si>
  <si>
    <t>07/12/1998</t>
  </si>
  <si>
    <t>B16DCKT072</t>
  </si>
  <si>
    <t>Khánh</t>
  </si>
  <si>
    <t>25/06/1998</t>
  </si>
  <si>
    <t>B16DCKT074</t>
  </si>
  <si>
    <t>Nguyễn Hương</t>
  </si>
  <si>
    <t>Liên</t>
  </si>
  <si>
    <t>10/06/1998</t>
  </si>
  <si>
    <t>B16DCKT082</t>
  </si>
  <si>
    <t>Loan</t>
  </si>
  <si>
    <t>30/09/1998</t>
  </si>
  <si>
    <t>B16DCKT084</t>
  </si>
  <si>
    <t>Lý</t>
  </si>
  <si>
    <t>29/06/1998</t>
  </si>
  <si>
    <t>B16DCKT088</t>
  </si>
  <si>
    <t>Mai</t>
  </si>
  <si>
    <t>B16DCKT090</t>
  </si>
  <si>
    <t>Mận</t>
  </si>
  <si>
    <t>16/07/1998</t>
  </si>
  <si>
    <t>B16DCKT094</t>
  </si>
  <si>
    <t>Mơ</t>
  </si>
  <si>
    <t>B16DCKT095</t>
  </si>
  <si>
    <t>Nga</t>
  </si>
  <si>
    <t>01/11/1998</t>
  </si>
  <si>
    <t>B16DCKT097</t>
  </si>
  <si>
    <t>Lê Thị Kim</t>
  </si>
  <si>
    <t>Ngân</t>
  </si>
  <si>
    <t>20/03/1998</t>
  </si>
  <si>
    <t>B16DCKT106</t>
  </si>
  <si>
    <t>Đặng Hồng</t>
  </si>
  <si>
    <t>16/02/1998</t>
  </si>
  <si>
    <t>B16DCKT105</t>
  </si>
  <si>
    <t>Nguyễn Mai</t>
  </si>
  <si>
    <t>Như</t>
  </si>
  <si>
    <t>18/12/1998</t>
  </si>
  <si>
    <t>B16DCKT109</t>
  </si>
  <si>
    <t>Hoàng Hồng</t>
  </si>
  <si>
    <t>Phúc</t>
  </si>
  <si>
    <t>B16DCKT111</t>
  </si>
  <si>
    <t>Phương</t>
  </si>
  <si>
    <t>13/03/1998</t>
  </si>
  <si>
    <t>B16DCKT113</t>
  </si>
  <si>
    <t>Phạm Thị Thu</t>
  </si>
  <si>
    <t>B16DCKT115</t>
  </si>
  <si>
    <t>Nguyễn Hồng</t>
  </si>
  <si>
    <t>Quân</t>
  </si>
  <si>
    <t>25/01/1998</t>
  </si>
  <si>
    <t>B16DCKT122</t>
  </si>
  <si>
    <t>Nguyễn Thị Hoài</t>
  </si>
  <si>
    <t>Thanh</t>
  </si>
  <si>
    <t>28/07/1998</t>
  </si>
  <si>
    <t>B16DCKT124</t>
  </si>
  <si>
    <t>Lê Thu</t>
  </si>
  <si>
    <t>06/11/1998</t>
  </si>
  <si>
    <t>B16DCKT127</t>
  </si>
  <si>
    <t>04/01/1998</t>
  </si>
  <si>
    <t>B16DCKT128</t>
  </si>
  <si>
    <t>Trần Thị Thu</t>
  </si>
  <si>
    <t>25/07/1998</t>
  </si>
  <si>
    <t>B16DCKT129</t>
  </si>
  <si>
    <t>14/04/1998</t>
  </si>
  <si>
    <t>B16DCKT135</t>
  </si>
  <si>
    <t>Phạm Ngọc</t>
  </si>
  <si>
    <t>Thùy</t>
  </si>
  <si>
    <t>27/12/1998</t>
  </si>
  <si>
    <t>B16DCKT133</t>
  </si>
  <si>
    <t>Hà Thị</t>
  </si>
  <si>
    <t>Thúy</t>
  </si>
  <si>
    <t>11/01/1998</t>
  </si>
  <si>
    <t>B16DCKT134</t>
  </si>
  <si>
    <t>Hoàng Minh</t>
  </si>
  <si>
    <t>04/08/1998</t>
  </si>
  <si>
    <t>B16DCKT136</t>
  </si>
  <si>
    <t>Tạ Thị</t>
  </si>
  <si>
    <t>24/08/1998</t>
  </si>
  <si>
    <t>B16DCKT142</t>
  </si>
  <si>
    <t>Nguyễn Thùy</t>
  </si>
  <si>
    <t>25/05/1998</t>
  </si>
  <si>
    <t>B16DCKT153</t>
  </si>
  <si>
    <t>Nguyễn Lệ</t>
  </si>
  <si>
    <t>Xuân</t>
  </si>
  <si>
    <t>25/03/1998</t>
  </si>
  <si>
    <t>B16DCKT156</t>
  </si>
  <si>
    <t>04/02/1998</t>
  </si>
  <si>
    <t>B16DCKT158</t>
  </si>
  <si>
    <t>Nguyễn Hải</t>
  </si>
  <si>
    <t>Yến</t>
  </si>
  <si>
    <t>B16DCKT001</t>
  </si>
  <si>
    <t>Đinh Thị Diệu</t>
  </si>
  <si>
    <t>02/08/1998</t>
  </si>
  <si>
    <t>B16DCKT004</t>
  </si>
  <si>
    <t>Lê Thị Vân</t>
  </si>
  <si>
    <t>B16DCKT005</t>
  </si>
  <si>
    <t>Lê Trương Phương</t>
  </si>
  <si>
    <t>26/07/1997</t>
  </si>
  <si>
    <t>B16DCKT008</t>
  </si>
  <si>
    <t>Đỗ Ngọc</t>
  </si>
  <si>
    <t>ánh</t>
  </si>
  <si>
    <t>12/07/1998</t>
  </si>
  <si>
    <t>B16DCKT009</t>
  </si>
  <si>
    <t>27/04/1997</t>
  </si>
  <si>
    <t>B16DCKT021</t>
  </si>
  <si>
    <t>Trần ánh</t>
  </si>
  <si>
    <t>10/12/1998</t>
  </si>
  <si>
    <t>B16DCKT017</t>
  </si>
  <si>
    <t>Hoàng Phương</t>
  </si>
  <si>
    <t>Đông</t>
  </si>
  <si>
    <t>16/06/1996</t>
  </si>
  <si>
    <t>B16DCKT029</t>
  </si>
  <si>
    <t>30/10/1998</t>
  </si>
  <si>
    <t>B16DCKT031</t>
  </si>
  <si>
    <t>06/10/1998</t>
  </si>
  <si>
    <t>B16DCKT032</t>
  </si>
  <si>
    <t>Trịnh Thị Thu</t>
  </si>
  <si>
    <t>07/03/1998</t>
  </si>
  <si>
    <t>B16DCKT036</t>
  </si>
  <si>
    <t>Lâm Thị</t>
  </si>
  <si>
    <t>19/03/1998</t>
  </si>
  <si>
    <t>B16DCKT035</t>
  </si>
  <si>
    <t>Lê Ngọc</t>
  </si>
  <si>
    <t>Hân</t>
  </si>
  <si>
    <t>25/08/1998</t>
  </si>
  <si>
    <t>B16DCKT042</t>
  </si>
  <si>
    <t>Hậu</t>
  </si>
  <si>
    <t>08/11/1998</t>
  </si>
  <si>
    <t>B16DCKT044</t>
  </si>
  <si>
    <t>Bùi Thị Thu</t>
  </si>
  <si>
    <t>Hiền</t>
  </si>
  <si>
    <t>25/11/1998</t>
  </si>
  <si>
    <t>B16DCKT048</t>
  </si>
  <si>
    <t>11/07/1998</t>
  </si>
  <si>
    <t>B16DCKT051</t>
  </si>
  <si>
    <t>Lê Thị Thu</t>
  </si>
  <si>
    <t>B16DCKT053</t>
  </si>
  <si>
    <t>Nguyễn Phượng</t>
  </si>
  <si>
    <t>31/12/1997</t>
  </si>
  <si>
    <t>B16DCKT054</t>
  </si>
  <si>
    <t>Trương Thị Bích</t>
  </si>
  <si>
    <t>09/02/1998</t>
  </si>
  <si>
    <t>B16DCKT071</t>
  </si>
  <si>
    <t>06/07/1998</t>
  </si>
  <si>
    <t>B15DCKT066</t>
  </si>
  <si>
    <t>Ngô Mai</t>
  </si>
  <si>
    <t>25/12/1997</t>
  </si>
  <si>
    <t>B16DCKT073</t>
  </si>
  <si>
    <t>Lan</t>
  </si>
  <si>
    <t>27/10/1998</t>
  </si>
  <si>
    <t>B15DCKT083</t>
  </si>
  <si>
    <t>Trần Thị Ngọc</t>
  </si>
  <si>
    <t>06/09/1997</t>
  </si>
  <si>
    <t>D15CQKT03-B</t>
  </si>
  <si>
    <t>B16DCKT079</t>
  </si>
  <si>
    <t>Nguyễn Thị Mỹ</t>
  </si>
  <si>
    <t>Linh</t>
  </si>
  <si>
    <t>B16DCKT080</t>
  </si>
  <si>
    <t>Tạ Thị Mỹ</t>
  </si>
  <si>
    <t>26/08/1998</t>
  </si>
  <si>
    <t>B16DCKT081</t>
  </si>
  <si>
    <t>Nguyễn Thanh</t>
  </si>
  <si>
    <t>15/07/1998</t>
  </si>
  <si>
    <t>B16DCKT087</t>
  </si>
  <si>
    <t>04/12/1998</t>
  </si>
  <si>
    <t>B16DCKT099</t>
  </si>
  <si>
    <t>Đặng Thị Hồng</t>
  </si>
  <si>
    <t>B16DCKT100</t>
  </si>
  <si>
    <t>Hoàng Bích</t>
  </si>
  <si>
    <t>B15DCKT130</t>
  </si>
  <si>
    <t>Đỗ Thị Hồng</t>
  </si>
  <si>
    <t>20/12/1997</t>
  </si>
  <si>
    <t>D15CQKT02-B</t>
  </si>
  <si>
    <t>B16DCKT107</t>
  </si>
  <si>
    <t>Lê Thị Hồng</t>
  </si>
  <si>
    <t>15/10/1998</t>
  </si>
  <si>
    <t>B16DCKT108</t>
  </si>
  <si>
    <t>Phạm Thị Kiều</t>
  </si>
  <si>
    <t>Oanh</t>
  </si>
  <si>
    <t>02/11/1998</t>
  </si>
  <si>
    <t>B16DCKT110</t>
  </si>
  <si>
    <t>Lương Thị Mai</t>
  </si>
  <si>
    <t>B16DCKT112</t>
  </si>
  <si>
    <t>Nguyễn Thị Bích</t>
  </si>
  <si>
    <t>B16DCKT116</t>
  </si>
  <si>
    <t>Hoàng Thị Như</t>
  </si>
  <si>
    <t>Quỳnh</t>
  </si>
  <si>
    <t>19/05/1998</t>
  </si>
  <si>
    <t>B16DCKT121</t>
  </si>
  <si>
    <t>Đào Thị Hồng</t>
  </si>
  <si>
    <t>17/02/1998</t>
  </si>
  <si>
    <t>B16DCKT132</t>
  </si>
  <si>
    <t>Thủy</t>
  </si>
  <si>
    <t>09/06/1998</t>
  </si>
  <si>
    <t>B16DCKT143</t>
  </si>
  <si>
    <t>Phan Minh</t>
  </si>
  <si>
    <t>21/07/1998</t>
  </si>
  <si>
    <t>B16DCKT144</t>
  </si>
  <si>
    <t>B16DCKT145</t>
  </si>
  <si>
    <t>Trần Thùy</t>
  </si>
  <si>
    <t>B16DCKT146</t>
  </si>
  <si>
    <t>Mai Thị Kiều</t>
  </si>
  <si>
    <t>Trinh</t>
  </si>
  <si>
    <t>17/12/1998</t>
  </si>
  <si>
    <t>B16DCKT148</t>
  </si>
  <si>
    <t>Tuyến</t>
  </si>
  <si>
    <t>11/03/1997</t>
  </si>
  <si>
    <t>B16DCKT149</t>
  </si>
  <si>
    <t>13/12/1998</t>
  </si>
  <si>
    <t>B16DCKT150</t>
  </si>
  <si>
    <t>Uyên</t>
  </si>
  <si>
    <t>B15DCKT203</t>
  </si>
  <si>
    <t>Võ Thị</t>
  </si>
  <si>
    <t>05/11/1997</t>
  </si>
  <si>
    <t>B16DCKT155</t>
  </si>
  <si>
    <t>Vũ Ngọc</t>
  </si>
  <si>
    <t>02/02/1998</t>
  </si>
  <si>
    <t>B15DCKT004</t>
  </si>
  <si>
    <t>Phạm Quang</t>
  </si>
  <si>
    <t>01/09/1995</t>
  </si>
  <si>
    <t>D15CQKT04-B</t>
  </si>
  <si>
    <t>B16DCKT010</t>
  </si>
  <si>
    <t>Phan Thị</t>
  </si>
  <si>
    <t>Bích</t>
  </si>
  <si>
    <t>20/08/1998</t>
  </si>
  <si>
    <t>B16DCKT013</t>
  </si>
  <si>
    <t>Hoàng Trần</t>
  </si>
  <si>
    <t>Chi</t>
  </si>
  <si>
    <t>13/11/1998</t>
  </si>
  <si>
    <t>B16DCKT015</t>
  </si>
  <si>
    <t>Đàm Thị Kiều</t>
  </si>
  <si>
    <t>Diễm</t>
  </si>
  <si>
    <t>B16DCKT016</t>
  </si>
  <si>
    <t>Nguyễn Thị Phương</t>
  </si>
  <si>
    <t>B16DCKT027</t>
  </si>
  <si>
    <t>Trần Thị Hương</t>
  </si>
  <si>
    <t>26/07/1998</t>
  </si>
  <si>
    <t>B16DCKT028</t>
  </si>
  <si>
    <t>Mai Thị Thu</t>
  </si>
  <si>
    <t>28/09/1998</t>
  </si>
  <si>
    <t>B16DCKT034</t>
  </si>
  <si>
    <t>Hải</t>
  </si>
  <si>
    <t>22/10/1997</t>
  </si>
  <si>
    <t>B16DCKT040</t>
  </si>
  <si>
    <t>Trịnh Thị</t>
  </si>
  <si>
    <t>23/06/1998</t>
  </si>
  <si>
    <t>B16DCKT037</t>
  </si>
  <si>
    <t>Mông Thị Thu</t>
  </si>
  <si>
    <t>20/03/1996</t>
  </si>
  <si>
    <t>B15DCKT040</t>
  </si>
  <si>
    <t>Trần Thu</t>
  </si>
  <si>
    <t>20/05/1997</t>
  </si>
  <si>
    <t>B16DCKT046</t>
  </si>
  <si>
    <t>Phùng Thị Ngọc</t>
  </si>
  <si>
    <t>B16DCKT047</t>
  </si>
  <si>
    <t>B15DCKT055</t>
  </si>
  <si>
    <t>Lưu Minh</t>
  </si>
  <si>
    <t>Hiếu</t>
  </si>
  <si>
    <t>16/11/1997</t>
  </si>
  <si>
    <t>B16DCKT055</t>
  </si>
  <si>
    <t>Tống Thị</t>
  </si>
  <si>
    <t>Huê</t>
  </si>
  <si>
    <t>15/11/1998</t>
  </si>
  <si>
    <t>B16DCKT064</t>
  </si>
  <si>
    <t>Huy</t>
  </si>
  <si>
    <t>03/02/1998</t>
  </si>
  <si>
    <t>B16DCKT066</t>
  </si>
  <si>
    <t>Mai Thị Thanh</t>
  </si>
  <si>
    <t>B16DCKT068</t>
  </si>
  <si>
    <t>Nguyễn Thị Ngọc</t>
  </si>
  <si>
    <t>B16DCKT069</t>
  </si>
  <si>
    <t>Nguyễn Thị Thu</t>
  </si>
  <si>
    <t>23/01/1998</t>
  </si>
  <si>
    <t>B16DCKT070</t>
  </si>
  <si>
    <t>B16DCKT057</t>
  </si>
  <si>
    <t>Hưng</t>
  </si>
  <si>
    <t>11/02/1998</t>
  </si>
  <si>
    <t>B16DCKT059</t>
  </si>
  <si>
    <t>Nguyễn Thị Lan</t>
  </si>
  <si>
    <t>05/03/1998</t>
  </si>
  <si>
    <t>B16DCKT060</t>
  </si>
  <si>
    <t>Phạm Thu</t>
  </si>
  <si>
    <t>24/10/1998</t>
  </si>
  <si>
    <t>B16DCKT075</t>
  </si>
  <si>
    <t>Đặng Thị Thúy</t>
  </si>
  <si>
    <t>Liễu</t>
  </si>
  <si>
    <t>B16DCKT076</t>
  </si>
  <si>
    <t>Đỗ Thị Thùy</t>
  </si>
  <si>
    <t>29/11/1998</t>
  </si>
  <si>
    <t>B16DCKT077</t>
  </si>
  <si>
    <t>Hoàng Thị Ngọc</t>
  </si>
  <si>
    <t>16/05/1998</t>
  </si>
  <si>
    <t>B15DCKT092</t>
  </si>
  <si>
    <t>30/07/1997</t>
  </si>
  <si>
    <t>B16DCKT083</t>
  </si>
  <si>
    <t>Lê Thị Hiền</t>
  </si>
  <si>
    <t>Lương</t>
  </si>
  <si>
    <t>B15DCKT100</t>
  </si>
  <si>
    <t>Lương Thị Khánh</t>
  </si>
  <si>
    <t>Ly</t>
  </si>
  <si>
    <t>06/02/1997</t>
  </si>
  <si>
    <t>B16DCKT085</t>
  </si>
  <si>
    <t>B16DCKT086</t>
  </si>
  <si>
    <t>05/12/1998</t>
  </si>
  <si>
    <t>B16DCKT089</t>
  </si>
  <si>
    <t>B16DCKT091</t>
  </si>
  <si>
    <t>Nguyễn Huy</t>
  </si>
  <si>
    <t>B16DCKT092</t>
  </si>
  <si>
    <t>11/08/1997</t>
  </si>
  <si>
    <t>B16DCKT093</t>
  </si>
  <si>
    <t>Trần Công</t>
  </si>
  <si>
    <t>B16DCKT098</t>
  </si>
  <si>
    <t>B15DCKT118</t>
  </si>
  <si>
    <t>Ngoãn</t>
  </si>
  <si>
    <t>15/06/1997</t>
  </si>
  <si>
    <t>B16DCKT101</t>
  </si>
  <si>
    <t>Nguyễn Bích</t>
  </si>
  <si>
    <t>B16DCKT102</t>
  </si>
  <si>
    <t>27/08/1998</t>
  </si>
  <si>
    <t>B16DCKT114</t>
  </si>
  <si>
    <t>Phượng</t>
  </si>
  <si>
    <t>15/12/1997</t>
  </si>
  <si>
    <t>B16DCKT117</t>
  </si>
  <si>
    <t>25/04/1998</t>
  </si>
  <si>
    <t>B16DCKT118</t>
  </si>
  <si>
    <t>B16DCKT119</t>
  </si>
  <si>
    <t>Sen</t>
  </si>
  <si>
    <t>30/04/1998</t>
  </si>
  <si>
    <t>B16DCKT120</t>
  </si>
  <si>
    <t>Lê Thị</t>
  </si>
  <si>
    <t>Tâm</t>
  </si>
  <si>
    <t>23/03/1998</t>
  </si>
  <si>
    <t>B15DCKT153</t>
  </si>
  <si>
    <t>03/01/1996</t>
  </si>
  <si>
    <t>B16DCKT125</t>
  </si>
  <si>
    <t>Nguyễn Phương</t>
  </si>
  <si>
    <t>05/01/1998</t>
  </si>
  <si>
    <t>B16DCKT126</t>
  </si>
  <si>
    <t>23/08/1998</t>
  </si>
  <si>
    <t>B15DCKT158</t>
  </si>
  <si>
    <t>20/04/1997</t>
  </si>
  <si>
    <t>B15DCKT176</t>
  </si>
  <si>
    <t>29/11/1997</t>
  </si>
  <si>
    <t>B16DCKT130</t>
  </si>
  <si>
    <t>Bùi Thị Hoài</t>
  </si>
  <si>
    <t>Thương</t>
  </si>
  <si>
    <t>22/08/1998</t>
  </si>
  <si>
    <t>B16DCKT131</t>
  </si>
  <si>
    <t>B16DCKT137</t>
  </si>
  <si>
    <t>Lý Thị Thu</t>
  </si>
  <si>
    <t>30/01/1998</t>
  </si>
  <si>
    <t>B15DCKT190</t>
  </si>
  <si>
    <t>Ngô Thị Thùy</t>
  </si>
  <si>
    <t>30/11/1997</t>
  </si>
  <si>
    <t>B16DCKT138</t>
  </si>
  <si>
    <t>Nguyễn Hồng Phương</t>
  </si>
  <si>
    <t>B16DCKT139</t>
  </si>
  <si>
    <t>B16DCKT140</t>
  </si>
  <si>
    <t>Nguyễn Thị Huyền</t>
  </si>
  <si>
    <t>B16DCKT141</t>
  </si>
  <si>
    <t>BẢNG ĐIỂM HỌC PHẦN</t>
  </si>
  <si>
    <t>Hà Nội, ngày 10 tháng 7 năm 2019</t>
  </si>
  <si>
    <t xml:space="preserve">                            SỐ 2</t>
  </si>
  <si>
    <t>DC</t>
  </si>
  <si>
    <t>V</t>
  </si>
  <si>
    <t>Đình chỉ thi</t>
  </si>
  <si>
    <t>C</t>
  </si>
  <si>
    <t>Vắng</t>
  </si>
  <si>
    <t>B15DCQT190</t>
  </si>
  <si>
    <t>Đinh Xuân</t>
  </si>
  <si>
    <t>Tùng</t>
  </si>
  <si>
    <t>10/12/1997</t>
  </si>
  <si>
    <t>D15QTDN</t>
  </si>
  <si>
    <t>B16DCKT151</t>
  </si>
  <si>
    <t>Nguyễn Hà</t>
  </si>
  <si>
    <t>Vân</t>
  </si>
  <si>
    <t>16/04/1998</t>
  </si>
  <si>
    <t>B16DCKT152</t>
  </si>
  <si>
    <t>Phạm Minh</t>
  </si>
  <si>
    <t>Vượng</t>
  </si>
  <si>
    <t>10/03/1998</t>
  </si>
  <si>
    <t>B16DCKT154</t>
  </si>
  <si>
    <t>Nguyễn Thị Lệ</t>
  </si>
  <si>
    <t>B16DCKT157</t>
  </si>
  <si>
    <t>10/10/1998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</si>
</sst>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165" fontId="24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2"/>
      <tableStyleElement type="headerRow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46" activePane="bottomLeft" state="frozen"/>
      <selection activeCell="A70" sqref="A70:XFD107"/>
      <selection pane="bottomLeft" activeCell="A67" sqref="A67:XFD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528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85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94</v>
      </c>
      <c r="P4" s="104"/>
      <c r="Q4" s="104"/>
      <c r="R4" s="104"/>
      <c r="S4" s="104"/>
      <c r="T4" s="104"/>
      <c r="W4" s="59"/>
      <c r="X4" s="119" t="s">
        <v>43</v>
      </c>
      <c r="Y4" s="119" t="s">
        <v>8</v>
      </c>
      <c r="Z4" s="119" t="s">
        <v>42</v>
      </c>
      <c r="AA4" s="119" t="s">
        <v>41</v>
      </c>
      <c r="AB4" s="119"/>
      <c r="AC4" s="119"/>
      <c r="AD4" s="119"/>
      <c r="AE4" s="119" t="s">
        <v>40</v>
      </c>
      <c r="AF4" s="119"/>
      <c r="AG4" s="119" t="s">
        <v>38</v>
      </c>
      <c r="AH4" s="119"/>
      <c r="AI4" s="119" t="s">
        <v>39</v>
      </c>
      <c r="AJ4" s="119"/>
      <c r="AK4" s="119" t="s">
        <v>37</v>
      </c>
      <c r="AL4" s="119"/>
    </row>
    <row r="5" spans="2:38" ht="17.25" customHeight="1">
      <c r="B5" s="120" t="s">
        <v>3</v>
      </c>
      <c r="C5" s="120"/>
      <c r="D5" s="81"/>
      <c r="G5" s="121" t="s">
        <v>87</v>
      </c>
      <c r="H5" s="121"/>
      <c r="I5" s="121"/>
      <c r="J5" s="121"/>
      <c r="K5" s="121"/>
      <c r="L5" s="121"/>
      <c r="M5" s="121"/>
      <c r="N5" s="121"/>
      <c r="O5" s="121" t="s">
        <v>86</v>
      </c>
      <c r="P5" s="121"/>
      <c r="Q5" s="121"/>
      <c r="R5" s="121"/>
      <c r="S5" s="121"/>
      <c r="T5" s="121"/>
      <c r="W5" s="5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</row>
    <row r="7" spans="2:38" ht="35.25" customHeight="1">
      <c r="B7" s="105" t="s">
        <v>4</v>
      </c>
      <c r="C7" s="113" t="s">
        <v>5</v>
      </c>
      <c r="D7" s="115" t="s">
        <v>6</v>
      </c>
      <c r="E7" s="116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05" t="s">
        <v>17</v>
      </c>
      <c r="Q7" s="112" t="s">
        <v>18</v>
      </c>
      <c r="R7" s="105" t="s">
        <v>19</v>
      </c>
      <c r="S7" s="105" t="s">
        <v>20</v>
      </c>
      <c r="T7" s="105" t="s">
        <v>21</v>
      </c>
      <c r="W7" s="59"/>
      <c r="X7" s="119"/>
      <c r="Y7" s="119"/>
      <c r="Z7" s="11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5.25" customHeight="1">
      <c r="B8" s="106"/>
      <c r="C8" s="114"/>
      <c r="D8" s="117"/>
      <c r="E8" s="118"/>
      <c r="F8" s="106"/>
      <c r="G8" s="106"/>
      <c r="H8" s="123"/>
      <c r="I8" s="123"/>
      <c r="J8" s="123"/>
      <c r="K8" s="123"/>
      <c r="L8" s="112"/>
      <c r="M8" s="112"/>
      <c r="N8" s="112"/>
      <c r="O8" s="112"/>
      <c r="P8" s="122"/>
      <c r="Q8" s="112"/>
      <c r="R8" s="106"/>
      <c r="S8" s="122"/>
      <c r="T8" s="122"/>
      <c r="V8" s="10"/>
      <c r="W8" s="59"/>
      <c r="X8" s="64" t="str">
        <f>+D4</f>
        <v>Nguyên lí thống kê kinh tế</v>
      </c>
      <c r="Y8" s="65" t="str">
        <f>+O4</f>
        <v>Nhóm: BSA1348-03</v>
      </c>
      <c r="Z8" s="66">
        <f>+$AI$8+$AK$8+$AG$8</f>
        <v>45</v>
      </c>
      <c r="AA8" s="60">
        <f>COUNTIF($S$9:$S$78,"Khiển trách")</f>
        <v>0</v>
      </c>
      <c r="AB8" s="60">
        <f>COUNTIF($S$9:$S$78,"Cảnh cáo")</f>
        <v>0</v>
      </c>
      <c r="AC8" s="60">
        <f>COUNTIF($S$9:$S$78,"Đình chỉ thi")</f>
        <v>3</v>
      </c>
      <c r="AD8" s="67">
        <f>+($AA$8+$AB$8+$AC$8)/$Z$8*100%</f>
        <v>6.6666666666666666E-2</v>
      </c>
      <c r="AE8" s="60">
        <f>SUM(COUNTIF($S$9:$S$76,"Vắng"),COUNTIF($S$9:$S$76,"Vắng có phép"))</f>
        <v>1</v>
      </c>
      <c r="AF8" s="68">
        <f>+$AE$8/$Z$8</f>
        <v>2.2222222222222223E-2</v>
      </c>
      <c r="AG8" s="69">
        <f>COUNTIF($W$9:$W$76,"Thi lại")</f>
        <v>0</v>
      </c>
      <c r="AH8" s="68">
        <f>+$AG$8/$Z$8</f>
        <v>0</v>
      </c>
      <c r="AI8" s="69">
        <f>COUNTIF($W$9:$W$77,"Học lại")</f>
        <v>4</v>
      </c>
      <c r="AJ8" s="68">
        <f>+$AI$8/$Z$8</f>
        <v>8.8888888888888892E-2</v>
      </c>
      <c r="AK8" s="60">
        <f>COUNTIF($W$10:$W$77,"Đạt")</f>
        <v>41</v>
      </c>
      <c r="AL8" s="67">
        <f>+$AK$8/$Z$8</f>
        <v>0.91111111111111109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6"/>
      <c r="Q9" s="15"/>
      <c r="R9" s="15"/>
      <c r="S9" s="106"/>
      <c r="T9" s="106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258</v>
      </c>
      <c r="D10" s="83" t="s">
        <v>259</v>
      </c>
      <c r="E10" s="18" t="s">
        <v>50</v>
      </c>
      <c r="F10" s="19" t="s">
        <v>260</v>
      </c>
      <c r="G10" s="17" t="s">
        <v>128</v>
      </c>
      <c r="H10" s="28">
        <v>10</v>
      </c>
      <c r="I10" s="28">
        <v>7</v>
      </c>
      <c r="J10" s="28" t="s">
        <v>28</v>
      </c>
      <c r="K10" s="28">
        <v>7</v>
      </c>
      <c r="L10" s="94"/>
      <c r="M10" s="94"/>
      <c r="N10" s="94"/>
      <c r="O10" s="95">
        <v>4</v>
      </c>
      <c r="P10" s="20">
        <f t="shared" ref="P10:P17" si="0">ROUND(SUMPRODUCT(H10:O10,$H$9:$O$9)/100,1)</f>
        <v>5.5</v>
      </c>
      <c r="Q10" s="21" t="str">
        <f t="shared" ref="Q10:Q54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1" t="str">
        <f t="shared" ref="R10:R54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34" t="str">
        <f t="shared" ref="S10:S17" si="3">+IF(OR($H10=0,$I10=0,$J10=0,$K10=0),"Không đủ ĐKDT","")</f>
        <v/>
      </c>
      <c r="T10" s="22" t="s">
        <v>95</v>
      </c>
      <c r="U10" s="3"/>
      <c r="V10" s="23"/>
      <c r="W10" s="71" t="str">
        <f t="shared" ref="W10:W54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261</v>
      </c>
      <c r="D11" s="84" t="s">
        <v>262</v>
      </c>
      <c r="E11" s="26" t="s">
        <v>50</v>
      </c>
      <c r="F11" s="27" t="s">
        <v>178</v>
      </c>
      <c r="G11" s="25" t="s">
        <v>112</v>
      </c>
      <c r="H11" s="28">
        <v>10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6</v>
      </c>
      <c r="P11" s="31">
        <f t="shared" si="0"/>
        <v>6.7</v>
      </c>
      <c r="Q11" s="21" t="str">
        <f t="shared" si="1"/>
        <v>C+</v>
      </c>
      <c r="R11" s="93" t="str">
        <f t="shared" si="2"/>
        <v>Trung bình</v>
      </c>
      <c r="S11" s="34" t="str">
        <f t="shared" si="3"/>
        <v/>
      </c>
      <c r="T11" s="35" t="s">
        <v>95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263</v>
      </c>
      <c r="D12" s="84" t="s">
        <v>264</v>
      </c>
      <c r="E12" s="26" t="s">
        <v>50</v>
      </c>
      <c r="F12" s="27" t="s">
        <v>265</v>
      </c>
      <c r="G12" s="25" t="s">
        <v>128</v>
      </c>
      <c r="H12" s="28">
        <v>9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7</v>
      </c>
      <c r="P12" s="31">
        <f t="shared" si="0"/>
        <v>7.2</v>
      </c>
      <c r="Q12" s="32" t="str">
        <f t="shared" si="1"/>
        <v>B</v>
      </c>
      <c r="R12" s="33" t="str">
        <f t="shared" si="2"/>
        <v>Khá</v>
      </c>
      <c r="S12" s="34" t="str">
        <f t="shared" si="3"/>
        <v/>
      </c>
      <c r="T12" s="35" t="s">
        <v>95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266</v>
      </c>
      <c r="D13" s="84" t="s">
        <v>267</v>
      </c>
      <c r="E13" s="26" t="s">
        <v>268</v>
      </c>
      <c r="F13" s="27" t="s">
        <v>269</v>
      </c>
      <c r="G13" s="25" t="s">
        <v>112</v>
      </c>
      <c r="H13" s="28">
        <v>10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5</v>
      </c>
      <c r="P13" s="31">
        <f t="shared" si="0"/>
        <v>6.1</v>
      </c>
      <c r="Q13" s="32" t="str">
        <f t="shared" si="1"/>
        <v>C</v>
      </c>
      <c r="R13" s="33" t="str">
        <f t="shared" si="2"/>
        <v>Trung bình</v>
      </c>
      <c r="S13" s="34" t="str">
        <f t="shared" si="3"/>
        <v/>
      </c>
      <c r="T13" s="35" t="s">
        <v>95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270</v>
      </c>
      <c r="D14" s="84" t="s">
        <v>73</v>
      </c>
      <c r="E14" s="26" t="s">
        <v>268</v>
      </c>
      <c r="F14" s="27" t="s">
        <v>271</v>
      </c>
      <c r="G14" s="25" t="s">
        <v>128</v>
      </c>
      <c r="H14" s="28">
        <v>10</v>
      </c>
      <c r="I14" s="28">
        <v>6</v>
      </c>
      <c r="J14" s="28" t="s">
        <v>28</v>
      </c>
      <c r="K14" s="28">
        <v>7</v>
      </c>
      <c r="L14" s="36"/>
      <c r="M14" s="36"/>
      <c r="N14" s="36"/>
      <c r="O14" s="30">
        <v>7</v>
      </c>
      <c r="P14" s="31">
        <f t="shared" si="0"/>
        <v>7.2</v>
      </c>
      <c r="Q14" s="32" t="str">
        <f t="shared" si="1"/>
        <v>B</v>
      </c>
      <c r="R14" s="33" t="str">
        <f t="shared" si="2"/>
        <v>Khá</v>
      </c>
      <c r="S14" s="34" t="str">
        <f t="shared" si="3"/>
        <v/>
      </c>
      <c r="T14" s="35" t="s">
        <v>95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272</v>
      </c>
      <c r="D15" s="84" t="s">
        <v>273</v>
      </c>
      <c r="E15" s="26" t="s">
        <v>56</v>
      </c>
      <c r="F15" s="27" t="s">
        <v>274</v>
      </c>
      <c r="G15" s="25" t="s">
        <v>128</v>
      </c>
      <c r="H15" s="28">
        <v>10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5</v>
      </c>
      <c r="P15" s="31">
        <f t="shared" si="0"/>
        <v>6.1</v>
      </c>
      <c r="Q15" s="32" t="str">
        <f t="shared" si="1"/>
        <v>C</v>
      </c>
      <c r="R15" s="33" t="str">
        <f t="shared" si="2"/>
        <v>Trung bình</v>
      </c>
      <c r="S15" s="34" t="str">
        <f t="shared" si="3"/>
        <v/>
      </c>
      <c r="T15" s="35" t="s">
        <v>95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275</v>
      </c>
      <c r="D16" s="84" t="s">
        <v>276</v>
      </c>
      <c r="E16" s="26" t="s">
        <v>277</v>
      </c>
      <c r="F16" s="27" t="s">
        <v>278</v>
      </c>
      <c r="G16" s="25" t="s">
        <v>128</v>
      </c>
      <c r="H16" s="28">
        <v>10</v>
      </c>
      <c r="I16" s="28">
        <v>7</v>
      </c>
      <c r="J16" s="28" t="s">
        <v>28</v>
      </c>
      <c r="K16" s="28">
        <v>7</v>
      </c>
      <c r="L16" s="36"/>
      <c r="M16" s="36"/>
      <c r="N16" s="36"/>
      <c r="O16" s="30">
        <v>6</v>
      </c>
      <c r="P16" s="31">
        <f t="shared" si="0"/>
        <v>6.7</v>
      </c>
      <c r="Q16" s="32" t="str">
        <f t="shared" si="1"/>
        <v>C+</v>
      </c>
      <c r="R16" s="33" t="str">
        <f t="shared" si="2"/>
        <v>Trung bình</v>
      </c>
      <c r="S16" s="34" t="str">
        <f t="shared" si="3"/>
        <v/>
      </c>
      <c r="T16" s="35" t="s">
        <v>95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279</v>
      </c>
      <c r="D17" s="84" t="s">
        <v>213</v>
      </c>
      <c r="E17" s="26" t="s">
        <v>134</v>
      </c>
      <c r="F17" s="27" t="s">
        <v>280</v>
      </c>
      <c r="G17" s="25" t="s">
        <v>128</v>
      </c>
      <c r="H17" s="28">
        <v>10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>
        <v>5</v>
      </c>
      <c r="P17" s="31">
        <f t="shared" si="0"/>
        <v>6.1</v>
      </c>
      <c r="Q17" s="32" t="str">
        <f t="shared" si="1"/>
        <v>C</v>
      </c>
      <c r="R17" s="33" t="str">
        <f t="shared" si="2"/>
        <v>Trung bình</v>
      </c>
      <c r="S17" s="34" t="str">
        <f t="shared" si="3"/>
        <v/>
      </c>
      <c r="T17" s="35" t="s">
        <v>95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281</v>
      </c>
      <c r="D18" s="84" t="s">
        <v>79</v>
      </c>
      <c r="E18" s="26" t="s">
        <v>134</v>
      </c>
      <c r="F18" s="27" t="s">
        <v>282</v>
      </c>
      <c r="G18" s="25" t="s">
        <v>104</v>
      </c>
      <c r="H18" s="28">
        <v>10</v>
      </c>
      <c r="I18" s="28">
        <v>6</v>
      </c>
      <c r="J18" s="28" t="s">
        <v>28</v>
      </c>
      <c r="K18" s="28">
        <v>7</v>
      </c>
      <c r="L18" s="36"/>
      <c r="M18" s="36"/>
      <c r="N18" s="36"/>
      <c r="O18" s="30" t="s">
        <v>531</v>
      </c>
      <c r="P18" s="31">
        <v>0</v>
      </c>
      <c r="Q18" s="32" t="str">
        <f t="shared" si="1"/>
        <v>F</v>
      </c>
      <c r="R18" s="33" t="str">
        <f t="shared" si="2"/>
        <v>Kém</v>
      </c>
      <c r="S18" s="34" t="s">
        <v>533</v>
      </c>
      <c r="T18" s="35" t="s">
        <v>95</v>
      </c>
      <c r="U18" s="3"/>
      <c r="V18" s="23"/>
      <c r="W18" s="71" t="str">
        <f t="shared" si="4"/>
        <v>Học lại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283</v>
      </c>
      <c r="D19" s="84" t="s">
        <v>284</v>
      </c>
      <c r="E19" s="26" t="s">
        <v>134</v>
      </c>
      <c r="F19" s="27" t="s">
        <v>285</v>
      </c>
      <c r="G19" s="25" t="s">
        <v>112</v>
      </c>
      <c r="H19" s="28">
        <v>10</v>
      </c>
      <c r="I19" s="28">
        <v>7</v>
      </c>
      <c r="J19" s="28" t="s">
        <v>28</v>
      </c>
      <c r="K19" s="28">
        <v>7</v>
      </c>
      <c r="L19" s="36"/>
      <c r="M19" s="36"/>
      <c r="N19" s="36"/>
      <c r="O19" s="30">
        <v>5</v>
      </c>
      <c r="P19" s="31">
        <f t="shared" ref="P19:P30" si="5">ROUND(SUMPRODUCT(H19:O19,$H$9:$O$9)/100,1)</f>
        <v>6.1</v>
      </c>
      <c r="Q19" s="32" t="str">
        <f t="shared" si="1"/>
        <v>C</v>
      </c>
      <c r="R19" s="33" t="str">
        <f t="shared" si="2"/>
        <v>Trung bình</v>
      </c>
      <c r="S19" s="34" t="str">
        <f t="shared" ref="S19:S30" si="6">+IF(OR($H19=0,$I19=0,$J19=0,$K19=0),"Không đủ ĐKDT","")</f>
        <v/>
      </c>
      <c r="T19" s="35" t="s">
        <v>95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286</v>
      </c>
      <c r="D20" s="84" t="s">
        <v>287</v>
      </c>
      <c r="E20" s="26" t="s">
        <v>145</v>
      </c>
      <c r="F20" s="27" t="s">
        <v>288</v>
      </c>
      <c r="G20" s="25" t="s">
        <v>112</v>
      </c>
      <c r="H20" s="28">
        <v>10</v>
      </c>
      <c r="I20" s="28">
        <v>7</v>
      </c>
      <c r="J20" s="28" t="s">
        <v>28</v>
      </c>
      <c r="K20" s="28">
        <v>7</v>
      </c>
      <c r="L20" s="36"/>
      <c r="M20" s="36"/>
      <c r="N20" s="36"/>
      <c r="O20" s="30">
        <v>7</v>
      </c>
      <c r="P20" s="31">
        <f t="shared" si="5"/>
        <v>7.3</v>
      </c>
      <c r="Q20" s="32" t="str">
        <f t="shared" si="1"/>
        <v>B</v>
      </c>
      <c r="R20" s="33" t="str">
        <f t="shared" si="2"/>
        <v>Khá</v>
      </c>
      <c r="S20" s="34" t="str">
        <f t="shared" si="6"/>
        <v/>
      </c>
      <c r="T20" s="35" t="s">
        <v>95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289</v>
      </c>
      <c r="D21" s="84" t="s">
        <v>290</v>
      </c>
      <c r="E21" s="26" t="s">
        <v>291</v>
      </c>
      <c r="F21" s="27" t="s">
        <v>292</v>
      </c>
      <c r="G21" s="25" t="s">
        <v>104</v>
      </c>
      <c r="H21" s="28">
        <v>10</v>
      </c>
      <c r="I21" s="28">
        <v>6</v>
      </c>
      <c r="J21" s="28" t="s">
        <v>28</v>
      </c>
      <c r="K21" s="28">
        <v>7</v>
      </c>
      <c r="L21" s="36"/>
      <c r="M21" s="36"/>
      <c r="N21" s="36"/>
      <c r="O21" s="30">
        <v>4</v>
      </c>
      <c r="P21" s="31">
        <f t="shared" si="5"/>
        <v>5.4</v>
      </c>
      <c r="Q21" s="32" t="str">
        <f t="shared" si="1"/>
        <v>D+</v>
      </c>
      <c r="R21" s="33" t="str">
        <f t="shared" si="2"/>
        <v>Trung bình yếu</v>
      </c>
      <c r="S21" s="34" t="str">
        <f t="shared" si="6"/>
        <v/>
      </c>
      <c r="T21" s="35" t="s">
        <v>95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293</v>
      </c>
      <c r="D22" s="84" t="s">
        <v>168</v>
      </c>
      <c r="E22" s="26" t="s">
        <v>294</v>
      </c>
      <c r="F22" s="27" t="s">
        <v>295</v>
      </c>
      <c r="G22" s="25" t="s">
        <v>100</v>
      </c>
      <c r="H22" s="28">
        <v>9</v>
      </c>
      <c r="I22" s="28">
        <v>6</v>
      </c>
      <c r="J22" s="28" t="s">
        <v>28</v>
      </c>
      <c r="K22" s="28">
        <v>7</v>
      </c>
      <c r="L22" s="36"/>
      <c r="M22" s="36"/>
      <c r="N22" s="36"/>
      <c r="O22" s="30">
        <v>4</v>
      </c>
      <c r="P22" s="31">
        <f t="shared" si="5"/>
        <v>5.3</v>
      </c>
      <c r="Q22" s="32" t="str">
        <f t="shared" si="1"/>
        <v>D+</v>
      </c>
      <c r="R22" s="33" t="str">
        <f t="shared" si="2"/>
        <v>Trung bình yếu</v>
      </c>
      <c r="S22" s="34" t="str">
        <f t="shared" si="6"/>
        <v/>
      </c>
      <c r="T22" s="35" t="s">
        <v>95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296</v>
      </c>
      <c r="D23" s="84" t="s">
        <v>297</v>
      </c>
      <c r="E23" s="26" t="s">
        <v>298</v>
      </c>
      <c r="F23" s="27" t="s">
        <v>299</v>
      </c>
      <c r="G23" s="25" t="s">
        <v>112</v>
      </c>
      <c r="H23" s="28">
        <v>10</v>
      </c>
      <c r="I23" s="28">
        <v>7</v>
      </c>
      <c r="J23" s="28" t="s">
        <v>28</v>
      </c>
      <c r="K23" s="28">
        <v>6</v>
      </c>
      <c r="L23" s="36"/>
      <c r="M23" s="36"/>
      <c r="N23" s="36"/>
      <c r="O23" s="30">
        <v>5</v>
      </c>
      <c r="P23" s="31">
        <f t="shared" si="5"/>
        <v>5.9</v>
      </c>
      <c r="Q23" s="32" t="str">
        <f t="shared" si="1"/>
        <v>C</v>
      </c>
      <c r="R23" s="33" t="str">
        <f t="shared" si="2"/>
        <v>Trung bình</v>
      </c>
      <c r="S23" s="34" t="str">
        <f t="shared" si="6"/>
        <v/>
      </c>
      <c r="T23" s="35" t="s">
        <v>95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300</v>
      </c>
      <c r="D24" s="84" t="s">
        <v>150</v>
      </c>
      <c r="E24" s="26" t="s">
        <v>59</v>
      </c>
      <c r="F24" s="27" t="s">
        <v>301</v>
      </c>
      <c r="G24" s="25" t="s">
        <v>112</v>
      </c>
      <c r="H24" s="28">
        <v>10</v>
      </c>
      <c r="I24" s="28">
        <v>6</v>
      </c>
      <c r="J24" s="28" t="s">
        <v>28</v>
      </c>
      <c r="K24" s="28">
        <v>7</v>
      </c>
      <c r="L24" s="36"/>
      <c r="M24" s="36"/>
      <c r="N24" s="36"/>
      <c r="O24" s="30">
        <v>4</v>
      </c>
      <c r="P24" s="31">
        <f t="shared" si="5"/>
        <v>5.4</v>
      </c>
      <c r="Q24" s="32" t="str">
        <f t="shared" si="1"/>
        <v>D+</v>
      </c>
      <c r="R24" s="33" t="str">
        <f t="shared" si="2"/>
        <v>Trung bình yếu</v>
      </c>
      <c r="S24" s="34" t="str">
        <f t="shared" si="6"/>
        <v/>
      </c>
      <c r="T24" s="35" t="s">
        <v>95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302</v>
      </c>
      <c r="D25" s="84" t="s">
        <v>303</v>
      </c>
      <c r="E25" s="26" t="s">
        <v>153</v>
      </c>
      <c r="F25" s="27" t="s">
        <v>72</v>
      </c>
      <c r="G25" s="25" t="s">
        <v>104</v>
      </c>
      <c r="H25" s="28">
        <v>10</v>
      </c>
      <c r="I25" s="28">
        <v>6</v>
      </c>
      <c r="J25" s="28" t="s">
        <v>28</v>
      </c>
      <c r="K25" s="28">
        <v>7</v>
      </c>
      <c r="L25" s="36"/>
      <c r="M25" s="36"/>
      <c r="N25" s="36"/>
      <c r="O25" s="30">
        <v>5</v>
      </c>
      <c r="P25" s="31">
        <f t="shared" si="5"/>
        <v>6</v>
      </c>
      <c r="Q25" s="32" t="str">
        <f t="shared" si="1"/>
        <v>C</v>
      </c>
      <c r="R25" s="33" t="str">
        <f t="shared" si="2"/>
        <v>Trung bình</v>
      </c>
      <c r="S25" s="34" t="str">
        <f t="shared" si="6"/>
        <v/>
      </c>
      <c r="T25" s="35" t="s">
        <v>95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304</v>
      </c>
      <c r="D26" s="84" t="s">
        <v>305</v>
      </c>
      <c r="E26" s="26" t="s">
        <v>61</v>
      </c>
      <c r="F26" s="27" t="s">
        <v>306</v>
      </c>
      <c r="G26" s="25" t="s">
        <v>128</v>
      </c>
      <c r="H26" s="28">
        <v>10</v>
      </c>
      <c r="I26" s="28">
        <v>6</v>
      </c>
      <c r="J26" s="28" t="s">
        <v>28</v>
      </c>
      <c r="K26" s="28">
        <v>7</v>
      </c>
      <c r="L26" s="36"/>
      <c r="M26" s="36"/>
      <c r="N26" s="36"/>
      <c r="O26" s="30">
        <v>6</v>
      </c>
      <c r="P26" s="31">
        <f t="shared" si="5"/>
        <v>6.6</v>
      </c>
      <c r="Q26" s="32" t="str">
        <f t="shared" si="1"/>
        <v>C+</v>
      </c>
      <c r="R26" s="33" t="str">
        <f t="shared" si="2"/>
        <v>Trung bình</v>
      </c>
      <c r="S26" s="34" t="str">
        <f t="shared" si="6"/>
        <v/>
      </c>
      <c r="T26" s="35" t="s">
        <v>95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307</v>
      </c>
      <c r="D27" s="84" t="s">
        <v>308</v>
      </c>
      <c r="E27" s="26" t="s">
        <v>61</v>
      </c>
      <c r="F27" s="27" t="s">
        <v>309</v>
      </c>
      <c r="G27" s="25" t="s">
        <v>100</v>
      </c>
      <c r="H27" s="28">
        <v>9</v>
      </c>
      <c r="I27" s="28">
        <v>6</v>
      </c>
      <c r="J27" s="28" t="s">
        <v>28</v>
      </c>
      <c r="K27" s="28">
        <v>7</v>
      </c>
      <c r="L27" s="36"/>
      <c r="M27" s="36"/>
      <c r="N27" s="36"/>
      <c r="O27" s="30">
        <v>5</v>
      </c>
      <c r="P27" s="31">
        <f t="shared" si="5"/>
        <v>5.9</v>
      </c>
      <c r="Q27" s="32" t="str">
        <f t="shared" si="1"/>
        <v>C</v>
      </c>
      <c r="R27" s="33" t="str">
        <f t="shared" si="2"/>
        <v>Trung bình</v>
      </c>
      <c r="S27" s="34" t="str">
        <f t="shared" si="6"/>
        <v/>
      </c>
      <c r="T27" s="35" t="s">
        <v>95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310</v>
      </c>
      <c r="D28" s="84" t="s">
        <v>150</v>
      </c>
      <c r="E28" s="26" t="s">
        <v>66</v>
      </c>
      <c r="F28" s="27" t="s">
        <v>311</v>
      </c>
      <c r="G28" s="25" t="s">
        <v>104</v>
      </c>
      <c r="H28" s="28">
        <v>10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2</v>
      </c>
      <c r="P28" s="31">
        <f t="shared" si="5"/>
        <v>4.3</v>
      </c>
      <c r="Q28" s="32" t="str">
        <f t="shared" si="1"/>
        <v>D</v>
      </c>
      <c r="R28" s="33" t="str">
        <f t="shared" si="2"/>
        <v>Trung bình yếu</v>
      </c>
      <c r="S28" s="34" t="str">
        <f t="shared" si="6"/>
        <v/>
      </c>
      <c r="T28" s="35" t="s">
        <v>95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312</v>
      </c>
      <c r="D29" s="84" t="s">
        <v>313</v>
      </c>
      <c r="E29" s="26" t="s">
        <v>67</v>
      </c>
      <c r="F29" s="27" t="s">
        <v>314</v>
      </c>
      <c r="G29" s="25" t="s">
        <v>100</v>
      </c>
      <c r="H29" s="28">
        <v>10</v>
      </c>
      <c r="I29" s="28">
        <v>6</v>
      </c>
      <c r="J29" s="28" t="s">
        <v>28</v>
      </c>
      <c r="K29" s="28">
        <v>6</v>
      </c>
      <c r="L29" s="36"/>
      <c r="M29" s="36"/>
      <c r="N29" s="36"/>
      <c r="O29" s="30">
        <v>6</v>
      </c>
      <c r="P29" s="31">
        <f t="shared" si="5"/>
        <v>6.4</v>
      </c>
      <c r="Q29" s="32" t="str">
        <f t="shared" si="1"/>
        <v>C</v>
      </c>
      <c r="R29" s="33" t="str">
        <f t="shared" si="2"/>
        <v>Trung bình</v>
      </c>
      <c r="S29" s="34" t="str">
        <f t="shared" si="6"/>
        <v/>
      </c>
      <c r="T29" s="35" t="s">
        <v>95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315</v>
      </c>
      <c r="D30" s="84" t="s">
        <v>51</v>
      </c>
      <c r="E30" s="26" t="s">
        <v>316</v>
      </c>
      <c r="F30" s="27" t="s">
        <v>317</v>
      </c>
      <c r="G30" s="25" t="s">
        <v>128</v>
      </c>
      <c r="H30" s="28">
        <v>10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5</v>
      </c>
      <c r="P30" s="31">
        <f t="shared" si="5"/>
        <v>6.1</v>
      </c>
      <c r="Q30" s="32" t="str">
        <f t="shared" si="1"/>
        <v>C</v>
      </c>
      <c r="R30" s="33" t="str">
        <f t="shared" si="2"/>
        <v>Trung bình</v>
      </c>
      <c r="S30" s="34" t="str">
        <f t="shared" si="6"/>
        <v/>
      </c>
      <c r="T30" s="35" t="s">
        <v>95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318</v>
      </c>
      <c r="D31" s="84" t="s">
        <v>319</v>
      </c>
      <c r="E31" s="26" t="s">
        <v>316</v>
      </c>
      <c r="F31" s="27" t="s">
        <v>320</v>
      </c>
      <c r="G31" s="25" t="s">
        <v>321</v>
      </c>
      <c r="H31" s="28">
        <v>6</v>
      </c>
      <c r="I31" s="28">
        <v>6</v>
      </c>
      <c r="J31" s="28" t="s">
        <v>28</v>
      </c>
      <c r="K31" s="28">
        <v>6</v>
      </c>
      <c r="L31" s="36"/>
      <c r="M31" s="36"/>
      <c r="N31" s="36"/>
      <c r="O31" s="30" t="s">
        <v>532</v>
      </c>
      <c r="P31" s="31">
        <v>0</v>
      </c>
      <c r="Q31" s="32" t="str">
        <f t="shared" si="1"/>
        <v>F</v>
      </c>
      <c r="R31" s="33" t="str">
        <f t="shared" si="2"/>
        <v>Kém</v>
      </c>
      <c r="S31" s="34" t="s">
        <v>535</v>
      </c>
      <c r="T31" s="35" t="s">
        <v>95</v>
      </c>
      <c r="U31" s="3"/>
      <c r="V31" s="23"/>
      <c r="W31" s="71" t="str">
        <f t="shared" si="4"/>
        <v>Học lại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322</v>
      </c>
      <c r="D32" s="84" t="s">
        <v>323</v>
      </c>
      <c r="E32" s="26" t="s">
        <v>324</v>
      </c>
      <c r="F32" s="27" t="s">
        <v>124</v>
      </c>
      <c r="G32" s="25" t="s">
        <v>104</v>
      </c>
      <c r="H32" s="28">
        <v>10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 t="s">
        <v>531</v>
      </c>
      <c r="P32" s="31">
        <v>0</v>
      </c>
      <c r="Q32" s="32" t="str">
        <f t="shared" si="1"/>
        <v>F</v>
      </c>
      <c r="R32" s="33" t="str">
        <f t="shared" si="2"/>
        <v>Kém</v>
      </c>
      <c r="S32" s="34" t="s">
        <v>533</v>
      </c>
      <c r="T32" s="35" t="s">
        <v>95</v>
      </c>
      <c r="U32" s="3"/>
      <c r="V32" s="23"/>
      <c r="W32" s="71" t="str">
        <f t="shared" si="4"/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325</v>
      </c>
      <c r="D33" s="84" t="s">
        <v>326</v>
      </c>
      <c r="E33" s="26" t="s">
        <v>324</v>
      </c>
      <c r="F33" s="27" t="s">
        <v>327</v>
      </c>
      <c r="G33" s="25" t="s">
        <v>112</v>
      </c>
      <c r="H33" s="28">
        <v>10</v>
      </c>
      <c r="I33" s="28">
        <v>7</v>
      </c>
      <c r="J33" s="28" t="s">
        <v>28</v>
      </c>
      <c r="K33" s="28">
        <v>6</v>
      </c>
      <c r="L33" s="36"/>
      <c r="M33" s="36"/>
      <c r="N33" s="36"/>
      <c r="O33" s="30">
        <v>8</v>
      </c>
      <c r="P33" s="31">
        <f t="shared" ref="P33:P49" si="7">ROUND(SUMPRODUCT(H33:O33,$H$9:$O$9)/100,1)</f>
        <v>7.7</v>
      </c>
      <c r="Q33" s="32" t="str">
        <f t="shared" si="1"/>
        <v>B</v>
      </c>
      <c r="R33" s="33" t="str">
        <f t="shared" si="2"/>
        <v>Khá</v>
      </c>
      <c r="S33" s="34" t="str">
        <f t="shared" ref="S33:S49" si="8">+IF(OR($H33=0,$I33=0,$J33=0,$K33=0),"Không đủ ĐKDT","")</f>
        <v/>
      </c>
      <c r="T33" s="35" t="s">
        <v>96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328</v>
      </c>
      <c r="D34" s="84" t="s">
        <v>329</v>
      </c>
      <c r="E34" s="26" t="s">
        <v>180</v>
      </c>
      <c r="F34" s="27" t="s">
        <v>330</v>
      </c>
      <c r="G34" s="25" t="s">
        <v>128</v>
      </c>
      <c r="H34" s="28">
        <v>10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6</v>
      </c>
      <c r="P34" s="31">
        <f t="shared" si="7"/>
        <v>6.7</v>
      </c>
      <c r="Q34" s="32" t="str">
        <f t="shared" si="1"/>
        <v>C+</v>
      </c>
      <c r="R34" s="33" t="str">
        <f t="shared" si="2"/>
        <v>Trung bình</v>
      </c>
      <c r="S34" s="34" t="str">
        <f t="shared" si="8"/>
        <v/>
      </c>
      <c r="T34" s="35" t="s">
        <v>96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331</v>
      </c>
      <c r="D35" s="84" t="s">
        <v>244</v>
      </c>
      <c r="E35" s="26" t="s">
        <v>186</v>
      </c>
      <c r="F35" s="27" t="s">
        <v>332</v>
      </c>
      <c r="G35" s="25" t="s">
        <v>104</v>
      </c>
      <c r="H35" s="28">
        <v>10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6</v>
      </c>
      <c r="P35" s="31">
        <f t="shared" si="7"/>
        <v>6.7</v>
      </c>
      <c r="Q35" s="32" t="str">
        <f t="shared" si="1"/>
        <v>C+</v>
      </c>
      <c r="R35" s="33" t="str">
        <f t="shared" si="2"/>
        <v>Trung bình</v>
      </c>
      <c r="S35" s="34" t="str">
        <f t="shared" si="8"/>
        <v/>
      </c>
      <c r="T35" s="35" t="s">
        <v>96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333</v>
      </c>
      <c r="D36" s="84" t="s">
        <v>334</v>
      </c>
      <c r="E36" s="26" t="s">
        <v>74</v>
      </c>
      <c r="F36" s="27" t="s">
        <v>235</v>
      </c>
      <c r="G36" s="25" t="s">
        <v>104</v>
      </c>
      <c r="H36" s="28">
        <v>10</v>
      </c>
      <c r="I36" s="28">
        <v>7</v>
      </c>
      <c r="J36" s="28" t="s">
        <v>28</v>
      </c>
      <c r="K36" s="28">
        <v>7</v>
      </c>
      <c r="L36" s="36"/>
      <c r="M36" s="36"/>
      <c r="N36" s="36"/>
      <c r="O36" s="30">
        <v>7</v>
      </c>
      <c r="P36" s="31">
        <f t="shared" si="7"/>
        <v>7.3</v>
      </c>
      <c r="Q36" s="32" t="str">
        <f t="shared" si="1"/>
        <v>B</v>
      </c>
      <c r="R36" s="33" t="str">
        <f t="shared" si="2"/>
        <v>Khá</v>
      </c>
      <c r="S36" s="34" t="str">
        <f t="shared" si="8"/>
        <v/>
      </c>
      <c r="T36" s="35" t="s">
        <v>96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335</v>
      </c>
      <c r="D37" s="84" t="s">
        <v>336</v>
      </c>
      <c r="E37" s="26" t="s">
        <v>74</v>
      </c>
      <c r="F37" s="27" t="s">
        <v>309</v>
      </c>
      <c r="G37" s="25" t="s">
        <v>112</v>
      </c>
      <c r="H37" s="28">
        <v>9</v>
      </c>
      <c r="I37" s="28">
        <v>6</v>
      </c>
      <c r="J37" s="28" t="s">
        <v>28</v>
      </c>
      <c r="K37" s="28">
        <v>6</v>
      </c>
      <c r="L37" s="36"/>
      <c r="M37" s="36"/>
      <c r="N37" s="36"/>
      <c r="O37" s="30">
        <v>5</v>
      </c>
      <c r="P37" s="31">
        <f t="shared" si="7"/>
        <v>5.7</v>
      </c>
      <c r="Q37" s="32" t="str">
        <f t="shared" si="1"/>
        <v>C</v>
      </c>
      <c r="R37" s="33" t="str">
        <f t="shared" si="2"/>
        <v>Trung bình</v>
      </c>
      <c r="S37" s="34" t="str">
        <f t="shared" si="8"/>
        <v/>
      </c>
      <c r="T37" s="35" t="s">
        <v>96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337</v>
      </c>
      <c r="D38" s="84" t="s">
        <v>338</v>
      </c>
      <c r="E38" s="26" t="s">
        <v>76</v>
      </c>
      <c r="F38" s="27" t="s">
        <v>339</v>
      </c>
      <c r="G38" s="25" t="s">
        <v>340</v>
      </c>
      <c r="H38" s="28">
        <v>9</v>
      </c>
      <c r="I38" s="28">
        <v>6</v>
      </c>
      <c r="J38" s="28" t="s">
        <v>28</v>
      </c>
      <c r="K38" s="28">
        <v>6</v>
      </c>
      <c r="L38" s="36"/>
      <c r="M38" s="36"/>
      <c r="N38" s="36"/>
      <c r="O38" s="30">
        <v>5</v>
      </c>
      <c r="P38" s="31">
        <f t="shared" si="7"/>
        <v>5.7</v>
      </c>
      <c r="Q38" s="32" t="str">
        <f t="shared" si="1"/>
        <v>C</v>
      </c>
      <c r="R38" s="33" t="str">
        <f t="shared" si="2"/>
        <v>Trung bình</v>
      </c>
      <c r="S38" s="34" t="str">
        <f t="shared" si="8"/>
        <v/>
      </c>
      <c r="T38" s="35" t="s">
        <v>96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341</v>
      </c>
      <c r="D39" s="84" t="s">
        <v>342</v>
      </c>
      <c r="E39" s="26" t="s">
        <v>76</v>
      </c>
      <c r="F39" s="27" t="s">
        <v>343</v>
      </c>
      <c r="G39" s="25" t="s">
        <v>104</v>
      </c>
      <c r="H39" s="28">
        <v>10</v>
      </c>
      <c r="I39" s="28">
        <v>6</v>
      </c>
      <c r="J39" s="28" t="s">
        <v>28</v>
      </c>
      <c r="K39" s="28">
        <v>6</v>
      </c>
      <c r="L39" s="36"/>
      <c r="M39" s="36"/>
      <c r="N39" s="36"/>
      <c r="O39" s="30">
        <v>5</v>
      </c>
      <c r="P39" s="31">
        <f t="shared" si="7"/>
        <v>5.8</v>
      </c>
      <c r="Q39" s="32" t="str">
        <f t="shared" si="1"/>
        <v>C</v>
      </c>
      <c r="R39" s="33" t="str">
        <f t="shared" si="2"/>
        <v>Trung bình</v>
      </c>
      <c r="S39" s="34" t="str">
        <f t="shared" si="8"/>
        <v/>
      </c>
      <c r="T39" s="35" t="s">
        <v>96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344</v>
      </c>
      <c r="D40" s="84" t="s">
        <v>345</v>
      </c>
      <c r="E40" s="26" t="s">
        <v>346</v>
      </c>
      <c r="F40" s="27" t="s">
        <v>347</v>
      </c>
      <c r="G40" s="25" t="s">
        <v>112</v>
      </c>
      <c r="H40" s="28">
        <v>10</v>
      </c>
      <c r="I40" s="28">
        <v>7</v>
      </c>
      <c r="J40" s="28" t="s">
        <v>28</v>
      </c>
      <c r="K40" s="28">
        <v>7</v>
      </c>
      <c r="L40" s="36"/>
      <c r="M40" s="36"/>
      <c r="N40" s="36"/>
      <c r="O40" s="30">
        <v>6</v>
      </c>
      <c r="P40" s="31">
        <f t="shared" si="7"/>
        <v>6.7</v>
      </c>
      <c r="Q40" s="32" t="str">
        <f t="shared" si="1"/>
        <v>C+</v>
      </c>
      <c r="R40" s="33" t="str">
        <f t="shared" si="2"/>
        <v>Trung bình</v>
      </c>
      <c r="S40" s="34" t="str">
        <f t="shared" si="8"/>
        <v/>
      </c>
      <c r="T40" s="35" t="s">
        <v>96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348</v>
      </c>
      <c r="D41" s="84" t="s">
        <v>349</v>
      </c>
      <c r="E41" s="26" t="s">
        <v>210</v>
      </c>
      <c r="F41" s="27" t="s">
        <v>62</v>
      </c>
      <c r="G41" s="25" t="s">
        <v>100</v>
      </c>
      <c r="H41" s="28">
        <v>9</v>
      </c>
      <c r="I41" s="28">
        <v>7</v>
      </c>
      <c r="J41" s="28" t="s">
        <v>28</v>
      </c>
      <c r="K41" s="28">
        <v>7</v>
      </c>
      <c r="L41" s="36"/>
      <c r="M41" s="36"/>
      <c r="N41" s="36"/>
      <c r="O41" s="30">
        <v>7</v>
      </c>
      <c r="P41" s="31">
        <f t="shared" si="7"/>
        <v>7.2</v>
      </c>
      <c r="Q41" s="32" t="str">
        <f t="shared" si="1"/>
        <v>B</v>
      </c>
      <c r="R41" s="33" t="str">
        <f t="shared" si="2"/>
        <v>Khá</v>
      </c>
      <c r="S41" s="34" t="str">
        <f t="shared" si="8"/>
        <v/>
      </c>
      <c r="T41" s="35" t="s">
        <v>96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350</v>
      </c>
      <c r="D42" s="84" t="s">
        <v>351</v>
      </c>
      <c r="E42" s="26" t="s">
        <v>210</v>
      </c>
      <c r="F42" s="27" t="s">
        <v>211</v>
      </c>
      <c r="G42" s="25" t="s">
        <v>112</v>
      </c>
      <c r="H42" s="28">
        <v>9</v>
      </c>
      <c r="I42" s="28">
        <v>6</v>
      </c>
      <c r="J42" s="28" t="s">
        <v>28</v>
      </c>
      <c r="K42" s="28">
        <v>7</v>
      </c>
      <c r="L42" s="36"/>
      <c r="M42" s="36"/>
      <c r="N42" s="36"/>
      <c r="O42" s="30">
        <v>6</v>
      </c>
      <c r="P42" s="31">
        <f t="shared" si="7"/>
        <v>6.5</v>
      </c>
      <c r="Q42" s="32" t="str">
        <f t="shared" si="1"/>
        <v>C+</v>
      </c>
      <c r="R42" s="33" t="str">
        <f t="shared" si="2"/>
        <v>Trung bình</v>
      </c>
      <c r="S42" s="34" t="str">
        <f t="shared" si="8"/>
        <v/>
      </c>
      <c r="T42" s="35" t="s">
        <v>96</v>
      </c>
      <c r="U42" s="3"/>
      <c r="V42" s="23"/>
      <c r="W42" s="71" t="str">
        <f t="shared" si="4"/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352</v>
      </c>
      <c r="D43" s="84" t="s">
        <v>353</v>
      </c>
      <c r="E43" s="26" t="s">
        <v>354</v>
      </c>
      <c r="F43" s="27" t="s">
        <v>355</v>
      </c>
      <c r="G43" s="25" t="s">
        <v>112</v>
      </c>
      <c r="H43" s="28">
        <v>10</v>
      </c>
      <c r="I43" s="28">
        <v>7</v>
      </c>
      <c r="J43" s="28" t="s">
        <v>28</v>
      </c>
      <c r="K43" s="28">
        <v>6</v>
      </c>
      <c r="L43" s="36"/>
      <c r="M43" s="36"/>
      <c r="N43" s="36"/>
      <c r="O43" s="30">
        <v>2</v>
      </c>
      <c r="P43" s="31">
        <f t="shared" si="7"/>
        <v>4.0999999999999996</v>
      </c>
      <c r="Q43" s="32" t="str">
        <f t="shared" si="1"/>
        <v>D</v>
      </c>
      <c r="R43" s="33" t="str">
        <f t="shared" si="2"/>
        <v>Trung bình yếu</v>
      </c>
      <c r="S43" s="34" t="str">
        <f t="shared" si="8"/>
        <v/>
      </c>
      <c r="T43" s="35" t="s">
        <v>96</v>
      </c>
      <c r="U43" s="3"/>
      <c r="V43" s="23"/>
      <c r="W43" s="71" t="str">
        <f t="shared" si="4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356</v>
      </c>
      <c r="D44" s="84" t="s">
        <v>357</v>
      </c>
      <c r="E44" s="26" t="s">
        <v>78</v>
      </c>
      <c r="F44" s="27" t="s">
        <v>358</v>
      </c>
      <c r="G44" s="25" t="s">
        <v>128</v>
      </c>
      <c r="H44" s="28">
        <v>10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8</v>
      </c>
      <c r="P44" s="31">
        <f t="shared" si="7"/>
        <v>7.9</v>
      </c>
      <c r="Q44" s="32" t="str">
        <f t="shared" si="1"/>
        <v>B</v>
      </c>
      <c r="R44" s="33" t="str">
        <f t="shared" si="2"/>
        <v>Khá</v>
      </c>
      <c r="S44" s="34" t="str">
        <f t="shared" si="8"/>
        <v/>
      </c>
      <c r="T44" s="35" t="s">
        <v>96</v>
      </c>
      <c r="U44" s="3"/>
      <c r="V44" s="23"/>
      <c r="W44" s="71" t="str">
        <f t="shared" si="4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359</v>
      </c>
      <c r="D45" s="84" t="s">
        <v>162</v>
      </c>
      <c r="E45" s="26" t="s">
        <v>360</v>
      </c>
      <c r="F45" s="27" t="s">
        <v>361</v>
      </c>
      <c r="G45" s="25" t="s">
        <v>112</v>
      </c>
      <c r="H45" s="28">
        <v>10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2</v>
      </c>
      <c r="P45" s="31">
        <f t="shared" si="7"/>
        <v>4.5</v>
      </c>
      <c r="Q45" s="32" t="str">
        <f t="shared" si="1"/>
        <v>D</v>
      </c>
      <c r="R45" s="33" t="str">
        <f t="shared" si="2"/>
        <v>Trung bình yếu</v>
      </c>
      <c r="S45" s="34" t="str">
        <f t="shared" si="8"/>
        <v/>
      </c>
      <c r="T45" s="35" t="s">
        <v>96</v>
      </c>
      <c r="U45" s="3"/>
      <c r="V45" s="23"/>
      <c r="W45" s="71" t="str">
        <f t="shared" si="4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362</v>
      </c>
      <c r="D46" s="84" t="s">
        <v>363</v>
      </c>
      <c r="E46" s="26" t="s">
        <v>81</v>
      </c>
      <c r="F46" s="27" t="s">
        <v>364</v>
      </c>
      <c r="G46" s="25" t="s">
        <v>104</v>
      </c>
      <c r="H46" s="28">
        <v>10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7</v>
      </c>
      <c r="P46" s="31">
        <f t="shared" si="7"/>
        <v>7.3</v>
      </c>
      <c r="Q46" s="32" t="str">
        <f t="shared" si="1"/>
        <v>B</v>
      </c>
      <c r="R46" s="33" t="str">
        <f t="shared" si="2"/>
        <v>Khá</v>
      </c>
      <c r="S46" s="34" t="str">
        <f t="shared" si="8"/>
        <v/>
      </c>
      <c r="T46" s="35" t="s">
        <v>96</v>
      </c>
      <c r="U46" s="3"/>
      <c r="V46" s="23"/>
      <c r="W46" s="71" t="str">
        <f t="shared" si="4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365</v>
      </c>
      <c r="D47" s="84" t="s">
        <v>228</v>
      </c>
      <c r="E47" s="26" t="s">
        <v>81</v>
      </c>
      <c r="F47" s="27" t="s">
        <v>54</v>
      </c>
      <c r="G47" s="25" t="s">
        <v>112</v>
      </c>
      <c r="H47" s="28">
        <v>10</v>
      </c>
      <c r="I47" s="28">
        <v>6</v>
      </c>
      <c r="J47" s="28" t="s">
        <v>28</v>
      </c>
      <c r="K47" s="28">
        <v>7</v>
      </c>
      <c r="L47" s="36"/>
      <c r="M47" s="36"/>
      <c r="N47" s="36"/>
      <c r="O47" s="30">
        <v>3</v>
      </c>
      <c r="P47" s="31">
        <f t="shared" si="7"/>
        <v>4.8</v>
      </c>
      <c r="Q47" s="32" t="str">
        <f t="shared" si="1"/>
        <v>D</v>
      </c>
      <c r="R47" s="33" t="str">
        <f t="shared" si="2"/>
        <v>Trung bình yếu</v>
      </c>
      <c r="S47" s="34" t="str">
        <f t="shared" si="8"/>
        <v/>
      </c>
      <c r="T47" s="35" t="s">
        <v>96</v>
      </c>
      <c r="U47" s="3"/>
      <c r="V47" s="23"/>
      <c r="W47" s="71" t="str">
        <f t="shared" si="4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366</v>
      </c>
      <c r="D48" s="84" t="s">
        <v>367</v>
      </c>
      <c r="E48" s="26" t="s">
        <v>81</v>
      </c>
      <c r="F48" s="27" t="s">
        <v>184</v>
      </c>
      <c r="G48" s="25" t="s">
        <v>128</v>
      </c>
      <c r="H48" s="28">
        <v>9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7</v>
      </c>
      <c r="P48" s="31">
        <f t="shared" si="7"/>
        <v>7.2</v>
      </c>
      <c r="Q48" s="32" t="str">
        <f t="shared" si="1"/>
        <v>B</v>
      </c>
      <c r="R48" s="33" t="str">
        <f t="shared" si="2"/>
        <v>Khá</v>
      </c>
      <c r="S48" s="34" t="str">
        <f t="shared" si="8"/>
        <v/>
      </c>
      <c r="T48" s="35" t="s">
        <v>96</v>
      </c>
      <c r="U48" s="3"/>
      <c r="V48" s="23"/>
      <c r="W48" s="71" t="str">
        <f t="shared" si="4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368</v>
      </c>
      <c r="D49" s="84" t="s">
        <v>369</v>
      </c>
      <c r="E49" s="26" t="s">
        <v>370</v>
      </c>
      <c r="F49" s="27" t="s">
        <v>371</v>
      </c>
      <c r="G49" s="25" t="s">
        <v>100</v>
      </c>
      <c r="H49" s="28">
        <v>10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4</v>
      </c>
      <c r="P49" s="31">
        <f t="shared" si="7"/>
        <v>5.5</v>
      </c>
      <c r="Q49" s="32" t="str">
        <f t="shared" si="1"/>
        <v>C</v>
      </c>
      <c r="R49" s="33" t="str">
        <f t="shared" si="2"/>
        <v>Trung bình</v>
      </c>
      <c r="S49" s="34" t="str">
        <f t="shared" si="8"/>
        <v/>
      </c>
      <c r="T49" s="35" t="s">
        <v>96</v>
      </c>
      <c r="U49" s="3"/>
      <c r="V49" s="23"/>
      <c r="W49" s="71" t="str">
        <f t="shared" si="4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372</v>
      </c>
      <c r="D50" s="84" t="s">
        <v>79</v>
      </c>
      <c r="E50" s="26" t="s">
        <v>373</v>
      </c>
      <c r="F50" s="27" t="s">
        <v>374</v>
      </c>
      <c r="G50" s="25" t="s">
        <v>112</v>
      </c>
      <c r="H50" s="28">
        <v>10</v>
      </c>
      <c r="I50" s="28">
        <v>7</v>
      </c>
      <c r="J50" s="28" t="s">
        <v>28</v>
      </c>
      <c r="K50" s="28">
        <v>6</v>
      </c>
      <c r="L50" s="36"/>
      <c r="M50" s="36"/>
      <c r="N50" s="36"/>
      <c r="O50" s="30" t="s">
        <v>531</v>
      </c>
      <c r="P50" s="31">
        <v>0</v>
      </c>
      <c r="Q50" s="32" t="str">
        <f t="shared" si="1"/>
        <v>F</v>
      </c>
      <c r="R50" s="33" t="str">
        <f t="shared" si="2"/>
        <v>Kém</v>
      </c>
      <c r="S50" s="34" t="s">
        <v>533</v>
      </c>
      <c r="T50" s="35" t="s">
        <v>96</v>
      </c>
      <c r="U50" s="3"/>
      <c r="V50" s="23"/>
      <c r="W50" s="71" t="str">
        <f t="shared" si="4"/>
        <v>Học lại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375</v>
      </c>
      <c r="D51" s="84" t="s">
        <v>51</v>
      </c>
      <c r="E51" s="26" t="s">
        <v>84</v>
      </c>
      <c r="F51" s="27" t="s">
        <v>376</v>
      </c>
      <c r="G51" s="25" t="s">
        <v>128</v>
      </c>
      <c r="H51" s="28">
        <v>10</v>
      </c>
      <c r="I51" s="28">
        <v>7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>ROUND(SUMPRODUCT(H51:O51,$H$9:$O$9)/100,1)</f>
        <v>6.1</v>
      </c>
      <c r="Q51" s="32" t="str">
        <f t="shared" si="1"/>
        <v>C</v>
      </c>
      <c r="R51" s="33" t="str">
        <f t="shared" si="2"/>
        <v>Trung bình</v>
      </c>
      <c r="S51" s="34" t="str">
        <f>+IF(OR($H51=0,$I51=0,$J51=0,$K51=0),"Không đủ ĐKDT","")</f>
        <v/>
      </c>
      <c r="T51" s="35" t="s">
        <v>96</v>
      </c>
      <c r="U51" s="3"/>
      <c r="V51" s="23"/>
      <c r="W51" s="71" t="str">
        <f t="shared" si="4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377</v>
      </c>
      <c r="D52" s="84" t="s">
        <v>51</v>
      </c>
      <c r="E52" s="26" t="s">
        <v>378</v>
      </c>
      <c r="F52" s="27" t="s">
        <v>171</v>
      </c>
      <c r="G52" s="25" t="s">
        <v>100</v>
      </c>
      <c r="H52" s="28">
        <v>10</v>
      </c>
      <c r="I52" s="28">
        <v>7</v>
      </c>
      <c r="J52" s="28" t="s">
        <v>28</v>
      </c>
      <c r="K52" s="28">
        <v>7</v>
      </c>
      <c r="L52" s="36"/>
      <c r="M52" s="36"/>
      <c r="N52" s="36"/>
      <c r="O52" s="30">
        <v>8</v>
      </c>
      <c r="P52" s="31">
        <f>ROUND(SUMPRODUCT(H52:O52,$H$9:$O$9)/100,1)</f>
        <v>7.9</v>
      </c>
      <c r="Q52" s="32" t="str">
        <f t="shared" si="1"/>
        <v>B</v>
      </c>
      <c r="R52" s="33" t="str">
        <f t="shared" si="2"/>
        <v>Khá</v>
      </c>
      <c r="S52" s="34" t="str">
        <f>+IF(OR($H52=0,$I52=0,$J52=0,$K52=0),"Không đủ ĐKDT","")</f>
        <v/>
      </c>
      <c r="T52" s="35" t="s">
        <v>96</v>
      </c>
      <c r="U52" s="3"/>
      <c r="V52" s="23"/>
      <c r="W52" s="71" t="str">
        <f t="shared" si="4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379</v>
      </c>
      <c r="D53" s="84" t="s">
        <v>380</v>
      </c>
      <c r="E53" s="26" t="s">
        <v>378</v>
      </c>
      <c r="F53" s="27" t="s">
        <v>381</v>
      </c>
      <c r="G53" s="25" t="s">
        <v>321</v>
      </c>
      <c r="H53" s="28">
        <v>6</v>
      </c>
      <c r="I53" s="28">
        <v>6</v>
      </c>
      <c r="J53" s="28" t="s">
        <v>28</v>
      </c>
      <c r="K53" s="28">
        <v>7</v>
      </c>
      <c r="L53" s="36"/>
      <c r="M53" s="36"/>
      <c r="N53" s="36"/>
      <c r="O53" s="30">
        <v>5</v>
      </c>
      <c r="P53" s="31">
        <f>ROUND(SUMPRODUCT(H53:O53,$H$9:$O$9)/100,1)</f>
        <v>5.6</v>
      </c>
      <c r="Q53" s="32" t="str">
        <f t="shared" si="1"/>
        <v>C</v>
      </c>
      <c r="R53" s="33" t="str">
        <f t="shared" si="2"/>
        <v>Trung bình</v>
      </c>
      <c r="S53" s="34" t="str">
        <f>+IF(OR($H53=0,$I53=0,$J53=0,$K53=0),"Không đủ ĐKDT","")</f>
        <v/>
      </c>
      <c r="T53" s="35" t="s">
        <v>96</v>
      </c>
      <c r="U53" s="3"/>
      <c r="V53" s="23"/>
      <c r="W53" s="71" t="str">
        <f t="shared" si="4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382</v>
      </c>
      <c r="D54" s="84" t="s">
        <v>383</v>
      </c>
      <c r="E54" s="26" t="s">
        <v>251</v>
      </c>
      <c r="F54" s="27" t="s">
        <v>384</v>
      </c>
      <c r="G54" s="25" t="s">
        <v>104</v>
      </c>
      <c r="H54" s="28">
        <v>10</v>
      </c>
      <c r="I54" s="28">
        <v>6</v>
      </c>
      <c r="J54" s="28" t="s">
        <v>28</v>
      </c>
      <c r="K54" s="28">
        <v>7</v>
      </c>
      <c r="L54" s="36"/>
      <c r="M54" s="36"/>
      <c r="N54" s="36"/>
      <c r="O54" s="30">
        <v>8</v>
      </c>
      <c r="P54" s="31">
        <f>ROUND(SUMPRODUCT(H54:O54,$H$9:$O$9)/100,1)</f>
        <v>7.8</v>
      </c>
      <c r="Q54" s="32" t="str">
        <f t="shared" si="1"/>
        <v>B</v>
      </c>
      <c r="R54" s="33" t="str">
        <f t="shared" si="2"/>
        <v>Khá</v>
      </c>
      <c r="S54" s="34" t="str">
        <f>+IF(OR($H54=0,$I54=0,$J54=0,$K54=0),"Không đủ ĐKDT","")</f>
        <v/>
      </c>
      <c r="T54" s="35" t="s">
        <v>96</v>
      </c>
      <c r="U54" s="3"/>
      <c r="V54" s="23"/>
      <c r="W54" s="71" t="str">
        <f t="shared" si="4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5.75" customHeight="1">
      <c r="A55" s="2"/>
      <c r="B55" s="37"/>
      <c r="C55" s="38"/>
      <c r="D55" s="85"/>
      <c r="E55" s="39"/>
      <c r="F55" s="39"/>
      <c r="G55" s="39"/>
      <c r="H55" s="40"/>
      <c r="I55" s="41"/>
      <c r="J55" s="41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3"/>
    </row>
    <row r="56" spans="1:38" ht="16.5">
      <c r="A56" s="2"/>
      <c r="B56" s="110" t="s">
        <v>29</v>
      </c>
      <c r="C56" s="110"/>
      <c r="D56" s="85"/>
      <c r="E56" s="39"/>
      <c r="F56" s="39"/>
      <c r="G56" s="39"/>
      <c r="H56" s="40"/>
      <c r="I56" s="41"/>
      <c r="J56" s="41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3"/>
    </row>
    <row r="57" spans="1:38" ht="16.5" customHeight="1">
      <c r="A57" s="2"/>
      <c r="B57" s="43" t="s">
        <v>30</v>
      </c>
      <c r="C57" s="43"/>
      <c r="D57" s="86">
        <f>+$Z$8</f>
        <v>45</v>
      </c>
      <c r="E57" s="44" t="s">
        <v>31</v>
      </c>
      <c r="F57" s="111" t="s">
        <v>32</v>
      </c>
      <c r="G57" s="111"/>
      <c r="H57" s="111"/>
      <c r="I57" s="111"/>
      <c r="J57" s="111"/>
      <c r="K57" s="111"/>
      <c r="L57" s="111"/>
      <c r="M57" s="111"/>
      <c r="N57" s="111"/>
      <c r="O57" s="45">
        <f>$Z$8 -COUNTIF($S$9:$S$208,"Vắng") -COUNTIF($S$9:$S$208,"Vắng có phép") - COUNTIF($S$9:$S$208,"Đình chỉ thi") - COUNTIF($S$9:$S$208,"Không đủ ĐKDT")</f>
        <v>41</v>
      </c>
      <c r="P57" s="45"/>
      <c r="Q57" s="45"/>
      <c r="R57" s="46"/>
      <c r="S57" s="47" t="s">
        <v>31</v>
      </c>
      <c r="T57" s="46"/>
      <c r="U57" s="3"/>
    </row>
    <row r="58" spans="1:38" ht="16.5" customHeight="1">
      <c r="A58" s="2"/>
      <c r="B58" s="43" t="s">
        <v>33</v>
      </c>
      <c r="C58" s="43"/>
      <c r="D58" s="86">
        <f>+$AK$8</f>
        <v>41</v>
      </c>
      <c r="E58" s="44" t="s">
        <v>31</v>
      </c>
      <c r="F58" s="111" t="s">
        <v>34</v>
      </c>
      <c r="G58" s="111"/>
      <c r="H58" s="111"/>
      <c r="I58" s="111"/>
      <c r="J58" s="111"/>
      <c r="K58" s="111"/>
      <c r="L58" s="111"/>
      <c r="M58" s="111"/>
      <c r="N58" s="111"/>
      <c r="O58" s="48">
        <f>COUNTIF($S$9:$S$84,"Vắng")</f>
        <v>1</v>
      </c>
      <c r="P58" s="48"/>
      <c r="Q58" s="48"/>
      <c r="R58" s="49"/>
      <c r="S58" s="47" t="s">
        <v>31</v>
      </c>
      <c r="T58" s="49"/>
      <c r="U58" s="3"/>
    </row>
    <row r="59" spans="1:38" ht="16.5" customHeight="1">
      <c r="A59" s="2"/>
      <c r="B59" s="43" t="s">
        <v>44</v>
      </c>
      <c r="C59" s="43"/>
      <c r="D59" s="87">
        <f>COUNTIF(W10:W54,"Học lại")</f>
        <v>4</v>
      </c>
      <c r="E59" s="44" t="s">
        <v>31</v>
      </c>
      <c r="F59" s="111" t="s">
        <v>45</v>
      </c>
      <c r="G59" s="111"/>
      <c r="H59" s="111"/>
      <c r="I59" s="111"/>
      <c r="J59" s="111"/>
      <c r="K59" s="111"/>
      <c r="L59" s="111"/>
      <c r="M59" s="111"/>
      <c r="N59" s="111"/>
      <c r="O59" s="45">
        <f>COUNTIF($S$9:$S$84,"Vắng có phép")</f>
        <v>0</v>
      </c>
      <c r="P59" s="45"/>
      <c r="Q59" s="45"/>
      <c r="R59" s="46"/>
      <c r="S59" s="47" t="s">
        <v>31</v>
      </c>
      <c r="T59" s="46"/>
      <c r="U59" s="3"/>
    </row>
    <row r="60" spans="1:38" ht="3" customHeight="1">
      <c r="A60" s="2"/>
      <c r="B60" s="37"/>
      <c r="C60" s="38"/>
      <c r="D60" s="85"/>
      <c r="E60" s="39"/>
      <c r="F60" s="39"/>
      <c r="G60" s="39"/>
      <c r="H60" s="40"/>
      <c r="I60" s="41"/>
      <c r="J60" s="4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3"/>
    </row>
    <row r="61" spans="1:38">
      <c r="B61" s="77" t="s">
        <v>46</v>
      </c>
      <c r="C61" s="77"/>
      <c r="D61" s="88">
        <f>COUNTIF(W10:W54,"Thi lại")</f>
        <v>0</v>
      </c>
      <c r="E61" s="78" t="s">
        <v>31</v>
      </c>
      <c r="F61" s="3"/>
      <c r="G61" s="3"/>
      <c r="H61" s="3"/>
      <c r="I61" s="3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3"/>
    </row>
    <row r="62" spans="1:38" ht="15.75" customHeight="1">
      <c r="B62" s="77"/>
      <c r="C62" s="77"/>
      <c r="D62" s="88"/>
      <c r="E62" s="78"/>
      <c r="F62" s="3"/>
      <c r="G62" s="3"/>
      <c r="H62" s="3"/>
      <c r="I62" s="3"/>
      <c r="J62" s="127" t="s">
        <v>529</v>
      </c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3"/>
    </row>
    <row r="63" spans="1:38">
      <c r="A63" s="50"/>
      <c r="B63" s="124" t="s">
        <v>35</v>
      </c>
      <c r="C63" s="124"/>
      <c r="D63" s="124"/>
      <c r="E63" s="124"/>
      <c r="F63" s="124"/>
      <c r="G63" s="124"/>
      <c r="H63" s="124"/>
      <c r="I63" s="51"/>
      <c r="J63" s="125" t="s">
        <v>48</v>
      </c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3"/>
    </row>
    <row r="64" spans="1:38" ht="15.75" customHeight="1">
      <c r="A64" s="2"/>
      <c r="B64" s="37"/>
      <c r="C64" s="52"/>
      <c r="D64" s="89"/>
      <c r="E64" s="53"/>
      <c r="F64" s="53"/>
      <c r="G64" s="53"/>
      <c r="H64" s="54"/>
      <c r="I64" s="55"/>
      <c r="J64" s="125" t="s">
        <v>49</v>
      </c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3"/>
    </row>
    <row r="65" spans="1:38" s="2" customFormat="1">
      <c r="B65" s="124" t="s">
        <v>36</v>
      </c>
      <c r="C65" s="124"/>
      <c r="D65" s="126" t="s">
        <v>530</v>
      </c>
      <c r="E65" s="126"/>
      <c r="F65" s="126"/>
      <c r="G65" s="126"/>
      <c r="H65" s="126"/>
      <c r="I65" s="55"/>
      <c r="J65" s="55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3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1:38" s="2" customFormat="1">
      <c r="A66" s="1"/>
      <c r="B66" s="3"/>
      <c r="C66" s="3"/>
      <c r="D66" s="90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9"/>
  </autoFilter>
  <sortState ref="B10:T54">
    <sortCondition ref="B10:B54"/>
  </sortState>
  <mergeCells count="48">
    <mergeCell ref="B63:H63"/>
    <mergeCell ref="J63:T63"/>
    <mergeCell ref="B65:C65"/>
    <mergeCell ref="D65:H65"/>
    <mergeCell ref="F58:N58"/>
    <mergeCell ref="J64:T64"/>
    <mergeCell ref="F59:N59"/>
    <mergeCell ref="J61:T61"/>
    <mergeCell ref="J62:T62"/>
    <mergeCell ref="O7:O8"/>
    <mergeCell ref="P7:P9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7:F8"/>
    <mergeCell ref="G7:G8"/>
    <mergeCell ref="B9:G9"/>
    <mergeCell ref="B56:C56"/>
    <mergeCell ref="F57:N57"/>
    <mergeCell ref="N7:N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54">
    <cfRule type="cellIs" dxfId="10" priority="5" operator="greaterThan">
      <formula>10</formula>
    </cfRule>
  </conditionalFormatting>
  <conditionalFormatting sqref="C1:C1048576">
    <cfRule type="duplicateValues" dxfId="9" priority="3"/>
  </conditionalFormatting>
  <conditionalFormatting sqref="C62:C66">
    <cfRule type="duplicateValues" dxfId="8" priority="10"/>
  </conditionalFormatting>
  <dataValidations count="1">
    <dataValidation allowBlank="1" showInputMessage="1" showErrorMessage="1" errorTitle="Không xóa dữ liệu" error="Không xóa dữ liệu" prompt="Không xóa dữ liệu" sqref="W10:W54 D5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52" activePane="bottomLeft" state="frozen"/>
      <selection activeCell="A67" sqref="A67:XFD76"/>
      <selection pane="bottomLeft" activeCell="A62" sqref="A62:XFD6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528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85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90</v>
      </c>
      <c r="P4" s="104"/>
      <c r="Q4" s="104"/>
      <c r="R4" s="104"/>
      <c r="S4" s="104"/>
      <c r="T4" s="104"/>
      <c r="W4" s="59"/>
      <c r="X4" s="119" t="s">
        <v>43</v>
      </c>
      <c r="Y4" s="119" t="s">
        <v>8</v>
      </c>
      <c r="Z4" s="119" t="s">
        <v>42</v>
      </c>
      <c r="AA4" s="119" t="s">
        <v>41</v>
      </c>
      <c r="AB4" s="119"/>
      <c r="AC4" s="119"/>
      <c r="AD4" s="119"/>
      <c r="AE4" s="119" t="s">
        <v>40</v>
      </c>
      <c r="AF4" s="119"/>
      <c r="AG4" s="119" t="s">
        <v>38</v>
      </c>
      <c r="AH4" s="119"/>
      <c r="AI4" s="119" t="s">
        <v>39</v>
      </c>
      <c r="AJ4" s="119"/>
      <c r="AK4" s="119" t="s">
        <v>37</v>
      </c>
      <c r="AL4" s="119"/>
    </row>
    <row r="5" spans="2:38" ht="17.25" customHeight="1">
      <c r="B5" s="120" t="s">
        <v>3</v>
      </c>
      <c r="C5" s="120"/>
      <c r="D5" s="81"/>
      <c r="G5" s="121" t="s">
        <v>87</v>
      </c>
      <c r="H5" s="121"/>
      <c r="I5" s="121"/>
      <c r="J5" s="121"/>
      <c r="K5" s="121"/>
      <c r="L5" s="121"/>
      <c r="M5" s="121"/>
      <c r="N5" s="121"/>
      <c r="O5" s="121" t="s">
        <v>86</v>
      </c>
      <c r="P5" s="121"/>
      <c r="Q5" s="121"/>
      <c r="R5" s="121"/>
      <c r="S5" s="121"/>
      <c r="T5" s="121"/>
      <c r="W5" s="5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</row>
    <row r="7" spans="2:38" ht="31.5" customHeight="1">
      <c r="B7" s="105" t="s">
        <v>4</v>
      </c>
      <c r="C7" s="113" t="s">
        <v>5</v>
      </c>
      <c r="D7" s="115" t="s">
        <v>6</v>
      </c>
      <c r="E7" s="116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05" t="s">
        <v>17</v>
      </c>
      <c r="Q7" s="112" t="s">
        <v>18</v>
      </c>
      <c r="R7" s="105" t="s">
        <v>19</v>
      </c>
      <c r="S7" s="105" t="s">
        <v>20</v>
      </c>
      <c r="T7" s="105" t="s">
        <v>21</v>
      </c>
      <c r="W7" s="59"/>
      <c r="X7" s="119"/>
      <c r="Y7" s="119"/>
      <c r="Z7" s="11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1.5" customHeight="1">
      <c r="B8" s="106"/>
      <c r="C8" s="114"/>
      <c r="D8" s="117"/>
      <c r="E8" s="118"/>
      <c r="F8" s="106"/>
      <c r="G8" s="106"/>
      <c r="H8" s="123"/>
      <c r="I8" s="123"/>
      <c r="J8" s="123"/>
      <c r="K8" s="123"/>
      <c r="L8" s="112"/>
      <c r="M8" s="112"/>
      <c r="N8" s="112"/>
      <c r="O8" s="112"/>
      <c r="P8" s="122"/>
      <c r="Q8" s="112"/>
      <c r="R8" s="106"/>
      <c r="S8" s="122"/>
      <c r="T8" s="122"/>
      <c r="V8" s="10"/>
      <c r="W8" s="59"/>
      <c r="X8" s="64" t="str">
        <f>+D4</f>
        <v>Nguyên lí thống kê kinh tế</v>
      </c>
      <c r="Y8" s="65" t="str">
        <f>+O4</f>
        <v>Nhóm: BSA1348-02</v>
      </c>
      <c r="Z8" s="66">
        <f>+$AI$8+$AK$8+$AG$8</f>
        <v>52</v>
      </c>
      <c r="AA8" s="60">
        <f>COUNTIF($S$9:$S$99,"Khiển trách")</f>
        <v>0</v>
      </c>
      <c r="AB8" s="60">
        <f>COUNTIF($S$9:$S$99,"Cảnh cáo")</f>
        <v>0</v>
      </c>
      <c r="AC8" s="60">
        <f>COUNTIF($S$9:$S$99,"Đình chỉ thi")</f>
        <v>0</v>
      </c>
      <c r="AD8" s="67">
        <f>+($AA$8+$AB$8+$AC$8)/$Z$8*100%</f>
        <v>0</v>
      </c>
      <c r="AE8" s="60">
        <f>SUM(COUNTIF($S$9:$S$97,"Vắng"),COUNTIF($S$9:$S$97,"Vắng có phép"))</f>
        <v>0</v>
      </c>
      <c r="AF8" s="68">
        <f>+$AE$8/$Z$8</f>
        <v>0</v>
      </c>
      <c r="AG8" s="69">
        <f>COUNTIF($W$9:$W$97,"Thi lại")</f>
        <v>0</v>
      </c>
      <c r="AH8" s="68">
        <f>+$AG$8/$Z$8</f>
        <v>0</v>
      </c>
      <c r="AI8" s="69">
        <f>COUNTIF($W$9:$W$98,"Học lại")</f>
        <v>2</v>
      </c>
      <c r="AJ8" s="68">
        <f>+$AI$8/$Z$8</f>
        <v>3.8461538461538464E-2</v>
      </c>
      <c r="AK8" s="60">
        <f>COUNTIF($W$10:$W$98,"Đạt")</f>
        <v>50</v>
      </c>
      <c r="AL8" s="67">
        <f>+$AK$8/$Z$8</f>
        <v>0.96153846153846156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6"/>
      <c r="Q9" s="15"/>
      <c r="R9" s="15"/>
      <c r="S9" s="106"/>
      <c r="T9" s="106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97</v>
      </c>
      <c r="D10" s="83" t="s">
        <v>98</v>
      </c>
      <c r="E10" s="18" t="s">
        <v>50</v>
      </c>
      <c r="F10" s="19" t="s">
        <v>99</v>
      </c>
      <c r="G10" s="17" t="s">
        <v>100</v>
      </c>
      <c r="H10" s="28">
        <v>10</v>
      </c>
      <c r="I10" s="28">
        <v>6</v>
      </c>
      <c r="J10" s="28" t="s">
        <v>28</v>
      </c>
      <c r="K10" s="28">
        <v>7</v>
      </c>
      <c r="L10" s="94"/>
      <c r="M10" s="94"/>
      <c r="N10" s="94"/>
      <c r="O10" s="95">
        <v>2</v>
      </c>
      <c r="P10" s="20">
        <f t="shared" ref="P10:P41" si="0">ROUND(SUMPRODUCT(H10:O10,$H$9:$O$9)/100,1)</f>
        <v>4.2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41" si="3">+IF(OR($H10=0,$I10=0,$J10=0,$K10=0),"Không đủ ĐKDT","")</f>
        <v/>
      </c>
      <c r="T10" s="22" t="s">
        <v>92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101</v>
      </c>
      <c r="D11" s="84" t="s">
        <v>102</v>
      </c>
      <c r="E11" s="26" t="s">
        <v>50</v>
      </c>
      <c r="F11" s="27" t="s">
        <v>103</v>
      </c>
      <c r="G11" s="25" t="s">
        <v>104</v>
      </c>
      <c r="H11" s="28">
        <v>9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5</v>
      </c>
      <c r="P11" s="31">
        <f t="shared" si="0"/>
        <v>6</v>
      </c>
      <c r="Q11" s="32" t="str">
        <f t="shared" si="1"/>
        <v>C</v>
      </c>
      <c r="R11" s="33" t="str">
        <f t="shared" si="2"/>
        <v>Trung bình</v>
      </c>
      <c r="S11" s="34" t="str">
        <f t="shared" si="3"/>
        <v/>
      </c>
      <c r="T11" s="35" t="s">
        <v>92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105</v>
      </c>
      <c r="D12" s="84" t="s">
        <v>106</v>
      </c>
      <c r="E12" s="26" t="s">
        <v>107</v>
      </c>
      <c r="F12" s="27" t="s">
        <v>108</v>
      </c>
      <c r="G12" s="25" t="s">
        <v>104</v>
      </c>
      <c r="H12" s="28">
        <v>10</v>
      </c>
      <c r="I12" s="28">
        <v>6</v>
      </c>
      <c r="J12" s="28" t="s">
        <v>28</v>
      </c>
      <c r="K12" s="28">
        <v>7</v>
      </c>
      <c r="L12" s="36"/>
      <c r="M12" s="36"/>
      <c r="N12" s="36"/>
      <c r="O12" s="30">
        <v>4</v>
      </c>
      <c r="P12" s="31">
        <f t="shared" si="0"/>
        <v>5.4</v>
      </c>
      <c r="Q12" s="32" t="str">
        <f t="shared" si="1"/>
        <v>D+</v>
      </c>
      <c r="R12" s="33" t="str">
        <f t="shared" si="2"/>
        <v>Trung bình yếu</v>
      </c>
      <c r="S12" s="34" t="str">
        <f t="shared" si="3"/>
        <v/>
      </c>
      <c r="T12" s="35" t="s">
        <v>92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109</v>
      </c>
      <c r="D13" s="84" t="s">
        <v>110</v>
      </c>
      <c r="E13" s="26" t="s">
        <v>107</v>
      </c>
      <c r="F13" s="27" t="s">
        <v>111</v>
      </c>
      <c r="G13" s="25" t="s">
        <v>112</v>
      </c>
      <c r="H13" s="28">
        <v>10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7</v>
      </c>
      <c r="P13" s="31">
        <f t="shared" si="0"/>
        <v>7.3</v>
      </c>
      <c r="Q13" s="32" t="str">
        <f t="shared" si="1"/>
        <v>B</v>
      </c>
      <c r="R13" s="33" t="str">
        <f t="shared" si="2"/>
        <v>Khá</v>
      </c>
      <c r="S13" s="34" t="str">
        <f t="shared" si="3"/>
        <v/>
      </c>
      <c r="T13" s="35" t="s">
        <v>92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113</v>
      </c>
      <c r="D14" s="84" t="s">
        <v>114</v>
      </c>
      <c r="E14" s="26" t="s">
        <v>115</v>
      </c>
      <c r="F14" s="27" t="s">
        <v>116</v>
      </c>
      <c r="G14" s="25" t="s">
        <v>112</v>
      </c>
      <c r="H14" s="28">
        <v>10</v>
      </c>
      <c r="I14" s="28">
        <v>7</v>
      </c>
      <c r="J14" s="28" t="s">
        <v>28</v>
      </c>
      <c r="K14" s="28">
        <v>7</v>
      </c>
      <c r="L14" s="36"/>
      <c r="M14" s="36"/>
      <c r="N14" s="36"/>
      <c r="O14" s="30">
        <v>4</v>
      </c>
      <c r="P14" s="31">
        <f t="shared" si="0"/>
        <v>5.5</v>
      </c>
      <c r="Q14" s="32" t="str">
        <f t="shared" si="1"/>
        <v>C</v>
      </c>
      <c r="R14" s="33" t="str">
        <f t="shared" si="2"/>
        <v>Trung bình</v>
      </c>
      <c r="S14" s="34" t="str">
        <f t="shared" si="3"/>
        <v/>
      </c>
      <c r="T14" s="35" t="s">
        <v>92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117</v>
      </c>
      <c r="D15" s="84" t="s">
        <v>51</v>
      </c>
      <c r="E15" s="26" t="s">
        <v>118</v>
      </c>
      <c r="F15" s="27" t="s">
        <v>119</v>
      </c>
      <c r="G15" s="25" t="s">
        <v>100</v>
      </c>
      <c r="H15" s="28">
        <v>10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2</v>
      </c>
      <c r="P15" s="31">
        <f t="shared" si="0"/>
        <v>4.3</v>
      </c>
      <c r="Q15" s="32" t="str">
        <f t="shared" si="1"/>
        <v>D</v>
      </c>
      <c r="R15" s="33" t="str">
        <f t="shared" si="2"/>
        <v>Trung bình yếu</v>
      </c>
      <c r="S15" s="34" t="str">
        <f t="shared" si="3"/>
        <v/>
      </c>
      <c r="T15" s="35" t="s">
        <v>92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120</v>
      </c>
      <c r="D16" s="84" t="s">
        <v>121</v>
      </c>
      <c r="E16" s="26" t="s">
        <v>57</v>
      </c>
      <c r="F16" s="27" t="s">
        <v>122</v>
      </c>
      <c r="G16" s="25" t="s">
        <v>104</v>
      </c>
      <c r="H16" s="28">
        <v>10</v>
      </c>
      <c r="I16" s="28">
        <v>7</v>
      </c>
      <c r="J16" s="28" t="s">
        <v>28</v>
      </c>
      <c r="K16" s="28">
        <v>7</v>
      </c>
      <c r="L16" s="36"/>
      <c r="M16" s="36"/>
      <c r="N16" s="36"/>
      <c r="O16" s="30">
        <v>5</v>
      </c>
      <c r="P16" s="31">
        <f t="shared" si="0"/>
        <v>6.1</v>
      </c>
      <c r="Q16" s="32" t="str">
        <f t="shared" si="1"/>
        <v>C</v>
      </c>
      <c r="R16" s="33" t="str">
        <f t="shared" si="2"/>
        <v>Trung bình</v>
      </c>
      <c r="S16" s="34" t="str">
        <f t="shared" si="3"/>
        <v/>
      </c>
      <c r="T16" s="35" t="s">
        <v>92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123</v>
      </c>
      <c r="D17" s="84" t="s">
        <v>51</v>
      </c>
      <c r="E17" s="26" t="s">
        <v>57</v>
      </c>
      <c r="F17" s="27" t="s">
        <v>124</v>
      </c>
      <c r="G17" s="25" t="s">
        <v>112</v>
      </c>
      <c r="H17" s="28">
        <v>10</v>
      </c>
      <c r="I17" s="28">
        <v>7</v>
      </c>
      <c r="J17" s="28" t="s">
        <v>28</v>
      </c>
      <c r="K17" s="28">
        <v>8</v>
      </c>
      <c r="L17" s="36"/>
      <c r="M17" s="36"/>
      <c r="N17" s="36"/>
      <c r="O17" s="30">
        <v>7</v>
      </c>
      <c r="P17" s="31">
        <f t="shared" si="0"/>
        <v>7.5</v>
      </c>
      <c r="Q17" s="32" t="str">
        <f t="shared" si="1"/>
        <v>B</v>
      </c>
      <c r="R17" s="33" t="str">
        <f t="shared" si="2"/>
        <v>Khá</v>
      </c>
      <c r="S17" s="34" t="str">
        <f t="shared" si="3"/>
        <v/>
      </c>
      <c r="T17" s="35" t="s">
        <v>92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125</v>
      </c>
      <c r="D18" s="84" t="s">
        <v>126</v>
      </c>
      <c r="E18" s="26" t="s">
        <v>57</v>
      </c>
      <c r="F18" s="27" t="s">
        <v>127</v>
      </c>
      <c r="G18" s="25" t="s">
        <v>128</v>
      </c>
      <c r="H18" s="28">
        <v>10</v>
      </c>
      <c r="I18" s="28">
        <v>6</v>
      </c>
      <c r="J18" s="28" t="s">
        <v>28</v>
      </c>
      <c r="K18" s="28">
        <v>7</v>
      </c>
      <c r="L18" s="36"/>
      <c r="M18" s="36"/>
      <c r="N18" s="36"/>
      <c r="O18" s="30">
        <v>8</v>
      </c>
      <c r="P18" s="31">
        <f t="shared" si="0"/>
        <v>7.8</v>
      </c>
      <c r="Q18" s="32" t="str">
        <f t="shared" si="1"/>
        <v>B</v>
      </c>
      <c r="R18" s="33" t="str">
        <f t="shared" si="2"/>
        <v>Khá</v>
      </c>
      <c r="S18" s="34" t="str">
        <f t="shared" si="3"/>
        <v/>
      </c>
      <c r="T18" s="35" t="s">
        <v>92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129</v>
      </c>
      <c r="D19" s="84" t="s">
        <v>130</v>
      </c>
      <c r="E19" s="26" t="s">
        <v>57</v>
      </c>
      <c r="F19" s="27" t="s">
        <v>131</v>
      </c>
      <c r="G19" s="25" t="s">
        <v>100</v>
      </c>
      <c r="H19" s="28">
        <v>10</v>
      </c>
      <c r="I19" s="28">
        <v>6</v>
      </c>
      <c r="J19" s="28" t="s">
        <v>28</v>
      </c>
      <c r="K19" s="28">
        <v>7</v>
      </c>
      <c r="L19" s="36"/>
      <c r="M19" s="36"/>
      <c r="N19" s="36"/>
      <c r="O19" s="30">
        <v>5</v>
      </c>
      <c r="P19" s="31">
        <f t="shared" si="0"/>
        <v>6</v>
      </c>
      <c r="Q19" s="32" t="str">
        <f t="shared" si="1"/>
        <v>C</v>
      </c>
      <c r="R19" s="33" t="str">
        <f t="shared" si="2"/>
        <v>Trung bình</v>
      </c>
      <c r="S19" s="34" t="str">
        <f t="shared" si="3"/>
        <v/>
      </c>
      <c r="T19" s="35" t="s">
        <v>92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132</v>
      </c>
      <c r="D20" s="84" t="s">
        <v>133</v>
      </c>
      <c r="E20" s="26" t="s">
        <v>134</v>
      </c>
      <c r="F20" s="27" t="s">
        <v>135</v>
      </c>
      <c r="G20" s="25" t="s">
        <v>100</v>
      </c>
      <c r="H20" s="28">
        <v>10</v>
      </c>
      <c r="I20" s="28">
        <v>6</v>
      </c>
      <c r="J20" s="28" t="s">
        <v>28</v>
      </c>
      <c r="K20" s="28">
        <v>7</v>
      </c>
      <c r="L20" s="36"/>
      <c r="M20" s="36"/>
      <c r="N20" s="36"/>
      <c r="O20" s="30">
        <v>4</v>
      </c>
      <c r="P20" s="31">
        <f t="shared" si="0"/>
        <v>5.4</v>
      </c>
      <c r="Q20" s="32" t="str">
        <f t="shared" si="1"/>
        <v>D+</v>
      </c>
      <c r="R20" s="33" t="str">
        <f t="shared" si="2"/>
        <v>Trung bình yếu</v>
      </c>
      <c r="S20" s="34" t="str">
        <f t="shared" si="3"/>
        <v/>
      </c>
      <c r="T20" s="35" t="s">
        <v>92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136</v>
      </c>
      <c r="D21" s="84" t="s">
        <v>137</v>
      </c>
      <c r="E21" s="26" t="s">
        <v>138</v>
      </c>
      <c r="F21" s="27" t="s">
        <v>139</v>
      </c>
      <c r="G21" s="25" t="s">
        <v>104</v>
      </c>
      <c r="H21" s="28">
        <v>10</v>
      </c>
      <c r="I21" s="28">
        <v>7</v>
      </c>
      <c r="J21" s="28" t="s">
        <v>28</v>
      </c>
      <c r="K21" s="28">
        <v>7</v>
      </c>
      <c r="L21" s="36"/>
      <c r="M21" s="36"/>
      <c r="N21" s="36"/>
      <c r="O21" s="30">
        <v>4</v>
      </c>
      <c r="P21" s="31">
        <f t="shared" si="0"/>
        <v>5.5</v>
      </c>
      <c r="Q21" s="32" t="str">
        <f t="shared" si="1"/>
        <v>C</v>
      </c>
      <c r="R21" s="33" t="str">
        <f t="shared" si="2"/>
        <v>Trung bình</v>
      </c>
      <c r="S21" s="34" t="str">
        <f t="shared" si="3"/>
        <v/>
      </c>
      <c r="T21" s="35" t="s">
        <v>92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140</v>
      </c>
      <c r="D22" s="84" t="s">
        <v>141</v>
      </c>
      <c r="E22" s="26" t="s">
        <v>138</v>
      </c>
      <c r="F22" s="27" t="s">
        <v>142</v>
      </c>
      <c r="G22" s="25" t="s">
        <v>128</v>
      </c>
      <c r="H22" s="28">
        <v>10</v>
      </c>
      <c r="I22" s="28">
        <v>7</v>
      </c>
      <c r="J22" s="28" t="s">
        <v>28</v>
      </c>
      <c r="K22" s="28">
        <v>7</v>
      </c>
      <c r="L22" s="36"/>
      <c r="M22" s="36"/>
      <c r="N22" s="36"/>
      <c r="O22" s="30">
        <v>4</v>
      </c>
      <c r="P22" s="31">
        <f t="shared" si="0"/>
        <v>5.5</v>
      </c>
      <c r="Q22" s="32" t="str">
        <f t="shared" si="1"/>
        <v>C</v>
      </c>
      <c r="R22" s="33" t="str">
        <f t="shared" si="2"/>
        <v>Trung bình</v>
      </c>
      <c r="S22" s="34" t="str">
        <f t="shared" si="3"/>
        <v/>
      </c>
      <c r="T22" s="35" t="s">
        <v>92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143</v>
      </c>
      <c r="D23" s="84" t="s">
        <v>144</v>
      </c>
      <c r="E23" s="26" t="s">
        <v>145</v>
      </c>
      <c r="F23" s="27" t="s">
        <v>146</v>
      </c>
      <c r="G23" s="25" t="s">
        <v>100</v>
      </c>
      <c r="H23" s="28">
        <v>10</v>
      </c>
      <c r="I23" s="28">
        <v>6</v>
      </c>
      <c r="J23" s="28" t="s">
        <v>28</v>
      </c>
      <c r="K23" s="28">
        <v>7</v>
      </c>
      <c r="L23" s="36"/>
      <c r="M23" s="36"/>
      <c r="N23" s="36"/>
      <c r="O23" s="30">
        <v>7</v>
      </c>
      <c r="P23" s="31">
        <f t="shared" si="0"/>
        <v>7.2</v>
      </c>
      <c r="Q23" s="32" t="str">
        <f t="shared" si="1"/>
        <v>B</v>
      </c>
      <c r="R23" s="33" t="str">
        <f t="shared" si="2"/>
        <v>Khá</v>
      </c>
      <c r="S23" s="34" t="str">
        <f t="shared" si="3"/>
        <v/>
      </c>
      <c r="T23" s="35" t="s">
        <v>92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147</v>
      </c>
      <c r="D24" s="84" t="s">
        <v>51</v>
      </c>
      <c r="E24" s="26" t="s">
        <v>148</v>
      </c>
      <c r="F24" s="27" t="s">
        <v>52</v>
      </c>
      <c r="G24" s="25" t="s">
        <v>104</v>
      </c>
      <c r="H24" s="28">
        <v>10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6</v>
      </c>
      <c r="P24" s="31">
        <f t="shared" si="0"/>
        <v>6.7</v>
      </c>
      <c r="Q24" s="32" t="str">
        <f t="shared" si="1"/>
        <v>C+</v>
      </c>
      <c r="R24" s="33" t="str">
        <f t="shared" si="2"/>
        <v>Trung bình</v>
      </c>
      <c r="S24" s="34" t="str">
        <f t="shared" si="3"/>
        <v/>
      </c>
      <c r="T24" s="35" t="s">
        <v>92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149</v>
      </c>
      <c r="D25" s="84" t="s">
        <v>150</v>
      </c>
      <c r="E25" s="26" t="s">
        <v>59</v>
      </c>
      <c r="F25" s="27" t="s">
        <v>69</v>
      </c>
      <c r="G25" s="25" t="s">
        <v>128</v>
      </c>
      <c r="H25" s="28">
        <v>10</v>
      </c>
      <c r="I25" s="28">
        <v>7</v>
      </c>
      <c r="J25" s="28" t="s">
        <v>28</v>
      </c>
      <c r="K25" s="28">
        <v>7</v>
      </c>
      <c r="L25" s="36"/>
      <c r="M25" s="36"/>
      <c r="N25" s="36"/>
      <c r="O25" s="30">
        <v>6</v>
      </c>
      <c r="P25" s="31">
        <f t="shared" si="0"/>
        <v>6.7</v>
      </c>
      <c r="Q25" s="32" t="str">
        <f t="shared" si="1"/>
        <v>C+</v>
      </c>
      <c r="R25" s="33" t="str">
        <f t="shared" si="2"/>
        <v>Trung bình</v>
      </c>
      <c r="S25" s="34" t="str">
        <f t="shared" si="3"/>
        <v/>
      </c>
      <c r="T25" s="35" t="s">
        <v>92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151</v>
      </c>
      <c r="D26" s="84" t="s">
        <v>152</v>
      </c>
      <c r="E26" s="26" t="s">
        <v>153</v>
      </c>
      <c r="F26" s="27" t="s">
        <v>154</v>
      </c>
      <c r="G26" s="25" t="s">
        <v>100</v>
      </c>
      <c r="H26" s="28">
        <v>10</v>
      </c>
      <c r="I26" s="28">
        <v>6</v>
      </c>
      <c r="J26" s="28" t="s">
        <v>28</v>
      </c>
      <c r="K26" s="28">
        <v>7</v>
      </c>
      <c r="L26" s="36"/>
      <c r="M26" s="36"/>
      <c r="N26" s="36"/>
      <c r="O26" s="30">
        <v>8</v>
      </c>
      <c r="P26" s="31">
        <f t="shared" si="0"/>
        <v>7.8</v>
      </c>
      <c r="Q26" s="32" t="str">
        <f t="shared" si="1"/>
        <v>B</v>
      </c>
      <c r="R26" s="33" t="str">
        <f t="shared" si="2"/>
        <v>Khá</v>
      </c>
      <c r="S26" s="34" t="str">
        <f t="shared" si="3"/>
        <v/>
      </c>
      <c r="T26" s="35" t="s">
        <v>92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155</v>
      </c>
      <c r="D27" s="84" t="s">
        <v>51</v>
      </c>
      <c r="E27" s="26" t="s">
        <v>64</v>
      </c>
      <c r="F27" s="27" t="s">
        <v>156</v>
      </c>
      <c r="G27" s="25" t="s">
        <v>157</v>
      </c>
      <c r="H27" s="28">
        <v>0</v>
      </c>
      <c r="I27" s="28">
        <v>0</v>
      </c>
      <c r="J27" s="28" t="s">
        <v>28</v>
      </c>
      <c r="K27" s="28">
        <v>0</v>
      </c>
      <c r="L27" s="36"/>
      <c r="M27" s="36"/>
      <c r="N27" s="36"/>
      <c r="O27" s="30" t="s">
        <v>534</v>
      </c>
      <c r="P27" s="31">
        <f t="shared" si="0"/>
        <v>0</v>
      </c>
      <c r="Q27" s="32" t="str">
        <f t="shared" si="1"/>
        <v>F</v>
      </c>
      <c r="R27" s="33" t="str">
        <f t="shared" si="2"/>
        <v>Kém</v>
      </c>
      <c r="S27" s="34" t="str">
        <f t="shared" si="3"/>
        <v>Không đủ ĐKDT</v>
      </c>
      <c r="T27" s="35" t="s">
        <v>92</v>
      </c>
      <c r="U27" s="3"/>
      <c r="V27" s="23"/>
      <c r="W27" s="71" t="str">
        <f t="shared" si="4"/>
        <v>Học lại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158</v>
      </c>
      <c r="D28" s="84" t="s">
        <v>51</v>
      </c>
      <c r="E28" s="26" t="s">
        <v>64</v>
      </c>
      <c r="F28" s="27" t="s">
        <v>53</v>
      </c>
      <c r="G28" s="25" t="s">
        <v>112</v>
      </c>
      <c r="H28" s="28">
        <v>10</v>
      </c>
      <c r="I28" s="28">
        <v>6</v>
      </c>
      <c r="J28" s="28" t="s">
        <v>28</v>
      </c>
      <c r="K28" s="28">
        <v>7</v>
      </c>
      <c r="L28" s="36"/>
      <c r="M28" s="36"/>
      <c r="N28" s="36"/>
      <c r="O28" s="30">
        <v>7</v>
      </c>
      <c r="P28" s="31">
        <f t="shared" si="0"/>
        <v>7.2</v>
      </c>
      <c r="Q28" s="32" t="str">
        <f t="shared" si="1"/>
        <v>B</v>
      </c>
      <c r="R28" s="33" t="str">
        <f t="shared" si="2"/>
        <v>Khá</v>
      </c>
      <c r="S28" s="34" t="str">
        <f t="shared" si="3"/>
        <v/>
      </c>
      <c r="T28" s="35" t="s">
        <v>92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159</v>
      </c>
      <c r="D29" s="84" t="s">
        <v>160</v>
      </c>
      <c r="E29" s="26" t="s">
        <v>66</v>
      </c>
      <c r="F29" s="27" t="s">
        <v>142</v>
      </c>
      <c r="G29" s="25" t="s">
        <v>104</v>
      </c>
      <c r="H29" s="28">
        <v>10</v>
      </c>
      <c r="I29" s="28">
        <v>7</v>
      </c>
      <c r="J29" s="28" t="s">
        <v>28</v>
      </c>
      <c r="K29" s="28">
        <v>7</v>
      </c>
      <c r="L29" s="36"/>
      <c r="M29" s="36"/>
      <c r="N29" s="36"/>
      <c r="O29" s="30">
        <v>7</v>
      </c>
      <c r="P29" s="31">
        <f t="shared" si="0"/>
        <v>7.3</v>
      </c>
      <c r="Q29" s="32" t="str">
        <f t="shared" si="1"/>
        <v>B</v>
      </c>
      <c r="R29" s="33" t="str">
        <f t="shared" si="2"/>
        <v>Khá</v>
      </c>
      <c r="S29" s="34" t="str">
        <f t="shared" si="3"/>
        <v/>
      </c>
      <c r="T29" s="35" t="s">
        <v>92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161</v>
      </c>
      <c r="D30" s="84" t="s">
        <v>162</v>
      </c>
      <c r="E30" s="26" t="s">
        <v>67</v>
      </c>
      <c r="F30" s="27" t="s">
        <v>163</v>
      </c>
      <c r="G30" s="25" t="s">
        <v>100</v>
      </c>
      <c r="H30" s="28">
        <v>10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7</v>
      </c>
      <c r="P30" s="31">
        <f t="shared" si="0"/>
        <v>7.3</v>
      </c>
      <c r="Q30" s="32" t="str">
        <f t="shared" si="1"/>
        <v>B</v>
      </c>
      <c r="R30" s="33" t="str">
        <f t="shared" si="2"/>
        <v>Khá</v>
      </c>
      <c r="S30" s="34" t="str">
        <f t="shared" si="3"/>
        <v/>
      </c>
      <c r="T30" s="35" t="s">
        <v>92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164</v>
      </c>
      <c r="D31" s="84" t="s">
        <v>165</v>
      </c>
      <c r="E31" s="26" t="s">
        <v>67</v>
      </c>
      <c r="F31" s="27" t="s">
        <v>166</v>
      </c>
      <c r="G31" s="25" t="s">
        <v>128</v>
      </c>
      <c r="H31" s="28">
        <v>10</v>
      </c>
      <c r="I31" s="28">
        <v>6</v>
      </c>
      <c r="J31" s="28" t="s">
        <v>28</v>
      </c>
      <c r="K31" s="28">
        <v>7</v>
      </c>
      <c r="L31" s="36"/>
      <c r="M31" s="36"/>
      <c r="N31" s="36"/>
      <c r="O31" s="30">
        <v>7</v>
      </c>
      <c r="P31" s="31">
        <f t="shared" si="0"/>
        <v>7.2</v>
      </c>
      <c r="Q31" s="32" t="str">
        <f t="shared" si="1"/>
        <v>B</v>
      </c>
      <c r="R31" s="33" t="str">
        <f t="shared" si="2"/>
        <v>Khá</v>
      </c>
      <c r="S31" s="34" t="str">
        <f t="shared" si="3"/>
        <v/>
      </c>
      <c r="T31" s="35" t="s">
        <v>92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167</v>
      </c>
      <c r="D32" s="84" t="s">
        <v>168</v>
      </c>
      <c r="E32" s="26" t="s">
        <v>68</v>
      </c>
      <c r="F32" s="27" t="s">
        <v>169</v>
      </c>
      <c r="G32" s="25" t="s">
        <v>100</v>
      </c>
      <c r="H32" s="28">
        <v>10</v>
      </c>
      <c r="I32" s="28">
        <v>6</v>
      </c>
      <c r="J32" s="28" t="s">
        <v>28</v>
      </c>
      <c r="K32" s="28">
        <v>7</v>
      </c>
      <c r="L32" s="36"/>
      <c r="M32" s="36"/>
      <c r="N32" s="36"/>
      <c r="O32" s="30">
        <v>2</v>
      </c>
      <c r="P32" s="31">
        <f t="shared" si="0"/>
        <v>4.2</v>
      </c>
      <c r="Q32" s="32" t="str">
        <f t="shared" si="1"/>
        <v>D</v>
      </c>
      <c r="R32" s="33" t="str">
        <f t="shared" si="2"/>
        <v>Trung bình yếu</v>
      </c>
      <c r="S32" s="34" t="str">
        <f t="shared" si="3"/>
        <v/>
      </c>
      <c r="T32" s="35" t="s">
        <v>92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170</v>
      </c>
      <c r="D33" s="84" t="s">
        <v>162</v>
      </c>
      <c r="E33" s="26" t="s">
        <v>68</v>
      </c>
      <c r="F33" s="27" t="s">
        <v>171</v>
      </c>
      <c r="G33" s="25" t="s">
        <v>104</v>
      </c>
      <c r="H33" s="28">
        <v>10</v>
      </c>
      <c r="I33" s="28">
        <v>6</v>
      </c>
      <c r="J33" s="28" t="s">
        <v>28</v>
      </c>
      <c r="K33" s="28">
        <v>6</v>
      </c>
      <c r="L33" s="36"/>
      <c r="M33" s="36"/>
      <c r="N33" s="36"/>
      <c r="O33" s="30">
        <v>4</v>
      </c>
      <c r="P33" s="31">
        <f t="shared" si="0"/>
        <v>5.2</v>
      </c>
      <c r="Q33" s="32" t="str">
        <f t="shared" si="1"/>
        <v>D+</v>
      </c>
      <c r="R33" s="33" t="str">
        <f t="shared" si="2"/>
        <v>Trung bình yếu</v>
      </c>
      <c r="S33" s="34" t="str">
        <f t="shared" si="3"/>
        <v/>
      </c>
      <c r="T33" s="35" t="s">
        <v>92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172</v>
      </c>
      <c r="D34" s="84" t="s">
        <v>70</v>
      </c>
      <c r="E34" s="26" t="s">
        <v>173</v>
      </c>
      <c r="F34" s="27" t="s">
        <v>174</v>
      </c>
      <c r="G34" s="25" t="s">
        <v>112</v>
      </c>
      <c r="H34" s="28">
        <v>10</v>
      </c>
      <c r="I34" s="28">
        <v>6</v>
      </c>
      <c r="J34" s="28" t="s">
        <v>28</v>
      </c>
      <c r="K34" s="28">
        <v>7</v>
      </c>
      <c r="L34" s="36"/>
      <c r="M34" s="36"/>
      <c r="N34" s="36"/>
      <c r="O34" s="30">
        <v>4</v>
      </c>
      <c r="P34" s="31">
        <f t="shared" si="0"/>
        <v>5.4</v>
      </c>
      <c r="Q34" s="32" t="str">
        <f t="shared" si="1"/>
        <v>D+</v>
      </c>
      <c r="R34" s="33" t="str">
        <f t="shared" si="2"/>
        <v>Trung bình yếu</v>
      </c>
      <c r="S34" s="34" t="str">
        <f t="shared" si="3"/>
        <v/>
      </c>
      <c r="T34" s="35" t="s">
        <v>92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175</v>
      </c>
      <c r="D35" s="84" t="s">
        <v>176</v>
      </c>
      <c r="E35" s="26" t="s">
        <v>177</v>
      </c>
      <c r="F35" s="27" t="s">
        <v>178</v>
      </c>
      <c r="G35" s="25" t="s">
        <v>100</v>
      </c>
      <c r="H35" s="28">
        <v>10</v>
      </c>
      <c r="I35" s="28">
        <v>6</v>
      </c>
      <c r="J35" s="28" t="s">
        <v>28</v>
      </c>
      <c r="K35" s="28">
        <v>7</v>
      </c>
      <c r="L35" s="36"/>
      <c r="M35" s="36"/>
      <c r="N35" s="36"/>
      <c r="O35" s="30">
        <v>5</v>
      </c>
      <c r="P35" s="31">
        <f t="shared" si="0"/>
        <v>6</v>
      </c>
      <c r="Q35" s="32" t="str">
        <f t="shared" si="1"/>
        <v>C</v>
      </c>
      <c r="R35" s="33" t="str">
        <f t="shared" si="2"/>
        <v>Trung bình</v>
      </c>
      <c r="S35" s="34" t="str">
        <f t="shared" si="3"/>
        <v/>
      </c>
      <c r="T35" s="35" t="s">
        <v>92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179</v>
      </c>
      <c r="D36" s="84" t="s">
        <v>110</v>
      </c>
      <c r="E36" s="26" t="s">
        <v>180</v>
      </c>
      <c r="F36" s="27" t="s">
        <v>181</v>
      </c>
      <c r="G36" s="25" t="s">
        <v>100</v>
      </c>
      <c r="H36" s="28">
        <v>10</v>
      </c>
      <c r="I36" s="28">
        <v>6</v>
      </c>
      <c r="J36" s="28" t="s">
        <v>28</v>
      </c>
      <c r="K36" s="28">
        <v>7</v>
      </c>
      <c r="L36" s="36"/>
      <c r="M36" s="36"/>
      <c r="N36" s="36"/>
      <c r="O36" s="30">
        <v>7</v>
      </c>
      <c r="P36" s="31">
        <f t="shared" si="0"/>
        <v>7.2</v>
      </c>
      <c r="Q36" s="32" t="str">
        <f t="shared" si="1"/>
        <v>B</v>
      </c>
      <c r="R36" s="33" t="str">
        <f t="shared" si="2"/>
        <v>Khá</v>
      </c>
      <c r="S36" s="34" t="str">
        <f t="shared" si="3"/>
        <v/>
      </c>
      <c r="T36" s="35" t="s">
        <v>93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182</v>
      </c>
      <c r="D37" s="84" t="s">
        <v>51</v>
      </c>
      <c r="E37" s="26" t="s">
        <v>183</v>
      </c>
      <c r="F37" s="27" t="s">
        <v>184</v>
      </c>
      <c r="G37" s="25" t="s">
        <v>112</v>
      </c>
      <c r="H37" s="28">
        <v>10</v>
      </c>
      <c r="I37" s="28">
        <v>7</v>
      </c>
      <c r="J37" s="28" t="s">
        <v>28</v>
      </c>
      <c r="K37" s="28">
        <v>7</v>
      </c>
      <c r="L37" s="36"/>
      <c r="M37" s="36"/>
      <c r="N37" s="36"/>
      <c r="O37" s="30">
        <v>4</v>
      </c>
      <c r="P37" s="31">
        <f t="shared" si="0"/>
        <v>5.5</v>
      </c>
      <c r="Q37" s="32" t="str">
        <f t="shared" si="1"/>
        <v>C</v>
      </c>
      <c r="R37" s="33" t="str">
        <f t="shared" si="2"/>
        <v>Trung bình</v>
      </c>
      <c r="S37" s="34" t="str">
        <f t="shared" si="3"/>
        <v/>
      </c>
      <c r="T37" s="35" t="s">
        <v>93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185</v>
      </c>
      <c r="D38" s="84" t="s">
        <v>79</v>
      </c>
      <c r="E38" s="26" t="s">
        <v>186</v>
      </c>
      <c r="F38" s="27" t="s">
        <v>60</v>
      </c>
      <c r="G38" s="25" t="s">
        <v>112</v>
      </c>
      <c r="H38" s="28">
        <v>10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7</v>
      </c>
      <c r="P38" s="31">
        <f t="shared" si="0"/>
        <v>7.3</v>
      </c>
      <c r="Q38" s="32" t="str">
        <f t="shared" si="1"/>
        <v>B</v>
      </c>
      <c r="R38" s="33" t="str">
        <f t="shared" si="2"/>
        <v>Khá</v>
      </c>
      <c r="S38" s="34" t="str">
        <f t="shared" si="3"/>
        <v/>
      </c>
      <c r="T38" s="35" t="s">
        <v>93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187</v>
      </c>
      <c r="D39" s="84" t="s">
        <v>51</v>
      </c>
      <c r="E39" s="26" t="s">
        <v>188</v>
      </c>
      <c r="F39" s="27" t="s">
        <v>189</v>
      </c>
      <c r="G39" s="25" t="s">
        <v>100</v>
      </c>
      <c r="H39" s="28">
        <v>10</v>
      </c>
      <c r="I39" s="28">
        <v>6</v>
      </c>
      <c r="J39" s="28" t="s">
        <v>28</v>
      </c>
      <c r="K39" s="28">
        <v>7</v>
      </c>
      <c r="L39" s="36"/>
      <c r="M39" s="36"/>
      <c r="N39" s="36"/>
      <c r="O39" s="30">
        <v>3</v>
      </c>
      <c r="P39" s="31">
        <f t="shared" si="0"/>
        <v>4.8</v>
      </c>
      <c r="Q39" s="32" t="str">
        <f t="shared" si="1"/>
        <v>D</v>
      </c>
      <c r="R39" s="33" t="str">
        <f t="shared" si="2"/>
        <v>Trung bình yếu</v>
      </c>
      <c r="S39" s="34" t="str">
        <f t="shared" si="3"/>
        <v/>
      </c>
      <c r="T39" s="35" t="s">
        <v>93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190</v>
      </c>
      <c r="D40" s="84" t="s">
        <v>79</v>
      </c>
      <c r="E40" s="26" t="s">
        <v>191</v>
      </c>
      <c r="F40" s="27" t="s">
        <v>111</v>
      </c>
      <c r="G40" s="25" t="s">
        <v>100</v>
      </c>
      <c r="H40" s="28">
        <v>10</v>
      </c>
      <c r="I40" s="28">
        <v>6</v>
      </c>
      <c r="J40" s="28" t="s">
        <v>28</v>
      </c>
      <c r="K40" s="28">
        <v>7</v>
      </c>
      <c r="L40" s="36"/>
      <c r="M40" s="36"/>
      <c r="N40" s="36"/>
      <c r="O40" s="30">
        <v>5</v>
      </c>
      <c r="P40" s="31">
        <f t="shared" si="0"/>
        <v>6</v>
      </c>
      <c r="Q40" s="32" t="str">
        <f t="shared" si="1"/>
        <v>C</v>
      </c>
      <c r="R40" s="33" t="str">
        <f t="shared" si="2"/>
        <v>Trung bình</v>
      </c>
      <c r="S40" s="34" t="str">
        <f t="shared" si="3"/>
        <v/>
      </c>
      <c r="T40" s="35" t="s">
        <v>93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192</v>
      </c>
      <c r="D41" s="84" t="s">
        <v>73</v>
      </c>
      <c r="E41" s="26" t="s">
        <v>193</v>
      </c>
      <c r="F41" s="27" t="s">
        <v>194</v>
      </c>
      <c r="G41" s="25" t="s">
        <v>104</v>
      </c>
      <c r="H41" s="28">
        <v>10</v>
      </c>
      <c r="I41" s="28">
        <v>6</v>
      </c>
      <c r="J41" s="28" t="s">
        <v>28</v>
      </c>
      <c r="K41" s="28">
        <v>6</v>
      </c>
      <c r="L41" s="36"/>
      <c r="M41" s="36"/>
      <c r="N41" s="36"/>
      <c r="O41" s="30">
        <v>1</v>
      </c>
      <c r="P41" s="31">
        <f t="shared" si="0"/>
        <v>3.4</v>
      </c>
      <c r="Q41" s="32" t="str">
        <f t="shared" si="1"/>
        <v>F</v>
      </c>
      <c r="R41" s="33" t="str">
        <f t="shared" si="2"/>
        <v>Kém</v>
      </c>
      <c r="S41" s="34" t="str">
        <f t="shared" si="3"/>
        <v/>
      </c>
      <c r="T41" s="35" t="s">
        <v>93</v>
      </c>
      <c r="U41" s="3"/>
      <c r="V41" s="23"/>
      <c r="W41" s="71" t="str">
        <f t="shared" si="4"/>
        <v>Học lại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195</v>
      </c>
      <c r="D42" s="84" t="s">
        <v>196</v>
      </c>
      <c r="E42" s="26" t="s">
        <v>197</v>
      </c>
      <c r="F42" s="27" t="s">
        <v>198</v>
      </c>
      <c r="G42" s="25" t="s">
        <v>128</v>
      </c>
      <c r="H42" s="28">
        <v>10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5</v>
      </c>
      <c r="P42" s="31">
        <f t="shared" ref="P42:P61" si="5">ROUND(SUMPRODUCT(H42:O42,$H$9:$O$9)/100,1)</f>
        <v>6.3</v>
      </c>
      <c r="Q42" s="32" t="str">
        <f t="shared" ref="Q42:Q61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3" t="str">
        <f t="shared" ref="R42:R61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ref="S42:S61" si="8">+IF(OR($H42=0,$I42=0,$J42=0,$K42=0),"Không đủ ĐKDT","")</f>
        <v/>
      </c>
      <c r="T42" s="35" t="s">
        <v>93</v>
      </c>
      <c r="U42" s="3"/>
      <c r="V42" s="23"/>
      <c r="W42" s="71" t="str">
        <f t="shared" ref="W42:W61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199</v>
      </c>
      <c r="D43" s="84" t="s">
        <v>200</v>
      </c>
      <c r="E43" s="26" t="s">
        <v>76</v>
      </c>
      <c r="F43" s="27" t="s">
        <v>201</v>
      </c>
      <c r="G43" s="25" t="s">
        <v>100</v>
      </c>
      <c r="H43" s="28">
        <v>10</v>
      </c>
      <c r="I43" s="28">
        <v>6</v>
      </c>
      <c r="J43" s="28" t="s">
        <v>28</v>
      </c>
      <c r="K43" s="28">
        <v>7</v>
      </c>
      <c r="L43" s="36"/>
      <c r="M43" s="36"/>
      <c r="N43" s="36"/>
      <c r="O43" s="30">
        <v>5</v>
      </c>
      <c r="P43" s="31">
        <f t="shared" si="5"/>
        <v>6</v>
      </c>
      <c r="Q43" s="32" t="str">
        <f t="shared" si="6"/>
        <v>C</v>
      </c>
      <c r="R43" s="33" t="str">
        <f t="shared" si="7"/>
        <v>Trung bình</v>
      </c>
      <c r="S43" s="34" t="str">
        <f t="shared" si="8"/>
        <v/>
      </c>
      <c r="T43" s="35" t="s">
        <v>93</v>
      </c>
      <c r="U43" s="3"/>
      <c r="V43" s="23"/>
      <c r="W43" s="71" t="str">
        <f t="shared" si="9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202</v>
      </c>
      <c r="D44" s="84" t="s">
        <v>203</v>
      </c>
      <c r="E44" s="26" t="s">
        <v>204</v>
      </c>
      <c r="F44" s="27" t="s">
        <v>205</v>
      </c>
      <c r="G44" s="25" t="s">
        <v>128</v>
      </c>
      <c r="H44" s="28">
        <v>10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8</v>
      </c>
      <c r="P44" s="31">
        <f t="shared" si="5"/>
        <v>8.1</v>
      </c>
      <c r="Q44" s="32" t="str">
        <f t="shared" si="6"/>
        <v>B+</v>
      </c>
      <c r="R44" s="33" t="str">
        <f t="shared" si="7"/>
        <v>Khá</v>
      </c>
      <c r="S44" s="34" t="str">
        <f t="shared" si="8"/>
        <v/>
      </c>
      <c r="T44" s="35" t="s">
        <v>93</v>
      </c>
      <c r="U44" s="3"/>
      <c r="V44" s="23"/>
      <c r="W44" s="71" t="str">
        <f t="shared" si="9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206</v>
      </c>
      <c r="D45" s="84" t="s">
        <v>207</v>
      </c>
      <c r="E45" s="26" t="s">
        <v>208</v>
      </c>
      <c r="F45" s="27" t="s">
        <v>63</v>
      </c>
      <c r="G45" s="25" t="s">
        <v>128</v>
      </c>
      <c r="H45" s="28">
        <v>9</v>
      </c>
      <c r="I45" s="28">
        <v>6</v>
      </c>
      <c r="J45" s="28" t="s">
        <v>28</v>
      </c>
      <c r="K45" s="28">
        <v>6</v>
      </c>
      <c r="L45" s="36"/>
      <c r="M45" s="36"/>
      <c r="N45" s="36"/>
      <c r="O45" s="30">
        <v>6</v>
      </c>
      <c r="P45" s="31">
        <f t="shared" si="5"/>
        <v>6.3</v>
      </c>
      <c r="Q45" s="32" t="str">
        <f t="shared" si="6"/>
        <v>C</v>
      </c>
      <c r="R45" s="33" t="str">
        <f t="shared" si="7"/>
        <v>Trung bình</v>
      </c>
      <c r="S45" s="34" t="str">
        <f t="shared" si="8"/>
        <v/>
      </c>
      <c r="T45" s="35" t="s">
        <v>93</v>
      </c>
      <c r="U45" s="3"/>
      <c r="V45" s="23"/>
      <c r="W45" s="71" t="str">
        <f t="shared" si="9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209</v>
      </c>
      <c r="D46" s="84" t="s">
        <v>51</v>
      </c>
      <c r="E46" s="26" t="s">
        <v>210</v>
      </c>
      <c r="F46" s="27" t="s">
        <v>211</v>
      </c>
      <c r="G46" s="25" t="s">
        <v>104</v>
      </c>
      <c r="H46" s="28">
        <v>10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7</v>
      </c>
      <c r="P46" s="31">
        <f t="shared" si="5"/>
        <v>7.3</v>
      </c>
      <c r="Q46" s="32" t="str">
        <f t="shared" si="6"/>
        <v>B</v>
      </c>
      <c r="R46" s="33" t="str">
        <f t="shared" si="7"/>
        <v>Khá</v>
      </c>
      <c r="S46" s="34" t="str">
        <f t="shared" si="8"/>
        <v/>
      </c>
      <c r="T46" s="35" t="s">
        <v>93</v>
      </c>
      <c r="U46" s="3"/>
      <c r="V46" s="23"/>
      <c r="W46" s="71" t="str">
        <f t="shared" si="9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212</v>
      </c>
      <c r="D47" s="84" t="s">
        <v>213</v>
      </c>
      <c r="E47" s="26" t="s">
        <v>210</v>
      </c>
      <c r="F47" s="27" t="s">
        <v>83</v>
      </c>
      <c r="G47" s="25" t="s">
        <v>128</v>
      </c>
      <c r="H47" s="28">
        <v>10</v>
      </c>
      <c r="I47" s="28">
        <v>6</v>
      </c>
      <c r="J47" s="28" t="s">
        <v>28</v>
      </c>
      <c r="K47" s="28">
        <v>7</v>
      </c>
      <c r="L47" s="36"/>
      <c r="M47" s="36"/>
      <c r="N47" s="36"/>
      <c r="O47" s="30">
        <v>6</v>
      </c>
      <c r="P47" s="31">
        <f t="shared" si="5"/>
        <v>6.6</v>
      </c>
      <c r="Q47" s="32" t="str">
        <f t="shared" si="6"/>
        <v>C+</v>
      </c>
      <c r="R47" s="33" t="str">
        <f t="shared" si="7"/>
        <v>Trung bình</v>
      </c>
      <c r="S47" s="34" t="str">
        <f t="shared" si="8"/>
        <v/>
      </c>
      <c r="T47" s="35" t="s">
        <v>93</v>
      </c>
      <c r="U47" s="3"/>
      <c r="V47" s="23"/>
      <c r="W47" s="71" t="str">
        <f t="shared" si="9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214</v>
      </c>
      <c r="D48" s="84" t="s">
        <v>215</v>
      </c>
      <c r="E48" s="26" t="s">
        <v>216</v>
      </c>
      <c r="F48" s="27" t="s">
        <v>217</v>
      </c>
      <c r="G48" s="25" t="s">
        <v>104</v>
      </c>
      <c r="H48" s="28">
        <v>9</v>
      </c>
      <c r="I48" s="28">
        <v>6</v>
      </c>
      <c r="J48" s="28" t="s">
        <v>28</v>
      </c>
      <c r="K48" s="28">
        <v>6</v>
      </c>
      <c r="L48" s="36"/>
      <c r="M48" s="36"/>
      <c r="N48" s="36"/>
      <c r="O48" s="30">
        <v>6</v>
      </c>
      <c r="P48" s="31">
        <f t="shared" si="5"/>
        <v>6.3</v>
      </c>
      <c r="Q48" s="32" t="str">
        <f t="shared" si="6"/>
        <v>C</v>
      </c>
      <c r="R48" s="33" t="str">
        <f t="shared" si="7"/>
        <v>Trung bình</v>
      </c>
      <c r="S48" s="34" t="str">
        <f t="shared" si="8"/>
        <v/>
      </c>
      <c r="T48" s="35" t="s">
        <v>93</v>
      </c>
      <c r="U48" s="3"/>
      <c r="V48" s="23"/>
      <c r="W48" s="71" t="str">
        <f t="shared" si="9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 ht="18.75" customHeight="1">
      <c r="B49" s="24">
        <v>40</v>
      </c>
      <c r="C49" s="25" t="s">
        <v>218</v>
      </c>
      <c r="D49" s="84" t="s">
        <v>219</v>
      </c>
      <c r="E49" s="26" t="s">
        <v>220</v>
      </c>
      <c r="F49" s="27" t="s">
        <v>221</v>
      </c>
      <c r="G49" s="25" t="s">
        <v>100</v>
      </c>
      <c r="H49" s="28">
        <v>10</v>
      </c>
      <c r="I49" s="28">
        <v>6</v>
      </c>
      <c r="J49" s="28" t="s">
        <v>28</v>
      </c>
      <c r="K49" s="28">
        <v>7</v>
      </c>
      <c r="L49" s="36"/>
      <c r="M49" s="36"/>
      <c r="N49" s="36"/>
      <c r="O49" s="30">
        <v>6</v>
      </c>
      <c r="P49" s="31">
        <f t="shared" si="5"/>
        <v>6.6</v>
      </c>
      <c r="Q49" s="32" t="str">
        <f t="shared" si="6"/>
        <v>C+</v>
      </c>
      <c r="R49" s="33" t="str">
        <f t="shared" si="7"/>
        <v>Trung bình</v>
      </c>
      <c r="S49" s="34" t="str">
        <f t="shared" si="8"/>
        <v/>
      </c>
      <c r="T49" s="35" t="s">
        <v>93</v>
      </c>
      <c r="U49" s="3"/>
      <c r="V49" s="23"/>
      <c r="W49" s="71" t="str">
        <f t="shared" si="9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 ht="18.75" customHeight="1">
      <c r="B50" s="24">
        <v>41</v>
      </c>
      <c r="C50" s="25" t="s">
        <v>222</v>
      </c>
      <c r="D50" s="84" t="s">
        <v>223</v>
      </c>
      <c r="E50" s="26" t="s">
        <v>77</v>
      </c>
      <c r="F50" s="27" t="s">
        <v>224</v>
      </c>
      <c r="G50" s="25" t="s">
        <v>112</v>
      </c>
      <c r="H50" s="28">
        <v>10</v>
      </c>
      <c r="I50" s="28">
        <v>7</v>
      </c>
      <c r="J50" s="28" t="s">
        <v>28</v>
      </c>
      <c r="K50" s="28">
        <v>7</v>
      </c>
      <c r="L50" s="36"/>
      <c r="M50" s="36"/>
      <c r="N50" s="36"/>
      <c r="O50" s="30">
        <v>5</v>
      </c>
      <c r="P50" s="31">
        <f t="shared" si="5"/>
        <v>6.1</v>
      </c>
      <c r="Q50" s="32" t="str">
        <f t="shared" si="6"/>
        <v>C</v>
      </c>
      <c r="R50" s="33" t="str">
        <f t="shared" si="7"/>
        <v>Trung bình</v>
      </c>
      <c r="S50" s="34" t="str">
        <f t="shared" si="8"/>
        <v/>
      </c>
      <c r="T50" s="35" t="s">
        <v>93</v>
      </c>
      <c r="U50" s="3"/>
      <c r="V50" s="23"/>
      <c r="W50" s="71" t="str">
        <f t="shared" si="9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ht="18.75" customHeight="1">
      <c r="B51" s="24">
        <v>42</v>
      </c>
      <c r="C51" s="25" t="s">
        <v>225</v>
      </c>
      <c r="D51" s="84" t="s">
        <v>79</v>
      </c>
      <c r="E51" s="26" t="s">
        <v>77</v>
      </c>
      <c r="F51" s="27" t="s">
        <v>226</v>
      </c>
      <c r="G51" s="25" t="s">
        <v>104</v>
      </c>
      <c r="H51" s="28">
        <v>10</v>
      </c>
      <c r="I51" s="28">
        <v>6</v>
      </c>
      <c r="J51" s="28" t="s">
        <v>28</v>
      </c>
      <c r="K51" s="28">
        <v>7</v>
      </c>
      <c r="L51" s="36"/>
      <c r="M51" s="36"/>
      <c r="N51" s="36"/>
      <c r="O51" s="30">
        <v>4</v>
      </c>
      <c r="P51" s="31">
        <f t="shared" si="5"/>
        <v>5.4</v>
      </c>
      <c r="Q51" s="32" t="str">
        <f t="shared" si="6"/>
        <v>D+</v>
      </c>
      <c r="R51" s="33" t="str">
        <f t="shared" si="7"/>
        <v>Trung bình yếu</v>
      </c>
      <c r="S51" s="34" t="str">
        <f t="shared" si="8"/>
        <v/>
      </c>
      <c r="T51" s="35" t="s">
        <v>93</v>
      </c>
      <c r="U51" s="3"/>
      <c r="V51" s="23"/>
      <c r="W51" s="71" t="str">
        <f t="shared" si="9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 ht="18.75" customHeight="1">
      <c r="B52" s="24">
        <v>43</v>
      </c>
      <c r="C52" s="25" t="s">
        <v>227</v>
      </c>
      <c r="D52" s="84" t="s">
        <v>228</v>
      </c>
      <c r="E52" s="26" t="s">
        <v>77</v>
      </c>
      <c r="F52" s="27" t="s">
        <v>229</v>
      </c>
      <c r="G52" s="25" t="s">
        <v>112</v>
      </c>
      <c r="H52" s="28">
        <v>10</v>
      </c>
      <c r="I52" s="28">
        <v>7</v>
      </c>
      <c r="J52" s="28" t="s">
        <v>28</v>
      </c>
      <c r="K52" s="28">
        <v>7</v>
      </c>
      <c r="L52" s="36"/>
      <c r="M52" s="36"/>
      <c r="N52" s="36"/>
      <c r="O52" s="30">
        <v>6</v>
      </c>
      <c r="P52" s="31">
        <f t="shared" si="5"/>
        <v>6.7</v>
      </c>
      <c r="Q52" s="32" t="str">
        <f t="shared" si="6"/>
        <v>C+</v>
      </c>
      <c r="R52" s="33" t="str">
        <f t="shared" si="7"/>
        <v>Trung bình</v>
      </c>
      <c r="S52" s="34" t="str">
        <f t="shared" si="8"/>
        <v/>
      </c>
      <c r="T52" s="35" t="s">
        <v>93</v>
      </c>
      <c r="U52" s="3"/>
      <c r="V52" s="23"/>
      <c r="W52" s="71" t="str">
        <f t="shared" si="9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 ht="18.75" customHeight="1">
      <c r="B53" s="24">
        <v>44</v>
      </c>
      <c r="C53" s="25" t="s">
        <v>230</v>
      </c>
      <c r="D53" s="84" t="s">
        <v>65</v>
      </c>
      <c r="E53" s="26" t="s">
        <v>77</v>
      </c>
      <c r="F53" s="27" t="s">
        <v>231</v>
      </c>
      <c r="G53" s="25" t="s">
        <v>128</v>
      </c>
      <c r="H53" s="28">
        <v>10</v>
      </c>
      <c r="I53" s="28">
        <v>6</v>
      </c>
      <c r="J53" s="28" t="s">
        <v>28</v>
      </c>
      <c r="K53" s="28">
        <v>7</v>
      </c>
      <c r="L53" s="36"/>
      <c r="M53" s="36"/>
      <c r="N53" s="36"/>
      <c r="O53" s="30">
        <v>6</v>
      </c>
      <c r="P53" s="31">
        <f t="shared" si="5"/>
        <v>6.6</v>
      </c>
      <c r="Q53" s="32" t="str">
        <f t="shared" si="6"/>
        <v>C+</v>
      </c>
      <c r="R53" s="33" t="str">
        <f t="shared" si="7"/>
        <v>Trung bình</v>
      </c>
      <c r="S53" s="34" t="str">
        <f t="shared" si="8"/>
        <v/>
      </c>
      <c r="T53" s="35" t="s">
        <v>93</v>
      </c>
      <c r="U53" s="3"/>
      <c r="V53" s="23"/>
      <c r="W53" s="71" t="str">
        <f t="shared" si="9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 ht="18.75" customHeight="1">
      <c r="B54" s="24">
        <v>45</v>
      </c>
      <c r="C54" s="25" t="s">
        <v>232</v>
      </c>
      <c r="D54" s="84" t="s">
        <v>233</v>
      </c>
      <c r="E54" s="26" t="s">
        <v>234</v>
      </c>
      <c r="F54" s="27" t="s">
        <v>235</v>
      </c>
      <c r="G54" s="25" t="s">
        <v>104</v>
      </c>
      <c r="H54" s="28">
        <v>10</v>
      </c>
      <c r="I54" s="28">
        <v>7</v>
      </c>
      <c r="J54" s="28" t="s">
        <v>28</v>
      </c>
      <c r="K54" s="28">
        <v>7</v>
      </c>
      <c r="L54" s="36"/>
      <c r="M54" s="36"/>
      <c r="N54" s="36"/>
      <c r="O54" s="30">
        <v>6</v>
      </c>
      <c r="P54" s="31">
        <f t="shared" si="5"/>
        <v>6.7</v>
      </c>
      <c r="Q54" s="32" t="str">
        <f t="shared" si="6"/>
        <v>C+</v>
      </c>
      <c r="R54" s="33" t="str">
        <f t="shared" si="7"/>
        <v>Trung bình</v>
      </c>
      <c r="S54" s="34" t="str">
        <f t="shared" si="8"/>
        <v/>
      </c>
      <c r="T54" s="35" t="s">
        <v>93</v>
      </c>
      <c r="U54" s="3"/>
      <c r="V54" s="23"/>
      <c r="W54" s="71" t="str">
        <f t="shared" si="9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 ht="18.75" customHeight="1">
      <c r="B55" s="24">
        <v>46</v>
      </c>
      <c r="C55" s="25" t="s">
        <v>236</v>
      </c>
      <c r="D55" s="84" t="s">
        <v>237</v>
      </c>
      <c r="E55" s="26" t="s">
        <v>238</v>
      </c>
      <c r="F55" s="27" t="s">
        <v>239</v>
      </c>
      <c r="G55" s="25" t="s">
        <v>128</v>
      </c>
      <c r="H55" s="28">
        <v>10</v>
      </c>
      <c r="I55" s="28">
        <v>6</v>
      </c>
      <c r="J55" s="28" t="s">
        <v>28</v>
      </c>
      <c r="K55" s="28">
        <v>7</v>
      </c>
      <c r="L55" s="36"/>
      <c r="M55" s="36"/>
      <c r="N55" s="36"/>
      <c r="O55" s="30">
        <v>7</v>
      </c>
      <c r="P55" s="31">
        <f t="shared" si="5"/>
        <v>7.2</v>
      </c>
      <c r="Q55" s="32" t="str">
        <f t="shared" si="6"/>
        <v>B</v>
      </c>
      <c r="R55" s="33" t="str">
        <f t="shared" si="7"/>
        <v>Khá</v>
      </c>
      <c r="S55" s="34" t="str">
        <f t="shared" si="8"/>
        <v/>
      </c>
      <c r="T55" s="35" t="s">
        <v>93</v>
      </c>
      <c r="U55" s="3"/>
      <c r="V55" s="23"/>
      <c r="W55" s="71" t="str">
        <f t="shared" si="9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 ht="18.75" customHeight="1">
      <c r="B56" s="24">
        <v>47</v>
      </c>
      <c r="C56" s="25" t="s">
        <v>240</v>
      </c>
      <c r="D56" s="84" t="s">
        <v>241</v>
      </c>
      <c r="E56" s="26" t="s">
        <v>238</v>
      </c>
      <c r="F56" s="27" t="s">
        <v>242</v>
      </c>
      <c r="G56" s="25" t="s">
        <v>100</v>
      </c>
      <c r="H56" s="28">
        <v>10</v>
      </c>
      <c r="I56" s="28">
        <v>6</v>
      </c>
      <c r="J56" s="28" t="s">
        <v>28</v>
      </c>
      <c r="K56" s="28">
        <v>7</v>
      </c>
      <c r="L56" s="36"/>
      <c r="M56" s="36"/>
      <c r="N56" s="36"/>
      <c r="O56" s="30">
        <v>2</v>
      </c>
      <c r="P56" s="31">
        <f t="shared" si="5"/>
        <v>4.2</v>
      </c>
      <c r="Q56" s="32" t="str">
        <f t="shared" si="6"/>
        <v>D</v>
      </c>
      <c r="R56" s="33" t="str">
        <f t="shared" si="7"/>
        <v>Trung bình yếu</v>
      </c>
      <c r="S56" s="34" t="str">
        <f t="shared" si="8"/>
        <v/>
      </c>
      <c r="T56" s="35" t="s">
        <v>93</v>
      </c>
      <c r="U56" s="3"/>
      <c r="V56" s="23"/>
      <c r="W56" s="71" t="str">
        <f t="shared" si="9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 ht="18.75" customHeight="1">
      <c r="B57" s="24">
        <v>48</v>
      </c>
      <c r="C57" s="25" t="s">
        <v>243</v>
      </c>
      <c r="D57" s="84" t="s">
        <v>244</v>
      </c>
      <c r="E57" s="26" t="s">
        <v>80</v>
      </c>
      <c r="F57" s="27" t="s">
        <v>245</v>
      </c>
      <c r="G57" s="25" t="s">
        <v>112</v>
      </c>
      <c r="H57" s="28">
        <v>10</v>
      </c>
      <c r="I57" s="28">
        <v>6</v>
      </c>
      <c r="J57" s="28" t="s">
        <v>28</v>
      </c>
      <c r="K57" s="28">
        <v>7</v>
      </c>
      <c r="L57" s="36"/>
      <c r="M57" s="36"/>
      <c r="N57" s="36"/>
      <c r="O57" s="30">
        <v>5</v>
      </c>
      <c r="P57" s="31">
        <f t="shared" si="5"/>
        <v>6</v>
      </c>
      <c r="Q57" s="32" t="str">
        <f t="shared" si="6"/>
        <v>C</v>
      </c>
      <c r="R57" s="33" t="str">
        <f t="shared" si="7"/>
        <v>Trung bình</v>
      </c>
      <c r="S57" s="34" t="str">
        <f t="shared" si="8"/>
        <v/>
      </c>
      <c r="T57" s="35" t="s">
        <v>93</v>
      </c>
      <c r="U57" s="3"/>
      <c r="V57" s="23"/>
      <c r="W57" s="71" t="str">
        <f t="shared" si="9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 ht="18.75" customHeight="1">
      <c r="B58" s="24">
        <v>49</v>
      </c>
      <c r="C58" s="25" t="s">
        <v>246</v>
      </c>
      <c r="D58" s="84" t="s">
        <v>247</v>
      </c>
      <c r="E58" s="26" t="s">
        <v>81</v>
      </c>
      <c r="F58" s="27" t="s">
        <v>248</v>
      </c>
      <c r="G58" s="25" t="s">
        <v>100</v>
      </c>
      <c r="H58" s="28">
        <v>10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7</v>
      </c>
      <c r="P58" s="31">
        <f t="shared" si="5"/>
        <v>7.3</v>
      </c>
      <c r="Q58" s="32" t="str">
        <f t="shared" si="6"/>
        <v>B</v>
      </c>
      <c r="R58" s="33" t="str">
        <f t="shared" si="7"/>
        <v>Khá</v>
      </c>
      <c r="S58" s="34" t="str">
        <f t="shared" si="8"/>
        <v/>
      </c>
      <c r="T58" s="35" t="s">
        <v>93</v>
      </c>
      <c r="U58" s="3"/>
      <c r="V58" s="23"/>
      <c r="W58" s="71" t="str">
        <f t="shared" si="9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 ht="18.75" customHeight="1">
      <c r="B59" s="24">
        <v>50</v>
      </c>
      <c r="C59" s="25" t="s">
        <v>249</v>
      </c>
      <c r="D59" s="84" t="s">
        <v>250</v>
      </c>
      <c r="E59" s="26" t="s">
        <v>251</v>
      </c>
      <c r="F59" s="27" t="s">
        <v>252</v>
      </c>
      <c r="G59" s="25" t="s">
        <v>128</v>
      </c>
      <c r="H59" s="28">
        <v>9</v>
      </c>
      <c r="I59" s="28">
        <v>6</v>
      </c>
      <c r="J59" s="28" t="s">
        <v>28</v>
      </c>
      <c r="K59" s="28">
        <v>6</v>
      </c>
      <c r="L59" s="36"/>
      <c r="M59" s="36"/>
      <c r="N59" s="36"/>
      <c r="O59" s="30">
        <v>7</v>
      </c>
      <c r="P59" s="31">
        <f t="shared" si="5"/>
        <v>6.9</v>
      </c>
      <c r="Q59" s="32" t="str">
        <f t="shared" si="6"/>
        <v>C+</v>
      </c>
      <c r="R59" s="33" t="str">
        <f t="shared" si="7"/>
        <v>Trung bình</v>
      </c>
      <c r="S59" s="34" t="str">
        <f t="shared" si="8"/>
        <v/>
      </c>
      <c r="T59" s="35" t="s">
        <v>93</v>
      </c>
      <c r="U59" s="3"/>
      <c r="V59" s="23"/>
      <c r="W59" s="71" t="str">
        <f t="shared" si="9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 ht="18.75" customHeight="1">
      <c r="B60" s="24">
        <v>51</v>
      </c>
      <c r="C60" s="25" t="s">
        <v>253</v>
      </c>
      <c r="D60" s="84" t="s">
        <v>58</v>
      </c>
      <c r="E60" s="26" t="s">
        <v>251</v>
      </c>
      <c r="F60" s="27" t="s">
        <v>254</v>
      </c>
      <c r="G60" s="25" t="s">
        <v>112</v>
      </c>
      <c r="H60" s="28">
        <v>10</v>
      </c>
      <c r="I60" s="28">
        <v>6</v>
      </c>
      <c r="J60" s="28" t="s">
        <v>28</v>
      </c>
      <c r="K60" s="28">
        <v>7</v>
      </c>
      <c r="L60" s="36"/>
      <c r="M60" s="36"/>
      <c r="N60" s="36"/>
      <c r="O60" s="30">
        <v>6</v>
      </c>
      <c r="P60" s="31">
        <f t="shared" si="5"/>
        <v>6.6</v>
      </c>
      <c r="Q60" s="32" t="str">
        <f t="shared" si="6"/>
        <v>C+</v>
      </c>
      <c r="R60" s="33" t="str">
        <f t="shared" si="7"/>
        <v>Trung bình</v>
      </c>
      <c r="S60" s="34" t="str">
        <f t="shared" si="8"/>
        <v/>
      </c>
      <c r="T60" s="35" t="s">
        <v>93</v>
      </c>
      <c r="U60" s="3"/>
      <c r="V60" s="23"/>
      <c r="W60" s="71" t="str">
        <f t="shared" si="9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1:38" ht="18.75" customHeight="1">
      <c r="B61" s="24">
        <v>52</v>
      </c>
      <c r="C61" s="25" t="s">
        <v>255</v>
      </c>
      <c r="D61" s="84" t="s">
        <v>256</v>
      </c>
      <c r="E61" s="26" t="s">
        <v>257</v>
      </c>
      <c r="F61" s="27" t="s">
        <v>116</v>
      </c>
      <c r="G61" s="25" t="s">
        <v>100</v>
      </c>
      <c r="H61" s="28">
        <v>10</v>
      </c>
      <c r="I61" s="28">
        <v>6</v>
      </c>
      <c r="J61" s="28" t="s">
        <v>28</v>
      </c>
      <c r="K61" s="28">
        <v>7</v>
      </c>
      <c r="L61" s="36"/>
      <c r="M61" s="36"/>
      <c r="N61" s="36"/>
      <c r="O61" s="30">
        <v>4</v>
      </c>
      <c r="P61" s="31">
        <f t="shared" si="5"/>
        <v>5.4</v>
      </c>
      <c r="Q61" s="32" t="str">
        <f t="shared" si="6"/>
        <v>D+</v>
      </c>
      <c r="R61" s="33" t="str">
        <f t="shared" si="7"/>
        <v>Trung bình yếu</v>
      </c>
      <c r="S61" s="34" t="str">
        <f t="shared" si="8"/>
        <v/>
      </c>
      <c r="T61" s="35" t="s">
        <v>93</v>
      </c>
      <c r="U61" s="3"/>
      <c r="V61" s="23"/>
      <c r="W61" s="71" t="str">
        <f t="shared" si="9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ht="15.75" customHeight="1">
      <c r="A62" s="2"/>
      <c r="B62" s="37"/>
      <c r="C62" s="38"/>
      <c r="D62" s="85"/>
      <c r="E62" s="39"/>
      <c r="F62" s="39"/>
      <c r="G62" s="39"/>
      <c r="H62" s="40"/>
      <c r="I62" s="41"/>
      <c r="J62" s="41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3"/>
    </row>
    <row r="63" spans="1:38" ht="16.5">
      <c r="A63" s="2"/>
      <c r="B63" s="110" t="s">
        <v>29</v>
      </c>
      <c r="C63" s="110"/>
      <c r="D63" s="85"/>
      <c r="E63" s="39"/>
      <c r="F63" s="39"/>
      <c r="G63" s="39"/>
      <c r="H63" s="40"/>
      <c r="I63" s="41"/>
      <c r="J63" s="41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"/>
    </row>
    <row r="64" spans="1:38" ht="16.5" customHeight="1">
      <c r="A64" s="2"/>
      <c r="B64" s="43" t="s">
        <v>30</v>
      </c>
      <c r="C64" s="43"/>
      <c r="D64" s="86">
        <f>+$Z$8</f>
        <v>52</v>
      </c>
      <c r="E64" s="44" t="s">
        <v>31</v>
      </c>
      <c r="F64" s="111" t="s">
        <v>32</v>
      </c>
      <c r="G64" s="111"/>
      <c r="H64" s="111"/>
      <c r="I64" s="111"/>
      <c r="J64" s="111"/>
      <c r="K64" s="111"/>
      <c r="L64" s="111"/>
      <c r="M64" s="111"/>
      <c r="N64" s="111"/>
      <c r="O64" s="45">
        <f>$Z$8 -COUNTIF($S$9:$S$229,"Vắng") -COUNTIF($S$9:$S$229,"Vắng có phép") - COUNTIF($S$9:$S$229,"Đình chỉ thi") - COUNTIF($S$9:$S$229,"Không đủ ĐKDT")</f>
        <v>51</v>
      </c>
      <c r="P64" s="45"/>
      <c r="Q64" s="45"/>
      <c r="R64" s="46"/>
      <c r="S64" s="47" t="s">
        <v>31</v>
      </c>
      <c r="T64" s="46"/>
      <c r="U64" s="3"/>
    </row>
    <row r="65" spans="1:21" ht="16.5" customHeight="1">
      <c r="A65" s="2"/>
      <c r="B65" s="43" t="s">
        <v>33</v>
      </c>
      <c r="C65" s="43"/>
      <c r="D65" s="86">
        <f>+$AK$8</f>
        <v>50</v>
      </c>
      <c r="E65" s="44" t="s">
        <v>31</v>
      </c>
      <c r="F65" s="111" t="s">
        <v>34</v>
      </c>
      <c r="G65" s="111"/>
      <c r="H65" s="111"/>
      <c r="I65" s="111"/>
      <c r="J65" s="111"/>
      <c r="K65" s="111"/>
      <c r="L65" s="111"/>
      <c r="M65" s="111"/>
      <c r="N65" s="111"/>
      <c r="O65" s="48">
        <f>COUNTIF($S$9:$S$105,"Vắng")</f>
        <v>0</v>
      </c>
      <c r="P65" s="48"/>
      <c r="Q65" s="48"/>
      <c r="R65" s="49"/>
      <c r="S65" s="47" t="s">
        <v>31</v>
      </c>
      <c r="T65" s="49"/>
      <c r="U65" s="3"/>
    </row>
    <row r="66" spans="1:21" ht="16.5" customHeight="1">
      <c r="A66" s="2"/>
      <c r="B66" s="43" t="s">
        <v>44</v>
      </c>
      <c r="C66" s="43"/>
      <c r="D66" s="87">
        <f>COUNTIF(W10:W61,"Học lại")</f>
        <v>2</v>
      </c>
      <c r="E66" s="44" t="s">
        <v>31</v>
      </c>
      <c r="F66" s="111" t="s">
        <v>45</v>
      </c>
      <c r="G66" s="111"/>
      <c r="H66" s="111"/>
      <c r="I66" s="111"/>
      <c r="J66" s="111"/>
      <c r="K66" s="111"/>
      <c r="L66" s="111"/>
      <c r="M66" s="111"/>
      <c r="N66" s="111"/>
      <c r="O66" s="45">
        <f>COUNTIF($S$9:$S$105,"Vắng có phép")</f>
        <v>0</v>
      </c>
      <c r="P66" s="45"/>
      <c r="Q66" s="45"/>
      <c r="R66" s="46"/>
      <c r="S66" s="47" t="s">
        <v>31</v>
      </c>
      <c r="T66" s="46"/>
      <c r="U66" s="3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9"/>
  </autoFilter>
  <sortState ref="B10:T61">
    <sortCondition ref="B10:B61"/>
  </sortState>
  <mergeCells count="41">
    <mergeCell ref="F66:N66"/>
    <mergeCell ref="O7:O8"/>
    <mergeCell ref="P7:P9"/>
    <mergeCell ref="H7:H8"/>
    <mergeCell ref="I7:I8"/>
    <mergeCell ref="J7:J8"/>
    <mergeCell ref="K7:K8"/>
    <mergeCell ref="L7:L8"/>
    <mergeCell ref="M7:M8"/>
    <mergeCell ref="F65:N65"/>
    <mergeCell ref="F7:F8"/>
    <mergeCell ref="G7:G8"/>
    <mergeCell ref="B9:G9"/>
    <mergeCell ref="B63:C63"/>
    <mergeCell ref="F64:N64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61">
    <cfRule type="cellIs" dxfId="7" priority="5" operator="greaterThan">
      <formula>10</formula>
    </cfRule>
  </conditionalFormatting>
  <conditionalFormatting sqref="C1:C1048576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W10:W61 X2:AL8 D6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81"/>
  <sheetViews>
    <sheetView tabSelected="1" workbookViewId="0">
      <pane ySplit="3" topLeftCell="A61" activePane="bottomLeft" state="frozen"/>
      <selection activeCell="A67" sqref="A67:XFD76"/>
      <selection pane="bottomLeft" activeCell="Y67" sqref="Y67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6" style="9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875" style="1" customWidth="1"/>
    <col min="20" max="20" width="5.75" style="1" hidden="1" customWidth="1"/>
    <col min="21" max="21" width="6.5" style="1" hidden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4" customHeight="1">
      <c r="B1" s="98" t="s">
        <v>0</v>
      </c>
      <c r="C1" s="98"/>
      <c r="D1" s="98"/>
      <c r="E1" s="98"/>
      <c r="F1" s="98"/>
      <c r="G1" s="98"/>
      <c r="H1" s="99" t="s">
        <v>528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4" customHeight="1">
      <c r="B2" s="100" t="s">
        <v>1</v>
      </c>
      <c r="C2" s="100"/>
      <c r="D2" s="100"/>
      <c r="E2" s="100"/>
      <c r="F2" s="100"/>
      <c r="G2" s="100"/>
      <c r="H2" s="101" t="s">
        <v>47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2" t="s">
        <v>2</v>
      </c>
      <c r="C4" s="102"/>
      <c r="D4" s="103" t="s">
        <v>85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91</v>
      </c>
      <c r="P4" s="104"/>
      <c r="Q4" s="104"/>
      <c r="R4" s="104"/>
      <c r="S4" s="104"/>
      <c r="T4" s="104"/>
      <c r="W4" s="59"/>
      <c r="X4" s="119" t="s">
        <v>43</v>
      </c>
      <c r="Y4" s="119" t="s">
        <v>8</v>
      </c>
      <c r="Z4" s="119" t="s">
        <v>42</v>
      </c>
      <c r="AA4" s="119" t="s">
        <v>41</v>
      </c>
      <c r="AB4" s="119"/>
      <c r="AC4" s="119"/>
      <c r="AD4" s="119"/>
      <c r="AE4" s="119" t="s">
        <v>40</v>
      </c>
      <c r="AF4" s="119"/>
      <c r="AG4" s="119" t="s">
        <v>38</v>
      </c>
      <c r="AH4" s="119"/>
      <c r="AI4" s="119" t="s">
        <v>39</v>
      </c>
      <c r="AJ4" s="119"/>
      <c r="AK4" s="119" t="s">
        <v>37</v>
      </c>
      <c r="AL4" s="119"/>
    </row>
    <row r="5" spans="2:38" ht="17.25" customHeight="1">
      <c r="B5" s="120" t="s">
        <v>3</v>
      </c>
      <c r="C5" s="120"/>
      <c r="D5" s="81"/>
      <c r="G5" s="121" t="s">
        <v>87</v>
      </c>
      <c r="H5" s="121"/>
      <c r="I5" s="121"/>
      <c r="J5" s="121"/>
      <c r="K5" s="121"/>
      <c r="L5" s="121"/>
      <c r="M5" s="121"/>
      <c r="N5" s="121"/>
      <c r="O5" s="121" t="s">
        <v>86</v>
      </c>
      <c r="P5" s="121"/>
      <c r="Q5" s="121"/>
      <c r="R5" s="121"/>
      <c r="S5" s="121"/>
      <c r="T5" s="121"/>
      <c r="W5" s="5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</row>
    <row r="7" spans="2:38" ht="30.75" customHeight="1">
      <c r="B7" s="105" t="s">
        <v>4</v>
      </c>
      <c r="C7" s="113" t="s">
        <v>5</v>
      </c>
      <c r="D7" s="115" t="s">
        <v>6</v>
      </c>
      <c r="E7" s="116"/>
      <c r="F7" s="105" t="s">
        <v>7</v>
      </c>
      <c r="G7" s="105" t="s">
        <v>8</v>
      </c>
      <c r="H7" s="123" t="s">
        <v>9</v>
      </c>
      <c r="I7" s="123" t="s">
        <v>10</v>
      </c>
      <c r="J7" s="123" t="s">
        <v>11</v>
      </c>
      <c r="K7" s="123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05" t="s">
        <v>17</v>
      </c>
      <c r="Q7" s="112" t="s">
        <v>18</v>
      </c>
      <c r="R7" s="105" t="s">
        <v>19</v>
      </c>
      <c r="S7" s="105" t="s">
        <v>20</v>
      </c>
      <c r="T7" s="105" t="s">
        <v>21</v>
      </c>
      <c r="W7" s="59"/>
      <c r="X7" s="119"/>
      <c r="Y7" s="119"/>
      <c r="Z7" s="119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0.75" customHeight="1">
      <c r="B8" s="106"/>
      <c r="C8" s="114"/>
      <c r="D8" s="117"/>
      <c r="E8" s="118"/>
      <c r="F8" s="106"/>
      <c r="G8" s="106"/>
      <c r="H8" s="123"/>
      <c r="I8" s="123"/>
      <c r="J8" s="123"/>
      <c r="K8" s="123"/>
      <c r="L8" s="112"/>
      <c r="M8" s="112"/>
      <c r="N8" s="112"/>
      <c r="O8" s="112"/>
      <c r="P8" s="122"/>
      <c r="Q8" s="112"/>
      <c r="R8" s="106"/>
      <c r="S8" s="122"/>
      <c r="T8" s="122"/>
      <c r="V8" s="10"/>
      <c r="W8" s="59"/>
      <c r="X8" s="64" t="str">
        <f>+D4</f>
        <v>Nguyên lí thống kê kinh tế</v>
      </c>
      <c r="Y8" s="65" t="str">
        <f>+O4</f>
        <v>Nhóm: BSA1348-01</v>
      </c>
      <c r="Z8" s="66">
        <f>+$AI$8+$AK$8+$AG$8</f>
        <v>57</v>
      </c>
      <c r="AA8" s="60">
        <f>COUNTIF($S$9:$S$113,"Khiển trách")</f>
        <v>0</v>
      </c>
      <c r="AB8" s="60">
        <f>COUNTIF($S$9:$S$113,"Cảnh cáo")</f>
        <v>0</v>
      </c>
      <c r="AC8" s="60">
        <f>COUNTIF($S$9:$S$113,"Đình chỉ thi")</f>
        <v>2</v>
      </c>
      <c r="AD8" s="67">
        <f>+($AA$8+$AB$8+$AC$8)/$Z$8*100%</f>
        <v>3.5087719298245612E-2</v>
      </c>
      <c r="AE8" s="60">
        <f>SUM(COUNTIF($S$9:$S$111,"Vắng"),COUNTIF($S$9:$S$111,"Vắng có phép"))</f>
        <v>1</v>
      </c>
      <c r="AF8" s="68">
        <f>+$AE$8/$Z$8</f>
        <v>1.7543859649122806E-2</v>
      </c>
      <c r="AG8" s="69">
        <f>COUNTIF($W$9:$W$111,"Thi lại")</f>
        <v>0</v>
      </c>
      <c r="AH8" s="68">
        <f>+$AG$8/$Z$8</f>
        <v>0</v>
      </c>
      <c r="AI8" s="69">
        <f>COUNTIF($W$9:$W$112,"Học lại")</f>
        <v>3</v>
      </c>
      <c r="AJ8" s="68">
        <f>+$AI$8/$Z$8</f>
        <v>5.2631578947368418E-2</v>
      </c>
      <c r="AK8" s="60">
        <f>COUNTIF($W$10:$W$112,"Đạt")</f>
        <v>54</v>
      </c>
      <c r="AL8" s="67">
        <f>+$AK$8/$Z$8</f>
        <v>0.94736842105263153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6"/>
      <c r="Q9" s="15"/>
      <c r="R9" s="15"/>
      <c r="S9" s="106"/>
      <c r="T9" s="106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8.75" customHeight="1">
      <c r="B10" s="16">
        <v>1</v>
      </c>
      <c r="C10" s="17" t="s">
        <v>385</v>
      </c>
      <c r="D10" s="83" t="s">
        <v>386</v>
      </c>
      <c r="E10" s="18" t="s">
        <v>50</v>
      </c>
      <c r="F10" s="19" t="s">
        <v>387</v>
      </c>
      <c r="G10" s="17" t="s">
        <v>388</v>
      </c>
      <c r="H10" s="28">
        <v>7</v>
      </c>
      <c r="I10" s="28">
        <v>7</v>
      </c>
      <c r="J10" s="28" t="s">
        <v>28</v>
      </c>
      <c r="K10" s="28">
        <v>7</v>
      </c>
      <c r="L10" s="94"/>
      <c r="M10" s="94"/>
      <c r="N10" s="94"/>
      <c r="O10" s="95">
        <v>4</v>
      </c>
      <c r="P10" s="20">
        <f t="shared" ref="P10:P16" si="0">ROUND(SUMPRODUCT(H10:O10,$H$9:$O$9)/100,1)</f>
        <v>5.2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16" si="3">+IF(OR($H10=0,$I10=0,$J10=0,$K10=0),"Không đủ ĐKDT","")</f>
        <v/>
      </c>
      <c r="T10" s="22" t="s">
        <v>89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8.75" customHeight="1">
      <c r="B11" s="24">
        <v>2</v>
      </c>
      <c r="C11" s="25" t="s">
        <v>389</v>
      </c>
      <c r="D11" s="84" t="s">
        <v>390</v>
      </c>
      <c r="E11" s="26" t="s">
        <v>391</v>
      </c>
      <c r="F11" s="27" t="s">
        <v>392</v>
      </c>
      <c r="G11" s="25" t="s">
        <v>100</v>
      </c>
      <c r="H11" s="28">
        <v>8</v>
      </c>
      <c r="I11" s="28">
        <v>7</v>
      </c>
      <c r="J11" s="28" t="s">
        <v>28</v>
      </c>
      <c r="K11" s="28">
        <v>8</v>
      </c>
      <c r="L11" s="29"/>
      <c r="M11" s="29"/>
      <c r="N11" s="29"/>
      <c r="O11" s="30">
        <v>8.5</v>
      </c>
      <c r="P11" s="31">
        <f t="shared" si="0"/>
        <v>8.1999999999999993</v>
      </c>
      <c r="Q11" s="32" t="str">
        <f t="shared" si="1"/>
        <v>B+</v>
      </c>
      <c r="R11" s="33" t="str">
        <f t="shared" si="2"/>
        <v>Khá</v>
      </c>
      <c r="S11" s="34" t="str">
        <f t="shared" si="3"/>
        <v/>
      </c>
      <c r="T11" s="35" t="s">
        <v>89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8.75" customHeight="1">
      <c r="B12" s="24">
        <v>3</v>
      </c>
      <c r="C12" s="25" t="s">
        <v>393</v>
      </c>
      <c r="D12" s="84" t="s">
        <v>394</v>
      </c>
      <c r="E12" s="26" t="s">
        <v>395</v>
      </c>
      <c r="F12" s="27" t="s">
        <v>396</v>
      </c>
      <c r="G12" s="25" t="s">
        <v>128</v>
      </c>
      <c r="H12" s="28">
        <v>7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6</v>
      </c>
      <c r="P12" s="31">
        <f t="shared" si="0"/>
        <v>6.4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89</v>
      </c>
      <c r="U12" s="3"/>
      <c r="V12" s="23"/>
      <c r="W12" s="71" t="str">
        <f t="shared" si="4"/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8.75" customHeight="1">
      <c r="B13" s="24">
        <v>4</v>
      </c>
      <c r="C13" s="25" t="s">
        <v>397</v>
      </c>
      <c r="D13" s="84" t="s">
        <v>398</v>
      </c>
      <c r="E13" s="26" t="s">
        <v>399</v>
      </c>
      <c r="F13" s="27" t="s">
        <v>311</v>
      </c>
      <c r="G13" s="25" t="s">
        <v>104</v>
      </c>
      <c r="H13" s="28">
        <v>7</v>
      </c>
      <c r="I13" s="28">
        <v>7</v>
      </c>
      <c r="J13" s="28" t="s">
        <v>28</v>
      </c>
      <c r="K13" s="28">
        <v>8</v>
      </c>
      <c r="L13" s="36"/>
      <c r="M13" s="36"/>
      <c r="N13" s="36"/>
      <c r="O13" s="30">
        <v>6</v>
      </c>
      <c r="P13" s="31">
        <f t="shared" si="0"/>
        <v>6.6</v>
      </c>
      <c r="Q13" s="32" t="str">
        <f t="shared" si="1"/>
        <v>C+</v>
      </c>
      <c r="R13" s="33" t="str">
        <f t="shared" si="2"/>
        <v>Trung bình</v>
      </c>
      <c r="S13" s="34" t="str">
        <f t="shared" si="3"/>
        <v/>
      </c>
      <c r="T13" s="35" t="s">
        <v>89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8.75" customHeight="1">
      <c r="B14" s="24">
        <v>5</v>
      </c>
      <c r="C14" s="25" t="s">
        <v>400</v>
      </c>
      <c r="D14" s="84" t="s">
        <v>401</v>
      </c>
      <c r="E14" s="26" t="s">
        <v>399</v>
      </c>
      <c r="F14" s="27" t="s">
        <v>124</v>
      </c>
      <c r="G14" s="25" t="s">
        <v>112</v>
      </c>
      <c r="H14" s="28">
        <v>9</v>
      </c>
      <c r="I14" s="28">
        <v>7</v>
      </c>
      <c r="J14" s="28" t="s">
        <v>28</v>
      </c>
      <c r="K14" s="28">
        <v>8</v>
      </c>
      <c r="L14" s="36"/>
      <c r="M14" s="36"/>
      <c r="N14" s="36"/>
      <c r="O14" s="30">
        <v>4.5</v>
      </c>
      <c r="P14" s="31">
        <f t="shared" si="0"/>
        <v>5.9</v>
      </c>
      <c r="Q14" s="32" t="str">
        <f t="shared" si="1"/>
        <v>C</v>
      </c>
      <c r="R14" s="33" t="str">
        <f t="shared" si="2"/>
        <v>Trung bình</v>
      </c>
      <c r="S14" s="34" t="str">
        <f t="shared" si="3"/>
        <v/>
      </c>
      <c r="T14" s="35" t="s">
        <v>89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8.75" customHeight="1">
      <c r="B15" s="24">
        <v>6</v>
      </c>
      <c r="C15" s="25" t="s">
        <v>402</v>
      </c>
      <c r="D15" s="84" t="s">
        <v>403</v>
      </c>
      <c r="E15" s="26" t="s">
        <v>57</v>
      </c>
      <c r="F15" s="27" t="s">
        <v>404</v>
      </c>
      <c r="G15" s="25" t="s">
        <v>104</v>
      </c>
      <c r="H15" s="28">
        <v>8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6</v>
      </c>
      <c r="P15" s="31">
        <f t="shared" si="0"/>
        <v>6.5</v>
      </c>
      <c r="Q15" s="32" t="str">
        <f t="shared" si="1"/>
        <v>C+</v>
      </c>
      <c r="R15" s="33" t="str">
        <f t="shared" si="2"/>
        <v>Trung bình</v>
      </c>
      <c r="S15" s="34" t="str">
        <f t="shared" si="3"/>
        <v/>
      </c>
      <c r="T15" s="35" t="s">
        <v>89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8.75" customHeight="1">
      <c r="B16" s="24">
        <v>7</v>
      </c>
      <c r="C16" s="25" t="s">
        <v>405</v>
      </c>
      <c r="D16" s="84" t="s">
        <v>406</v>
      </c>
      <c r="E16" s="26" t="s">
        <v>134</v>
      </c>
      <c r="F16" s="27" t="s">
        <v>407</v>
      </c>
      <c r="G16" s="25" t="s">
        <v>112</v>
      </c>
      <c r="H16" s="28">
        <v>9</v>
      </c>
      <c r="I16" s="28">
        <v>7</v>
      </c>
      <c r="J16" s="28" t="s">
        <v>28</v>
      </c>
      <c r="K16" s="28">
        <v>8</v>
      </c>
      <c r="L16" s="36"/>
      <c r="M16" s="36"/>
      <c r="N16" s="36"/>
      <c r="O16" s="30">
        <v>5</v>
      </c>
      <c r="P16" s="31">
        <f t="shared" si="0"/>
        <v>6.2</v>
      </c>
      <c r="Q16" s="32" t="str">
        <f t="shared" si="1"/>
        <v>C</v>
      </c>
      <c r="R16" s="33" t="str">
        <f t="shared" si="2"/>
        <v>Trung bình</v>
      </c>
      <c r="S16" s="34" t="str">
        <f t="shared" si="3"/>
        <v/>
      </c>
      <c r="T16" s="35" t="s">
        <v>89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8.75" customHeight="1">
      <c r="B17" s="24">
        <v>8</v>
      </c>
      <c r="C17" s="25" t="s">
        <v>408</v>
      </c>
      <c r="D17" s="84" t="s">
        <v>51</v>
      </c>
      <c r="E17" s="26" t="s">
        <v>409</v>
      </c>
      <c r="F17" s="27" t="s">
        <v>410</v>
      </c>
      <c r="G17" s="25" t="s">
        <v>100</v>
      </c>
      <c r="H17" s="28">
        <v>8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 t="s">
        <v>531</v>
      </c>
      <c r="P17" s="31">
        <v>0</v>
      </c>
      <c r="Q17" s="32" t="str">
        <f t="shared" si="1"/>
        <v>F</v>
      </c>
      <c r="R17" s="33" t="str">
        <f t="shared" si="2"/>
        <v>Kém</v>
      </c>
      <c r="S17" s="34" t="s">
        <v>533</v>
      </c>
      <c r="T17" s="35" t="s">
        <v>89</v>
      </c>
      <c r="U17" s="3"/>
      <c r="V17" s="23"/>
      <c r="W17" s="71" t="str">
        <f t="shared" si="4"/>
        <v>Học lại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8.75" customHeight="1">
      <c r="B18" s="24">
        <v>9</v>
      </c>
      <c r="C18" s="25" t="s">
        <v>411</v>
      </c>
      <c r="D18" s="84" t="s">
        <v>412</v>
      </c>
      <c r="E18" s="26" t="s">
        <v>138</v>
      </c>
      <c r="F18" s="27" t="s">
        <v>413</v>
      </c>
      <c r="G18" s="25" t="s">
        <v>112</v>
      </c>
      <c r="H18" s="28">
        <v>8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8.5</v>
      </c>
      <c r="P18" s="31">
        <f t="shared" ref="P18:P29" si="5">ROUND(SUMPRODUCT(H18:O18,$H$9:$O$9)/100,1)</f>
        <v>8.1999999999999993</v>
      </c>
      <c r="Q18" s="32" t="str">
        <f t="shared" si="1"/>
        <v>B+</v>
      </c>
      <c r="R18" s="33" t="str">
        <f t="shared" si="2"/>
        <v>Khá</v>
      </c>
      <c r="S18" s="34" t="str">
        <f t="shared" ref="S18:S29" si="6">+IF(OR($H18=0,$I18=0,$J18=0,$K18=0),"Không đủ ĐKDT","")</f>
        <v/>
      </c>
      <c r="T18" s="35" t="s">
        <v>89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8.75" customHeight="1">
      <c r="B19" s="24">
        <v>10</v>
      </c>
      <c r="C19" s="25" t="s">
        <v>414</v>
      </c>
      <c r="D19" s="84" t="s">
        <v>415</v>
      </c>
      <c r="E19" s="26" t="s">
        <v>145</v>
      </c>
      <c r="F19" s="27" t="s">
        <v>416</v>
      </c>
      <c r="G19" s="25" t="s">
        <v>128</v>
      </c>
      <c r="H19" s="28">
        <v>8</v>
      </c>
      <c r="I19" s="28">
        <v>8</v>
      </c>
      <c r="J19" s="28" t="s">
        <v>28</v>
      </c>
      <c r="K19" s="28">
        <v>7</v>
      </c>
      <c r="L19" s="36"/>
      <c r="M19" s="36"/>
      <c r="N19" s="36"/>
      <c r="O19" s="30">
        <v>3.5</v>
      </c>
      <c r="P19" s="31">
        <f t="shared" si="5"/>
        <v>5.0999999999999996</v>
      </c>
      <c r="Q19" s="32" t="str">
        <f t="shared" si="1"/>
        <v>D+</v>
      </c>
      <c r="R19" s="33" t="str">
        <f t="shared" si="2"/>
        <v>Trung bình yếu</v>
      </c>
      <c r="S19" s="34" t="str">
        <f t="shared" si="6"/>
        <v/>
      </c>
      <c r="T19" s="35" t="s">
        <v>89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8.75" customHeight="1">
      <c r="B20" s="24">
        <v>11</v>
      </c>
      <c r="C20" s="25" t="s">
        <v>417</v>
      </c>
      <c r="D20" s="84" t="s">
        <v>418</v>
      </c>
      <c r="E20" s="26" t="s">
        <v>145</v>
      </c>
      <c r="F20" s="27" t="s">
        <v>419</v>
      </c>
      <c r="G20" s="25" t="s">
        <v>388</v>
      </c>
      <c r="H20" s="28">
        <v>8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4</v>
      </c>
      <c r="P20" s="31">
        <f t="shared" si="5"/>
        <v>5.5</v>
      </c>
      <c r="Q20" s="32" t="str">
        <f t="shared" si="1"/>
        <v>C</v>
      </c>
      <c r="R20" s="33" t="str">
        <f t="shared" si="2"/>
        <v>Trung bình</v>
      </c>
      <c r="S20" s="34" t="str">
        <f t="shared" si="6"/>
        <v/>
      </c>
      <c r="T20" s="35" t="s">
        <v>89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8.75" customHeight="1">
      <c r="B21" s="24">
        <v>12</v>
      </c>
      <c r="C21" s="25" t="s">
        <v>420</v>
      </c>
      <c r="D21" s="84" t="s">
        <v>421</v>
      </c>
      <c r="E21" s="26" t="s">
        <v>298</v>
      </c>
      <c r="F21" s="27" t="s">
        <v>358</v>
      </c>
      <c r="G21" s="25" t="s">
        <v>100</v>
      </c>
      <c r="H21" s="28">
        <v>9</v>
      </c>
      <c r="I21" s="28">
        <v>7</v>
      </c>
      <c r="J21" s="28" t="s">
        <v>28</v>
      </c>
      <c r="K21" s="28">
        <v>8</v>
      </c>
      <c r="L21" s="36"/>
      <c r="M21" s="36"/>
      <c r="N21" s="36"/>
      <c r="O21" s="30">
        <v>7</v>
      </c>
      <c r="P21" s="31">
        <f t="shared" si="5"/>
        <v>7.4</v>
      </c>
      <c r="Q21" s="32" t="str">
        <f t="shared" si="1"/>
        <v>B</v>
      </c>
      <c r="R21" s="33" t="str">
        <f t="shared" si="2"/>
        <v>Khá</v>
      </c>
      <c r="S21" s="34" t="str">
        <f t="shared" si="6"/>
        <v/>
      </c>
      <c r="T21" s="35" t="s">
        <v>89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8.75" customHeight="1">
      <c r="B22" s="24">
        <v>13</v>
      </c>
      <c r="C22" s="25" t="s">
        <v>422</v>
      </c>
      <c r="D22" s="84" t="s">
        <v>412</v>
      </c>
      <c r="E22" s="26" t="s">
        <v>298</v>
      </c>
      <c r="F22" s="27" t="s">
        <v>53</v>
      </c>
      <c r="G22" s="25" t="s">
        <v>104</v>
      </c>
      <c r="H22" s="28">
        <v>8</v>
      </c>
      <c r="I22" s="28">
        <v>7</v>
      </c>
      <c r="J22" s="28" t="s">
        <v>28</v>
      </c>
      <c r="K22" s="28">
        <v>7</v>
      </c>
      <c r="L22" s="36"/>
      <c r="M22" s="36"/>
      <c r="N22" s="36"/>
      <c r="O22" s="30">
        <v>5</v>
      </c>
      <c r="P22" s="31">
        <f t="shared" si="5"/>
        <v>5.9</v>
      </c>
      <c r="Q22" s="32" t="str">
        <f t="shared" si="1"/>
        <v>C</v>
      </c>
      <c r="R22" s="33" t="str">
        <f t="shared" si="2"/>
        <v>Trung bình</v>
      </c>
      <c r="S22" s="34" t="str">
        <f t="shared" si="6"/>
        <v/>
      </c>
      <c r="T22" s="35" t="s">
        <v>89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8.75" customHeight="1">
      <c r="B23" s="24">
        <v>14</v>
      </c>
      <c r="C23" s="25" t="s">
        <v>423</v>
      </c>
      <c r="D23" s="84" t="s">
        <v>424</v>
      </c>
      <c r="E23" s="26" t="s">
        <v>425</v>
      </c>
      <c r="F23" s="27" t="s">
        <v>426</v>
      </c>
      <c r="G23" s="25" t="s">
        <v>321</v>
      </c>
      <c r="H23" s="28">
        <v>8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4.5</v>
      </c>
      <c r="P23" s="31">
        <f t="shared" si="5"/>
        <v>5.8</v>
      </c>
      <c r="Q23" s="32" t="str">
        <f t="shared" si="1"/>
        <v>C</v>
      </c>
      <c r="R23" s="33" t="str">
        <f t="shared" si="2"/>
        <v>Trung bình</v>
      </c>
      <c r="S23" s="34" t="str">
        <f t="shared" si="6"/>
        <v/>
      </c>
      <c r="T23" s="35" t="s">
        <v>89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8.75" customHeight="1">
      <c r="B24" s="24">
        <v>15</v>
      </c>
      <c r="C24" s="25" t="s">
        <v>427</v>
      </c>
      <c r="D24" s="84" t="s">
        <v>428</v>
      </c>
      <c r="E24" s="26" t="s">
        <v>429</v>
      </c>
      <c r="F24" s="27" t="s">
        <v>430</v>
      </c>
      <c r="G24" s="25" t="s">
        <v>104</v>
      </c>
      <c r="H24" s="28">
        <v>9</v>
      </c>
      <c r="I24" s="28">
        <v>8</v>
      </c>
      <c r="J24" s="28" t="s">
        <v>28</v>
      </c>
      <c r="K24" s="28">
        <v>7</v>
      </c>
      <c r="L24" s="36"/>
      <c r="M24" s="36"/>
      <c r="N24" s="36"/>
      <c r="O24" s="30">
        <v>7.5</v>
      </c>
      <c r="P24" s="31">
        <f t="shared" si="5"/>
        <v>7.6</v>
      </c>
      <c r="Q24" s="32" t="str">
        <f t="shared" si="1"/>
        <v>B</v>
      </c>
      <c r="R24" s="33" t="str">
        <f t="shared" si="2"/>
        <v>Khá</v>
      </c>
      <c r="S24" s="34" t="str">
        <f t="shared" si="6"/>
        <v/>
      </c>
      <c r="T24" s="35" t="s">
        <v>89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8.75" customHeight="1">
      <c r="B25" s="24">
        <v>16</v>
      </c>
      <c r="C25" s="25" t="s">
        <v>431</v>
      </c>
      <c r="D25" s="84" t="s">
        <v>55</v>
      </c>
      <c r="E25" s="26" t="s">
        <v>432</v>
      </c>
      <c r="F25" s="27" t="s">
        <v>433</v>
      </c>
      <c r="G25" s="25" t="s">
        <v>112</v>
      </c>
      <c r="H25" s="28">
        <v>7</v>
      </c>
      <c r="I25" s="28">
        <v>7</v>
      </c>
      <c r="J25" s="28" t="s">
        <v>28</v>
      </c>
      <c r="K25" s="28">
        <v>8</v>
      </c>
      <c r="L25" s="36"/>
      <c r="M25" s="36"/>
      <c r="N25" s="36"/>
      <c r="O25" s="30">
        <v>3</v>
      </c>
      <c r="P25" s="31">
        <f t="shared" si="5"/>
        <v>4.8</v>
      </c>
      <c r="Q25" s="32" t="str">
        <f t="shared" si="1"/>
        <v>D</v>
      </c>
      <c r="R25" s="33" t="str">
        <f t="shared" si="2"/>
        <v>Trung bình yếu</v>
      </c>
      <c r="S25" s="34" t="str">
        <f t="shared" si="6"/>
        <v/>
      </c>
      <c r="T25" s="35" t="s">
        <v>89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8.75" customHeight="1">
      <c r="B26" s="24">
        <v>17</v>
      </c>
      <c r="C26" s="25" t="s">
        <v>434</v>
      </c>
      <c r="D26" s="84" t="s">
        <v>435</v>
      </c>
      <c r="E26" s="26" t="s">
        <v>66</v>
      </c>
      <c r="F26" s="27" t="s">
        <v>355</v>
      </c>
      <c r="G26" s="25" t="s">
        <v>100</v>
      </c>
      <c r="H26" s="28">
        <v>9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7</v>
      </c>
      <c r="P26" s="31">
        <f t="shared" si="5"/>
        <v>7.2</v>
      </c>
      <c r="Q26" s="32" t="str">
        <f t="shared" si="1"/>
        <v>B</v>
      </c>
      <c r="R26" s="33" t="str">
        <f t="shared" si="2"/>
        <v>Khá</v>
      </c>
      <c r="S26" s="34" t="str">
        <f t="shared" si="6"/>
        <v/>
      </c>
      <c r="T26" s="35" t="s">
        <v>89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8.75" customHeight="1">
      <c r="B27" s="24">
        <v>18</v>
      </c>
      <c r="C27" s="25" t="s">
        <v>436</v>
      </c>
      <c r="D27" s="84" t="s">
        <v>437</v>
      </c>
      <c r="E27" s="26" t="s">
        <v>66</v>
      </c>
      <c r="F27" s="27" t="s">
        <v>60</v>
      </c>
      <c r="G27" s="25" t="s">
        <v>112</v>
      </c>
      <c r="H27" s="28">
        <v>9</v>
      </c>
      <c r="I27" s="28">
        <v>7</v>
      </c>
      <c r="J27" s="28" t="s">
        <v>28</v>
      </c>
      <c r="K27" s="28">
        <v>8</v>
      </c>
      <c r="L27" s="36"/>
      <c r="M27" s="36"/>
      <c r="N27" s="36"/>
      <c r="O27" s="30">
        <v>4</v>
      </c>
      <c r="P27" s="31">
        <f t="shared" si="5"/>
        <v>5.6</v>
      </c>
      <c r="Q27" s="32" t="str">
        <f t="shared" si="1"/>
        <v>C</v>
      </c>
      <c r="R27" s="33" t="str">
        <f t="shared" si="2"/>
        <v>Trung bình</v>
      </c>
      <c r="S27" s="34" t="str">
        <f t="shared" si="6"/>
        <v/>
      </c>
      <c r="T27" s="35" t="s">
        <v>89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8.75" customHeight="1">
      <c r="B28" s="24">
        <v>19</v>
      </c>
      <c r="C28" s="25" t="s">
        <v>438</v>
      </c>
      <c r="D28" s="84" t="s">
        <v>439</v>
      </c>
      <c r="E28" s="26" t="s">
        <v>66</v>
      </c>
      <c r="F28" s="27" t="s">
        <v>440</v>
      </c>
      <c r="G28" s="25" t="s">
        <v>128</v>
      </c>
      <c r="H28" s="28">
        <v>9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4</v>
      </c>
      <c r="P28" s="31">
        <f t="shared" si="5"/>
        <v>5.4</v>
      </c>
      <c r="Q28" s="32" t="str">
        <f t="shared" si="1"/>
        <v>D+</v>
      </c>
      <c r="R28" s="33" t="str">
        <f t="shared" si="2"/>
        <v>Trung bình yếu</v>
      </c>
      <c r="S28" s="34" t="str">
        <f t="shared" si="6"/>
        <v/>
      </c>
      <c r="T28" s="35" t="s">
        <v>89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8.75" customHeight="1">
      <c r="B29" s="24">
        <v>20</v>
      </c>
      <c r="C29" s="25" t="s">
        <v>441</v>
      </c>
      <c r="D29" s="84" t="s">
        <v>150</v>
      </c>
      <c r="E29" s="26" t="s">
        <v>66</v>
      </c>
      <c r="F29" s="27" t="s">
        <v>292</v>
      </c>
      <c r="G29" s="25" t="s">
        <v>100</v>
      </c>
      <c r="H29" s="28">
        <v>9</v>
      </c>
      <c r="I29" s="28">
        <v>7</v>
      </c>
      <c r="J29" s="28" t="s">
        <v>28</v>
      </c>
      <c r="K29" s="28">
        <v>8</v>
      </c>
      <c r="L29" s="36"/>
      <c r="M29" s="36"/>
      <c r="N29" s="36"/>
      <c r="O29" s="30">
        <v>4</v>
      </c>
      <c r="P29" s="31">
        <f t="shared" si="5"/>
        <v>5.6</v>
      </c>
      <c r="Q29" s="32" t="str">
        <f t="shared" si="1"/>
        <v>C</v>
      </c>
      <c r="R29" s="33" t="str">
        <f t="shared" si="2"/>
        <v>Trung bình</v>
      </c>
      <c r="S29" s="34" t="str">
        <f t="shared" si="6"/>
        <v/>
      </c>
      <c r="T29" s="35" t="s">
        <v>89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8.75" customHeight="1">
      <c r="B30" s="24">
        <v>21</v>
      </c>
      <c r="C30" s="25" t="s">
        <v>442</v>
      </c>
      <c r="D30" s="84" t="s">
        <v>256</v>
      </c>
      <c r="E30" s="26" t="s">
        <v>443</v>
      </c>
      <c r="F30" s="27" t="s">
        <v>444</v>
      </c>
      <c r="G30" s="25" t="s">
        <v>128</v>
      </c>
      <c r="H30" s="28">
        <v>7</v>
      </c>
      <c r="I30" s="28">
        <v>8</v>
      </c>
      <c r="J30" s="28" t="s">
        <v>28</v>
      </c>
      <c r="K30" s="28">
        <v>7</v>
      </c>
      <c r="L30" s="36"/>
      <c r="M30" s="36"/>
      <c r="N30" s="36"/>
      <c r="O30" s="30" t="s">
        <v>531</v>
      </c>
      <c r="P30" s="31">
        <v>0</v>
      </c>
      <c r="Q30" s="32" t="str">
        <f t="shared" si="1"/>
        <v>F</v>
      </c>
      <c r="R30" s="33" t="str">
        <f t="shared" si="2"/>
        <v>Kém</v>
      </c>
      <c r="S30" s="34" t="s">
        <v>533</v>
      </c>
      <c r="T30" s="35" t="s">
        <v>89</v>
      </c>
      <c r="U30" s="3"/>
      <c r="V30" s="23"/>
      <c r="W30" s="71" t="str">
        <f t="shared" si="4"/>
        <v>Học lại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8.75" customHeight="1">
      <c r="B31" s="24">
        <v>22</v>
      </c>
      <c r="C31" s="25" t="s">
        <v>445</v>
      </c>
      <c r="D31" s="84" t="s">
        <v>446</v>
      </c>
      <c r="E31" s="26" t="s">
        <v>67</v>
      </c>
      <c r="F31" s="27" t="s">
        <v>447</v>
      </c>
      <c r="G31" s="25" t="s">
        <v>104</v>
      </c>
      <c r="H31" s="28">
        <v>9</v>
      </c>
      <c r="I31" s="28">
        <v>7</v>
      </c>
      <c r="J31" s="28" t="s">
        <v>28</v>
      </c>
      <c r="K31" s="28">
        <v>8</v>
      </c>
      <c r="L31" s="36"/>
      <c r="M31" s="36"/>
      <c r="N31" s="36"/>
      <c r="O31" s="30">
        <v>6.5</v>
      </c>
      <c r="P31" s="31">
        <f t="shared" ref="P31:P50" si="7">ROUND(SUMPRODUCT(H31:O31,$H$9:$O$9)/100,1)</f>
        <v>7.1</v>
      </c>
      <c r="Q31" s="32" t="str">
        <f t="shared" si="1"/>
        <v>B</v>
      </c>
      <c r="R31" s="33" t="str">
        <f t="shared" si="2"/>
        <v>Khá</v>
      </c>
      <c r="S31" s="34" t="str">
        <f t="shared" ref="S31:S50" si="8">+IF(OR($H31=0,$I31=0,$J31=0,$K31=0),"Không đủ ĐKDT","")</f>
        <v/>
      </c>
      <c r="T31" s="35" t="s">
        <v>89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8.75" customHeight="1">
      <c r="B32" s="24">
        <v>23</v>
      </c>
      <c r="C32" s="25" t="s">
        <v>448</v>
      </c>
      <c r="D32" s="84" t="s">
        <v>449</v>
      </c>
      <c r="E32" s="26" t="s">
        <v>67</v>
      </c>
      <c r="F32" s="27" t="s">
        <v>450</v>
      </c>
      <c r="G32" s="25" t="s">
        <v>112</v>
      </c>
      <c r="H32" s="28">
        <v>9</v>
      </c>
      <c r="I32" s="28">
        <v>7</v>
      </c>
      <c r="J32" s="28" t="s">
        <v>28</v>
      </c>
      <c r="K32" s="28">
        <v>8</v>
      </c>
      <c r="L32" s="36"/>
      <c r="M32" s="36"/>
      <c r="N32" s="36"/>
      <c r="O32" s="30">
        <v>7.5</v>
      </c>
      <c r="P32" s="31">
        <f t="shared" si="7"/>
        <v>7.7</v>
      </c>
      <c r="Q32" s="32" t="str">
        <f t="shared" si="1"/>
        <v>B</v>
      </c>
      <c r="R32" s="33" t="str">
        <f t="shared" si="2"/>
        <v>Khá</v>
      </c>
      <c r="S32" s="34" t="str">
        <f t="shared" si="8"/>
        <v/>
      </c>
      <c r="T32" s="35" t="s">
        <v>89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8.75" customHeight="1">
      <c r="B33" s="24">
        <v>24</v>
      </c>
      <c r="C33" s="25" t="s">
        <v>451</v>
      </c>
      <c r="D33" s="84" t="s">
        <v>452</v>
      </c>
      <c r="E33" s="26" t="s">
        <v>453</v>
      </c>
      <c r="F33" s="27" t="s">
        <v>332</v>
      </c>
      <c r="G33" s="25" t="s">
        <v>104</v>
      </c>
      <c r="H33" s="28">
        <v>9</v>
      </c>
      <c r="I33" s="28">
        <v>7</v>
      </c>
      <c r="J33" s="28" t="s">
        <v>28</v>
      </c>
      <c r="K33" s="28">
        <v>7</v>
      </c>
      <c r="L33" s="36"/>
      <c r="M33" s="36"/>
      <c r="N33" s="36"/>
      <c r="O33" s="30">
        <v>6</v>
      </c>
      <c r="P33" s="31">
        <f t="shared" si="7"/>
        <v>6.6</v>
      </c>
      <c r="Q33" s="32" t="str">
        <f t="shared" si="1"/>
        <v>C+</v>
      </c>
      <c r="R33" s="33" t="str">
        <f t="shared" si="2"/>
        <v>Trung bình</v>
      </c>
      <c r="S33" s="34" t="str">
        <f t="shared" si="8"/>
        <v/>
      </c>
      <c r="T33" s="35" t="s">
        <v>89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8.75" customHeight="1">
      <c r="B34" s="24">
        <v>25</v>
      </c>
      <c r="C34" s="25" t="s">
        <v>454</v>
      </c>
      <c r="D34" s="84" t="s">
        <v>455</v>
      </c>
      <c r="E34" s="26" t="s">
        <v>324</v>
      </c>
      <c r="F34" s="27" t="s">
        <v>456</v>
      </c>
      <c r="G34" s="25" t="s">
        <v>112</v>
      </c>
      <c r="H34" s="28">
        <v>9</v>
      </c>
      <c r="I34" s="28">
        <v>7</v>
      </c>
      <c r="J34" s="28" t="s">
        <v>28</v>
      </c>
      <c r="K34" s="28">
        <v>8</v>
      </c>
      <c r="L34" s="36"/>
      <c r="M34" s="36"/>
      <c r="N34" s="36"/>
      <c r="O34" s="30">
        <v>7</v>
      </c>
      <c r="P34" s="31">
        <f t="shared" si="7"/>
        <v>7.4</v>
      </c>
      <c r="Q34" s="32" t="str">
        <f t="shared" si="1"/>
        <v>B</v>
      </c>
      <c r="R34" s="33" t="str">
        <f t="shared" si="2"/>
        <v>Khá</v>
      </c>
      <c r="S34" s="34" t="str">
        <f t="shared" si="8"/>
        <v/>
      </c>
      <c r="T34" s="35" t="s">
        <v>89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8.75" customHeight="1">
      <c r="B35" s="24">
        <v>26</v>
      </c>
      <c r="C35" s="25" t="s">
        <v>457</v>
      </c>
      <c r="D35" s="84" t="s">
        <v>458</v>
      </c>
      <c r="E35" s="26" t="s">
        <v>324</v>
      </c>
      <c r="F35" s="27" t="s">
        <v>459</v>
      </c>
      <c r="G35" s="25" t="s">
        <v>128</v>
      </c>
      <c r="H35" s="28">
        <v>9</v>
      </c>
      <c r="I35" s="28">
        <v>7</v>
      </c>
      <c r="J35" s="28" t="s">
        <v>28</v>
      </c>
      <c r="K35" s="28">
        <v>8</v>
      </c>
      <c r="L35" s="36"/>
      <c r="M35" s="36"/>
      <c r="N35" s="36"/>
      <c r="O35" s="30">
        <v>4.5</v>
      </c>
      <c r="P35" s="31">
        <f t="shared" si="7"/>
        <v>5.9</v>
      </c>
      <c r="Q35" s="32" t="str">
        <f t="shared" si="1"/>
        <v>C</v>
      </c>
      <c r="R35" s="33" t="str">
        <f t="shared" si="2"/>
        <v>Trung bình</v>
      </c>
      <c r="S35" s="34" t="str">
        <f t="shared" si="8"/>
        <v/>
      </c>
      <c r="T35" s="35" t="s">
        <v>89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8.75" customHeight="1">
      <c r="B36" s="24">
        <v>27</v>
      </c>
      <c r="C36" s="25" t="s">
        <v>460</v>
      </c>
      <c r="D36" s="84" t="s">
        <v>367</v>
      </c>
      <c r="E36" s="26" t="s">
        <v>324</v>
      </c>
      <c r="F36" s="27" t="s">
        <v>461</v>
      </c>
      <c r="G36" s="25" t="s">
        <v>388</v>
      </c>
      <c r="H36" s="28">
        <v>8</v>
      </c>
      <c r="I36" s="28">
        <v>7</v>
      </c>
      <c r="J36" s="28" t="s">
        <v>28</v>
      </c>
      <c r="K36" s="28">
        <v>7</v>
      </c>
      <c r="L36" s="36"/>
      <c r="M36" s="36"/>
      <c r="N36" s="36"/>
      <c r="O36" s="30">
        <v>8</v>
      </c>
      <c r="P36" s="31">
        <f t="shared" si="7"/>
        <v>7.7</v>
      </c>
      <c r="Q36" s="32" t="str">
        <f t="shared" si="1"/>
        <v>B</v>
      </c>
      <c r="R36" s="33" t="str">
        <f t="shared" si="2"/>
        <v>Khá</v>
      </c>
      <c r="S36" s="34" t="str">
        <f t="shared" si="8"/>
        <v/>
      </c>
      <c r="T36" s="35" t="s">
        <v>89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8.75" customHeight="1">
      <c r="B37" s="24">
        <v>28</v>
      </c>
      <c r="C37" s="25" t="s">
        <v>462</v>
      </c>
      <c r="D37" s="84" t="s">
        <v>463</v>
      </c>
      <c r="E37" s="26" t="s">
        <v>464</v>
      </c>
      <c r="F37" s="27" t="s">
        <v>52</v>
      </c>
      <c r="G37" s="25" t="s">
        <v>104</v>
      </c>
      <c r="H37" s="28">
        <v>9</v>
      </c>
      <c r="I37" s="28">
        <v>7</v>
      </c>
      <c r="J37" s="28" t="s">
        <v>28</v>
      </c>
      <c r="K37" s="28">
        <v>8</v>
      </c>
      <c r="L37" s="36"/>
      <c r="M37" s="36"/>
      <c r="N37" s="36"/>
      <c r="O37" s="30">
        <v>3</v>
      </c>
      <c r="P37" s="31">
        <f t="shared" si="7"/>
        <v>5</v>
      </c>
      <c r="Q37" s="32" t="str">
        <f t="shared" si="1"/>
        <v>D+</v>
      </c>
      <c r="R37" s="33" t="str">
        <f t="shared" si="2"/>
        <v>Trung bình yếu</v>
      </c>
      <c r="S37" s="34" t="str">
        <f t="shared" si="8"/>
        <v/>
      </c>
      <c r="T37" s="35" t="s">
        <v>89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8.75" customHeight="1">
      <c r="B38" s="24">
        <v>29</v>
      </c>
      <c r="C38" s="25" t="s">
        <v>465</v>
      </c>
      <c r="D38" s="84" t="s">
        <v>466</v>
      </c>
      <c r="E38" s="26" t="s">
        <v>467</v>
      </c>
      <c r="F38" s="27" t="s">
        <v>468</v>
      </c>
      <c r="G38" s="25" t="s">
        <v>388</v>
      </c>
      <c r="H38" s="28">
        <v>8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8.5</v>
      </c>
      <c r="P38" s="31">
        <f t="shared" si="7"/>
        <v>8</v>
      </c>
      <c r="Q38" s="32" t="str">
        <f t="shared" si="1"/>
        <v>B+</v>
      </c>
      <c r="R38" s="33" t="str">
        <f t="shared" si="2"/>
        <v>Khá</v>
      </c>
      <c r="S38" s="34" t="str">
        <f t="shared" si="8"/>
        <v/>
      </c>
      <c r="T38" s="35" t="s">
        <v>89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8.75" customHeight="1">
      <c r="B39" s="24">
        <v>30</v>
      </c>
      <c r="C39" s="25" t="s">
        <v>469</v>
      </c>
      <c r="D39" s="84" t="s">
        <v>51</v>
      </c>
      <c r="E39" s="26" t="s">
        <v>186</v>
      </c>
      <c r="F39" s="27" t="s">
        <v>430</v>
      </c>
      <c r="G39" s="25" t="s">
        <v>128</v>
      </c>
      <c r="H39" s="28">
        <v>9</v>
      </c>
      <c r="I39" s="28">
        <v>7</v>
      </c>
      <c r="J39" s="28" t="s">
        <v>28</v>
      </c>
      <c r="K39" s="28">
        <v>8</v>
      </c>
      <c r="L39" s="36"/>
      <c r="M39" s="36"/>
      <c r="N39" s="36"/>
      <c r="O39" s="30">
        <v>8</v>
      </c>
      <c r="P39" s="31">
        <f t="shared" si="7"/>
        <v>8</v>
      </c>
      <c r="Q39" s="32" t="str">
        <f t="shared" si="1"/>
        <v>B+</v>
      </c>
      <c r="R39" s="33" t="str">
        <f t="shared" si="2"/>
        <v>Khá</v>
      </c>
      <c r="S39" s="34" t="str">
        <f t="shared" si="8"/>
        <v/>
      </c>
      <c r="T39" s="35" t="s">
        <v>89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8.75" customHeight="1">
      <c r="B40" s="24">
        <v>31</v>
      </c>
      <c r="C40" s="25" t="s">
        <v>470</v>
      </c>
      <c r="D40" s="84" t="s">
        <v>437</v>
      </c>
      <c r="E40" s="26" t="s">
        <v>186</v>
      </c>
      <c r="F40" s="27" t="s">
        <v>471</v>
      </c>
      <c r="G40" s="25" t="s">
        <v>100</v>
      </c>
      <c r="H40" s="28">
        <v>9</v>
      </c>
      <c r="I40" s="28">
        <v>8</v>
      </c>
      <c r="J40" s="28" t="s">
        <v>28</v>
      </c>
      <c r="K40" s="28">
        <v>7</v>
      </c>
      <c r="L40" s="36"/>
      <c r="M40" s="36"/>
      <c r="N40" s="36"/>
      <c r="O40" s="30">
        <v>7</v>
      </c>
      <c r="P40" s="31">
        <f t="shared" si="7"/>
        <v>7.3</v>
      </c>
      <c r="Q40" s="32" t="str">
        <f t="shared" si="1"/>
        <v>B</v>
      </c>
      <c r="R40" s="33" t="str">
        <f t="shared" si="2"/>
        <v>Khá</v>
      </c>
      <c r="S40" s="34" t="str">
        <f t="shared" si="8"/>
        <v/>
      </c>
      <c r="T40" s="35" t="s">
        <v>89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.75" customHeight="1">
      <c r="B41" s="24">
        <v>32</v>
      </c>
      <c r="C41" s="25" t="s">
        <v>472</v>
      </c>
      <c r="D41" s="84" t="s">
        <v>383</v>
      </c>
      <c r="E41" s="26" t="s">
        <v>186</v>
      </c>
      <c r="F41" s="27" t="s">
        <v>103</v>
      </c>
      <c r="G41" s="25" t="s">
        <v>128</v>
      </c>
      <c r="H41" s="28">
        <v>9</v>
      </c>
      <c r="I41" s="28">
        <v>7</v>
      </c>
      <c r="J41" s="28" t="s">
        <v>28</v>
      </c>
      <c r="K41" s="28">
        <v>8</v>
      </c>
      <c r="L41" s="36"/>
      <c r="M41" s="36"/>
      <c r="N41" s="36"/>
      <c r="O41" s="30">
        <v>7.5</v>
      </c>
      <c r="P41" s="31">
        <f t="shared" si="7"/>
        <v>7.7</v>
      </c>
      <c r="Q41" s="32" t="str">
        <f t="shared" si="1"/>
        <v>B</v>
      </c>
      <c r="R41" s="33" t="str">
        <f t="shared" si="2"/>
        <v>Khá</v>
      </c>
      <c r="S41" s="34" t="str">
        <f t="shared" si="8"/>
        <v/>
      </c>
      <c r="T41" s="35" t="s">
        <v>88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.75" customHeight="1">
      <c r="B42" s="24">
        <v>33</v>
      </c>
      <c r="C42" s="25" t="s">
        <v>473</v>
      </c>
      <c r="D42" s="84" t="s">
        <v>474</v>
      </c>
      <c r="E42" s="26" t="s">
        <v>71</v>
      </c>
      <c r="F42" s="27" t="s">
        <v>122</v>
      </c>
      <c r="G42" s="25" t="s">
        <v>104</v>
      </c>
      <c r="H42" s="28">
        <v>9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6.5</v>
      </c>
      <c r="P42" s="31">
        <f t="shared" si="7"/>
        <v>7.1</v>
      </c>
      <c r="Q42" s="32" t="str">
        <f t="shared" ref="Q42:Q66" si="9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3" t="str">
        <f t="shared" ref="R42:R66" si="10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si="8"/>
        <v/>
      </c>
      <c r="T42" s="35" t="s">
        <v>88</v>
      </c>
      <c r="U42" s="3"/>
      <c r="V42" s="23"/>
      <c r="W42" s="71" t="str">
        <f t="shared" ref="W42:W66" si="11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.75" customHeight="1">
      <c r="B43" s="24">
        <v>34</v>
      </c>
      <c r="C43" s="25" t="s">
        <v>475</v>
      </c>
      <c r="D43" s="84" t="s">
        <v>144</v>
      </c>
      <c r="E43" s="26" t="s">
        <v>71</v>
      </c>
      <c r="F43" s="27" t="s">
        <v>476</v>
      </c>
      <c r="G43" s="25" t="s">
        <v>112</v>
      </c>
      <c r="H43" s="28">
        <v>9</v>
      </c>
      <c r="I43" s="28">
        <v>7</v>
      </c>
      <c r="J43" s="28" t="s">
        <v>28</v>
      </c>
      <c r="K43" s="28">
        <v>7</v>
      </c>
      <c r="L43" s="36"/>
      <c r="M43" s="36"/>
      <c r="N43" s="36"/>
      <c r="O43" s="30">
        <v>7</v>
      </c>
      <c r="P43" s="31">
        <f t="shared" si="7"/>
        <v>7.2</v>
      </c>
      <c r="Q43" s="32" t="str">
        <f t="shared" si="9"/>
        <v>B</v>
      </c>
      <c r="R43" s="33" t="str">
        <f t="shared" si="10"/>
        <v>Khá</v>
      </c>
      <c r="S43" s="34" t="str">
        <f t="shared" si="8"/>
        <v/>
      </c>
      <c r="T43" s="35" t="s">
        <v>88</v>
      </c>
      <c r="U43" s="3"/>
      <c r="V43" s="23"/>
      <c r="W43" s="71" t="str">
        <f t="shared" si="11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.75" customHeight="1">
      <c r="B44" s="24">
        <v>35</v>
      </c>
      <c r="C44" s="25" t="s">
        <v>477</v>
      </c>
      <c r="D44" s="84" t="s">
        <v>478</v>
      </c>
      <c r="E44" s="26" t="s">
        <v>71</v>
      </c>
      <c r="F44" s="27" t="s">
        <v>355</v>
      </c>
      <c r="G44" s="25" t="s">
        <v>128</v>
      </c>
      <c r="H44" s="28">
        <v>8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5</v>
      </c>
      <c r="P44" s="31">
        <f t="shared" si="7"/>
        <v>6.1</v>
      </c>
      <c r="Q44" s="32" t="str">
        <f t="shared" si="9"/>
        <v>C</v>
      </c>
      <c r="R44" s="33" t="str">
        <f t="shared" si="10"/>
        <v>Trung bình</v>
      </c>
      <c r="S44" s="34" t="str">
        <f t="shared" si="8"/>
        <v/>
      </c>
      <c r="T44" s="35" t="s">
        <v>88</v>
      </c>
      <c r="U44" s="3"/>
      <c r="V44" s="23"/>
      <c r="W44" s="71" t="str">
        <f t="shared" si="11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.75" customHeight="1">
      <c r="B45" s="24">
        <v>36</v>
      </c>
      <c r="C45" s="25" t="s">
        <v>479</v>
      </c>
      <c r="D45" s="84" t="s">
        <v>329</v>
      </c>
      <c r="E45" s="26" t="s">
        <v>197</v>
      </c>
      <c r="F45" s="27" t="s">
        <v>221</v>
      </c>
      <c r="G45" s="25" t="s">
        <v>100</v>
      </c>
      <c r="H45" s="28">
        <v>9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8</v>
      </c>
      <c r="P45" s="31">
        <f t="shared" si="7"/>
        <v>8</v>
      </c>
      <c r="Q45" s="32" t="str">
        <f t="shared" si="9"/>
        <v>B+</v>
      </c>
      <c r="R45" s="33" t="str">
        <f t="shared" si="10"/>
        <v>Khá</v>
      </c>
      <c r="S45" s="34" t="str">
        <f t="shared" si="8"/>
        <v/>
      </c>
      <c r="T45" s="35" t="s">
        <v>88</v>
      </c>
      <c r="U45" s="3"/>
      <c r="V45" s="23"/>
      <c r="W45" s="71" t="str">
        <f t="shared" si="11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.75" customHeight="1">
      <c r="B46" s="24">
        <v>37</v>
      </c>
      <c r="C46" s="25" t="s">
        <v>480</v>
      </c>
      <c r="D46" s="84" t="s">
        <v>51</v>
      </c>
      <c r="E46" s="26" t="s">
        <v>481</v>
      </c>
      <c r="F46" s="27" t="s">
        <v>482</v>
      </c>
      <c r="G46" s="25" t="s">
        <v>340</v>
      </c>
      <c r="H46" s="28">
        <v>9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8</v>
      </c>
      <c r="P46" s="31">
        <f t="shared" si="7"/>
        <v>7.8</v>
      </c>
      <c r="Q46" s="32" t="str">
        <f t="shared" si="9"/>
        <v>B</v>
      </c>
      <c r="R46" s="33" t="str">
        <f t="shared" si="10"/>
        <v>Khá</v>
      </c>
      <c r="S46" s="34" t="str">
        <f t="shared" si="8"/>
        <v/>
      </c>
      <c r="T46" s="35" t="s">
        <v>88</v>
      </c>
      <c r="U46" s="3"/>
      <c r="V46" s="23"/>
      <c r="W46" s="71" t="str">
        <f t="shared" si="11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.75" customHeight="1">
      <c r="B47" s="24">
        <v>38</v>
      </c>
      <c r="C47" s="25" t="s">
        <v>483</v>
      </c>
      <c r="D47" s="84" t="s">
        <v>484</v>
      </c>
      <c r="E47" s="26" t="s">
        <v>74</v>
      </c>
      <c r="F47" s="27" t="s">
        <v>343</v>
      </c>
      <c r="G47" s="25" t="s">
        <v>128</v>
      </c>
      <c r="H47" s="28">
        <v>9</v>
      </c>
      <c r="I47" s="28">
        <v>7</v>
      </c>
      <c r="J47" s="28" t="s">
        <v>28</v>
      </c>
      <c r="K47" s="28">
        <v>8</v>
      </c>
      <c r="L47" s="36"/>
      <c r="M47" s="36"/>
      <c r="N47" s="36"/>
      <c r="O47" s="30">
        <v>4.5</v>
      </c>
      <c r="P47" s="31">
        <f t="shared" si="7"/>
        <v>5.9</v>
      </c>
      <c r="Q47" s="32" t="str">
        <f t="shared" si="9"/>
        <v>C</v>
      </c>
      <c r="R47" s="33" t="str">
        <f t="shared" si="10"/>
        <v>Trung bình</v>
      </c>
      <c r="S47" s="34" t="str">
        <f t="shared" si="8"/>
        <v/>
      </c>
      <c r="T47" s="35" t="s">
        <v>88</v>
      </c>
      <c r="U47" s="3"/>
      <c r="V47" s="23"/>
      <c r="W47" s="71" t="str">
        <f t="shared" si="11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.75" customHeight="1">
      <c r="B48" s="24">
        <v>39</v>
      </c>
      <c r="C48" s="25" t="s">
        <v>485</v>
      </c>
      <c r="D48" s="84" t="s">
        <v>351</v>
      </c>
      <c r="E48" s="26" t="s">
        <v>74</v>
      </c>
      <c r="F48" s="27" t="s">
        <v>486</v>
      </c>
      <c r="G48" s="25" t="s">
        <v>100</v>
      </c>
      <c r="H48" s="28">
        <v>9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9</v>
      </c>
      <c r="P48" s="31">
        <f t="shared" si="7"/>
        <v>8.4</v>
      </c>
      <c r="Q48" s="32" t="str">
        <f t="shared" si="9"/>
        <v>B+</v>
      </c>
      <c r="R48" s="33" t="str">
        <f t="shared" si="10"/>
        <v>Khá</v>
      </c>
      <c r="S48" s="34" t="str">
        <f t="shared" si="8"/>
        <v/>
      </c>
      <c r="T48" s="35" t="s">
        <v>88</v>
      </c>
      <c r="U48" s="3"/>
      <c r="V48" s="23"/>
      <c r="W48" s="71" t="str">
        <f t="shared" si="11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.75" customHeight="1">
      <c r="B49" s="24">
        <v>40</v>
      </c>
      <c r="C49" s="25" t="s">
        <v>487</v>
      </c>
      <c r="D49" s="84" t="s">
        <v>51</v>
      </c>
      <c r="E49" s="26" t="s">
        <v>488</v>
      </c>
      <c r="F49" s="27" t="s">
        <v>489</v>
      </c>
      <c r="G49" s="25" t="s">
        <v>100</v>
      </c>
      <c r="H49" s="28">
        <v>9</v>
      </c>
      <c r="I49" s="28">
        <v>7</v>
      </c>
      <c r="J49" s="28" t="s">
        <v>28</v>
      </c>
      <c r="K49" s="28">
        <v>8</v>
      </c>
      <c r="L49" s="36"/>
      <c r="M49" s="36"/>
      <c r="N49" s="36"/>
      <c r="O49" s="30">
        <v>8</v>
      </c>
      <c r="P49" s="31">
        <f t="shared" si="7"/>
        <v>8</v>
      </c>
      <c r="Q49" s="32" t="str">
        <f t="shared" si="9"/>
        <v>B+</v>
      </c>
      <c r="R49" s="33" t="str">
        <f t="shared" si="10"/>
        <v>Khá</v>
      </c>
      <c r="S49" s="34" t="str">
        <f t="shared" si="8"/>
        <v/>
      </c>
      <c r="T49" s="35" t="s">
        <v>88</v>
      </c>
      <c r="U49" s="3"/>
      <c r="V49" s="23"/>
      <c r="W49" s="71" t="str">
        <f t="shared" si="11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.75" customHeight="1">
      <c r="B50" s="24">
        <v>41</v>
      </c>
      <c r="C50" s="25" t="s">
        <v>490</v>
      </c>
      <c r="D50" s="84" t="s">
        <v>51</v>
      </c>
      <c r="E50" s="26" t="s">
        <v>354</v>
      </c>
      <c r="F50" s="27" t="s">
        <v>491</v>
      </c>
      <c r="G50" s="25" t="s">
        <v>128</v>
      </c>
      <c r="H50" s="28">
        <v>9</v>
      </c>
      <c r="I50" s="28">
        <v>8</v>
      </c>
      <c r="J50" s="28" t="s">
        <v>28</v>
      </c>
      <c r="K50" s="28">
        <v>7</v>
      </c>
      <c r="L50" s="36"/>
      <c r="M50" s="36"/>
      <c r="N50" s="36"/>
      <c r="O50" s="30">
        <v>9</v>
      </c>
      <c r="P50" s="31">
        <f t="shared" si="7"/>
        <v>8.5</v>
      </c>
      <c r="Q50" s="32" t="str">
        <f t="shared" si="9"/>
        <v>A</v>
      </c>
      <c r="R50" s="33" t="str">
        <f t="shared" si="10"/>
        <v>Giỏi</v>
      </c>
      <c r="S50" s="34" t="str">
        <f t="shared" si="8"/>
        <v/>
      </c>
      <c r="T50" s="35" t="s">
        <v>88</v>
      </c>
      <c r="U50" s="3"/>
      <c r="V50" s="23"/>
      <c r="W50" s="71" t="str">
        <f t="shared" si="11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.75" customHeight="1">
      <c r="B51" s="24">
        <v>42</v>
      </c>
      <c r="C51" s="25" t="s">
        <v>492</v>
      </c>
      <c r="D51" s="84" t="s">
        <v>79</v>
      </c>
      <c r="E51" s="26" t="s">
        <v>354</v>
      </c>
      <c r="F51" s="27" t="s">
        <v>413</v>
      </c>
      <c r="G51" s="25" t="s">
        <v>100</v>
      </c>
      <c r="H51" s="28">
        <v>9</v>
      </c>
      <c r="I51" s="28">
        <v>7</v>
      </c>
      <c r="J51" s="28" t="s">
        <v>28</v>
      </c>
      <c r="K51" s="28">
        <v>8</v>
      </c>
      <c r="L51" s="36"/>
      <c r="M51" s="36"/>
      <c r="N51" s="36"/>
      <c r="O51" s="30" t="s">
        <v>532</v>
      </c>
      <c r="P51" s="31">
        <v>0</v>
      </c>
      <c r="Q51" s="32" t="str">
        <f t="shared" si="9"/>
        <v>F</v>
      </c>
      <c r="R51" s="33" t="str">
        <f t="shared" si="10"/>
        <v>Kém</v>
      </c>
      <c r="S51" s="34" t="s">
        <v>535</v>
      </c>
      <c r="T51" s="35" t="s">
        <v>88</v>
      </c>
      <c r="U51" s="3"/>
      <c r="V51" s="23"/>
      <c r="W51" s="71" t="str">
        <f t="shared" si="11"/>
        <v>Học lại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.75" customHeight="1">
      <c r="B52" s="24">
        <v>43</v>
      </c>
      <c r="C52" s="25" t="s">
        <v>493</v>
      </c>
      <c r="D52" s="84" t="s">
        <v>58</v>
      </c>
      <c r="E52" s="26" t="s">
        <v>494</v>
      </c>
      <c r="F52" s="27" t="s">
        <v>495</v>
      </c>
      <c r="G52" s="25" t="s">
        <v>104</v>
      </c>
      <c r="H52" s="28">
        <v>9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>
        <v>6</v>
      </c>
      <c r="P52" s="31">
        <f t="shared" ref="P52:P66" si="12">ROUND(SUMPRODUCT(H52:O52,$H$9:$O$9)/100,1)</f>
        <v>6.8</v>
      </c>
      <c r="Q52" s="32" t="str">
        <f t="shared" si="9"/>
        <v>C+</v>
      </c>
      <c r="R52" s="33" t="str">
        <f t="shared" si="10"/>
        <v>Trung bình</v>
      </c>
      <c r="S52" s="34" t="str">
        <f t="shared" ref="S52:S71" si="13">+IF(OR($H52=0,$I52=0,$J52=0,$K52=0),"Không đủ ĐKDT","")</f>
        <v/>
      </c>
      <c r="T52" s="35" t="s">
        <v>88</v>
      </c>
      <c r="U52" s="3"/>
      <c r="V52" s="23"/>
      <c r="W52" s="71" t="str">
        <f t="shared" si="11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.75" customHeight="1">
      <c r="B53" s="24">
        <v>44</v>
      </c>
      <c r="C53" s="25" t="s">
        <v>496</v>
      </c>
      <c r="D53" s="84" t="s">
        <v>497</v>
      </c>
      <c r="E53" s="26" t="s">
        <v>498</v>
      </c>
      <c r="F53" s="27" t="s">
        <v>499</v>
      </c>
      <c r="G53" s="25" t="s">
        <v>112</v>
      </c>
      <c r="H53" s="28">
        <v>9</v>
      </c>
      <c r="I53" s="28">
        <v>7</v>
      </c>
      <c r="J53" s="28" t="s">
        <v>28</v>
      </c>
      <c r="K53" s="28">
        <v>7</v>
      </c>
      <c r="L53" s="36"/>
      <c r="M53" s="36"/>
      <c r="N53" s="36"/>
      <c r="O53" s="30">
        <v>6</v>
      </c>
      <c r="P53" s="31">
        <f t="shared" si="12"/>
        <v>6.6</v>
      </c>
      <c r="Q53" s="32" t="str">
        <f t="shared" si="9"/>
        <v>C+</v>
      </c>
      <c r="R53" s="33" t="str">
        <f t="shared" si="10"/>
        <v>Trung bình</v>
      </c>
      <c r="S53" s="34" t="str">
        <f t="shared" si="13"/>
        <v/>
      </c>
      <c r="T53" s="35" t="s">
        <v>88</v>
      </c>
      <c r="U53" s="3"/>
      <c r="V53" s="23"/>
      <c r="W53" s="71" t="str">
        <f t="shared" si="11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.75" customHeight="1">
      <c r="B54" s="24">
        <v>45</v>
      </c>
      <c r="C54" s="25" t="s">
        <v>500</v>
      </c>
      <c r="D54" s="84" t="s">
        <v>110</v>
      </c>
      <c r="E54" s="26" t="s">
        <v>498</v>
      </c>
      <c r="F54" s="27" t="s">
        <v>501</v>
      </c>
      <c r="G54" s="25" t="s">
        <v>157</v>
      </c>
      <c r="H54" s="28">
        <v>8</v>
      </c>
      <c r="I54" s="28">
        <v>7</v>
      </c>
      <c r="J54" s="28" t="s">
        <v>28</v>
      </c>
      <c r="K54" s="28">
        <v>8</v>
      </c>
      <c r="L54" s="36"/>
      <c r="M54" s="36"/>
      <c r="N54" s="36"/>
      <c r="O54" s="30">
        <v>6.5</v>
      </c>
      <c r="P54" s="31">
        <f t="shared" si="12"/>
        <v>7</v>
      </c>
      <c r="Q54" s="32" t="str">
        <f t="shared" si="9"/>
        <v>B</v>
      </c>
      <c r="R54" s="33" t="str">
        <f t="shared" si="10"/>
        <v>Khá</v>
      </c>
      <c r="S54" s="34" t="str">
        <f t="shared" si="13"/>
        <v/>
      </c>
      <c r="T54" s="35" t="s">
        <v>88</v>
      </c>
      <c r="U54" s="3"/>
      <c r="V54" s="23"/>
      <c r="W54" s="71" t="str">
        <f t="shared" si="11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.75" customHeight="1">
      <c r="B55" s="24">
        <v>46</v>
      </c>
      <c r="C55" s="25" t="s">
        <v>502</v>
      </c>
      <c r="D55" s="84" t="s">
        <v>503</v>
      </c>
      <c r="E55" s="26" t="s">
        <v>77</v>
      </c>
      <c r="F55" s="27" t="s">
        <v>504</v>
      </c>
      <c r="G55" s="25" t="s">
        <v>128</v>
      </c>
      <c r="H55" s="28">
        <v>8</v>
      </c>
      <c r="I55" s="28">
        <v>7</v>
      </c>
      <c r="J55" s="28" t="s">
        <v>28</v>
      </c>
      <c r="K55" s="28">
        <v>8</v>
      </c>
      <c r="L55" s="36"/>
      <c r="M55" s="36"/>
      <c r="N55" s="36"/>
      <c r="O55" s="30">
        <v>7</v>
      </c>
      <c r="P55" s="31">
        <f t="shared" si="12"/>
        <v>7.3</v>
      </c>
      <c r="Q55" s="32" t="str">
        <f t="shared" si="9"/>
        <v>B</v>
      </c>
      <c r="R55" s="33" t="str">
        <f t="shared" si="10"/>
        <v>Khá</v>
      </c>
      <c r="S55" s="34" t="str">
        <f t="shared" si="13"/>
        <v/>
      </c>
      <c r="T55" s="35" t="s">
        <v>88</v>
      </c>
      <c r="U55" s="3"/>
      <c r="V55" s="23"/>
      <c r="W55" s="71" t="str">
        <f t="shared" si="11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.75" customHeight="1">
      <c r="B56" s="24">
        <v>47</v>
      </c>
      <c r="C56" s="25" t="s">
        <v>505</v>
      </c>
      <c r="D56" s="84" t="s">
        <v>51</v>
      </c>
      <c r="E56" s="26" t="s">
        <v>77</v>
      </c>
      <c r="F56" s="27" t="s">
        <v>506</v>
      </c>
      <c r="G56" s="25" t="s">
        <v>100</v>
      </c>
      <c r="H56" s="28">
        <v>9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9</v>
      </c>
      <c r="P56" s="31">
        <f t="shared" si="12"/>
        <v>8.4</v>
      </c>
      <c r="Q56" s="32" t="str">
        <f t="shared" si="9"/>
        <v>B+</v>
      </c>
      <c r="R56" s="33" t="str">
        <f t="shared" si="10"/>
        <v>Khá</v>
      </c>
      <c r="S56" s="34" t="str">
        <f t="shared" si="13"/>
        <v/>
      </c>
      <c r="T56" s="35" t="s">
        <v>88</v>
      </c>
      <c r="U56" s="3"/>
      <c r="V56" s="23"/>
      <c r="W56" s="71" t="str">
        <f t="shared" si="11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.75" customHeight="1">
      <c r="B57" s="24">
        <v>48</v>
      </c>
      <c r="C57" s="25" t="s">
        <v>507</v>
      </c>
      <c r="D57" s="84" t="s">
        <v>412</v>
      </c>
      <c r="E57" s="26" t="s">
        <v>78</v>
      </c>
      <c r="F57" s="27" t="s">
        <v>508</v>
      </c>
      <c r="G57" s="25" t="s">
        <v>340</v>
      </c>
      <c r="H57" s="28">
        <v>8</v>
      </c>
      <c r="I57" s="28">
        <v>7</v>
      </c>
      <c r="J57" s="28" t="s">
        <v>28</v>
      </c>
      <c r="K57" s="28">
        <v>8</v>
      </c>
      <c r="L57" s="36"/>
      <c r="M57" s="36"/>
      <c r="N57" s="36"/>
      <c r="O57" s="30">
        <v>8</v>
      </c>
      <c r="P57" s="31">
        <f t="shared" si="12"/>
        <v>7.9</v>
      </c>
      <c r="Q57" s="32" t="str">
        <f t="shared" si="9"/>
        <v>B</v>
      </c>
      <c r="R57" s="33" t="str">
        <f t="shared" si="10"/>
        <v>Khá</v>
      </c>
      <c r="S57" s="34" t="str">
        <f t="shared" si="13"/>
        <v/>
      </c>
      <c r="T57" s="35" t="s">
        <v>88</v>
      </c>
      <c r="U57" s="3"/>
      <c r="V57" s="23"/>
      <c r="W57" s="71" t="str">
        <f t="shared" si="11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.75" customHeight="1">
      <c r="B58" s="24">
        <v>49</v>
      </c>
      <c r="C58" s="25" t="s">
        <v>509</v>
      </c>
      <c r="D58" s="84" t="s">
        <v>497</v>
      </c>
      <c r="E58" s="26" t="s">
        <v>238</v>
      </c>
      <c r="F58" s="27" t="s">
        <v>510</v>
      </c>
      <c r="G58" s="25" t="s">
        <v>388</v>
      </c>
      <c r="H58" s="28">
        <v>8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6.5</v>
      </c>
      <c r="P58" s="31">
        <f t="shared" si="12"/>
        <v>6.8</v>
      </c>
      <c r="Q58" s="32" t="str">
        <f t="shared" si="9"/>
        <v>C+</v>
      </c>
      <c r="R58" s="33" t="str">
        <f t="shared" si="10"/>
        <v>Trung bình</v>
      </c>
      <c r="S58" s="34" t="str">
        <f t="shared" si="13"/>
        <v/>
      </c>
      <c r="T58" s="35" t="s">
        <v>88</v>
      </c>
      <c r="U58" s="3"/>
      <c r="V58" s="23"/>
      <c r="W58" s="71" t="str">
        <f t="shared" si="11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.75" customHeight="1">
      <c r="B59" s="24">
        <v>50</v>
      </c>
      <c r="C59" s="25" t="s">
        <v>511</v>
      </c>
      <c r="D59" s="84" t="s">
        <v>512</v>
      </c>
      <c r="E59" s="26" t="s">
        <v>513</v>
      </c>
      <c r="F59" s="27" t="s">
        <v>514</v>
      </c>
      <c r="G59" s="25" t="s">
        <v>100</v>
      </c>
      <c r="H59" s="28">
        <v>9</v>
      </c>
      <c r="I59" s="28">
        <v>7</v>
      </c>
      <c r="J59" s="28" t="s">
        <v>28</v>
      </c>
      <c r="K59" s="28">
        <v>8</v>
      </c>
      <c r="L59" s="36"/>
      <c r="M59" s="36"/>
      <c r="N59" s="36"/>
      <c r="O59" s="30">
        <v>8</v>
      </c>
      <c r="P59" s="31">
        <f t="shared" si="12"/>
        <v>8</v>
      </c>
      <c r="Q59" s="32" t="str">
        <f t="shared" si="9"/>
        <v>B+</v>
      </c>
      <c r="R59" s="33" t="str">
        <f t="shared" si="10"/>
        <v>Khá</v>
      </c>
      <c r="S59" s="34" t="str">
        <f t="shared" si="13"/>
        <v/>
      </c>
      <c r="T59" s="35" t="s">
        <v>88</v>
      </c>
      <c r="U59" s="3"/>
      <c r="V59" s="23"/>
      <c r="W59" s="71" t="str">
        <f t="shared" si="11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.75" customHeight="1">
      <c r="B60" s="24">
        <v>51</v>
      </c>
      <c r="C60" s="25" t="s">
        <v>515</v>
      </c>
      <c r="D60" s="84" t="s">
        <v>219</v>
      </c>
      <c r="E60" s="26" t="s">
        <v>513</v>
      </c>
      <c r="F60" s="27" t="s">
        <v>169</v>
      </c>
      <c r="G60" s="25" t="s">
        <v>104</v>
      </c>
      <c r="H60" s="28">
        <v>9</v>
      </c>
      <c r="I60" s="28">
        <v>8</v>
      </c>
      <c r="J60" s="28" t="s">
        <v>28</v>
      </c>
      <c r="K60" s="28">
        <v>7</v>
      </c>
      <c r="L60" s="36"/>
      <c r="M60" s="36"/>
      <c r="N60" s="36"/>
      <c r="O60" s="30">
        <v>7.5</v>
      </c>
      <c r="P60" s="31">
        <f t="shared" si="12"/>
        <v>7.6</v>
      </c>
      <c r="Q60" s="32" t="str">
        <f t="shared" si="9"/>
        <v>B</v>
      </c>
      <c r="R60" s="33" t="str">
        <f t="shared" si="10"/>
        <v>Khá</v>
      </c>
      <c r="S60" s="34" t="str">
        <f t="shared" si="13"/>
        <v/>
      </c>
      <c r="T60" s="35" t="s">
        <v>88</v>
      </c>
      <c r="U60" s="3"/>
      <c r="V60" s="23"/>
      <c r="W60" s="71" t="str">
        <f t="shared" si="11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.75" customHeight="1">
      <c r="B61" s="24">
        <v>52</v>
      </c>
      <c r="C61" s="25" t="s">
        <v>516</v>
      </c>
      <c r="D61" s="84" t="s">
        <v>517</v>
      </c>
      <c r="E61" s="26" t="s">
        <v>81</v>
      </c>
      <c r="F61" s="27" t="s">
        <v>518</v>
      </c>
      <c r="G61" s="25" t="s">
        <v>128</v>
      </c>
      <c r="H61" s="28">
        <v>8</v>
      </c>
      <c r="I61" s="28">
        <v>7</v>
      </c>
      <c r="J61" s="28" t="s">
        <v>28</v>
      </c>
      <c r="K61" s="28">
        <v>8</v>
      </c>
      <c r="L61" s="36"/>
      <c r="M61" s="36"/>
      <c r="N61" s="36"/>
      <c r="O61" s="30">
        <v>8</v>
      </c>
      <c r="P61" s="31">
        <f t="shared" si="12"/>
        <v>7.9</v>
      </c>
      <c r="Q61" s="32" t="str">
        <f t="shared" si="9"/>
        <v>B</v>
      </c>
      <c r="R61" s="33" t="str">
        <f t="shared" si="10"/>
        <v>Khá</v>
      </c>
      <c r="S61" s="34" t="str">
        <f t="shared" si="13"/>
        <v/>
      </c>
      <c r="T61" s="35" t="s">
        <v>88</v>
      </c>
      <c r="U61" s="3"/>
      <c r="V61" s="23"/>
      <c r="W61" s="71" t="str">
        <f t="shared" si="11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.75" customHeight="1">
      <c r="B62" s="24">
        <v>53</v>
      </c>
      <c r="C62" s="25" t="s">
        <v>519</v>
      </c>
      <c r="D62" s="84" t="s">
        <v>520</v>
      </c>
      <c r="E62" s="26" t="s">
        <v>81</v>
      </c>
      <c r="F62" s="27" t="s">
        <v>521</v>
      </c>
      <c r="G62" s="25" t="s">
        <v>340</v>
      </c>
      <c r="H62" s="28">
        <v>9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8</v>
      </c>
      <c r="P62" s="31">
        <f t="shared" si="12"/>
        <v>7.8</v>
      </c>
      <c r="Q62" s="32" t="str">
        <f t="shared" si="9"/>
        <v>B</v>
      </c>
      <c r="R62" s="33" t="str">
        <f t="shared" si="10"/>
        <v>Khá</v>
      </c>
      <c r="S62" s="34" t="str">
        <f t="shared" si="13"/>
        <v/>
      </c>
      <c r="T62" s="35" t="s">
        <v>88</v>
      </c>
      <c r="U62" s="3"/>
      <c r="V62" s="23"/>
      <c r="W62" s="71" t="str">
        <f t="shared" si="11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.75" customHeight="1">
      <c r="B63" s="24">
        <v>54</v>
      </c>
      <c r="C63" s="25" t="s">
        <v>522</v>
      </c>
      <c r="D63" s="84" t="s">
        <v>523</v>
      </c>
      <c r="E63" s="26" t="s">
        <v>81</v>
      </c>
      <c r="F63" s="27" t="s">
        <v>239</v>
      </c>
      <c r="G63" s="25" t="s">
        <v>100</v>
      </c>
      <c r="H63" s="28">
        <v>9</v>
      </c>
      <c r="I63" s="28">
        <v>7</v>
      </c>
      <c r="J63" s="28" t="s">
        <v>28</v>
      </c>
      <c r="K63" s="28">
        <v>8</v>
      </c>
      <c r="L63" s="36"/>
      <c r="M63" s="36"/>
      <c r="N63" s="36"/>
      <c r="O63" s="30">
        <v>9</v>
      </c>
      <c r="P63" s="31">
        <f t="shared" si="12"/>
        <v>8.6</v>
      </c>
      <c r="Q63" s="32" t="str">
        <f t="shared" si="9"/>
        <v>A</v>
      </c>
      <c r="R63" s="33" t="str">
        <f t="shared" si="10"/>
        <v>Giỏi</v>
      </c>
      <c r="S63" s="34" t="str">
        <f t="shared" si="13"/>
        <v/>
      </c>
      <c r="T63" s="35" t="s">
        <v>88</v>
      </c>
      <c r="U63" s="3"/>
      <c r="V63" s="23"/>
      <c r="W63" s="71" t="str">
        <f t="shared" si="11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.75" customHeight="1">
      <c r="B64" s="24">
        <v>55</v>
      </c>
      <c r="C64" s="25" t="s">
        <v>524</v>
      </c>
      <c r="D64" s="84" t="s">
        <v>51</v>
      </c>
      <c r="E64" s="26" t="s">
        <v>81</v>
      </c>
      <c r="F64" s="27" t="s">
        <v>75</v>
      </c>
      <c r="G64" s="25" t="s">
        <v>104</v>
      </c>
      <c r="H64" s="28">
        <v>9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4</v>
      </c>
      <c r="P64" s="31">
        <f t="shared" si="12"/>
        <v>5.4</v>
      </c>
      <c r="Q64" s="32" t="str">
        <f t="shared" si="9"/>
        <v>D+</v>
      </c>
      <c r="R64" s="33" t="str">
        <f t="shared" si="10"/>
        <v>Trung bình yếu</v>
      </c>
      <c r="S64" s="34" t="str">
        <f t="shared" si="13"/>
        <v/>
      </c>
      <c r="T64" s="35" t="s">
        <v>88</v>
      </c>
      <c r="U64" s="3"/>
      <c r="V64" s="23"/>
      <c r="W64" s="71" t="str">
        <f t="shared" si="11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9" ht="18.75" customHeight="1">
      <c r="B65" s="24">
        <v>56</v>
      </c>
      <c r="C65" s="25" t="s">
        <v>525</v>
      </c>
      <c r="D65" s="84" t="s">
        <v>526</v>
      </c>
      <c r="E65" s="26" t="s">
        <v>81</v>
      </c>
      <c r="F65" s="27" t="s">
        <v>82</v>
      </c>
      <c r="G65" s="25" t="s">
        <v>112</v>
      </c>
      <c r="H65" s="28">
        <v>8</v>
      </c>
      <c r="I65" s="28">
        <v>7</v>
      </c>
      <c r="J65" s="28" t="s">
        <v>28</v>
      </c>
      <c r="K65" s="28">
        <v>8</v>
      </c>
      <c r="L65" s="36"/>
      <c r="M65" s="36"/>
      <c r="N65" s="36"/>
      <c r="O65" s="30">
        <v>5</v>
      </c>
      <c r="P65" s="31">
        <f t="shared" si="12"/>
        <v>6.1</v>
      </c>
      <c r="Q65" s="32" t="str">
        <f t="shared" si="9"/>
        <v>C</v>
      </c>
      <c r="R65" s="33" t="str">
        <f t="shared" si="10"/>
        <v>Trung bình</v>
      </c>
      <c r="S65" s="34" t="str">
        <f t="shared" si="13"/>
        <v/>
      </c>
      <c r="T65" s="35" t="s">
        <v>88</v>
      </c>
      <c r="U65" s="3"/>
      <c r="V65" s="23"/>
      <c r="W65" s="71" t="str">
        <f t="shared" si="11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9" ht="18.75" customHeight="1">
      <c r="B66" s="24">
        <v>57</v>
      </c>
      <c r="C66" s="25" t="s">
        <v>527</v>
      </c>
      <c r="D66" s="84" t="s">
        <v>114</v>
      </c>
      <c r="E66" s="26" t="s">
        <v>81</v>
      </c>
      <c r="F66" s="27" t="s">
        <v>486</v>
      </c>
      <c r="G66" s="25" t="s">
        <v>128</v>
      </c>
      <c r="H66" s="28">
        <v>9</v>
      </c>
      <c r="I66" s="28">
        <v>8</v>
      </c>
      <c r="J66" s="28" t="s">
        <v>28</v>
      </c>
      <c r="K66" s="28">
        <v>7</v>
      </c>
      <c r="L66" s="36"/>
      <c r="M66" s="36"/>
      <c r="N66" s="36"/>
      <c r="O66" s="30">
        <v>7</v>
      </c>
      <c r="P66" s="31">
        <f t="shared" si="12"/>
        <v>7.3</v>
      </c>
      <c r="Q66" s="32" t="str">
        <f t="shared" si="9"/>
        <v>B</v>
      </c>
      <c r="R66" s="33" t="str">
        <f t="shared" si="10"/>
        <v>Khá</v>
      </c>
      <c r="S66" s="34" t="str">
        <f t="shared" si="13"/>
        <v/>
      </c>
      <c r="T66" s="35" t="s">
        <v>88</v>
      </c>
      <c r="U66" s="3"/>
      <c r="V66" s="23"/>
      <c r="W66" s="71" t="str">
        <f t="shared" si="11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9" ht="18.75" customHeight="1">
      <c r="B67" s="24">
        <v>58</v>
      </c>
      <c r="C67" s="25" t="s">
        <v>536</v>
      </c>
      <c r="D67" s="84" t="s">
        <v>537</v>
      </c>
      <c r="E67" s="26" t="s">
        <v>538</v>
      </c>
      <c r="F67" s="27" t="s">
        <v>539</v>
      </c>
      <c r="G67" s="25" t="s">
        <v>540</v>
      </c>
      <c r="H67" s="28">
        <v>8</v>
      </c>
      <c r="I67" s="28">
        <v>7</v>
      </c>
      <c r="J67" s="28" t="s">
        <v>28</v>
      </c>
      <c r="K67" s="28">
        <v>8</v>
      </c>
      <c r="L67" s="36"/>
      <c r="M67" s="36"/>
      <c r="N67" s="36"/>
      <c r="O67" s="96">
        <v>5</v>
      </c>
      <c r="P67" s="97">
        <v>6.1</v>
      </c>
      <c r="Q67" s="31">
        <f t="shared" ref="Q67:Q71" si="14">ROUND(SUMPRODUCT(H67:P67,$H$9:$P$9)/100,1)</f>
        <v>6.1</v>
      </c>
      <c r="R67" s="32" t="str">
        <f t="shared" ref="R67:R71" si="15">IF(AND($Q67&gt;=9,$Q67&lt;=10),"A+","")&amp;IF(AND($Q67&gt;=8.5,$Q67&lt;=8.9),"A","")&amp;IF(AND($Q67&gt;=8,$Q67&lt;=8.4),"B+","")&amp;IF(AND($Q67&gt;=7,$Q67&lt;=7.9),"B","")&amp;IF(AND($Q67&gt;=6.5,$Q67&lt;=6.9),"C+","")&amp;IF(AND($Q67&gt;=5.5,$Q67&lt;=6.4),"C","")&amp;IF(AND($Q67&gt;=5,$Q67&lt;=5.4),"D+","")&amp;IF(AND($Q67&gt;=4,$Q67&lt;=4.9),"D","")&amp;IF(AND($Q67&lt;4),"F","")</f>
        <v>C</v>
      </c>
      <c r="S67" s="34" t="str">
        <f t="shared" si="13"/>
        <v/>
      </c>
      <c r="T67" s="34" t="str">
        <f t="shared" ref="T67:T71" si="16">+IF(OR($H67=0,$I67=0,$J67=0,$K67=0),"Không đủ ĐKDT","")</f>
        <v/>
      </c>
      <c r="U67" s="35"/>
      <c r="V67" s="3"/>
      <c r="W67" s="23"/>
      <c r="X67" s="71" t="str">
        <f t="shared" ref="X67:X71" si="17">IF(T67="Không đủ ĐKDT","Học lại",IF(T67="Đình chỉ thi","Học lại",IF(AND(MID(G67,2,2)&gt;="12",T67="Vắng"),"Học lại",IF(T67="Vắng có phép", "Thi lại",IF(T67="Nợ học phí", "Thi lại",IF(AND((MID(G67,2,2)&lt;"12"),Q67&lt;4.5),"Thi lại",IF(Q67&lt;4,"Học lại","Đạt")))))))</f>
        <v>Đạt</v>
      </c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</row>
    <row r="68" spans="1:39" ht="18.75" customHeight="1">
      <c r="B68" s="24">
        <v>59</v>
      </c>
      <c r="C68" s="25" t="s">
        <v>541</v>
      </c>
      <c r="D68" s="84" t="s">
        <v>542</v>
      </c>
      <c r="E68" s="26" t="s">
        <v>543</v>
      </c>
      <c r="F68" s="27" t="s">
        <v>544</v>
      </c>
      <c r="G68" s="25" t="s">
        <v>104</v>
      </c>
      <c r="H68" s="28">
        <v>9</v>
      </c>
      <c r="I68" s="28">
        <v>7</v>
      </c>
      <c r="J68" s="28" t="s">
        <v>28</v>
      </c>
      <c r="K68" s="28">
        <v>8</v>
      </c>
      <c r="L68" s="36"/>
      <c r="M68" s="36"/>
      <c r="N68" s="36"/>
      <c r="O68" s="96">
        <v>6.5</v>
      </c>
      <c r="P68" s="97">
        <v>7.1</v>
      </c>
      <c r="Q68" s="31">
        <f t="shared" si="14"/>
        <v>7.1</v>
      </c>
      <c r="R68" s="32" t="str">
        <f t="shared" si="15"/>
        <v>B</v>
      </c>
      <c r="S68" s="34" t="str">
        <f t="shared" si="13"/>
        <v/>
      </c>
      <c r="T68" s="34" t="str">
        <f t="shared" si="16"/>
        <v/>
      </c>
      <c r="U68" s="35"/>
      <c r="V68" s="3"/>
      <c r="W68" s="23"/>
      <c r="X68" s="71" t="str">
        <f t="shared" si="17"/>
        <v>Đạt</v>
      </c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</row>
    <row r="69" spans="1:39" ht="18.75" customHeight="1">
      <c r="B69" s="24">
        <v>60</v>
      </c>
      <c r="C69" s="25" t="s">
        <v>545</v>
      </c>
      <c r="D69" s="84" t="s">
        <v>546</v>
      </c>
      <c r="E69" s="26" t="s">
        <v>547</v>
      </c>
      <c r="F69" s="27" t="s">
        <v>548</v>
      </c>
      <c r="G69" s="25" t="s">
        <v>112</v>
      </c>
      <c r="H69" s="28">
        <v>9</v>
      </c>
      <c r="I69" s="28">
        <v>7</v>
      </c>
      <c r="J69" s="28" t="s">
        <v>28</v>
      </c>
      <c r="K69" s="28">
        <v>7</v>
      </c>
      <c r="L69" s="36"/>
      <c r="M69" s="36"/>
      <c r="N69" s="36"/>
      <c r="O69" s="96">
        <v>6</v>
      </c>
      <c r="P69" s="97">
        <v>6.6</v>
      </c>
      <c r="Q69" s="31">
        <f t="shared" si="14"/>
        <v>6.6</v>
      </c>
      <c r="R69" s="32" t="str">
        <f t="shared" si="15"/>
        <v>C+</v>
      </c>
      <c r="S69" s="34" t="str">
        <f t="shared" si="13"/>
        <v/>
      </c>
      <c r="T69" s="34" t="str">
        <f t="shared" si="16"/>
        <v/>
      </c>
      <c r="U69" s="35"/>
      <c r="V69" s="3"/>
      <c r="W69" s="23"/>
      <c r="X69" s="71" t="str">
        <f t="shared" si="17"/>
        <v>Đạt</v>
      </c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</row>
    <row r="70" spans="1:39" ht="18.75" customHeight="1">
      <c r="B70" s="24">
        <v>61</v>
      </c>
      <c r="C70" s="25" t="s">
        <v>549</v>
      </c>
      <c r="D70" s="84" t="s">
        <v>550</v>
      </c>
      <c r="E70" s="26" t="s">
        <v>251</v>
      </c>
      <c r="F70" s="27" t="s">
        <v>288</v>
      </c>
      <c r="G70" s="25" t="s">
        <v>100</v>
      </c>
      <c r="H70" s="28">
        <v>8</v>
      </c>
      <c r="I70" s="28">
        <v>7</v>
      </c>
      <c r="J70" s="28" t="s">
        <v>28</v>
      </c>
      <c r="K70" s="28">
        <v>8</v>
      </c>
      <c r="L70" s="36"/>
      <c r="M70" s="36"/>
      <c r="N70" s="36"/>
      <c r="O70" s="96">
        <v>8</v>
      </c>
      <c r="P70" s="97">
        <v>7.9</v>
      </c>
      <c r="Q70" s="31">
        <f t="shared" si="14"/>
        <v>7.9</v>
      </c>
      <c r="R70" s="32" t="str">
        <f t="shared" si="15"/>
        <v>B</v>
      </c>
      <c r="S70" s="34" t="str">
        <f t="shared" si="13"/>
        <v/>
      </c>
      <c r="T70" s="34" t="str">
        <f t="shared" si="16"/>
        <v/>
      </c>
      <c r="U70" s="35"/>
      <c r="V70" s="3"/>
      <c r="W70" s="23"/>
      <c r="X70" s="71" t="str">
        <f t="shared" si="17"/>
        <v>Đạt</v>
      </c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</row>
    <row r="71" spans="1:39" ht="18.75" customHeight="1">
      <c r="B71" s="24">
        <v>62</v>
      </c>
      <c r="C71" s="25" t="s">
        <v>551</v>
      </c>
      <c r="D71" s="84" t="s">
        <v>256</v>
      </c>
      <c r="E71" s="26" t="s">
        <v>257</v>
      </c>
      <c r="F71" s="27" t="s">
        <v>552</v>
      </c>
      <c r="G71" s="25" t="s">
        <v>128</v>
      </c>
      <c r="H71" s="28">
        <v>9</v>
      </c>
      <c r="I71" s="28">
        <v>8</v>
      </c>
      <c r="J71" s="28" t="s">
        <v>28</v>
      </c>
      <c r="K71" s="28">
        <v>8</v>
      </c>
      <c r="L71" s="36"/>
      <c r="M71" s="36"/>
      <c r="N71" s="36"/>
      <c r="O71" s="96">
        <v>7.5</v>
      </c>
      <c r="P71" s="97">
        <v>7.8</v>
      </c>
      <c r="Q71" s="31">
        <f t="shared" si="14"/>
        <v>7.8</v>
      </c>
      <c r="R71" s="32" t="str">
        <f t="shared" si="15"/>
        <v>B</v>
      </c>
      <c r="S71" s="34" t="str">
        <f t="shared" si="13"/>
        <v/>
      </c>
      <c r="T71" s="34" t="str">
        <f t="shared" si="16"/>
        <v/>
      </c>
      <c r="U71" s="35"/>
      <c r="V71" s="3"/>
      <c r="W71" s="23"/>
      <c r="X71" s="71" t="str">
        <f t="shared" si="17"/>
        <v>Đạt</v>
      </c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</row>
    <row r="72" spans="1:39" ht="16.5">
      <c r="A72" s="2"/>
      <c r="B72" s="37"/>
      <c r="C72" s="38"/>
      <c r="D72" s="85"/>
      <c r="E72" s="39"/>
      <c r="F72" s="39"/>
      <c r="G72" s="39"/>
      <c r="H72" s="40"/>
      <c r="I72" s="41"/>
      <c r="J72" s="41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3"/>
    </row>
    <row r="73" spans="1:39">
      <c r="B73" s="77" t="s">
        <v>46</v>
      </c>
      <c r="C73" s="77"/>
      <c r="D73" s="88">
        <f>COUNTIF(W10:W66,"Thi lại")</f>
        <v>0</v>
      </c>
      <c r="E73" s="78" t="s">
        <v>31</v>
      </c>
      <c r="F73" s="3"/>
      <c r="G73" s="3"/>
      <c r="H73" s="3"/>
      <c r="I73" s="3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3"/>
    </row>
    <row r="74" spans="1:39" ht="15.75" customHeight="1">
      <c r="B74" s="77"/>
      <c r="C74" s="77"/>
      <c r="D74" s="88"/>
      <c r="E74" s="78"/>
      <c r="F74" s="3"/>
      <c r="G74" s="3"/>
      <c r="H74" s="3"/>
      <c r="I74" s="3"/>
      <c r="J74" s="127" t="s">
        <v>529</v>
      </c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3"/>
    </row>
    <row r="75" spans="1:39">
      <c r="A75" s="50"/>
      <c r="B75" s="124" t="s">
        <v>35</v>
      </c>
      <c r="C75" s="124"/>
      <c r="D75" s="124"/>
      <c r="E75" s="124"/>
      <c r="F75" s="124"/>
      <c r="G75" s="124"/>
      <c r="H75" s="124"/>
      <c r="I75" s="51"/>
      <c r="J75" s="125" t="s">
        <v>48</v>
      </c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3"/>
    </row>
    <row r="76" spans="1:39" ht="15.75" customHeight="1">
      <c r="A76" s="2"/>
      <c r="B76" s="37"/>
      <c r="C76" s="52"/>
      <c r="D76" s="89"/>
      <c r="E76" s="53"/>
      <c r="F76" s="53"/>
      <c r="G76" s="53"/>
      <c r="H76" s="54"/>
      <c r="I76" s="55"/>
      <c r="J76" s="125" t="s">
        <v>49</v>
      </c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3"/>
    </row>
    <row r="77" spans="1:39" s="2" customFormat="1">
      <c r="B77" s="124" t="s">
        <v>36</v>
      </c>
      <c r="C77" s="124"/>
      <c r="D77" s="126" t="s">
        <v>530</v>
      </c>
      <c r="E77" s="126"/>
      <c r="F77" s="126"/>
      <c r="G77" s="126"/>
      <c r="H77" s="126"/>
      <c r="I77" s="55"/>
      <c r="J77" s="55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1:39" s="2" customFormat="1">
      <c r="A78" s="1"/>
      <c r="B78" s="3"/>
      <c r="C78" s="3"/>
      <c r="D78" s="90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1:39" s="2" customFormat="1">
      <c r="A79" s="1"/>
      <c r="B79" s="3"/>
      <c r="C79" s="3"/>
      <c r="D79" s="90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1:39" s="2" customFormat="1">
      <c r="A80" s="1"/>
      <c r="B80" s="3"/>
      <c r="C80" s="3"/>
      <c r="D80" s="90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1:38" s="2" customFormat="1" ht="15.75" customHeight="1">
      <c r="A81" s="1"/>
      <c r="B81" s="3"/>
      <c r="C81" s="3"/>
      <c r="D81" s="90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3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  <filterColumn colId="19"/>
  </autoFilter>
  <sortState ref="B10:T71">
    <sortCondition ref="B10:B71"/>
  </sortState>
  <mergeCells count="44">
    <mergeCell ref="B1:G1"/>
    <mergeCell ref="H1:T1"/>
    <mergeCell ref="B2:G2"/>
    <mergeCell ref="H2:T2"/>
    <mergeCell ref="L7:L8"/>
    <mergeCell ref="H7:H8"/>
    <mergeCell ref="D4:N4"/>
    <mergeCell ref="G5:N5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J73:T73"/>
    <mergeCell ref="B75:H75"/>
    <mergeCell ref="J75:T75"/>
    <mergeCell ref="J74:T74"/>
    <mergeCell ref="AE4:AF6"/>
    <mergeCell ref="J76:T76"/>
    <mergeCell ref="AA4:AD6"/>
    <mergeCell ref="O4:T4"/>
    <mergeCell ref="O5:T5"/>
    <mergeCell ref="B77:C77"/>
    <mergeCell ref="D77:H77"/>
    <mergeCell ref="R7:R8"/>
    <mergeCell ref="S7:S9"/>
    <mergeCell ref="T7:T9"/>
    <mergeCell ref="B9:G9"/>
    <mergeCell ref="M7:M8"/>
    <mergeCell ref="N7:N8"/>
    <mergeCell ref="O7:O8"/>
    <mergeCell ref="P7:P9"/>
    <mergeCell ref="Q7:Q8"/>
    <mergeCell ref="G7:G8"/>
  </mergeCells>
  <conditionalFormatting sqref="H10:O71">
    <cfRule type="cellIs" dxfId="5" priority="15" operator="greaterThan">
      <formula>10</formula>
    </cfRule>
  </conditionalFormatting>
  <conditionalFormatting sqref="C1:C1048576">
    <cfRule type="duplicateValues" dxfId="4" priority="6"/>
  </conditionalFormatting>
  <conditionalFormatting sqref="C74:C81">
    <cfRule type="duplicateValues" dxfId="3" priority="20"/>
  </conditionalFormatting>
  <conditionalFormatting sqref="P67:P71 H67:N71">
    <cfRule type="cellIs" dxfId="2" priority="3" operator="greaterThan">
      <formula>10</formula>
    </cfRule>
  </conditionalFormatting>
  <conditionalFormatting sqref="C67:C71">
    <cfRule type="duplicateValues" dxfId="1" priority="2"/>
  </conditionalFormatting>
  <conditionalFormatting sqref="O67:O7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6 X67:X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2019-07-12T09:27:33Z</cp:lastPrinted>
  <dcterms:created xsi:type="dcterms:W3CDTF">2015-04-17T02:48:53Z</dcterms:created>
  <dcterms:modified xsi:type="dcterms:W3CDTF">2019-07-15T02:43:53Z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