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5)" sheetId="5" r:id="rId1"/>
    <sheet name="Nhóm(4)" sheetId="4" r:id="rId2"/>
    <sheet name="Nhóm(3)" sheetId="3" r:id="rId3"/>
    <sheet name="Nhóm(2)" sheetId="2" r:id="rId4"/>
    <sheet name="Nhóm(1)" sheetId="1" r:id="rId5"/>
  </sheets>
  <definedNames>
    <definedName name="_xlnm._FilterDatabase" localSheetId="4" hidden="1">'Nhóm(1)'!$A$8:$AL$128</definedName>
    <definedName name="_xlnm._FilterDatabase" localSheetId="3" hidden="1">'Nhóm(2)'!$A$8:$AL$120</definedName>
    <definedName name="_xlnm._FilterDatabase" localSheetId="2" hidden="1">'Nhóm(3)'!$A$8:$AL$99</definedName>
    <definedName name="_xlnm._FilterDatabase" localSheetId="1" hidden="1" xml:space="preserve">        'Nhóm(4)'!$A$8:$AL$120</definedName>
    <definedName name="_xlnm._FilterDatabase" localSheetId="0" hidden="1">'Nhóm(5)'!$A$8:$AL$134</definedName>
    <definedName name="_xlnm.Print_Titles" localSheetId="4">'Nhóm(1)'!$4:$9</definedName>
    <definedName name="_xlnm.Print_Titles" localSheetId="3">'Nhóm(2)'!$4:$9</definedName>
    <definedName name="_xlnm.Print_Titles" localSheetId="2">'Nhóm(3)'!$4:$9</definedName>
    <definedName name="_xlnm.Print_Titles" localSheetId="1">'Nhóm(4)'!$4:$9</definedName>
    <definedName name="_xlnm.Print_Titles" localSheetId="0">'Nhóm(5)'!$4:$9</definedName>
  </definedNames>
  <calcPr calcId="124519"/>
</workbook>
</file>

<file path=xl/calcChain.xml><?xml version="1.0" encoding="utf-8"?>
<calcChain xmlns="http://schemas.openxmlformats.org/spreadsheetml/2006/main">
  <c r="W134" i="5"/>
  <c r="W133"/>
  <c r="W132"/>
  <c r="W131"/>
  <c r="W130"/>
  <c r="W129"/>
  <c r="W128"/>
  <c r="W127"/>
  <c r="W126"/>
  <c r="W125"/>
  <c r="W124"/>
  <c r="W123"/>
  <c r="W122"/>
  <c r="W121"/>
  <c r="W120"/>
  <c r="W119"/>
  <c r="W118"/>
  <c r="W117"/>
  <c r="W116"/>
  <c r="W115"/>
  <c r="W114"/>
  <c r="W113"/>
  <c r="W112"/>
  <c r="W111"/>
  <c r="W110"/>
  <c r="W109"/>
  <c r="W108"/>
  <c r="W107"/>
  <c r="W106"/>
  <c r="W105"/>
  <c r="W104"/>
  <c r="W103"/>
  <c r="W102"/>
  <c r="W101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72" s="1"/>
  <c r="Y8"/>
  <c r="X8"/>
  <c r="W120" i="4"/>
  <c r="W119"/>
  <c r="W118"/>
  <c r="W117"/>
  <c r="W116"/>
  <c r="W115"/>
  <c r="W114"/>
  <c r="W113"/>
  <c r="W112"/>
  <c r="W111"/>
  <c r="W110"/>
  <c r="W109"/>
  <c r="W108"/>
  <c r="W107"/>
  <c r="W106"/>
  <c r="W105"/>
  <c r="W104"/>
  <c r="W103"/>
  <c r="W102"/>
  <c r="W101"/>
  <c r="W100"/>
  <c r="W99"/>
  <c r="W98"/>
  <c r="W97"/>
  <c r="W96"/>
  <c r="W95"/>
  <c r="W94"/>
  <c r="W93"/>
  <c r="W92"/>
  <c r="W91"/>
  <c r="W90"/>
  <c r="W89"/>
  <c r="W88"/>
  <c r="W87"/>
  <c r="S74"/>
  <c r="S73"/>
  <c r="S72"/>
  <c r="S71"/>
  <c r="S70"/>
  <c r="S69"/>
  <c r="S68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67" s="1"/>
  <c r="Y8"/>
  <c r="X8"/>
  <c r="W99" i="3"/>
  <c r="W98"/>
  <c r="W97"/>
  <c r="W96"/>
  <c r="W95"/>
  <c r="W94"/>
  <c r="W93"/>
  <c r="W92"/>
  <c r="W91"/>
  <c r="W90"/>
  <c r="W89"/>
  <c r="W88"/>
  <c r="W87"/>
  <c r="W86"/>
  <c r="W85"/>
  <c r="W84"/>
  <c r="W83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2"/>
  <c r="S21"/>
  <c r="S20"/>
  <c r="S19"/>
  <c r="S18"/>
  <c r="S17"/>
  <c r="S16"/>
  <c r="S15"/>
  <c r="S14"/>
  <c r="S13"/>
  <c r="S12"/>
  <c r="S11"/>
  <c r="S10"/>
  <c r="O9"/>
  <c r="P73" s="1"/>
  <c r="Y8"/>
  <c r="X8"/>
  <c r="W120" i="2"/>
  <c r="W119"/>
  <c r="W118"/>
  <c r="W117"/>
  <c r="W116"/>
  <c r="W115"/>
  <c r="W114"/>
  <c r="W113"/>
  <c r="W112"/>
  <c r="W111"/>
  <c r="W110"/>
  <c r="W109"/>
  <c r="W108"/>
  <c r="W107"/>
  <c r="W106"/>
  <c r="W105"/>
  <c r="W104"/>
  <c r="W103"/>
  <c r="W102"/>
  <c r="W101"/>
  <c r="W100"/>
  <c r="W99"/>
  <c r="W98"/>
  <c r="W97"/>
  <c r="W96"/>
  <c r="W95"/>
  <c r="W94"/>
  <c r="W93"/>
  <c r="W92"/>
  <c r="W91"/>
  <c r="W90"/>
  <c r="W89"/>
  <c r="W88"/>
  <c r="W8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76" s="1"/>
  <c r="Y8"/>
  <c r="X8"/>
  <c r="P46" l="1"/>
  <c r="P23" i="3"/>
  <c r="P10"/>
  <c r="R10" s="1"/>
  <c r="P11"/>
  <c r="R11" s="1"/>
  <c r="P12"/>
  <c r="Q12" s="1"/>
  <c r="P15"/>
  <c r="R15" s="1"/>
  <c r="P17"/>
  <c r="R17" s="1"/>
  <c r="P33"/>
  <c r="R33" s="1"/>
  <c r="P25"/>
  <c r="P41"/>
  <c r="R41" s="1"/>
  <c r="AE8" i="4"/>
  <c r="P13" i="2"/>
  <c r="R13" s="1"/>
  <c r="R23" i="3"/>
  <c r="P31"/>
  <c r="R31" s="1"/>
  <c r="P39"/>
  <c r="Q39" s="1"/>
  <c r="P47"/>
  <c r="R47" s="1"/>
  <c r="P17" i="2"/>
  <c r="Q17" s="1"/>
  <c r="P13" i="3"/>
  <c r="Q13" s="1"/>
  <c r="P21"/>
  <c r="P29"/>
  <c r="P37"/>
  <c r="R37" s="1"/>
  <c r="P45"/>
  <c r="R45" s="1"/>
  <c r="AE8" i="2"/>
  <c r="P19" i="3"/>
  <c r="R19" s="1"/>
  <c r="P27"/>
  <c r="Q27" s="1"/>
  <c r="P35"/>
  <c r="Q35" s="1"/>
  <c r="P43"/>
  <c r="R43" s="1"/>
  <c r="P52"/>
  <c r="R52" s="1"/>
  <c r="P76" i="5"/>
  <c r="Q76" s="1"/>
  <c r="P10"/>
  <c r="Q10" s="1"/>
  <c r="P12"/>
  <c r="Q12" s="1"/>
  <c r="P14"/>
  <c r="R14" s="1"/>
  <c r="P16"/>
  <c r="R16" s="1"/>
  <c r="P18"/>
  <c r="Q18" s="1"/>
  <c r="P20"/>
  <c r="R20" s="1"/>
  <c r="P22"/>
  <c r="Q22" s="1"/>
  <c r="P64"/>
  <c r="R64" s="1"/>
  <c r="P68"/>
  <c r="P60"/>
  <c r="R60" s="1"/>
  <c r="P11"/>
  <c r="Q11" s="1"/>
  <c r="P13"/>
  <c r="Q13" s="1"/>
  <c r="P15"/>
  <c r="Q15" s="1"/>
  <c r="P17"/>
  <c r="R17" s="1"/>
  <c r="P19"/>
  <c r="R19" s="1"/>
  <c r="P21"/>
  <c r="P50" i="3"/>
  <c r="R50" s="1"/>
  <c r="P14"/>
  <c r="P16"/>
  <c r="R16" s="1"/>
  <c r="P18"/>
  <c r="Q18" s="1"/>
  <c r="P20"/>
  <c r="Q20" s="1"/>
  <c r="P22"/>
  <c r="R22" s="1"/>
  <c r="P24"/>
  <c r="R24" s="1"/>
  <c r="P26"/>
  <c r="Q26" s="1"/>
  <c r="P28"/>
  <c r="R28" s="1"/>
  <c r="P30"/>
  <c r="Q30" s="1"/>
  <c r="P32"/>
  <c r="R32" s="1"/>
  <c r="P34"/>
  <c r="R34" s="1"/>
  <c r="P36"/>
  <c r="R36" s="1"/>
  <c r="P38"/>
  <c r="R38" s="1"/>
  <c r="P40"/>
  <c r="R40" s="1"/>
  <c r="P42"/>
  <c r="R42" s="1"/>
  <c r="P44"/>
  <c r="Q44" s="1"/>
  <c r="P46"/>
  <c r="R46" s="1"/>
  <c r="P48"/>
  <c r="R48" s="1"/>
  <c r="P56"/>
  <c r="R56" s="1"/>
  <c r="AB8"/>
  <c r="P54"/>
  <c r="R54" s="1"/>
  <c r="AC8" i="2"/>
  <c r="P12"/>
  <c r="R12" s="1"/>
  <c r="P16"/>
  <c r="R16" s="1"/>
  <c r="P10"/>
  <c r="R10" s="1"/>
  <c r="P14"/>
  <c r="R14" s="1"/>
  <c r="AA8" i="5"/>
  <c r="O80"/>
  <c r="AC8"/>
  <c r="O81"/>
  <c r="R72"/>
  <c r="Q72"/>
  <c r="Q16"/>
  <c r="W65"/>
  <c r="AB8"/>
  <c r="R11"/>
  <c r="Q14"/>
  <c r="R18"/>
  <c r="AE8"/>
  <c r="P75"/>
  <c r="P71"/>
  <c r="P67"/>
  <c r="P63"/>
  <c r="P59"/>
  <c r="P37"/>
  <c r="P32"/>
  <c r="P29"/>
  <c r="P28"/>
  <c r="P25"/>
  <c r="P74"/>
  <c r="P70"/>
  <c r="P66"/>
  <c r="P62"/>
  <c r="P58"/>
  <c r="P35"/>
  <c r="P31"/>
  <c r="P27"/>
  <c r="P24"/>
  <c r="P73"/>
  <c r="P69"/>
  <c r="W91" s="1"/>
  <c r="P65"/>
  <c r="P61"/>
  <c r="P57"/>
  <c r="P56"/>
  <c r="P55"/>
  <c r="P54"/>
  <c r="P53"/>
  <c r="P52"/>
  <c r="P51"/>
  <c r="P50"/>
  <c r="P49"/>
  <c r="P48"/>
  <c r="P47"/>
  <c r="P46"/>
  <c r="P45"/>
  <c r="P44"/>
  <c r="W94" s="1"/>
  <c r="P43"/>
  <c r="P42"/>
  <c r="P41"/>
  <c r="P40"/>
  <c r="P39"/>
  <c r="P38"/>
  <c r="P36"/>
  <c r="P34"/>
  <c r="P33"/>
  <c r="W61" s="1"/>
  <c r="P30"/>
  <c r="P26"/>
  <c r="W73" s="1"/>
  <c r="P23"/>
  <c r="W58"/>
  <c r="P10" i="4"/>
  <c r="P12"/>
  <c r="P14"/>
  <c r="P16"/>
  <c r="P18"/>
  <c r="P20"/>
  <c r="P22"/>
  <c r="P24"/>
  <c r="P60"/>
  <c r="P64"/>
  <c r="P68"/>
  <c r="P72"/>
  <c r="W83"/>
  <c r="P71"/>
  <c r="P63"/>
  <c r="P59"/>
  <c r="P37"/>
  <c r="P33"/>
  <c r="P31"/>
  <c r="P28"/>
  <c r="P74"/>
  <c r="P70"/>
  <c r="P66"/>
  <c r="P62"/>
  <c r="P58"/>
  <c r="P34"/>
  <c r="P29"/>
  <c r="W76" s="1"/>
  <c r="P26"/>
  <c r="W85"/>
  <c r="P73"/>
  <c r="P69"/>
  <c r="P65"/>
  <c r="P61"/>
  <c r="P57"/>
  <c r="P56"/>
  <c r="P55"/>
  <c r="P54"/>
  <c r="P53"/>
  <c r="P52"/>
  <c r="P51"/>
  <c r="P50"/>
  <c r="P49"/>
  <c r="P48"/>
  <c r="P47"/>
  <c r="P46"/>
  <c r="P45"/>
  <c r="P44"/>
  <c r="W71" s="1"/>
  <c r="P43"/>
  <c r="P42"/>
  <c r="P41"/>
  <c r="P40"/>
  <c r="P39"/>
  <c r="P38"/>
  <c r="P36"/>
  <c r="P35"/>
  <c r="P32"/>
  <c r="D75" s="1"/>
  <c r="P30"/>
  <c r="P27"/>
  <c r="W74" s="1"/>
  <c r="O78"/>
  <c r="AC8"/>
  <c r="O79"/>
  <c r="W78"/>
  <c r="W82"/>
  <c r="W84"/>
  <c r="W86"/>
  <c r="AA8"/>
  <c r="AB8"/>
  <c r="P11"/>
  <c r="P13"/>
  <c r="P15"/>
  <c r="P17"/>
  <c r="P19"/>
  <c r="W66" s="1"/>
  <c r="P21"/>
  <c r="P23"/>
  <c r="P25"/>
  <c r="R73" i="3"/>
  <c r="Q73"/>
  <c r="R12"/>
  <c r="W69"/>
  <c r="AA8"/>
  <c r="R13"/>
  <c r="R29"/>
  <c r="Q29"/>
  <c r="Q31"/>
  <c r="R35"/>
  <c r="R39"/>
  <c r="Q45"/>
  <c r="P49"/>
  <c r="W73" s="1"/>
  <c r="P51"/>
  <c r="P53"/>
  <c r="P55"/>
  <c r="P57"/>
  <c r="P60"/>
  <c r="P61"/>
  <c r="W64" s="1"/>
  <c r="P64"/>
  <c r="P65"/>
  <c r="P68"/>
  <c r="P69"/>
  <c r="P72"/>
  <c r="O79"/>
  <c r="AC8"/>
  <c r="O80"/>
  <c r="Q11"/>
  <c r="Q33"/>
  <c r="AE8"/>
  <c r="P75"/>
  <c r="P71"/>
  <c r="P67"/>
  <c r="P63"/>
  <c r="P59"/>
  <c r="P74"/>
  <c r="P70"/>
  <c r="P66"/>
  <c r="P62"/>
  <c r="P58"/>
  <c r="W58"/>
  <c r="W78"/>
  <c r="R76" i="2"/>
  <c r="Q76"/>
  <c r="P19"/>
  <c r="P21"/>
  <c r="P23"/>
  <c r="P25"/>
  <c r="P27"/>
  <c r="P29"/>
  <c r="P31"/>
  <c r="P33"/>
  <c r="P35"/>
  <c r="P37"/>
  <c r="P39"/>
  <c r="P41"/>
  <c r="P43"/>
  <c r="P45"/>
  <c r="P47"/>
  <c r="W60" s="1"/>
  <c r="P60"/>
  <c r="P64"/>
  <c r="P68"/>
  <c r="P72"/>
  <c r="AA8"/>
  <c r="W84"/>
  <c r="O80"/>
  <c r="O81"/>
  <c r="AB8"/>
  <c r="P75"/>
  <c r="P71"/>
  <c r="P67"/>
  <c r="P63"/>
  <c r="P59"/>
  <c r="P74"/>
  <c r="P70"/>
  <c r="P66"/>
  <c r="P62"/>
  <c r="P58"/>
  <c r="W63" s="1"/>
  <c r="W85"/>
  <c r="P73"/>
  <c r="P69"/>
  <c r="P65"/>
  <c r="P61"/>
  <c r="P57"/>
  <c r="P56"/>
  <c r="P55"/>
  <c r="P54"/>
  <c r="P53"/>
  <c r="P52"/>
  <c r="W59" s="1"/>
  <c r="P51"/>
  <c r="P50"/>
  <c r="P49"/>
  <c r="P48"/>
  <c r="P11"/>
  <c r="P15"/>
  <c r="P18"/>
  <c r="W65" s="1"/>
  <c r="P20"/>
  <c r="P22"/>
  <c r="P24"/>
  <c r="W71" s="1"/>
  <c r="P26"/>
  <c r="P28"/>
  <c r="P30"/>
  <c r="W77" s="1"/>
  <c r="P32"/>
  <c r="P34"/>
  <c r="P36"/>
  <c r="P38"/>
  <c r="P40"/>
  <c r="P42"/>
  <c r="P44"/>
  <c r="S10" i="1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9"/>
  <c r="S70"/>
  <c r="S71"/>
  <c r="S72"/>
  <c r="S73"/>
  <c r="S74"/>
  <c r="S75"/>
  <c r="S76"/>
  <c r="S77"/>
  <c r="S78"/>
  <c r="R15" i="5" l="1"/>
  <c r="Q19"/>
  <c r="W57" i="3"/>
  <c r="Q17"/>
  <c r="W59"/>
  <c r="Q10"/>
  <c r="Q13" i="2"/>
  <c r="W78" i="5"/>
  <c r="W89"/>
  <c r="W95"/>
  <c r="W90"/>
  <c r="W65" i="4"/>
  <c r="W57"/>
  <c r="W73"/>
  <c r="W75"/>
  <c r="Q43" i="3"/>
  <c r="W75" i="5"/>
  <c r="W68"/>
  <c r="Q64"/>
  <c r="W88"/>
  <c r="D77"/>
  <c r="W98"/>
  <c r="W66"/>
  <c r="W71"/>
  <c r="W74"/>
  <c r="W93"/>
  <c r="W63"/>
  <c r="D84"/>
  <c r="R76"/>
  <c r="W63" i="4"/>
  <c r="W69"/>
  <c r="W61"/>
  <c r="W68"/>
  <c r="W77"/>
  <c r="W67"/>
  <c r="W59"/>
  <c r="W76" i="3"/>
  <c r="W72"/>
  <c r="W61"/>
  <c r="W68"/>
  <c r="W67"/>
  <c r="W60"/>
  <c r="W74" i="2"/>
  <c r="W72"/>
  <c r="W62"/>
  <c r="W78"/>
  <c r="W70"/>
  <c r="W66"/>
  <c r="Q42" i="3"/>
  <c r="Q41"/>
  <c r="Q38"/>
  <c r="Q34"/>
  <c r="R30"/>
  <c r="W74"/>
  <c r="R27"/>
  <c r="R26"/>
  <c r="Q25"/>
  <c r="R25"/>
  <c r="R21"/>
  <c r="Q21"/>
  <c r="Q19"/>
  <c r="W66"/>
  <c r="R18"/>
  <c r="Q15"/>
  <c r="W62"/>
  <c r="W61" i="2"/>
  <c r="Q14"/>
  <c r="Q68" i="5"/>
  <c r="Q56" i="3"/>
  <c r="Q47"/>
  <c r="Q46"/>
  <c r="W62" i="5"/>
  <c r="R13"/>
  <c r="R12"/>
  <c r="W59"/>
  <c r="R10"/>
  <c r="W57"/>
  <c r="Q16" i="2"/>
  <c r="R17"/>
  <c r="R22" i="5"/>
  <c r="Q54" i="3"/>
  <c r="Q14"/>
  <c r="Q22"/>
  <c r="Q23"/>
  <c r="W77"/>
  <c r="R14"/>
  <c r="W75"/>
  <c r="R44"/>
  <c r="W70"/>
  <c r="Q50"/>
  <c r="Q37"/>
  <c r="W65"/>
  <c r="W64" i="2"/>
  <c r="W57"/>
  <c r="R20" i="3"/>
  <c r="Q52"/>
  <c r="Q36"/>
  <c r="Q60" i="5"/>
  <c r="W64"/>
  <c r="Q28" i="3"/>
  <c r="Q17" i="5"/>
  <c r="Q10" i="2"/>
  <c r="W69" i="5"/>
  <c r="R68"/>
  <c r="Q20"/>
  <c r="W60"/>
  <c r="W67"/>
  <c r="Q21"/>
  <c r="R21"/>
  <c r="W71" i="3"/>
  <c r="Q24"/>
  <c r="W63"/>
  <c r="D76"/>
  <c r="Q48"/>
  <c r="Q40"/>
  <c r="Q32"/>
  <c r="Q16"/>
  <c r="Q12" i="2"/>
  <c r="R30" i="5"/>
  <c r="Q30"/>
  <c r="R38"/>
  <c r="Q38"/>
  <c r="R42"/>
  <c r="Q42"/>
  <c r="R46"/>
  <c r="Q46"/>
  <c r="R50"/>
  <c r="Q50"/>
  <c r="R54"/>
  <c r="Q54"/>
  <c r="R61"/>
  <c r="Q61"/>
  <c r="R35"/>
  <c r="Q35"/>
  <c r="Q70"/>
  <c r="R70"/>
  <c r="R28"/>
  <c r="Q28"/>
  <c r="R59"/>
  <c r="Q59"/>
  <c r="R75"/>
  <c r="Q75"/>
  <c r="W77"/>
  <c r="W97"/>
  <c r="R33"/>
  <c r="Q33"/>
  <c r="R39"/>
  <c r="Q39"/>
  <c r="R43"/>
  <c r="Q43"/>
  <c r="R47"/>
  <c r="Q47"/>
  <c r="R51"/>
  <c r="Q51"/>
  <c r="R55"/>
  <c r="Q55"/>
  <c r="R65"/>
  <c r="Q65"/>
  <c r="R24"/>
  <c r="Q24"/>
  <c r="Q58"/>
  <c r="R58"/>
  <c r="Q74"/>
  <c r="R74"/>
  <c r="R29"/>
  <c r="Q29"/>
  <c r="R63"/>
  <c r="Q63"/>
  <c r="W96"/>
  <c r="D85"/>
  <c r="R34"/>
  <c r="Q34"/>
  <c r="R44"/>
  <c r="Q44"/>
  <c r="R52"/>
  <c r="Q52"/>
  <c r="R56"/>
  <c r="Q56"/>
  <c r="R69"/>
  <c r="Q69"/>
  <c r="Q62"/>
  <c r="R62"/>
  <c r="R32"/>
  <c r="Q32"/>
  <c r="R67"/>
  <c r="Q67"/>
  <c r="W76"/>
  <c r="W99"/>
  <c r="R23"/>
  <c r="Q23"/>
  <c r="R40"/>
  <c r="Q40"/>
  <c r="R48"/>
  <c r="Q48"/>
  <c r="R27"/>
  <c r="Q27"/>
  <c r="R26"/>
  <c r="Q26"/>
  <c r="R36"/>
  <c r="Q36"/>
  <c r="R41"/>
  <c r="Q41"/>
  <c r="R45"/>
  <c r="Q45"/>
  <c r="R49"/>
  <c r="Q49"/>
  <c r="R53"/>
  <c r="Q53"/>
  <c r="R57"/>
  <c r="Q57"/>
  <c r="R73"/>
  <c r="Q73"/>
  <c r="R31"/>
  <c r="Q31"/>
  <c r="Q66"/>
  <c r="R66"/>
  <c r="R25"/>
  <c r="Q25"/>
  <c r="R37"/>
  <c r="Q37"/>
  <c r="R71"/>
  <c r="Q71"/>
  <c r="W100"/>
  <c r="W92"/>
  <c r="W70"/>
  <c r="W72"/>
  <c r="R25" i="4"/>
  <c r="Q25"/>
  <c r="R17"/>
  <c r="Q17"/>
  <c r="R27"/>
  <c r="Q27"/>
  <c r="R36"/>
  <c r="Q36"/>
  <c r="R41"/>
  <c r="Q41"/>
  <c r="R45"/>
  <c r="Q45"/>
  <c r="R49"/>
  <c r="Q49"/>
  <c r="R53"/>
  <c r="Q53"/>
  <c r="R57"/>
  <c r="Q57"/>
  <c r="R73"/>
  <c r="Q73"/>
  <c r="R34"/>
  <c r="Q34"/>
  <c r="Q70"/>
  <c r="R70"/>
  <c r="R31"/>
  <c r="Q31"/>
  <c r="R63"/>
  <c r="Q63"/>
  <c r="R72"/>
  <c r="Q72"/>
  <c r="R20"/>
  <c r="Q20"/>
  <c r="R12"/>
  <c r="Q12"/>
  <c r="R23"/>
  <c r="Q23"/>
  <c r="R15"/>
  <c r="Q15"/>
  <c r="R30"/>
  <c r="Q30"/>
  <c r="R38"/>
  <c r="Q38"/>
  <c r="R42"/>
  <c r="Q42"/>
  <c r="R46"/>
  <c r="Q46"/>
  <c r="R50"/>
  <c r="Q50"/>
  <c r="R54"/>
  <c r="Q54"/>
  <c r="R61"/>
  <c r="Q61"/>
  <c r="Q58"/>
  <c r="R58"/>
  <c r="Q74"/>
  <c r="R74"/>
  <c r="R33"/>
  <c r="Q33"/>
  <c r="R67"/>
  <c r="Q67"/>
  <c r="R68"/>
  <c r="Q68"/>
  <c r="R18"/>
  <c r="Q18"/>
  <c r="R10"/>
  <c r="Q10"/>
  <c r="W70"/>
  <c r="R21"/>
  <c r="Q21"/>
  <c r="R13"/>
  <c r="Q13"/>
  <c r="R32"/>
  <c r="Q32"/>
  <c r="R39"/>
  <c r="Q39"/>
  <c r="R43"/>
  <c r="Q43"/>
  <c r="R47"/>
  <c r="Q47"/>
  <c r="R51"/>
  <c r="Q51"/>
  <c r="R55"/>
  <c r="Q55"/>
  <c r="R65"/>
  <c r="Q65"/>
  <c r="R26"/>
  <c r="Q26"/>
  <c r="Q62"/>
  <c r="R62"/>
  <c r="R37"/>
  <c r="Q37"/>
  <c r="R71"/>
  <c r="Q71"/>
  <c r="R64"/>
  <c r="Q64"/>
  <c r="R24"/>
  <c r="Q24"/>
  <c r="R16"/>
  <c r="Q16"/>
  <c r="W62"/>
  <c r="W72"/>
  <c r="R19"/>
  <c r="Q19"/>
  <c r="R11"/>
  <c r="Q11"/>
  <c r="W58"/>
  <c r="R35"/>
  <c r="Q35"/>
  <c r="R40"/>
  <c r="Q40"/>
  <c r="R44"/>
  <c r="Q44"/>
  <c r="R48"/>
  <c r="Q48"/>
  <c r="R52"/>
  <c r="Q52"/>
  <c r="R56"/>
  <c r="Q56"/>
  <c r="R69"/>
  <c r="Q69"/>
  <c r="R29"/>
  <c r="Q29"/>
  <c r="Q66"/>
  <c r="R66"/>
  <c r="R28"/>
  <c r="Q28"/>
  <c r="R59"/>
  <c r="Q59"/>
  <c r="R60"/>
  <c r="Q60"/>
  <c r="R22"/>
  <c r="Q22"/>
  <c r="R14"/>
  <c r="Q14"/>
  <c r="W60"/>
  <c r="W64"/>
  <c r="Q62" i="3"/>
  <c r="R62"/>
  <c r="Q67"/>
  <c r="R67"/>
  <c r="R72"/>
  <c r="Q72"/>
  <c r="R61"/>
  <c r="Q61"/>
  <c r="R53"/>
  <c r="Q53"/>
  <c r="Q74"/>
  <c r="R74"/>
  <c r="Q66"/>
  <c r="R66"/>
  <c r="Q71"/>
  <c r="R71"/>
  <c r="R51"/>
  <c r="Q51"/>
  <c r="Q58"/>
  <c r="R58"/>
  <c r="Q63"/>
  <c r="R63"/>
  <c r="R68"/>
  <c r="Q68"/>
  <c r="R55"/>
  <c r="Q55"/>
  <c r="R65"/>
  <c r="Q65"/>
  <c r="R60"/>
  <c r="Q60"/>
  <c r="Q70"/>
  <c r="R70"/>
  <c r="Q59"/>
  <c r="R59"/>
  <c r="R75"/>
  <c r="Q75"/>
  <c r="R69"/>
  <c r="Q69"/>
  <c r="R64"/>
  <c r="Q64"/>
  <c r="R57"/>
  <c r="Q57"/>
  <c r="R49"/>
  <c r="Q49"/>
  <c r="R28" i="2"/>
  <c r="Q28"/>
  <c r="R54"/>
  <c r="Q54"/>
  <c r="Q70"/>
  <c r="R70"/>
  <c r="R72"/>
  <c r="Q72"/>
  <c r="R47"/>
  <c r="Q47"/>
  <c r="R39"/>
  <c r="Q39"/>
  <c r="R31"/>
  <c r="Q31"/>
  <c r="R23"/>
  <c r="Q23"/>
  <c r="R44"/>
  <c r="Q44"/>
  <c r="R20"/>
  <c r="Q20"/>
  <c r="R61"/>
  <c r="Q61"/>
  <c r="R63"/>
  <c r="Q63"/>
  <c r="R42"/>
  <c r="Q42"/>
  <c r="R34"/>
  <c r="Q34"/>
  <c r="R26"/>
  <c r="Q26"/>
  <c r="R18"/>
  <c r="Q18"/>
  <c r="R11"/>
  <c r="Q11"/>
  <c r="R51"/>
  <c r="Q51"/>
  <c r="R55"/>
  <c r="Q55"/>
  <c r="R65"/>
  <c r="Q65"/>
  <c r="Q58"/>
  <c r="R58"/>
  <c r="Q74"/>
  <c r="R74"/>
  <c r="R67"/>
  <c r="Q67"/>
  <c r="R68"/>
  <c r="Q68"/>
  <c r="R45"/>
  <c r="Q45"/>
  <c r="R37"/>
  <c r="Q37"/>
  <c r="R29"/>
  <c r="Q29"/>
  <c r="R21"/>
  <c r="Q21"/>
  <c r="R36"/>
  <c r="Q36"/>
  <c r="R50"/>
  <c r="Q50"/>
  <c r="R40"/>
  <c r="Q40"/>
  <c r="R32"/>
  <c r="Q32"/>
  <c r="R24"/>
  <c r="Q24"/>
  <c r="R48"/>
  <c r="Q48"/>
  <c r="R52"/>
  <c r="Q52"/>
  <c r="R56"/>
  <c r="Q56"/>
  <c r="R69"/>
  <c r="Q69"/>
  <c r="Q62"/>
  <c r="R62"/>
  <c r="R71"/>
  <c r="Q71"/>
  <c r="W67"/>
  <c r="W75"/>
  <c r="R64"/>
  <c r="Q64"/>
  <c r="R43"/>
  <c r="Q43"/>
  <c r="R35"/>
  <c r="Q35"/>
  <c r="R27"/>
  <c r="Q27"/>
  <c r="R19"/>
  <c r="Q19"/>
  <c r="D77"/>
  <c r="W76"/>
  <c r="R46"/>
  <c r="Q46"/>
  <c r="R38"/>
  <c r="Q38"/>
  <c r="R30"/>
  <c r="Q30"/>
  <c r="R22"/>
  <c r="Q22"/>
  <c r="R15"/>
  <c r="Q15"/>
  <c r="R49"/>
  <c r="Q49"/>
  <c r="R53"/>
  <c r="Q53"/>
  <c r="R57"/>
  <c r="Q57"/>
  <c r="R73"/>
  <c r="Q73"/>
  <c r="Q66"/>
  <c r="R66"/>
  <c r="R59"/>
  <c r="Q59"/>
  <c r="R75"/>
  <c r="Q75"/>
  <c r="W86"/>
  <c r="W69"/>
  <c r="R60"/>
  <c r="Q60"/>
  <c r="R41"/>
  <c r="Q41"/>
  <c r="R33"/>
  <c r="Q33"/>
  <c r="R25"/>
  <c r="Q25"/>
  <c r="W58"/>
  <c r="W73"/>
  <c r="W68"/>
  <c r="O9" i="1"/>
  <c r="P68" s="1"/>
  <c r="D82" i="3" l="1"/>
  <c r="AK8"/>
  <c r="D79" s="1"/>
  <c r="AG8" i="5"/>
  <c r="AI8"/>
  <c r="D83" i="2"/>
  <c r="AG8"/>
  <c r="AK8" i="5"/>
  <c r="AI8" i="4"/>
  <c r="D81" i="5"/>
  <c r="D83"/>
  <c r="AK8" i="4"/>
  <c r="D81"/>
  <c r="D79"/>
  <c r="AG8"/>
  <c r="AI8" i="3"/>
  <c r="AG8"/>
  <c r="D80"/>
  <c r="D81" i="2"/>
  <c r="AK8"/>
  <c r="AI8"/>
  <c r="P10" i="1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70"/>
  <c r="P72"/>
  <c r="P74"/>
  <c r="P76"/>
  <c r="P78"/>
  <c r="P11"/>
  <c r="P13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Y8"/>
  <c r="X8"/>
  <c r="Z8" i="5" l="1"/>
  <c r="AH8" s="1"/>
  <c r="D80"/>
  <c r="D78" i="4"/>
  <c r="Z8"/>
  <c r="Z8" i="3"/>
  <c r="AJ8" s="1"/>
  <c r="Z8" i="2"/>
  <c r="AJ8" s="1"/>
  <c r="D80"/>
  <c r="W125" i="1"/>
  <c r="W117"/>
  <c r="W109"/>
  <c r="W101"/>
  <c r="W127"/>
  <c r="W123"/>
  <c r="W119"/>
  <c r="W115"/>
  <c r="W111"/>
  <c r="W107"/>
  <c r="W103"/>
  <c r="W99"/>
  <c r="W95"/>
  <c r="R75"/>
  <c r="Q75"/>
  <c r="W91"/>
  <c r="R71"/>
  <c r="W87"/>
  <c r="Q71"/>
  <c r="R67"/>
  <c r="Q67"/>
  <c r="R63"/>
  <c r="Q63"/>
  <c r="R59"/>
  <c r="Q59"/>
  <c r="R55"/>
  <c r="Q55"/>
  <c r="R51"/>
  <c r="Q51"/>
  <c r="R47"/>
  <c r="Q47"/>
  <c r="R43"/>
  <c r="Q43"/>
  <c r="R39"/>
  <c r="Q39"/>
  <c r="R35"/>
  <c r="Q35"/>
  <c r="R31"/>
  <c r="W78"/>
  <c r="Q31"/>
  <c r="R27"/>
  <c r="W74"/>
  <c r="Q27"/>
  <c r="R23"/>
  <c r="W70"/>
  <c r="Q23"/>
  <c r="R19"/>
  <c r="W66"/>
  <c r="Q19"/>
  <c r="R15"/>
  <c r="W62"/>
  <c r="Q15"/>
  <c r="R11"/>
  <c r="W58"/>
  <c r="Q11"/>
  <c r="W126"/>
  <c r="W122"/>
  <c r="W118"/>
  <c r="W114"/>
  <c r="W110"/>
  <c r="W106"/>
  <c r="W102"/>
  <c r="W98"/>
  <c r="R78"/>
  <c r="W94"/>
  <c r="Q78"/>
  <c r="R74"/>
  <c r="Q74"/>
  <c r="W90"/>
  <c r="R70"/>
  <c r="Q70"/>
  <c r="W86"/>
  <c r="R66"/>
  <c r="Q66"/>
  <c r="R62"/>
  <c r="Q62"/>
  <c r="R58"/>
  <c r="Q58"/>
  <c r="R54"/>
  <c r="Q54"/>
  <c r="R50"/>
  <c r="Q50"/>
  <c r="R46"/>
  <c r="Q46"/>
  <c r="R42"/>
  <c r="Q42"/>
  <c r="R38"/>
  <c r="Q38"/>
  <c r="R34"/>
  <c r="Q34"/>
  <c r="R30"/>
  <c r="Q30"/>
  <c r="W77"/>
  <c r="R26"/>
  <c r="Q26"/>
  <c r="W73"/>
  <c r="R22"/>
  <c r="Q22"/>
  <c r="W69"/>
  <c r="R18"/>
  <c r="Q18"/>
  <c r="W65"/>
  <c r="R14"/>
  <c r="Q14"/>
  <c r="W61"/>
  <c r="R10"/>
  <c r="Q10"/>
  <c r="W57"/>
  <c r="W121"/>
  <c r="W113"/>
  <c r="W105"/>
  <c r="W97"/>
  <c r="R77"/>
  <c r="Q77"/>
  <c r="W93"/>
  <c r="R73"/>
  <c r="W89"/>
  <c r="Q73"/>
  <c r="R69"/>
  <c r="Q69"/>
  <c r="R65"/>
  <c r="Q65"/>
  <c r="R61"/>
  <c r="Q61"/>
  <c r="R57"/>
  <c r="Q57"/>
  <c r="R53"/>
  <c r="Q53"/>
  <c r="R49"/>
  <c r="Q49"/>
  <c r="R45"/>
  <c r="Q45"/>
  <c r="R41"/>
  <c r="Q41"/>
  <c r="R37"/>
  <c r="Q37"/>
  <c r="R33"/>
  <c r="Q33"/>
  <c r="R29"/>
  <c r="W76"/>
  <c r="Q29"/>
  <c r="R25"/>
  <c r="W72"/>
  <c r="Q25"/>
  <c r="R21"/>
  <c r="W68"/>
  <c r="Q21"/>
  <c r="R17"/>
  <c r="W64"/>
  <c r="Q17"/>
  <c r="R13"/>
  <c r="W60"/>
  <c r="Q13"/>
  <c r="W128"/>
  <c r="W124"/>
  <c r="W120"/>
  <c r="W116"/>
  <c r="W112"/>
  <c r="W108"/>
  <c r="W104"/>
  <c r="W100"/>
  <c r="W96"/>
  <c r="R76"/>
  <c r="W92"/>
  <c r="Q76"/>
  <c r="R72"/>
  <c r="W88"/>
  <c r="Q72"/>
  <c r="R68"/>
  <c r="Q68"/>
  <c r="R64"/>
  <c r="Q64"/>
  <c r="R60"/>
  <c r="Q60"/>
  <c r="R56"/>
  <c r="Q56"/>
  <c r="R52"/>
  <c r="Q52"/>
  <c r="R48"/>
  <c r="Q48"/>
  <c r="R44"/>
  <c r="Q44"/>
  <c r="R40"/>
  <c r="Q40"/>
  <c r="R36"/>
  <c r="Q36"/>
  <c r="R32"/>
  <c r="Q32"/>
  <c r="D79"/>
  <c r="R28"/>
  <c r="Q28"/>
  <c r="W75"/>
  <c r="R24"/>
  <c r="Q24"/>
  <c r="W71"/>
  <c r="R20"/>
  <c r="Q20"/>
  <c r="W67"/>
  <c r="R16"/>
  <c r="Q16"/>
  <c r="W63"/>
  <c r="R12"/>
  <c r="Q12"/>
  <c r="W59"/>
  <c r="AE8"/>
  <c r="O82"/>
  <c r="O83"/>
  <c r="AC8"/>
  <c r="AA8"/>
  <c r="AB8"/>
  <c r="AL8" i="5" l="1"/>
  <c r="O79"/>
  <c r="AD8"/>
  <c r="AF8"/>
  <c r="D79"/>
  <c r="AJ8"/>
  <c r="O77" i="4"/>
  <c r="D77"/>
  <c r="AF8"/>
  <c r="AD8"/>
  <c r="AJ8"/>
  <c r="AH8"/>
  <c r="AL8"/>
  <c r="AH8" i="3"/>
  <c r="O78"/>
  <c r="D78"/>
  <c r="AF8"/>
  <c r="AD8"/>
  <c r="AL8"/>
  <c r="AL8" i="2"/>
  <c r="O79"/>
  <c r="D79"/>
  <c r="AF8"/>
  <c r="AD8"/>
  <c r="AH8"/>
  <c r="AK8" i="1"/>
  <c r="D82" s="1"/>
  <c r="D85"/>
  <c r="D83"/>
  <c r="AI8"/>
  <c r="AG8"/>
  <c r="Z8" l="1"/>
  <c r="AJ8" l="1"/>
  <c r="O81"/>
  <c r="D81"/>
  <c r="AF8"/>
  <c r="AL8"/>
  <c r="AD8"/>
  <c r="AH8"/>
</calcChain>
</file>

<file path=xl/sharedStrings.xml><?xml version="1.0" encoding="utf-8"?>
<sst xmlns="http://schemas.openxmlformats.org/spreadsheetml/2006/main" count="2344" uniqueCount="1038">
  <si>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</si>
  <si>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</si>
  <si>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</si>
  <si>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</si>
  <si>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</si>
  <si>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</si>
  <si>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</si>
  <si>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</si>
  <si>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</si>
  <si>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</si>
  <si>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</si>
  <si>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</si>
  <si>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</si>
  <si>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</si>
  <si>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</si>
  <si>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</si>
  <si>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</si>
  <si>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</si>
  <si>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</si>
  <si>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</si>
  <si>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</si>
  <si>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</si>
  <si>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</si>
  <si>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</si>
  <si>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</si>
  <si>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</si>
  <si>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</si>
  <si>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</si>
  <si>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</si>
  <si>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</si>
  <si>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</si>
  <si>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</si>
  <si>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</si>
  <si>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</si>
  <si>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</si>
  <si>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</si>
  <si>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</si>
  <si>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</si>
  <si>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</si>
  <si>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</si>
  <si>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</si>
  <si>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</si>
  <si>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</si>
  <si>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</si>
  <si>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</si>
  <si>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</si>
  <si>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Ngày thi: 22/6/2019</t>
  </si>
  <si>
    <t>Giờ thi: 10g00</t>
  </si>
  <si>
    <t>Cơ sở kỹ thuật thông tin vô tuyến</t>
  </si>
  <si>
    <t>Nhóm: TEL1407-01</t>
  </si>
  <si>
    <t>703-A2</t>
  </si>
  <si>
    <t>401-A2</t>
  </si>
  <si>
    <t>Nhóm: TEL1407-02</t>
  </si>
  <si>
    <t>301-A2</t>
  </si>
  <si>
    <t>302-A2</t>
  </si>
  <si>
    <t>603-A2</t>
  </si>
  <si>
    <t>Nhóm: TEL1407-03</t>
  </si>
  <si>
    <t>405-A2</t>
  </si>
  <si>
    <t>Nhóm: TEL1407-04</t>
  </si>
  <si>
    <t>201-A2</t>
  </si>
  <si>
    <t>501-A2</t>
  </si>
  <si>
    <t>Nhóm: TEL1407-05</t>
  </si>
  <si>
    <t>601-A2</t>
  </si>
  <si>
    <t>101-A2</t>
  </si>
  <si>
    <t>B16DCVT001</t>
  </si>
  <si>
    <t>Doãn Minh</t>
  </si>
  <si>
    <t>An</t>
  </si>
  <si>
    <t>14/12/1998</t>
  </si>
  <si>
    <t>D16CQVT01-B</t>
  </si>
  <si>
    <t>B16DCVT003</t>
  </si>
  <si>
    <t>Phan Văn</t>
  </si>
  <si>
    <t>01/05/1998</t>
  </si>
  <si>
    <t>D16CQVT03-B</t>
  </si>
  <si>
    <t>B16DCVT005</t>
  </si>
  <si>
    <t>Cao Đức</t>
  </si>
  <si>
    <t>Anh</t>
  </si>
  <si>
    <t>13/11/1996</t>
  </si>
  <si>
    <t>D16CQVT05-B</t>
  </si>
  <si>
    <t>B16DCVT009</t>
  </si>
  <si>
    <t>Lê Tú</t>
  </si>
  <si>
    <t>07/02/1997</t>
  </si>
  <si>
    <t>B16DCVT012</t>
  </si>
  <si>
    <t>Nguyễn Thị Hương</t>
  </si>
  <si>
    <t>06/11/1998</t>
  </si>
  <si>
    <t>D16CQVT04-B</t>
  </si>
  <si>
    <t>B16DCVT016</t>
  </si>
  <si>
    <t>Phạm Như Việt</t>
  </si>
  <si>
    <t>27/10/1998</t>
  </si>
  <si>
    <t>D16CQVT08-B</t>
  </si>
  <si>
    <t>B16DCVT017</t>
  </si>
  <si>
    <t>Phạm Tú</t>
  </si>
  <si>
    <t>19/10/1998</t>
  </si>
  <si>
    <t>B16DCVT022</t>
  </si>
  <si>
    <t>Phạm Thị Ngọc</t>
  </si>
  <si>
    <t>ánh</t>
  </si>
  <si>
    <t>17/12/1998</t>
  </si>
  <si>
    <t>D16CQVT06-B</t>
  </si>
  <si>
    <t>B16DCVT023</t>
  </si>
  <si>
    <t>Nguyễn Bá</t>
  </si>
  <si>
    <t>Bắc</t>
  </si>
  <si>
    <t>27/09/1997</t>
  </si>
  <si>
    <t>D16CQVT07-B</t>
  </si>
  <si>
    <t>B16DCVT027</t>
  </si>
  <si>
    <t>Đỗ Thanh</t>
  </si>
  <si>
    <t>Bình</t>
  </si>
  <si>
    <t>19/07/1998</t>
  </si>
  <si>
    <t>B16DCVT400</t>
  </si>
  <si>
    <t>Duongchai</t>
  </si>
  <si>
    <t>Chansanguan</t>
  </si>
  <si>
    <t>12/11/1995</t>
  </si>
  <si>
    <t>B16DCVT035</t>
  </si>
  <si>
    <t>Phạm Huy</t>
  </si>
  <si>
    <t>Cương</t>
  </si>
  <si>
    <t>11/12/1998</t>
  </si>
  <si>
    <t>B16DCVT036</t>
  </si>
  <si>
    <t>Lương Duy</t>
  </si>
  <si>
    <t>Cường</t>
  </si>
  <si>
    <t>06/04/1998</t>
  </si>
  <si>
    <t>B16DCVT041</t>
  </si>
  <si>
    <t>Phạm Hùng</t>
  </si>
  <si>
    <t>04/12/1997</t>
  </si>
  <si>
    <t>B16DCVT042</t>
  </si>
  <si>
    <t>Phạm Văn</t>
  </si>
  <si>
    <t>01/01/1998</t>
  </si>
  <si>
    <t>D16CQVT02-B</t>
  </si>
  <si>
    <t>B16DCVT062</t>
  </si>
  <si>
    <t>Đoàn Trọng</t>
  </si>
  <si>
    <t>Doanh</t>
  </si>
  <si>
    <t>24/06/1995</t>
  </si>
  <si>
    <t>B16DCVT079</t>
  </si>
  <si>
    <t>Lê Văn</t>
  </si>
  <si>
    <t>Dũng</t>
  </si>
  <si>
    <t>23/09/1998</t>
  </si>
  <si>
    <t>B16DCVT081</t>
  </si>
  <si>
    <t>Nguyễn Ngọc</t>
  </si>
  <si>
    <t>18/10/1998</t>
  </si>
  <si>
    <t>B16DCVT052</t>
  </si>
  <si>
    <t>Nguyễn Tiến</t>
  </si>
  <si>
    <t>Đạt</t>
  </si>
  <si>
    <t>15/04/1998</t>
  </si>
  <si>
    <t>B16DCVT046</t>
  </si>
  <si>
    <t>Lê Hải</t>
  </si>
  <si>
    <t>Đăng</t>
  </si>
  <si>
    <t>B16DCVT058</t>
  </si>
  <si>
    <t>Nguyễn Sơn</t>
  </si>
  <si>
    <t>Điệp</t>
  </si>
  <si>
    <t>11/11/1998</t>
  </si>
  <si>
    <t>B16DCVT059</t>
  </si>
  <si>
    <t>Nguyễn Văn</t>
  </si>
  <si>
    <t>10/02/1998</t>
  </si>
  <si>
    <t>B16DCVT065</t>
  </si>
  <si>
    <t>Đông</t>
  </si>
  <si>
    <t>28/07/1998</t>
  </si>
  <si>
    <t>B16DCVT067</t>
  </si>
  <si>
    <t>Nguyễn Minh</t>
  </si>
  <si>
    <t>Đức</t>
  </si>
  <si>
    <t>20/12/1998</t>
  </si>
  <si>
    <t>B16DCVT069</t>
  </si>
  <si>
    <t>14/07/1998</t>
  </si>
  <si>
    <t>B16DCVT070</t>
  </si>
  <si>
    <t>20/10/1997</t>
  </si>
  <si>
    <t>B16DCVT072</t>
  </si>
  <si>
    <t>Trần Như</t>
  </si>
  <si>
    <t>05/03/1998</t>
  </si>
  <si>
    <t>B16DCVT111</t>
  </si>
  <si>
    <t>Nguyễn Đình</t>
  </si>
  <si>
    <t>Hiệp</t>
  </si>
  <si>
    <t>21/12/1998</t>
  </si>
  <si>
    <t>B16DCVT127</t>
  </si>
  <si>
    <t>Hồ Xuân</t>
  </si>
  <si>
    <t>Hinh</t>
  </si>
  <si>
    <t>23/01/1998</t>
  </si>
  <si>
    <t>B16DCVT129</t>
  </si>
  <si>
    <t>Lê Minh</t>
  </si>
  <si>
    <t>Hoàng</t>
  </si>
  <si>
    <t>15/07/1998</t>
  </si>
  <si>
    <t>B16DCVT134</t>
  </si>
  <si>
    <t>Trịnh Ngọc</t>
  </si>
  <si>
    <t>Huấn</t>
  </si>
  <si>
    <t>21/02/1997</t>
  </si>
  <si>
    <t>B16DCVT137</t>
  </si>
  <si>
    <t>Ngô Chí</t>
  </si>
  <si>
    <t>Hùng</t>
  </si>
  <si>
    <t>11/02/1998</t>
  </si>
  <si>
    <t>B16DCVT138</t>
  </si>
  <si>
    <t>Nguyễn Hoàng</t>
  </si>
  <si>
    <t>26/09/1998</t>
  </si>
  <si>
    <t>B16DCVT156</t>
  </si>
  <si>
    <t>Hoàng Gia</t>
  </si>
  <si>
    <t>Huy</t>
  </si>
  <si>
    <t>B16DCVT162</t>
  </si>
  <si>
    <t>B16DCVT163</t>
  </si>
  <si>
    <t>Tạ Quang</t>
  </si>
  <si>
    <t>02/11/1998</t>
  </si>
  <si>
    <t>B16DCVT148</t>
  </si>
  <si>
    <t>Nguyễn Duy</t>
  </si>
  <si>
    <t>Hưng</t>
  </si>
  <si>
    <t>B16DCVT152</t>
  </si>
  <si>
    <t>Phan Quỳnh</t>
  </si>
  <si>
    <t>Hương</t>
  </si>
  <si>
    <t>19/12/1998</t>
  </si>
  <si>
    <t>B16DCVT179</t>
  </si>
  <si>
    <t>Phan Tuấn</t>
  </si>
  <si>
    <t>Kiệt</t>
  </si>
  <si>
    <t>12/08/1998</t>
  </si>
  <si>
    <t>B16DCVT181</t>
  </si>
  <si>
    <t>Trần ánh</t>
  </si>
  <si>
    <t>Kim</t>
  </si>
  <si>
    <t>B16DCVT184</t>
  </si>
  <si>
    <t>Dương Thị</t>
  </si>
  <si>
    <t>Lan</t>
  </si>
  <si>
    <t>20/07/1997</t>
  </si>
  <si>
    <t>B16DCVT191</t>
  </si>
  <si>
    <t>Trần Quang</t>
  </si>
  <si>
    <t>Linh</t>
  </si>
  <si>
    <t>30/06/1998</t>
  </si>
  <si>
    <t>B16DCVT198</t>
  </si>
  <si>
    <t>Đinh Đại</t>
  </si>
  <si>
    <t>Lượng</t>
  </si>
  <si>
    <t>19/06/1998</t>
  </si>
  <si>
    <t>B16DCVT214</t>
  </si>
  <si>
    <t>Mai Văn</t>
  </si>
  <si>
    <t>Minh</t>
  </si>
  <si>
    <t>04/11/1997</t>
  </si>
  <si>
    <t>B16DCVT217</t>
  </si>
  <si>
    <t>Tô Hồng</t>
  </si>
  <si>
    <t>30/03/1998</t>
  </si>
  <si>
    <t>B16DCVT219</t>
  </si>
  <si>
    <t>Lê Hoàng</t>
  </si>
  <si>
    <t>Nam</t>
  </si>
  <si>
    <t>24/01/1998</t>
  </si>
  <si>
    <t>B16DCVT234</t>
  </si>
  <si>
    <t>Ninh</t>
  </si>
  <si>
    <t>23/04/1998</t>
  </si>
  <si>
    <t>B16DCVT237</t>
  </si>
  <si>
    <t>Nguyễn Nam</t>
  </si>
  <si>
    <t>Phong</t>
  </si>
  <si>
    <t>22/01/1998</t>
  </si>
  <si>
    <t>B16DCVT256</t>
  </si>
  <si>
    <t>Hồ Viết</t>
  </si>
  <si>
    <t>San</t>
  </si>
  <si>
    <t>01/02/1998</t>
  </si>
  <si>
    <t>B16DCVT259</t>
  </si>
  <si>
    <t>Vũ Đình</t>
  </si>
  <si>
    <t>Sinh</t>
  </si>
  <si>
    <t>B16DCVT260</t>
  </si>
  <si>
    <t>Cao Thái</t>
  </si>
  <si>
    <t>Sơn</t>
  </si>
  <si>
    <t>10/08/1998</t>
  </si>
  <si>
    <t>B16DCVT268</t>
  </si>
  <si>
    <t>Nguyễn Phúc Hoàng</t>
  </si>
  <si>
    <t>Tân</t>
  </si>
  <si>
    <t>17/08/1998</t>
  </si>
  <si>
    <t>B16DCVT286</t>
  </si>
  <si>
    <t>Nguyễn Thị</t>
  </si>
  <si>
    <t>Thảo</t>
  </si>
  <si>
    <t>07/01/1998</t>
  </si>
  <si>
    <t>B16DCVT298</t>
  </si>
  <si>
    <t>Lê Thị</t>
  </si>
  <si>
    <t>Thư</t>
  </si>
  <si>
    <t>28/01/1998</t>
  </si>
  <si>
    <t>B16DCVT306</t>
  </si>
  <si>
    <t>Tiến</t>
  </si>
  <si>
    <t>18/12/1998</t>
  </si>
  <si>
    <t>B16DCVT308</t>
  </si>
  <si>
    <t>Nguyễn Đức</t>
  </si>
  <si>
    <t>Tiệp</t>
  </si>
  <si>
    <t>15/06/1998</t>
  </si>
  <si>
    <t>B15DCVT403</t>
  </si>
  <si>
    <t>Đào Xuân</t>
  </si>
  <si>
    <t>Tin</t>
  </si>
  <si>
    <t>18/07/1996</t>
  </si>
  <si>
    <t>D15CQVT03-B</t>
  </si>
  <si>
    <t>B16DCVT318</t>
  </si>
  <si>
    <t>Lê Quang</t>
  </si>
  <si>
    <t>Trung</t>
  </si>
  <si>
    <t>06/08/1998</t>
  </si>
  <si>
    <t>B16DCVT319</t>
  </si>
  <si>
    <t>Mạnh Quang</t>
  </si>
  <si>
    <t>04/08/1998</t>
  </si>
  <si>
    <t>B16DCVT321</t>
  </si>
  <si>
    <t>Ngô Quang</t>
  </si>
  <si>
    <t>23/12/1998</t>
  </si>
  <si>
    <t>B16DCVT322</t>
  </si>
  <si>
    <t>Nguyễn Thành</t>
  </si>
  <si>
    <t>15/06/1997</t>
  </si>
  <si>
    <t>B16DCVT324</t>
  </si>
  <si>
    <t>Kiều Khải</t>
  </si>
  <si>
    <t>Trường</t>
  </si>
  <si>
    <t>29/05/1998</t>
  </si>
  <si>
    <t>B16DCVT327</t>
  </si>
  <si>
    <t>Nguyễn Tài</t>
  </si>
  <si>
    <t>Trưởng</t>
  </si>
  <si>
    <t>12/03/1998</t>
  </si>
  <si>
    <t>B16DCVT332</t>
  </si>
  <si>
    <t>Tú</t>
  </si>
  <si>
    <t>18/03/1998</t>
  </si>
  <si>
    <t>B16DCVT345</t>
  </si>
  <si>
    <t>Vân</t>
  </si>
  <si>
    <t>10/11/1998</t>
  </si>
  <si>
    <t>B16DCVT346</t>
  </si>
  <si>
    <t>Dương Hoàng</t>
  </si>
  <si>
    <t>Việt</t>
  </si>
  <si>
    <t>12/12/1998</t>
  </si>
  <si>
    <t>B16DCVT348</t>
  </si>
  <si>
    <t>Bùi Quang</t>
  </si>
  <si>
    <t>Vinh</t>
  </si>
  <si>
    <t>28/11/1998</t>
  </si>
  <si>
    <t>B16DCVT007</t>
  </si>
  <si>
    <t>Lê Đức</t>
  </si>
  <si>
    <t>08/09/1998</t>
  </si>
  <si>
    <t>B16DCVT008</t>
  </si>
  <si>
    <t>Lê Nhật</t>
  </si>
  <si>
    <t>16/11/1998</t>
  </si>
  <si>
    <t>B16DCVT021</t>
  </si>
  <si>
    <t>Phạm Ngọc</t>
  </si>
  <si>
    <t>10/04/1998</t>
  </si>
  <si>
    <t>B15DCVT031</t>
  </si>
  <si>
    <t>Ma Thị</t>
  </si>
  <si>
    <t>Bích</t>
  </si>
  <si>
    <t>09/09/1996</t>
  </si>
  <si>
    <t>D15CQVT07-B</t>
  </si>
  <si>
    <t>B16DCVT031</t>
  </si>
  <si>
    <t>Vũ Thị</t>
  </si>
  <si>
    <t>Châu</t>
  </si>
  <si>
    <t>B16DCVT034</t>
  </si>
  <si>
    <t>10/01/1997</t>
  </si>
  <si>
    <t>B16DCVT075</t>
  </si>
  <si>
    <t>Nguyễn Thị Thùy</t>
  </si>
  <si>
    <t>Dung</t>
  </si>
  <si>
    <t>27/09/1998</t>
  </si>
  <si>
    <t>B16DCVT078</t>
  </si>
  <si>
    <t>Dương Ngọc</t>
  </si>
  <si>
    <t>28/10/1998</t>
  </si>
  <si>
    <t>B16DCVT076</t>
  </si>
  <si>
    <t>Đặng Tiến</t>
  </si>
  <si>
    <t>20/05/1998</t>
  </si>
  <si>
    <t>B16DCVT083</t>
  </si>
  <si>
    <t>Nguyễn Việt</t>
  </si>
  <si>
    <t>28/04/1997</t>
  </si>
  <si>
    <t>B16DCVT084</t>
  </si>
  <si>
    <t>15/11/1998</t>
  </si>
  <si>
    <t>B16DCVT092</t>
  </si>
  <si>
    <t>Trương Quốc</t>
  </si>
  <si>
    <t>Duy</t>
  </si>
  <si>
    <t>20/08/1998</t>
  </si>
  <si>
    <t>B14DCVT134</t>
  </si>
  <si>
    <t>Đỗ Tuấn</t>
  </si>
  <si>
    <t>04/03/1996</t>
  </si>
  <si>
    <t>D14CQVT03-B</t>
  </si>
  <si>
    <t>B16DCVT053</t>
  </si>
  <si>
    <t>07/08/1997</t>
  </si>
  <si>
    <t>B16DCVT048</t>
  </si>
  <si>
    <t>Phùng Văn</t>
  </si>
  <si>
    <t>04/11/1998</t>
  </si>
  <si>
    <t>B16DCVT098</t>
  </si>
  <si>
    <t>Lê Trường</t>
  </si>
  <si>
    <t>Giang</t>
  </si>
  <si>
    <t>24/04/1998</t>
  </si>
  <si>
    <t>B16DCVT102</t>
  </si>
  <si>
    <t>Hoàng Hồng</t>
  </si>
  <si>
    <t>Hà</t>
  </si>
  <si>
    <t>B16DCVT104</t>
  </si>
  <si>
    <t>Đào Viết</t>
  </si>
  <si>
    <t>Hải</t>
  </si>
  <si>
    <t>23/05/1998</t>
  </si>
  <si>
    <t>B16DCVT105</t>
  </si>
  <si>
    <t>Nguyễn Gia</t>
  </si>
  <si>
    <t>02/08/1998</t>
  </si>
  <si>
    <t>B16DCVT117</t>
  </si>
  <si>
    <t>Lưu Quang</t>
  </si>
  <si>
    <t>Hiếu</t>
  </si>
  <si>
    <t>11/05/1998</t>
  </si>
  <si>
    <t>B16DCVT119</t>
  </si>
  <si>
    <t>27/05/1998</t>
  </si>
  <si>
    <t>B16DCVT128</t>
  </si>
  <si>
    <t>Chử Văn</t>
  </si>
  <si>
    <t>30/11/1998</t>
  </si>
  <si>
    <t>B16DCVT131</t>
  </si>
  <si>
    <t>16/01/1998</t>
  </si>
  <si>
    <t>B15DCVT174</t>
  </si>
  <si>
    <t>Hồng</t>
  </si>
  <si>
    <t>08/07/1997</t>
  </si>
  <si>
    <t>D15CQVT06-B</t>
  </si>
  <si>
    <t>B16DCVT136</t>
  </si>
  <si>
    <t>Đỗ Văn</t>
  </si>
  <si>
    <t>18/04/1998</t>
  </si>
  <si>
    <t>B16DCVT141</t>
  </si>
  <si>
    <t>Nguyễn Mạnh</t>
  </si>
  <si>
    <t>16/10/1998</t>
  </si>
  <si>
    <t>B16DCVT157</t>
  </si>
  <si>
    <t>Hoàng Mỹ</t>
  </si>
  <si>
    <t>02/05/1998</t>
  </si>
  <si>
    <t>B16DCVT160</t>
  </si>
  <si>
    <t>Nguyễn Quang</t>
  </si>
  <si>
    <t>19/02/1998</t>
  </si>
  <si>
    <t>B16DCVT165</t>
  </si>
  <si>
    <t>Bùi Thị</t>
  </si>
  <si>
    <t>Huyền</t>
  </si>
  <si>
    <t>06/09/1998</t>
  </si>
  <si>
    <t>B16DCVT167</t>
  </si>
  <si>
    <t>02/12/1998</t>
  </si>
  <si>
    <t>B16DCVT144</t>
  </si>
  <si>
    <t>Đặng Nguyễn Minh</t>
  </si>
  <si>
    <t>11/06/1998</t>
  </si>
  <si>
    <t>B16DCVT151</t>
  </si>
  <si>
    <t>Chu Thị</t>
  </si>
  <si>
    <t>13/03/1998</t>
  </si>
  <si>
    <t>B16DCVT189</t>
  </si>
  <si>
    <t>Nguyễn Thị Thảo</t>
  </si>
  <si>
    <t>07/07/1998</t>
  </si>
  <si>
    <t>B13DCVT207</t>
  </si>
  <si>
    <t>Long</t>
  </si>
  <si>
    <t>23/09/1995</t>
  </si>
  <si>
    <t>D13CQVT05-B</t>
  </si>
  <si>
    <t>B15DCVT238</t>
  </si>
  <si>
    <t>Hồ Tấn</t>
  </si>
  <si>
    <t>Lực</t>
  </si>
  <si>
    <t>19/12/1996</t>
  </si>
  <si>
    <t>B16DCVT200</t>
  </si>
  <si>
    <t>Vương Thị</t>
  </si>
  <si>
    <t>Ly</t>
  </si>
  <si>
    <t>B16DCVT202</t>
  </si>
  <si>
    <t>Dương Đức</t>
  </si>
  <si>
    <t>Mạnh</t>
  </si>
  <si>
    <t>03/07/1998</t>
  </si>
  <si>
    <t>B16DCVT208</t>
  </si>
  <si>
    <t>Phùng Đức</t>
  </si>
  <si>
    <t>21/01/1998</t>
  </si>
  <si>
    <t>B16DCVT211</t>
  </si>
  <si>
    <t>Trần Văn</t>
  </si>
  <si>
    <t>03/04/1998</t>
  </si>
  <si>
    <t>B16DCVT216</t>
  </si>
  <si>
    <t>11/07/1998</t>
  </si>
  <si>
    <t>B16DCVT224</t>
  </si>
  <si>
    <t>Vũ Hoài</t>
  </si>
  <si>
    <t>07/12/1998</t>
  </si>
  <si>
    <t>B16DCVT227</t>
  </si>
  <si>
    <t>Trần Minh</t>
  </si>
  <si>
    <t>Ngọc</t>
  </si>
  <si>
    <t>10/01/1998</t>
  </si>
  <si>
    <t>B16DCVT231</t>
  </si>
  <si>
    <t>La Thị Hồng</t>
  </si>
  <si>
    <t>Nhung</t>
  </si>
  <si>
    <t>13/10/1998</t>
  </si>
  <si>
    <t>B16DCVT232</t>
  </si>
  <si>
    <t>Nguyễn Thị Hồng</t>
  </si>
  <si>
    <t>14/09/1997</t>
  </si>
  <si>
    <t>B15DCVT301</t>
  </si>
  <si>
    <t>Vũ Tiến</t>
  </si>
  <si>
    <t>Phúc</t>
  </si>
  <si>
    <t>D15CQVT05-B</t>
  </si>
  <si>
    <t>B16DCVT246</t>
  </si>
  <si>
    <t>Phương</t>
  </si>
  <si>
    <t>26/11/1998</t>
  </si>
  <si>
    <t>B16DCVT248</t>
  </si>
  <si>
    <t>Vũ Đức</t>
  </si>
  <si>
    <t>17/04/1998</t>
  </si>
  <si>
    <t>B16DCVT255</t>
  </si>
  <si>
    <t>Vương Thị Thúy</t>
  </si>
  <si>
    <t>Quỳnh</t>
  </si>
  <si>
    <t>28/12/1998</t>
  </si>
  <si>
    <t>B15DCVT349</t>
  </si>
  <si>
    <t>Nguyễn Tuấn</t>
  </si>
  <si>
    <t>06/12/1997</t>
  </si>
  <si>
    <t>B16DCVT277</t>
  </si>
  <si>
    <t>Lại Thị</t>
  </si>
  <si>
    <t>Thanh</t>
  </si>
  <si>
    <t>B16DCVT278</t>
  </si>
  <si>
    <t>03/11/1998</t>
  </si>
  <si>
    <t>B16DCVT280</t>
  </si>
  <si>
    <t>Nguyễn Chí</t>
  </si>
  <si>
    <t>Thành</t>
  </si>
  <si>
    <t>21/09/1998</t>
  </si>
  <si>
    <t>B16DCVT281</t>
  </si>
  <si>
    <t>Nguyễn Ngọc Huy</t>
  </si>
  <si>
    <t>03/02/1998</t>
  </si>
  <si>
    <t>B16DCVT296</t>
  </si>
  <si>
    <t>Tạ Văn</t>
  </si>
  <si>
    <t>Thông</t>
  </si>
  <si>
    <t>20/06/1998</t>
  </si>
  <si>
    <t>B16DCVT299</t>
  </si>
  <si>
    <t>Thuấn</t>
  </si>
  <si>
    <t>10/12/1998</t>
  </si>
  <si>
    <t>B16DCVT301</t>
  </si>
  <si>
    <t>Thuận</t>
  </si>
  <si>
    <t>04/08/1997</t>
  </si>
  <si>
    <t>B16DCVT309</t>
  </si>
  <si>
    <t>Nguyễn Xuân</t>
  </si>
  <si>
    <t>Tỉnh</t>
  </si>
  <si>
    <t>09/09/1998</t>
  </si>
  <si>
    <t>B16DCVT314</t>
  </si>
  <si>
    <t>Hoàng Văn</t>
  </si>
  <si>
    <t>Toản</t>
  </si>
  <si>
    <t>21/10/1998</t>
  </si>
  <si>
    <t>B16DCVT315</t>
  </si>
  <si>
    <t>Trần Thị Thúy</t>
  </si>
  <si>
    <t>Trà</t>
  </si>
  <si>
    <t>B16DCVT317</t>
  </si>
  <si>
    <t>Trinh</t>
  </si>
  <si>
    <t>B16DCVT320</t>
  </si>
  <si>
    <t>Ngô Như Thành</t>
  </si>
  <si>
    <t>14/09/1998</t>
  </si>
  <si>
    <t>B16DCVT323</t>
  </si>
  <si>
    <t>02/02/1998</t>
  </si>
  <si>
    <t>B16DCVT325</t>
  </si>
  <si>
    <t>29/10/1998</t>
  </si>
  <si>
    <t>B16DCVT337</t>
  </si>
  <si>
    <t>Bạch Ngọc</t>
  </si>
  <si>
    <t>Tùng</t>
  </si>
  <si>
    <t>01/06/1998</t>
  </si>
  <si>
    <t>B16DCVT344</t>
  </si>
  <si>
    <t>Nguyễn Huy</t>
  </si>
  <si>
    <t>Tưởng</t>
  </si>
  <si>
    <t>26/06/1987</t>
  </si>
  <si>
    <t>B16DCVT347</t>
  </si>
  <si>
    <t>21/02/1998</t>
  </si>
  <si>
    <t>B16DCVT013</t>
  </si>
  <si>
    <t>Nguyễn Trọng</t>
  </si>
  <si>
    <t>B16DCVT018</t>
  </si>
  <si>
    <t>Phạm Vinh</t>
  </si>
  <si>
    <t>24/07/1998</t>
  </si>
  <si>
    <t>B16DCVT024</t>
  </si>
  <si>
    <t>B15DCVT036</t>
  </si>
  <si>
    <t>Đoàn Ngọc</t>
  </si>
  <si>
    <t>Cảnh</t>
  </si>
  <si>
    <t>21/09/1997</t>
  </si>
  <si>
    <t>D15CQVT04-B</t>
  </si>
  <si>
    <t>B16DCVT029</t>
  </si>
  <si>
    <t>12/09/1998</t>
  </si>
  <si>
    <t>B16DCVT057</t>
  </si>
  <si>
    <t>Tô Minh</t>
  </si>
  <si>
    <t>Diệp</t>
  </si>
  <si>
    <t>21/08/1998</t>
  </si>
  <si>
    <t>B16DCVT085</t>
  </si>
  <si>
    <t>Tô Thế</t>
  </si>
  <si>
    <t>05/06/1998</t>
  </si>
  <si>
    <t>B16DCVT091</t>
  </si>
  <si>
    <t>Ngô Quốc</t>
  </si>
  <si>
    <t>16/06/1998</t>
  </si>
  <si>
    <t>B14DCVT178</t>
  </si>
  <si>
    <t>16/04/1995</t>
  </si>
  <si>
    <t>D14CQVT02-B</t>
  </si>
  <si>
    <t>B16DCVT094</t>
  </si>
  <si>
    <t>Duyên</t>
  </si>
  <si>
    <t>07/03/1998</t>
  </si>
  <si>
    <t>B16DCVT086</t>
  </si>
  <si>
    <t>Hồ Nghĩa</t>
  </si>
  <si>
    <t>Dương</t>
  </si>
  <si>
    <t>16/03/1998</t>
  </si>
  <si>
    <t>B16DCVT089</t>
  </si>
  <si>
    <t>B16DCVT054</t>
  </si>
  <si>
    <t>Trần Quốc</t>
  </si>
  <si>
    <t>04/10/1998</t>
  </si>
  <si>
    <t>B16DCVT047</t>
  </si>
  <si>
    <t>Lưu Hiểu</t>
  </si>
  <si>
    <t>30/09/1998</t>
  </si>
  <si>
    <t>B16DCVT073</t>
  </si>
  <si>
    <t>Trịnh Hữu</t>
  </si>
  <si>
    <t>B16DCVT099</t>
  </si>
  <si>
    <t>Nguyễn Trường</t>
  </si>
  <si>
    <t>30/05/1998</t>
  </si>
  <si>
    <t>B16LDVT003</t>
  </si>
  <si>
    <t>Lê Ngọc</t>
  </si>
  <si>
    <t>Hân</t>
  </si>
  <si>
    <t>07/05/1994</t>
  </si>
  <si>
    <t>L16CQVT01-B</t>
  </si>
  <si>
    <t>B15DCVT156</t>
  </si>
  <si>
    <t>20/11/1997</t>
  </si>
  <si>
    <t>B16DCVT122</t>
  </si>
  <si>
    <t>Trần Duy</t>
  </si>
  <si>
    <t>29/06/1998</t>
  </si>
  <si>
    <t>B15DCVT153</t>
  </si>
  <si>
    <t>19/03/1997</t>
  </si>
  <si>
    <t>D15CQVT01-B</t>
  </si>
  <si>
    <t>B16DCVT126</t>
  </si>
  <si>
    <t>Vũ Huy</t>
  </si>
  <si>
    <t>Hiệu</t>
  </si>
  <si>
    <t>18/05/1998</t>
  </si>
  <si>
    <t>B16DCVT132</t>
  </si>
  <si>
    <t>Đặng Xuân</t>
  </si>
  <si>
    <t>Hoạt</t>
  </si>
  <si>
    <t>01/11/1998</t>
  </si>
  <si>
    <t>B16DCVT140</t>
  </si>
  <si>
    <t>17/07/1998</t>
  </si>
  <si>
    <t>B13DCVT023</t>
  </si>
  <si>
    <t>Xã Ngọc</t>
  </si>
  <si>
    <t>23/11/1994</t>
  </si>
  <si>
    <t>D13CQVT01-B</t>
  </si>
  <si>
    <t>B16DCVT155</t>
  </si>
  <si>
    <t>Đỗ Lê</t>
  </si>
  <si>
    <t>17/06/1998</t>
  </si>
  <si>
    <t>B14DCVT387</t>
  </si>
  <si>
    <t>19/08/1995</t>
  </si>
  <si>
    <t>D14CQVT05-B</t>
  </si>
  <si>
    <t>B16DCVT149</t>
  </si>
  <si>
    <t>14/04/1998</t>
  </si>
  <si>
    <t>B16DCVT168</t>
  </si>
  <si>
    <t>Khải</t>
  </si>
  <si>
    <t>B16DCVT170</t>
  </si>
  <si>
    <t>Khang</t>
  </si>
  <si>
    <t>B15DCVT206</t>
  </si>
  <si>
    <t>Vũ Ngọc</t>
  </si>
  <si>
    <t>Khánh</t>
  </si>
  <si>
    <t>08/01/1997</t>
  </si>
  <si>
    <t>B16DCVT174</t>
  </si>
  <si>
    <t>Khôi</t>
  </si>
  <si>
    <t>13/06/1998</t>
  </si>
  <si>
    <t>B16DCVT177</t>
  </si>
  <si>
    <t>Khương</t>
  </si>
  <si>
    <t>04/07/1997</t>
  </si>
  <si>
    <t>B16DCVT185</t>
  </si>
  <si>
    <t>Mai Thanh</t>
  </si>
  <si>
    <t>Liêm</t>
  </si>
  <si>
    <t>30/10/1998</t>
  </si>
  <si>
    <t>B16DCVT190</t>
  </si>
  <si>
    <t>Phạm Đình</t>
  </si>
  <si>
    <t>04/12/1998</t>
  </si>
  <si>
    <t>B16DCVT194</t>
  </si>
  <si>
    <t>Lương Hải</t>
  </si>
  <si>
    <t>04/09/1998</t>
  </si>
  <si>
    <t>B16DCVT199</t>
  </si>
  <si>
    <t>Đào Văn</t>
  </si>
  <si>
    <t>Luyện</t>
  </si>
  <si>
    <t>02/07/1998</t>
  </si>
  <si>
    <t>B16DCVT203</t>
  </si>
  <si>
    <t>Hồ Văn</t>
  </si>
  <si>
    <t>B16DCVT207</t>
  </si>
  <si>
    <t>B16DCVT221</t>
  </si>
  <si>
    <t>06/01/1998</t>
  </si>
  <si>
    <t>B15DCVT285</t>
  </si>
  <si>
    <t>06/08/1997</t>
  </si>
  <si>
    <t>B16DCVT228</t>
  </si>
  <si>
    <t>Đỗ Hoàng Khôi</t>
  </si>
  <si>
    <t>Nguyên</t>
  </si>
  <si>
    <t>22/10/1998</t>
  </si>
  <si>
    <t>B16DCVT233</t>
  </si>
  <si>
    <t>30/04/1998</t>
  </si>
  <si>
    <t>B16DCVT236</t>
  </si>
  <si>
    <t>Lê Quốc</t>
  </si>
  <si>
    <t>B16DCVT238</t>
  </si>
  <si>
    <t>Phạm Tuấn</t>
  </si>
  <si>
    <t>24/11/1998</t>
  </si>
  <si>
    <t>B16DCVT240</t>
  </si>
  <si>
    <t>Dương Quang</t>
  </si>
  <si>
    <t>B16DCVT241</t>
  </si>
  <si>
    <t>Phạm Hồng</t>
  </si>
  <si>
    <t>13/07/1998</t>
  </si>
  <si>
    <t>B16DCVT243</t>
  </si>
  <si>
    <t>Vương Hồng</t>
  </si>
  <si>
    <t>22/12/1998</t>
  </si>
  <si>
    <t>B16DCVT251</t>
  </si>
  <si>
    <t>Ngô Văn</t>
  </si>
  <si>
    <t>Quang</t>
  </si>
  <si>
    <t>B16DCVT253</t>
  </si>
  <si>
    <t>20/01/1998</t>
  </si>
  <si>
    <t>B16DCVT252</t>
  </si>
  <si>
    <t>Nguyễn Đăng</t>
  </si>
  <si>
    <t>18/01/1998</t>
  </si>
  <si>
    <t>B16DCVT249</t>
  </si>
  <si>
    <t>Hoàng Sỹ</t>
  </si>
  <si>
    <t>Quân</t>
  </si>
  <si>
    <t>16/08/1998</t>
  </si>
  <si>
    <t>B15DCVT326</t>
  </si>
  <si>
    <t>Quyền</t>
  </si>
  <si>
    <t>28/09/1997</t>
  </si>
  <si>
    <t>B16DCVT274</t>
  </si>
  <si>
    <t>Lê Đình</t>
  </si>
  <si>
    <t>Thắng</t>
  </si>
  <si>
    <t>25/12/1998</t>
  </si>
  <si>
    <t>B16DCVT276</t>
  </si>
  <si>
    <t>B16DCVT287</t>
  </si>
  <si>
    <t>Đinh Văn</t>
  </si>
  <si>
    <t>Thế</t>
  </si>
  <si>
    <t>29/11/1998</t>
  </si>
  <si>
    <t>B15DCVT384</t>
  </si>
  <si>
    <t>Thiện</t>
  </si>
  <si>
    <t>25/06/1992</t>
  </si>
  <si>
    <t>D15CQVT08-B</t>
  </si>
  <si>
    <t>B16DCVT304</t>
  </si>
  <si>
    <t>Trần Thị Thanh</t>
  </si>
  <si>
    <t>Thủy</t>
  </si>
  <si>
    <t>B16DCVT305</t>
  </si>
  <si>
    <t>Trần Thị Thu</t>
  </si>
  <si>
    <t>10/10/1998</t>
  </si>
  <si>
    <t>B15DCVT414</t>
  </si>
  <si>
    <t>Trần Thành</t>
  </si>
  <si>
    <t>05/11/1997</t>
  </si>
  <si>
    <t>B16DCVT326</t>
  </si>
  <si>
    <t>B16DCVT333</t>
  </si>
  <si>
    <t>Dương Văn</t>
  </si>
  <si>
    <t>Tuân</t>
  </si>
  <si>
    <t>28/06/1998</t>
  </si>
  <si>
    <t>B16DCVT335</t>
  </si>
  <si>
    <t>Phạm Minh</t>
  </si>
  <si>
    <t>Tuấn</t>
  </si>
  <si>
    <t>B16DCVT338</t>
  </si>
  <si>
    <t>Bùi Duy</t>
  </si>
  <si>
    <t>12/06/1998</t>
  </si>
  <si>
    <t>B16DCVT339</t>
  </si>
  <si>
    <t>Đinh Viết</t>
  </si>
  <si>
    <t>04/09/1996</t>
  </si>
  <si>
    <t>B16DCVT349</t>
  </si>
  <si>
    <t>08/01/1998</t>
  </si>
  <si>
    <t>B16DCVT010</t>
  </si>
  <si>
    <t>Nguyễn Đức Việt</t>
  </si>
  <si>
    <t>B16DCVT026</t>
  </si>
  <si>
    <t>Nguyễn Công Lê</t>
  </si>
  <si>
    <t>Bảo</t>
  </si>
  <si>
    <t>05/09/1998</t>
  </si>
  <si>
    <t>B16DCVT030</t>
  </si>
  <si>
    <t>Cao</t>
  </si>
  <si>
    <t>18/09/1998</t>
  </si>
  <si>
    <t>B16DCVT039</t>
  </si>
  <si>
    <t>26/04/1998</t>
  </si>
  <si>
    <t>B16DCVT082</t>
  </si>
  <si>
    <t>Nguyễn Tấn</t>
  </si>
  <si>
    <t>B15DCVT101</t>
  </si>
  <si>
    <t>Đỗ Tùng</t>
  </si>
  <si>
    <t>04/09/1997</t>
  </si>
  <si>
    <t>B16DCVT087</t>
  </si>
  <si>
    <t>Nguyễn Tùng</t>
  </si>
  <si>
    <t>B16DCVT088</t>
  </si>
  <si>
    <t>22/03/1998</t>
  </si>
  <si>
    <t>B16DCVT044</t>
  </si>
  <si>
    <t>Cao Bá</t>
  </si>
  <si>
    <t>Đại</t>
  </si>
  <si>
    <t>B16DCVT045</t>
  </si>
  <si>
    <t>Dương Hải</t>
  </si>
  <si>
    <t>B16DCVT060</t>
  </si>
  <si>
    <t>Chu Trần</t>
  </si>
  <si>
    <t>Định</t>
  </si>
  <si>
    <t>16/07/1998</t>
  </si>
  <si>
    <t>B16DCVT061</t>
  </si>
  <si>
    <t>Đặng Văn</t>
  </si>
  <si>
    <t>Đoàn</t>
  </si>
  <si>
    <t>B16DCVT071</t>
  </si>
  <si>
    <t>B16DCVT095</t>
  </si>
  <si>
    <t>Bùi Thị Vân</t>
  </si>
  <si>
    <t>06/10/1997</t>
  </si>
  <si>
    <t>B16DCVT109</t>
  </si>
  <si>
    <t>Nguyễn Công</t>
  </si>
  <si>
    <t>Hảo</t>
  </si>
  <si>
    <t>06/02/1997</t>
  </si>
  <si>
    <t>B16DCVT113</t>
  </si>
  <si>
    <t>Hán Văn</t>
  </si>
  <si>
    <t>01/12/1998</t>
  </si>
  <si>
    <t>B16DCVT118</t>
  </si>
  <si>
    <t>24/01/1997</t>
  </si>
  <si>
    <t>B16DCVT120</t>
  </si>
  <si>
    <t>B16DCVT125</t>
  </si>
  <si>
    <t>B16DCVT133</t>
  </si>
  <si>
    <t>Hợp</t>
  </si>
  <si>
    <t>B16DCVT143</t>
  </si>
  <si>
    <t>Trần Đức</t>
  </si>
  <si>
    <t>13/08/1998</t>
  </si>
  <si>
    <t>B16DCVT153</t>
  </si>
  <si>
    <t>Bùi Ngọc</t>
  </si>
  <si>
    <t>12/10/1998</t>
  </si>
  <si>
    <t>B16DCVT161</t>
  </si>
  <si>
    <t>Ninh Văn</t>
  </si>
  <si>
    <t>14/01/1998</t>
  </si>
  <si>
    <t>B16DCVT164</t>
  </si>
  <si>
    <t>Cao Thị</t>
  </si>
  <si>
    <t>Huyên</t>
  </si>
  <si>
    <t>B16DCVT166</t>
  </si>
  <si>
    <t>Lưu Phương</t>
  </si>
  <si>
    <t>B16DCVT146</t>
  </si>
  <si>
    <t>B16DCVT169</t>
  </si>
  <si>
    <t>04/03/1998</t>
  </si>
  <si>
    <t>B16DCVT175</t>
  </si>
  <si>
    <t>29/04/1998</t>
  </si>
  <si>
    <t>B16DCVT178</t>
  </si>
  <si>
    <t>Trần Công</t>
  </si>
  <si>
    <t>Kiên</t>
  </si>
  <si>
    <t>19/09/1998</t>
  </si>
  <si>
    <t>B16DCVT180</t>
  </si>
  <si>
    <t>Kiểu</t>
  </si>
  <si>
    <t>B16DCVT182</t>
  </si>
  <si>
    <t>Lâm</t>
  </si>
  <si>
    <t>B15DCVT222</t>
  </si>
  <si>
    <t>02/10/1997</t>
  </si>
  <si>
    <t>B16DCVT188</t>
  </si>
  <si>
    <t>Nguyễn Thị Mỹ</t>
  </si>
  <si>
    <t>14/08/1998</t>
  </si>
  <si>
    <t>B16DCVT192</t>
  </si>
  <si>
    <t>Trần Tuấn</t>
  </si>
  <si>
    <t>26/03/1998</t>
  </si>
  <si>
    <t>B16DCVT195</t>
  </si>
  <si>
    <t>B16DCVT196</t>
  </si>
  <si>
    <t>08/11/1998</t>
  </si>
  <si>
    <t>B16DCVT197</t>
  </si>
  <si>
    <t>Luận</t>
  </si>
  <si>
    <t>B16DCVT204</t>
  </si>
  <si>
    <t>19/11/1998</t>
  </si>
  <si>
    <t>B16DCVT205</t>
  </si>
  <si>
    <t>Nguyễn Khắc</t>
  </si>
  <si>
    <t>24/09/1998</t>
  </si>
  <si>
    <t>B16DCVT206</t>
  </si>
  <si>
    <t>02/10/1998</t>
  </si>
  <si>
    <t>B16DCVT215</t>
  </si>
  <si>
    <t>16/05/1998</t>
  </si>
  <si>
    <t>B16DCVT220</t>
  </si>
  <si>
    <t>Nguyễn Hoài</t>
  </si>
  <si>
    <t>B16DCVT223</t>
  </si>
  <si>
    <t>22/04/1998</t>
  </si>
  <si>
    <t>B16DCVT239</t>
  </si>
  <si>
    <t>Phú</t>
  </si>
  <si>
    <t>03/02/1997</t>
  </si>
  <si>
    <t>B16DCVT245</t>
  </si>
  <si>
    <t>05/01/1998</t>
  </si>
  <si>
    <t>B16DCVT250</t>
  </si>
  <si>
    <t>29/09/1998</t>
  </si>
  <si>
    <t>B16DCVT261</t>
  </si>
  <si>
    <t>Lê Huy</t>
  </si>
  <si>
    <t>B16DCVT264</t>
  </si>
  <si>
    <t>B16DCVT267</t>
  </si>
  <si>
    <t>Lý Hữu</t>
  </si>
  <si>
    <t>Tài</t>
  </si>
  <si>
    <t>26/07/1998</t>
  </si>
  <si>
    <t>B16DCVT285</t>
  </si>
  <si>
    <t>Đào Thị</t>
  </si>
  <si>
    <t>B16DCVT271</t>
  </si>
  <si>
    <t>Đỗ Đức</t>
  </si>
  <si>
    <t>B16DCVT275</t>
  </si>
  <si>
    <t>B16DCVT289</t>
  </si>
  <si>
    <t>Thịnh</t>
  </si>
  <si>
    <t>B16DCVT290</t>
  </si>
  <si>
    <t>Phạm Đức</t>
  </si>
  <si>
    <t>23/02/1998</t>
  </si>
  <si>
    <t>B16DCVT295</t>
  </si>
  <si>
    <t>Đào Trung</t>
  </si>
  <si>
    <t>24/02/1998</t>
  </si>
  <si>
    <t>B16DCVT297</t>
  </si>
  <si>
    <t>Vũ Quỳnh</t>
  </si>
  <si>
    <t>Thu</t>
  </si>
  <si>
    <t>B16DCVT300</t>
  </si>
  <si>
    <t>05/09/1997</t>
  </si>
  <si>
    <t>B16DCVT303</t>
  </si>
  <si>
    <t>Đào Thanh</t>
  </si>
  <si>
    <t>Thùy</t>
  </si>
  <si>
    <t>30/01/1998</t>
  </si>
  <si>
    <t>B16DCVT311</t>
  </si>
  <si>
    <t>Đào Thế</t>
  </si>
  <si>
    <t>Toàn</t>
  </si>
  <si>
    <t>12/02/1998</t>
  </si>
  <si>
    <t>B16DCVT312</t>
  </si>
  <si>
    <t>Đinh Quang</t>
  </si>
  <si>
    <t>06/03/1998</t>
  </si>
  <si>
    <t>B16DCVT313</t>
  </si>
  <si>
    <t>Dương Quốc</t>
  </si>
  <si>
    <t>16/02/1998</t>
  </si>
  <si>
    <t>B16DCVT316</t>
  </si>
  <si>
    <t>Ngô Thu</t>
  </si>
  <si>
    <t>Trang</t>
  </si>
  <si>
    <t>22/02/1998</t>
  </si>
  <si>
    <t>B16DCVT334</t>
  </si>
  <si>
    <t>Cao Tiến</t>
  </si>
  <si>
    <t>15/01/1998</t>
  </si>
  <si>
    <t>B16DCVT340</t>
  </si>
  <si>
    <t>Lê Xuân</t>
  </si>
  <si>
    <t>26/06/1998</t>
  </si>
  <si>
    <t>B16DCVT341</t>
  </si>
  <si>
    <t>Phạm Anh</t>
  </si>
  <si>
    <t>14/10/1998</t>
  </si>
  <si>
    <t>B16DCVT342</t>
  </si>
  <si>
    <t>Trần Danh</t>
  </si>
  <si>
    <t>23/10/1998</t>
  </si>
  <si>
    <t>B16DCVT343</t>
  </si>
  <si>
    <t>Tường</t>
  </si>
  <si>
    <t>10/09/1998</t>
  </si>
  <si>
    <t>B16DCVT006</t>
  </si>
  <si>
    <t>Lâm Đức</t>
  </si>
  <si>
    <t>B15DCVT016</t>
  </si>
  <si>
    <t>Lưu Đức</t>
  </si>
  <si>
    <t>20/01/1996</t>
  </si>
  <si>
    <t>B16DCVT011</t>
  </si>
  <si>
    <t>Nguyễn Nhật</t>
  </si>
  <si>
    <t>05/08/1998</t>
  </si>
  <si>
    <t>B16DCVT014</t>
  </si>
  <si>
    <t>17/10/1998</t>
  </si>
  <si>
    <t>B16DCVT019</t>
  </si>
  <si>
    <t>Vương Quốc</t>
  </si>
  <si>
    <t>06/05/1997</t>
  </si>
  <si>
    <t>B16DCVT025</t>
  </si>
  <si>
    <t>Phí Thanh</t>
  </si>
  <si>
    <t>03/01/1998</t>
  </si>
  <si>
    <t>B16DCVT032</t>
  </si>
  <si>
    <t>Chí</t>
  </si>
  <si>
    <t>22/11/1998</t>
  </si>
  <si>
    <t>B16DCVT033</t>
  </si>
  <si>
    <t>Hoàng Anh</t>
  </si>
  <si>
    <t>Chung</t>
  </si>
  <si>
    <t>B16DCVT038</t>
  </si>
  <si>
    <t>27/11/1998</t>
  </si>
  <si>
    <t>B16DCVT040</t>
  </si>
  <si>
    <t>Nguyễn Quốc</t>
  </si>
  <si>
    <t>02/01/1998</t>
  </si>
  <si>
    <t>B16DCVT043</t>
  </si>
  <si>
    <t>Tào Minh</t>
  </si>
  <si>
    <t>03/05/1998</t>
  </si>
  <si>
    <t>B16DCVT080</t>
  </si>
  <si>
    <t>Ngọc Văn</t>
  </si>
  <si>
    <t>19/08/1998</t>
  </si>
  <si>
    <t>B16DCVT093</t>
  </si>
  <si>
    <t>Lại Văn</t>
  </si>
  <si>
    <t>09/11/1998</t>
  </si>
  <si>
    <t>B16DCVT090</t>
  </si>
  <si>
    <t>Trương Tuấn</t>
  </si>
  <si>
    <t>B16DCVT049</t>
  </si>
  <si>
    <t>Dương Tiến</t>
  </si>
  <si>
    <t>B16DCVT050</t>
  </si>
  <si>
    <t>Lê Tiến</t>
  </si>
  <si>
    <t>B16DCVT051</t>
  </si>
  <si>
    <t>Lương Tiến</t>
  </si>
  <si>
    <t>B16DCVT064</t>
  </si>
  <si>
    <t>Lê Nhân</t>
  </si>
  <si>
    <t>26/12/1998</t>
  </si>
  <si>
    <t>B16DCVT066</t>
  </si>
  <si>
    <t>Giang Anh</t>
  </si>
  <si>
    <t>B16DCVT068</t>
  </si>
  <si>
    <t>Nguyễn Thế</t>
  </si>
  <si>
    <t>25/02/1998</t>
  </si>
  <si>
    <t>B16DCVT096</t>
  </si>
  <si>
    <t>Hà Xuân</t>
  </si>
  <si>
    <t>B16DCVT097</t>
  </si>
  <si>
    <t>B16DCVT100</t>
  </si>
  <si>
    <t>Giỏi</t>
  </si>
  <si>
    <t>B16DCVT101</t>
  </si>
  <si>
    <t>Giáp Thị</t>
  </si>
  <si>
    <t>B16DCVT106</t>
  </si>
  <si>
    <t>Trần Ngọc</t>
  </si>
  <si>
    <t>B16DCVT107</t>
  </si>
  <si>
    <t>Vũ Văn</t>
  </si>
  <si>
    <t>14/02/1991</t>
  </si>
  <si>
    <t>B16DCVT108</t>
  </si>
  <si>
    <t>Ngô Xuân</t>
  </si>
  <si>
    <t>21/04/1998</t>
  </si>
  <si>
    <t>B16DCVT110</t>
  </si>
  <si>
    <t>B16DCVT115</t>
  </si>
  <si>
    <t>Hoàng Đức</t>
  </si>
  <si>
    <t>B16DCVT116</t>
  </si>
  <si>
    <t>Hoàng Minh</t>
  </si>
  <si>
    <t>16/12/1998</t>
  </si>
  <si>
    <t>B16DCVT121</t>
  </si>
  <si>
    <t>20/02/1998</t>
  </si>
  <si>
    <t>B16DCVT123</t>
  </si>
  <si>
    <t>15/09/1998</t>
  </si>
  <si>
    <t>B16DCVT135</t>
  </si>
  <si>
    <t>Huế</t>
  </si>
  <si>
    <t>09/02/1998</t>
  </si>
  <si>
    <t>B16DCVT142</t>
  </si>
  <si>
    <t>28/11/1995</t>
  </si>
  <si>
    <t>B16DCVT154</t>
  </si>
  <si>
    <t>Đặng Viết</t>
  </si>
  <si>
    <t>25/11/1998</t>
  </si>
  <si>
    <t>B16DCVT158</t>
  </si>
  <si>
    <t>05/12/1998</t>
  </si>
  <si>
    <t>B16DCVT147</t>
  </si>
  <si>
    <t>19/04/1998</t>
  </si>
  <si>
    <t>B16DCVT150</t>
  </si>
  <si>
    <t>Phạm Quang</t>
  </si>
  <si>
    <t>B16DCVT183</t>
  </si>
  <si>
    <t>17/09/1998</t>
  </si>
  <si>
    <t>B16DCVT186</t>
  </si>
  <si>
    <t>03/03/1998</t>
  </si>
  <si>
    <t>B16DCVT187</t>
  </si>
  <si>
    <t>B16DCVT193</t>
  </si>
  <si>
    <t>Hoàng Đình</t>
  </si>
  <si>
    <t>25/03/1998</t>
  </si>
  <si>
    <t>B16DCVT201</t>
  </si>
  <si>
    <t>Đào Quang</t>
  </si>
  <si>
    <t>24/07/1995</t>
  </si>
  <si>
    <t>B16DCVT210</t>
  </si>
  <si>
    <t>B15DCVT262</t>
  </si>
  <si>
    <t>23/01/1996</t>
  </si>
  <si>
    <t>B16DCVT235</t>
  </si>
  <si>
    <t>Dương Xuân</t>
  </si>
  <si>
    <t>Pháp</t>
  </si>
  <si>
    <t>B16DCVT244</t>
  </si>
  <si>
    <t>Đặng Thị Lan</t>
  </si>
  <si>
    <t>B16DCVT254</t>
  </si>
  <si>
    <t>Nguyễn Phú</t>
  </si>
  <si>
    <t>B16DCVT257</t>
  </si>
  <si>
    <t>Sang</t>
  </si>
  <si>
    <t>B16DCVT263</t>
  </si>
  <si>
    <t>Nguyễn Chính</t>
  </si>
  <si>
    <t>B15DCVT343</t>
  </si>
  <si>
    <t>Nguyễn Thái</t>
  </si>
  <si>
    <t>B16DCVT283</t>
  </si>
  <si>
    <t>Phạm Tấn</t>
  </si>
  <si>
    <t>B16DCVT284</t>
  </si>
  <si>
    <t>22/08/1997</t>
  </si>
  <si>
    <t>B16DCVT269</t>
  </si>
  <si>
    <t>Vũ Nhật</t>
  </si>
  <si>
    <t>Thăng</t>
  </si>
  <si>
    <t>B16DCVT270</t>
  </si>
  <si>
    <t>09/05/1998</t>
  </si>
  <si>
    <t>B16DCVT273</t>
  </si>
  <si>
    <t>Hoàng Thọ</t>
  </si>
  <si>
    <t>26/01/1998</t>
  </si>
  <si>
    <t>B15DCVT362</t>
  </si>
  <si>
    <t>Nguyễn Lương</t>
  </si>
  <si>
    <t>08/03/1997</t>
  </si>
  <si>
    <t>D15CQVT02-B</t>
  </si>
  <si>
    <t>B16DCVT292</t>
  </si>
  <si>
    <t>Trần Thị</t>
  </si>
  <si>
    <t>Thoa</t>
  </si>
  <si>
    <t>03/06/1997</t>
  </si>
  <si>
    <t>B16DCVT293</t>
  </si>
  <si>
    <t>Đoàn Đình</t>
  </si>
  <si>
    <t>Thoại</t>
  </si>
  <si>
    <t>B16DCVT294</t>
  </si>
  <si>
    <t>Thơm</t>
  </si>
  <si>
    <t>B16DCVT302</t>
  </si>
  <si>
    <t>Thương</t>
  </si>
  <si>
    <t>25/05/1998</t>
  </si>
  <si>
    <t>B16DCVT307</t>
  </si>
  <si>
    <t>B16DCVT310</t>
  </si>
  <si>
    <t>Bùi Thanh</t>
  </si>
  <si>
    <t>Tịnh</t>
  </si>
  <si>
    <t>B15DCVT422</t>
  </si>
  <si>
    <t>Phạm Thế</t>
  </si>
  <si>
    <t>Truyền</t>
  </si>
  <si>
    <t>08/04/1997</t>
  </si>
  <si>
    <t>B16DCVT328</t>
  </si>
  <si>
    <t>Đỗ Mạnh</t>
  </si>
  <si>
    <t>B16DCVT329</t>
  </si>
  <si>
    <t>B16DCVT331</t>
  </si>
  <si>
    <t>09/04/1997</t>
  </si>
  <si>
    <t>B15DCVT437</t>
  </si>
  <si>
    <t>B16DCVT350</t>
  </si>
  <si>
    <t>Phan Công</t>
  </si>
  <si>
    <t>21/07/1998</t>
  </si>
  <si>
    <t>Vắng</t>
  </si>
  <si>
    <t>C</t>
  </si>
  <si>
    <t>V</t>
  </si>
  <si>
    <t>BẢNG ĐIỂM HỌC PHẦN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</si>
</sst>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1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4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left" indent="1"/>
      <protection locked="0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indent="1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1"/>
      <tableStyleElement type="headerRow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57"/>
  <sheetViews>
    <sheetView tabSelected="1" workbookViewId="0">
      <pane ySplit="3" topLeftCell="A4" activePane="bottomLeft" state="frozen"/>
      <selection activeCell="O10" sqref="O10"/>
      <selection pane="bottomLeft" activeCell="U14" sqref="U1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69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8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45"/>
    <col min="24" max="24" width="9.125" style="45" bestFit="1" customWidth="1"/>
    <col min="25" max="25" width="9" style="45"/>
    <col min="26" max="26" width="10.375" style="45" bestFit="1" customWidth="1"/>
    <col min="27" max="27" width="9.125" style="45" bestFit="1" customWidth="1"/>
    <col min="28" max="38" width="9" style="45"/>
    <col min="39" max="16384" width="9" style="1"/>
  </cols>
  <sheetData>
    <row r="1" spans="2:38" ht="19.5" customHeight="1">
      <c r="B1" s="103" t="s">
        <v>0</v>
      </c>
      <c r="C1" s="103"/>
      <c r="D1" s="103"/>
      <c r="E1" s="103"/>
      <c r="F1" s="103"/>
      <c r="G1" s="103"/>
      <c r="H1" s="104" t="s">
        <v>1037</v>
      </c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3"/>
    </row>
    <row r="2" spans="2:38" ht="19.5" customHeight="1">
      <c r="B2" s="105" t="s">
        <v>1</v>
      </c>
      <c r="C2" s="105"/>
      <c r="D2" s="105"/>
      <c r="E2" s="105"/>
      <c r="F2" s="105"/>
      <c r="G2" s="105"/>
      <c r="H2" s="106" t="s">
        <v>45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4"/>
      <c r="V2" s="5"/>
      <c r="AD2" s="46"/>
      <c r="AE2" s="47"/>
      <c r="AF2" s="46"/>
      <c r="AG2" s="46"/>
      <c r="AH2" s="46"/>
      <c r="AI2" s="47"/>
      <c r="AJ2" s="46"/>
    </row>
    <row r="3" spans="2:38" ht="4.5" customHeight="1">
      <c r="B3" s="6"/>
      <c r="C3" s="6"/>
      <c r="D3" s="6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48"/>
      <c r="AI3" s="4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9" t="s">
        <v>61</v>
      </c>
      <c r="P4" s="109"/>
      <c r="Q4" s="109"/>
      <c r="R4" s="109"/>
      <c r="S4" s="109"/>
      <c r="T4" s="109"/>
      <c r="W4" s="46"/>
      <c r="X4" s="91" t="s">
        <v>41</v>
      </c>
      <c r="Y4" s="91" t="s">
        <v>8</v>
      </c>
      <c r="Z4" s="91" t="s">
        <v>40</v>
      </c>
      <c r="AA4" s="91" t="s">
        <v>39</v>
      </c>
      <c r="AB4" s="91"/>
      <c r="AC4" s="91"/>
      <c r="AD4" s="91"/>
      <c r="AE4" s="91" t="s">
        <v>38</v>
      </c>
      <c r="AF4" s="91"/>
      <c r="AG4" s="91" t="s">
        <v>36</v>
      </c>
      <c r="AH4" s="91"/>
      <c r="AI4" s="91" t="s">
        <v>37</v>
      </c>
      <c r="AJ4" s="91"/>
      <c r="AK4" s="91" t="s">
        <v>35</v>
      </c>
      <c r="AL4" s="91"/>
    </row>
    <row r="5" spans="2:38" ht="17.25" customHeight="1">
      <c r="B5" s="101" t="s">
        <v>3</v>
      </c>
      <c r="C5" s="101"/>
      <c r="D5" s="62"/>
      <c r="G5" s="102" t="s">
        <v>46</v>
      </c>
      <c r="H5" s="102"/>
      <c r="I5" s="102"/>
      <c r="J5" s="102"/>
      <c r="K5" s="102"/>
      <c r="L5" s="102"/>
      <c r="M5" s="102"/>
      <c r="N5" s="102"/>
      <c r="O5" s="102" t="s">
        <v>47</v>
      </c>
      <c r="P5" s="102"/>
      <c r="Q5" s="102"/>
      <c r="R5" s="102"/>
      <c r="S5" s="102"/>
      <c r="T5" s="102"/>
      <c r="W5" s="46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</row>
    <row r="6" spans="2:38" ht="5.25" customHeight="1">
      <c r="B6" s="9"/>
      <c r="C6" s="9"/>
      <c r="D6" s="63"/>
      <c r="E6" s="9"/>
      <c r="F6" s="9"/>
      <c r="G6" s="9"/>
      <c r="H6" s="9"/>
      <c r="I6" s="9"/>
      <c r="J6" s="9"/>
      <c r="K6" s="9"/>
      <c r="L6" s="9"/>
      <c r="M6" s="9"/>
      <c r="N6" s="9"/>
      <c r="O6" s="43"/>
      <c r="P6" s="3"/>
      <c r="Q6" s="3"/>
      <c r="R6" s="3"/>
      <c r="S6" s="3"/>
      <c r="T6" s="3"/>
      <c r="W6" s="46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</row>
    <row r="7" spans="2:38" ht="31.5" customHeight="1">
      <c r="B7" s="92" t="s">
        <v>4</v>
      </c>
      <c r="C7" s="85" t="s">
        <v>5</v>
      </c>
      <c r="D7" s="87" t="s">
        <v>6</v>
      </c>
      <c r="E7" s="88"/>
      <c r="F7" s="92" t="s">
        <v>7</v>
      </c>
      <c r="G7" s="92" t="s">
        <v>8</v>
      </c>
      <c r="H7" s="100" t="s">
        <v>9</v>
      </c>
      <c r="I7" s="100" t="s">
        <v>10</v>
      </c>
      <c r="J7" s="100" t="s">
        <v>11</v>
      </c>
      <c r="K7" s="100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2" t="s">
        <v>17</v>
      </c>
      <c r="Q7" s="98" t="s">
        <v>18</v>
      </c>
      <c r="R7" s="92" t="s">
        <v>19</v>
      </c>
      <c r="S7" s="92" t="s">
        <v>20</v>
      </c>
      <c r="T7" s="92" t="s">
        <v>21</v>
      </c>
      <c r="W7" s="46"/>
      <c r="X7" s="91"/>
      <c r="Y7" s="91"/>
      <c r="Z7" s="91"/>
      <c r="AA7" s="49" t="s">
        <v>22</v>
      </c>
      <c r="AB7" s="49" t="s">
        <v>23</v>
      </c>
      <c r="AC7" s="49" t="s">
        <v>24</v>
      </c>
      <c r="AD7" s="49" t="s">
        <v>25</v>
      </c>
      <c r="AE7" s="49" t="s">
        <v>26</v>
      </c>
      <c r="AF7" s="49" t="s">
        <v>25</v>
      </c>
      <c r="AG7" s="49" t="s">
        <v>26</v>
      </c>
      <c r="AH7" s="49" t="s">
        <v>25</v>
      </c>
      <c r="AI7" s="49" t="s">
        <v>26</v>
      </c>
      <c r="AJ7" s="49" t="s">
        <v>25</v>
      </c>
      <c r="AK7" s="49" t="s">
        <v>26</v>
      </c>
      <c r="AL7" s="50" t="s">
        <v>25</v>
      </c>
    </row>
    <row r="8" spans="2:38" ht="31.5" customHeight="1">
      <c r="B8" s="93"/>
      <c r="C8" s="86"/>
      <c r="D8" s="89"/>
      <c r="E8" s="90"/>
      <c r="F8" s="93"/>
      <c r="G8" s="93"/>
      <c r="H8" s="100"/>
      <c r="I8" s="100"/>
      <c r="J8" s="100"/>
      <c r="K8" s="100"/>
      <c r="L8" s="98"/>
      <c r="M8" s="98"/>
      <c r="N8" s="98"/>
      <c r="O8" s="98"/>
      <c r="P8" s="99"/>
      <c r="Q8" s="98"/>
      <c r="R8" s="93"/>
      <c r="S8" s="99"/>
      <c r="T8" s="99"/>
      <c r="V8" s="10"/>
      <c r="W8" s="46"/>
      <c r="X8" s="51" t="str">
        <f>+D4</f>
        <v>Cơ sở kỹ thuật thông tin vô tuyến</v>
      </c>
      <c r="Y8" s="52" t="str">
        <f>+O4</f>
        <v>Nhóm: TEL1407-05</v>
      </c>
      <c r="Z8" s="53">
        <f>+$AI$8+$AK$8+$AG$8</f>
        <v>33</v>
      </c>
      <c r="AA8" s="47">
        <f>COUNTIF($S$9:$S$192,"Khiển trách")</f>
        <v>0</v>
      </c>
      <c r="AB8" s="47">
        <f>COUNTIF($S$9:$S$192,"Cảnh cáo")</f>
        <v>0</v>
      </c>
      <c r="AC8" s="47">
        <f>COUNTIF($S$9:$S$192,"Đình chỉ thi")</f>
        <v>0</v>
      </c>
      <c r="AD8" s="54">
        <f>+($AA$8+$AB$8+$AC$8)/$Z$8*100%</f>
        <v>0</v>
      </c>
      <c r="AE8" s="47">
        <f>SUM(COUNTIF($S$9:$S$190,"Vắng"),COUNTIF($S$9:$S$190,"Vắng có phép"))</f>
        <v>0</v>
      </c>
      <c r="AF8" s="55">
        <f>+$AE$8/$Z$8</f>
        <v>0</v>
      </c>
      <c r="AG8" s="56">
        <f>COUNTIF($W$9:$W$192,"Thi lại")</f>
        <v>0</v>
      </c>
      <c r="AH8" s="55">
        <f>+$AG$8/$Z$8</f>
        <v>0</v>
      </c>
      <c r="AI8" s="56">
        <f>COUNTIF($W$9:$W$193,"Học lại")</f>
        <v>6</v>
      </c>
      <c r="AJ8" s="55">
        <f>+$AI$8/$Z$8</f>
        <v>0.18181818181818182</v>
      </c>
      <c r="AK8" s="47">
        <f>COUNTIF($W$10:$W$193,"Đạt")</f>
        <v>27</v>
      </c>
      <c r="AL8" s="54">
        <f>+$AK$8/$Z$8</f>
        <v>0.81818181818181823</v>
      </c>
    </row>
    <row r="9" spans="2:38" ht="16.5" customHeight="1">
      <c r="B9" s="94" t="s">
        <v>27</v>
      </c>
      <c r="C9" s="95"/>
      <c r="D9" s="95"/>
      <c r="E9" s="95"/>
      <c r="F9" s="95"/>
      <c r="G9" s="9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44">
        <f>100-(H9+I9+J9+K9)</f>
        <v>60</v>
      </c>
      <c r="P9" s="93"/>
      <c r="Q9" s="15"/>
      <c r="R9" s="15"/>
      <c r="S9" s="93"/>
      <c r="T9" s="93"/>
      <c r="W9" s="46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2:38" ht="16.5" customHeight="1">
      <c r="B10" s="17">
        <v>1</v>
      </c>
      <c r="C10" s="18" t="s">
        <v>704</v>
      </c>
      <c r="D10" s="64" t="s">
        <v>705</v>
      </c>
      <c r="E10" s="19" t="s">
        <v>75</v>
      </c>
      <c r="F10" s="20" t="s">
        <v>333</v>
      </c>
      <c r="G10" s="18" t="s">
        <v>124</v>
      </c>
      <c r="H10" s="21">
        <v>7</v>
      </c>
      <c r="I10" s="21">
        <v>4</v>
      </c>
      <c r="J10" s="21">
        <v>2</v>
      </c>
      <c r="K10" s="21">
        <v>8</v>
      </c>
      <c r="L10" s="28"/>
      <c r="M10" s="28"/>
      <c r="N10" s="28"/>
      <c r="O10" s="22">
        <v>2</v>
      </c>
      <c r="P10" s="23">
        <f>ROUND(SUMPRODUCT(H10:O10,$H$9:$O$9)/100,1)</f>
        <v>3.3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5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26" t="str">
        <f t="shared" ref="S10:S41" si="2">+IF(OR($H10=0,$I10=0,$J10=0,$K10=0),"Không đủ ĐKDT","")</f>
        <v/>
      </c>
      <c r="T10" s="27" t="s">
        <v>63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2:38" ht="16.5" customHeight="1">
      <c r="B11" s="17">
        <v>2</v>
      </c>
      <c r="C11" s="18" t="s">
        <v>706</v>
      </c>
      <c r="D11" s="64" t="s">
        <v>707</v>
      </c>
      <c r="E11" s="19" t="s">
        <v>708</v>
      </c>
      <c r="F11" s="20" t="s">
        <v>709</v>
      </c>
      <c r="G11" s="18" t="s">
        <v>124</v>
      </c>
      <c r="H11" s="21">
        <v>10</v>
      </c>
      <c r="I11" s="21">
        <v>7</v>
      </c>
      <c r="J11" s="21">
        <v>7</v>
      </c>
      <c r="K11" s="21">
        <v>8</v>
      </c>
      <c r="L11" s="28"/>
      <c r="M11" s="28"/>
      <c r="N11" s="28"/>
      <c r="O11" s="22">
        <v>8</v>
      </c>
      <c r="P11" s="23">
        <f>ROUND(SUMPRODUCT(H11:O11,$H$9:$O$9)/100,1)</f>
        <v>8</v>
      </c>
      <c r="Q11" s="24" t="str">
        <f t="shared" si="0"/>
        <v>B+</v>
      </c>
      <c r="R11" s="25" t="str">
        <f t="shared" si="1"/>
        <v>Khá</v>
      </c>
      <c r="S11" s="26" t="str">
        <f t="shared" si="2"/>
        <v/>
      </c>
      <c r="T11" s="27" t="s">
        <v>63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2:38" ht="16.5" customHeight="1">
      <c r="B12" s="17">
        <v>3</v>
      </c>
      <c r="C12" s="18" t="s">
        <v>710</v>
      </c>
      <c r="D12" s="64" t="s">
        <v>122</v>
      </c>
      <c r="E12" s="19" t="s">
        <v>711</v>
      </c>
      <c r="F12" s="20" t="s">
        <v>712</v>
      </c>
      <c r="G12" s="18" t="s">
        <v>96</v>
      </c>
      <c r="H12" s="21">
        <v>10</v>
      </c>
      <c r="I12" s="21">
        <v>4</v>
      </c>
      <c r="J12" s="21">
        <v>2</v>
      </c>
      <c r="K12" s="21">
        <v>9</v>
      </c>
      <c r="L12" s="28"/>
      <c r="M12" s="28"/>
      <c r="N12" s="28"/>
      <c r="O12" s="22">
        <v>5</v>
      </c>
      <c r="P12" s="23">
        <f>ROUND(SUMPRODUCT(H12:O12,$H$9:$O$9)/100,1)</f>
        <v>5.5</v>
      </c>
      <c r="Q12" s="24" t="str">
        <f t="shared" si="0"/>
        <v>C</v>
      </c>
      <c r="R12" s="25" t="str">
        <f t="shared" si="1"/>
        <v>Trung bình</v>
      </c>
      <c r="S12" s="26" t="str">
        <f t="shared" si="2"/>
        <v/>
      </c>
      <c r="T12" s="27" t="s">
        <v>63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2:38" ht="16.5" customHeight="1">
      <c r="B13" s="17">
        <v>4</v>
      </c>
      <c r="C13" s="18" t="s">
        <v>713</v>
      </c>
      <c r="D13" s="64" t="s">
        <v>388</v>
      </c>
      <c r="E13" s="19" t="s">
        <v>116</v>
      </c>
      <c r="F13" s="20" t="s">
        <v>714</v>
      </c>
      <c r="G13" s="18" t="s">
        <v>101</v>
      </c>
      <c r="H13" s="21">
        <v>9</v>
      </c>
      <c r="I13" s="21">
        <v>7</v>
      </c>
      <c r="J13" s="21">
        <v>8</v>
      </c>
      <c r="K13" s="21">
        <v>8</v>
      </c>
      <c r="L13" s="28"/>
      <c r="M13" s="28"/>
      <c r="N13" s="28"/>
      <c r="O13" s="22">
        <v>7</v>
      </c>
      <c r="P13" s="23">
        <f>ROUND(SUMPRODUCT(H13:O13,$H$9:$O$9)/100,1)</f>
        <v>7.4</v>
      </c>
      <c r="Q13" s="24" t="str">
        <f t="shared" si="0"/>
        <v>B</v>
      </c>
      <c r="R13" s="25" t="str">
        <f t="shared" si="1"/>
        <v>Khá</v>
      </c>
      <c r="S13" s="26" t="str">
        <f t="shared" si="2"/>
        <v/>
      </c>
      <c r="T13" s="27" t="s">
        <v>63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2:38" ht="16.5" customHeight="1">
      <c r="B14" s="17">
        <v>5</v>
      </c>
      <c r="C14" s="18" t="s">
        <v>715</v>
      </c>
      <c r="D14" s="64" t="s">
        <v>716</v>
      </c>
      <c r="E14" s="19" t="s">
        <v>131</v>
      </c>
      <c r="F14" s="20" t="s">
        <v>476</v>
      </c>
      <c r="G14" s="18" t="s">
        <v>124</v>
      </c>
      <c r="H14" s="21">
        <v>10</v>
      </c>
      <c r="I14" s="21">
        <v>8</v>
      </c>
      <c r="J14" s="21">
        <v>8</v>
      </c>
      <c r="K14" s="21">
        <v>10</v>
      </c>
      <c r="L14" s="28"/>
      <c r="M14" s="28"/>
      <c r="N14" s="28"/>
      <c r="O14" s="22">
        <v>7</v>
      </c>
      <c r="P14" s="23">
        <f>ROUND(SUMPRODUCT(H14:O14,$H$9:$O$9)/100,1)</f>
        <v>7.8</v>
      </c>
      <c r="Q14" s="24" t="str">
        <f t="shared" si="0"/>
        <v>B</v>
      </c>
      <c r="R14" s="25" t="str">
        <f t="shared" si="1"/>
        <v>Khá</v>
      </c>
      <c r="S14" s="26" t="str">
        <f t="shared" si="2"/>
        <v/>
      </c>
      <c r="T14" s="27" t="s">
        <v>63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2:38" ht="16.5" customHeight="1">
      <c r="B15" s="17">
        <v>6</v>
      </c>
      <c r="C15" s="18" t="s">
        <v>717</v>
      </c>
      <c r="D15" s="64" t="s">
        <v>718</v>
      </c>
      <c r="E15" s="19" t="s">
        <v>548</v>
      </c>
      <c r="F15" s="20" t="s">
        <v>719</v>
      </c>
      <c r="G15" s="18" t="s">
        <v>77</v>
      </c>
      <c r="H15" s="21">
        <v>10</v>
      </c>
      <c r="I15" s="21">
        <v>7</v>
      </c>
      <c r="J15" s="21">
        <v>7</v>
      </c>
      <c r="K15" s="21">
        <v>9</v>
      </c>
      <c r="L15" s="28"/>
      <c r="M15" s="28"/>
      <c r="N15" s="28"/>
      <c r="O15" s="22">
        <v>7</v>
      </c>
      <c r="P15" s="23">
        <f>ROUND(SUMPRODUCT(H15:O15,$H$9:$O$9)/100,1)</f>
        <v>7.5</v>
      </c>
      <c r="Q15" s="24" t="str">
        <f t="shared" si="0"/>
        <v>B</v>
      </c>
      <c r="R15" s="25" t="str">
        <f t="shared" si="1"/>
        <v>Khá</v>
      </c>
      <c r="S15" s="26" t="str">
        <f t="shared" si="2"/>
        <v/>
      </c>
      <c r="T15" s="27" t="s">
        <v>63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2:38" ht="16.5" customHeight="1">
      <c r="B16" s="17">
        <v>7</v>
      </c>
      <c r="C16" s="18" t="s">
        <v>720</v>
      </c>
      <c r="D16" s="64" t="s">
        <v>721</v>
      </c>
      <c r="E16" s="19" t="s">
        <v>548</v>
      </c>
      <c r="F16" s="20" t="s">
        <v>95</v>
      </c>
      <c r="G16" s="18" t="s">
        <v>101</v>
      </c>
      <c r="H16" s="21">
        <v>10</v>
      </c>
      <c r="I16" s="21">
        <v>4</v>
      </c>
      <c r="J16" s="21">
        <v>3</v>
      </c>
      <c r="K16" s="21">
        <v>9</v>
      </c>
      <c r="L16" s="28"/>
      <c r="M16" s="28"/>
      <c r="N16" s="28"/>
      <c r="O16" s="22">
        <v>2</v>
      </c>
      <c r="P16" s="23">
        <f>ROUND(SUMPRODUCT(H16:O16,$H$9:$O$9)/100,1)</f>
        <v>3.8</v>
      </c>
      <c r="Q16" s="24" t="str">
        <f t="shared" si="0"/>
        <v>F</v>
      </c>
      <c r="R16" s="25" t="str">
        <f t="shared" si="1"/>
        <v>Kém</v>
      </c>
      <c r="S16" s="26" t="str">
        <f t="shared" si="2"/>
        <v/>
      </c>
      <c r="T16" s="27" t="s">
        <v>63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2:38" ht="16.5" customHeight="1">
      <c r="B17" s="17">
        <v>8</v>
      </c>
      <c r="C17" s="18" t="s">
        <v>722</v>
      </c>
      <c r="D17" s="64" t="s">
        <v>148</v>
      </c>
      <c r="E17" s="19" t="s">
        <v>548</v>
      </c>
      <c r="F17" s="20" t="s">
        <v>723</v>
      </c>
      <c r="G17" s="18" t="s">
        <v>88</v>
      </c>
      <c r="H17" s="21">
        <v>9</v>
      </c>
      <c r="I17" s="21">
        <v>4</v>
      </c>
      <c r="J17" s="21">
        <v>3</v>
      </c>
      <c r="K17" s="21">
        <v>8</v>
      </c>
      <c r="L17" s="28"/>
      <c r="M17" s="28"/>
      <c r="N17" s="28"/>
      <c r="O17" s="22">
        <v>5.5</v>
      </c>
      <c r="P17" s="23">
        <f>ROUND(SUMPRODUCT(H17:O17,$H$9:$O$9)/100,1)</f>
        <v>5.7</v>
      </c>
      <c r="Q17" s="24" t="str">
        <f t="shared" si="0"/>
        <v>C</v>
      </c>
      <c r="R17" s="25" t="str">
        <f t="shared" si="1"/>
        <v>Trung bình</v>
      </c>
      <c r="S17" s="26" t="str">
        <f t="shared" si="2"/>
        <v/>
      </c>
      <c r="T17" s="27" t="s">
        <v>63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2:38" ht="16.5" customHeight="1">
      <c r="B18" s="17">
        <v>9</v>
      </c>
      <c r="C18" s="18" t="s">
        <v>724</v>
      </c>
      <c r="D18" s="64" t="s">
        <v>725</v>
      </c>
      <c r="E18" s="19" t="s">
        <v>726</v>
      </c>
      <c r="F18" s="20" t="s">
        <v>556</v>
      </c>
      <c r="G18" s="18" t="s">
        <v>84</v>
      </c>
      <c r="H18" s="21">
        <v>10</v>
      </c>
      <c r="I18" s="21">
        <v>6</v>
      </c>
      <c r="J18" s="21">
        <v>2</v>
      </c>
      <c r="K18" s="21">
        <v>8</v>
      </c>
      <c r="L18" s="28"/>
      <c r="M18" s="28"/>
      <c r="N18" s="28"/>
      <c r="O18" s="22">
        <v>8</v>
      </c>
      <c r="P18" s="23">
        <f>ROUND(SUMPRODUCT(H18:O18,$H$9:$O$9)/100,1)</f>
        <v>7.4</v>
      </c>
      <c r="Q18" s="24" t="str">
        <f t="shared" si="0"/>
        <v>B</v>
      </c>
      <c r="R18" s="25" t="str">
        <f t="shared" si="1"/>
        <v>Khá</v>
      </c>
      <c r="S18" s="26" t="str">
        <f t="shared" si="2"/>
        <v/>
      </c>
      <c r="T18" s="27" t="s">
        <v>63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2:38" ht="16.5" customHeight="1">
      <c r="B19" s="17">
        <v>10</v>
      </c>
      <c r="C19" s="18" t="s">
        <v>727</v>
      </c>
      <c r="D19" s="64" t="s">
        <v>728</v>
      </c>
      <c r="E19" s="19" t="s">
        <v>142</v>
      </c>
      <c r="F19" s="20" t="s">
        <v>276</v>
      </c>
      <c r="G19" s="18" t="s">
        <v>77</v>
      </c>
      <c r="H19" s="21">
        <v>9</v>
      </c>
      <c r="I19" s="21">
        <v>3</v>
      </c>
      <c r="J19" s="21">
        <v>2</v>
      </c>
      <c r="K19" s="21">
        <v>8</v>
      </c>
      <c r="L19" s="28"/>
      <c r="M19" s="28"/>
      <c r="N19" s="28"/>
      <c r="O19" s="22">
        <v>4</v>
      </c>
      <c r="P19" s="23">
        <f>ROUND(SUMPRODUCT(H19:O19,$H$9:$O$9)/100,1)</f>
        <v>4.5999999999999996</v>
      </c>
      <c r="Q19" s="24" t="str">
        <f t="shared" si="0"/>
        <v>D</v>
      </c>
      <c r="R19" s="25" t="str">
        <f t="shared" si="1"/>
        <v>Trung bình yếu</v>
      </c>
      <c r="S19" s="26" t="str">
        <f t="shared" si="2"/>
        <v/>
      </c>
      <c r="T19" s="27" t="s">
        <v>63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2:38" ht="16.5" customHeight="1">
      <c r="B20" s="17">
        <v>11</v>
      </c>
      <c r="C20" s="18" t="s">
        <v>729</v>
      </c>
      <c r="D20" s="64" t="s">
        <v>730</v>
      </c>
      <c r="E20" s="19" t="s">
        <v>731</v>
      </c>
      <c r="F20" s="20" t="s">
        <v>732</v>
      </c>
      <c r="G20" s="18" t="s">
        <v>84</v>
      </c>
      <c r="H20" s="21">
        <v>8</v>
      </c>
      <c r="I20" s="21">
        <v>4</v>
      </c>
      <c r="J20" s="21">
        <v>2</v>
      </c>
      <c r="K20" s="21">
        <v>8</v>
      </c>
      <c r="L20" s="28"/>
      <c r="M20" s="28"/>
      <c r="N20" s="28"/>
      <c r="O20" s="22">
        <v>3</v>
      </c>
      <c r="P20" s="23">
        <f>ROUND(SUMPRODUCT(H20:O20,$H$9:$O$9)/100,1)</f>
        <v>4</v>
      </c>
      <c r="Q20" s="24" t="str">
        <f t="shared" si="0"/>
        <v>D</v>
      </c>
      <c r="R20" s="25" t="str">
        <f t="shared" si="1"/>
        <v>Trung bình yếu</v>
      </c>
      <c r="S20" s="26" t="str">
        <f t="shared" si="2"/>
        <v/>
      </c>
      <c r="T20" s="27" t="s">
        <v>63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2:38" ht="16.5" customHeight="1">
      <c r="B21" s="17">
        <v>12</v>
      </c>
      <c r="C21" s="18" t="s">
        <v>733</v>
      </c>
      <c r="D21" s="64" t="s">
        <v>734</v>
      </c>
      <c r="E21" s="19" t="s">
        <v>735</v>
      </c>
      <c r="F21" s="20" t="s">
        <v>709</v>
      </c>
      <c r="G21" s="18" t="s">
        <v>77</v>
      </c>
      <c r="H21" s="21">
        <v>10</v>
      </c>
      <c r="I21" s="21">
        <v>4</v>
      </c>
      <c r="J21" s="21">
        <v>6</v>
      </c>
      <c r="K21" s="21">
        <v>9</v>
      </c>
      <c r="L21" s="28"/>
      <c r="M21" s="28"/>
      <c r="N21" s="28"/>
      <c r="O21" s="22">
        <v>5</v>
      </c>
      <c r="P21" s="23">
        <f>ROUND(SUMPRODUCT(H21:O21,$H$9:$O$9)/100,1)</f>
        <v>5.9</v>
      </c>
      <c r="Q21" s="24" t="str">
        <f t="shared" si="0"/>
        <v>C</v>
      </c>
      <c r="R21" s="25" t="str">
        <f t="shared" si="1"/>
        <v>Trung bình</v>
      </c>
      <c r="S21" s="26" t="str">
        <f t="shared" si="2"/>
        <v/>
      </c>
      <c r="T21" s="27" t="s">
        <v>63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2:38" ht="16.5" customHeight="1">
      <c r="B22" s="17">
        <v>13</v>
      </c>
      <c r="C22" s="18" t="s">
        <v>736</v>
      </c>
      <c r="D22" s="64" t="s">
        <v>438</v>
      </c>
      <c r="E22" s="19" t="s">
        <v>155</v>
      </c>
      <c r="F22" s="20" t="s">
        <v>354</v>
      </c>
      <c r="G22" s="18" t="s">
        <v>101</v>
      </c>
      <c r="H22" s="21">
        <v>10</v>
      </c>
      <c r="I22" s="21">
        <v>4</v>
      </c>
      <c r="J22" s="21">
        <v>2</v>
      </c>
      <c r="K22" s="21">
        <v>8</v>
      </c>
      <c r="L22" s="28"/>
      <c r="M22" s="28"/>
      <c r="N22" s="28"/>
      <c r="O22" s="22">
        <v>8</v>
      </c>
      <c r="P22" s="23">
        <f>ROUND(SUMPRODUCT(H22:O22,$H$9:$O$9)/100,1)</f>
        <v>7.2</v>
      </c>
      <c r="Q22" s="24" t="str">
        <f t="shared" si="0"/>
        <v>B</v>
      </c>
      <c r="R22" s="25" t="str">
        <f t="shared" si="1"/>
        <v>Khá</v>
      </c>
      <c r="S22" s="26" t="str">
        <f t="shared" si="2"/>
        <v/>
      </c>
      <c r="T22" s="27" t="s">
        <v>63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2:38" ht="16.5" customHeight="1">
      <c r="B23" s="17">
        <v>14</v>
      </c>
      <c r="C23" s="18" t="s">
        <v>737</v>
      </c>
      <c r="D23" s="64" t="s">
        <v>738</v>
      </c>
      <c r="E23" s="19" t="s">
        <v>357</v>
      </c>
      <c r="F23" s="20" t="s">
        <v>739</v>
      </c>
      <c r="G23" s="18" t="s">
        <v>101</v>
      </c>
      <c r="H23" s="21">
        <v>10</v>
      </c>
      <c r="I23" s="21">
        <v>7</v>
      </c>
      <c r="J23" s="21">
        <v>5</v>
      </c>
      <c r="K23" s="21">
        <v>8</v>
      </c>
      <c r="L23" s="28"/>
      <c r="M23" s="28"/>
      <c r="N23" s="28"/>
      <c r="O23" s="22">
        <v>6.5</v>
      </c>
      <c r="P23" s="23">
        <f>ROUND(SUMPRODUCT(H23:O23,$H$9:$O$9)/100,1)</f>
        <v>6.9</v>
      </c>
      <c r="Q23" s="24" t="str">
        <f t="shared" si="0"/>
        <v>C+</v>
      </c>
      <c r="R23" s="25" t="str">
        <f t="shared" si="1"/>
        <v>Trung bình</v>
      </c>
      <c r="S23" s="26" t="str">
        <f t="shared" si="2"/>
        <v/>
      </c>
      <c r="T23" s="27" t="s">
        <v>63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2:38" ht="16.5" customHeight="1">
      <c r="B24" s="17">
        <v>15</v>
      </c>
      <c r="C24" s="18" t="s">
        <v>740</v>
      </c>
      <c r="D24" s="64" t="s">
        <v>741</v>
      </c>
      <c r="E24" s="19" t="s">
        <v>742</v>
      </c>
      <c r="F24" s="20" t="s">
        <v>743</v>
      </c>
      <c r="G24" s="18" t="s">
        <v>77</v>
      </c>
      <c r="H24" s="21">
        <v>9</v>
      </c>
      <c r="I24" s="21">
        <v>4</v>
      </c>
      <c r="J24" s="21">
        <v>4</v>
      </c>
      <c r="K24" s="21">
        <v>9</v>
      </c>
      <c r="L24" s="28"/>
      <c r="M24" s="28"/>
      <c r="N24" s="28"/>
      <c r="O24" s="22">
        <v>7.5</v>
      </c>
      <c r="P24" s="23">
        <f>ROUND(SUMPRODUCT(H24:O24,$H$9:$O$9)/100,1)</f>
        <v>7.1</v>
      </c>
      <c r="Q24" s="24" t="str">
        <f t="shared" si="0"/>
        <v>B</v>
      </c>
      <c r="R24" s="25" t="str">
        <f t="shared" si="1"/>
        <v>Khá</v>
      </c>
      <c r="S24" s="26" t="str">
        <f t="shared" si="2"/>
        <v/>
      </c>
      <c r="T24" s="27" t="s">
        <v>63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2:38" ht="16.5" customHeight="1">
      <c r="B25" s="17">
        <v>16</v>
      </c>
      <c r="C25" s="18" t="s">
        <v>744</v>
      </c>
      <c r="D25" s="64" t="s">
        <v>745</v>
      </c>
      <c r="E25" s="19" t="s">
        <v>371</v>
      </c>
      <c r="F25" s="20" t="s">
        <v>746</v>
      </c>
      <c r="G25" s="18" t="s">
        <v>68</v>
      </c>
      <c r="H25" s="21">
        <v>10</v>
      </c>
      <c r="I25" s="21">
        <v>4</v>
      </c>
      <c r="J25" s="21">
        <v>2</v>
      </c>
      <c r="K25" s="21">
        <v>8</v>
      </c>
      <c r="L25" s="28"/>
      <c r="M25" s="28"/>
      <c r="N25" s="28"/>
      <c r="O25" s="22">
        <v>5</v>
      </c>
      <c r="P25" s="23">
        <f>ROUND(SUMPRODUCT(H25:O25,$H$9:$O$9)/100,1)</f>
        <v>5.4</v>
      </c>
      <c r="Q25" s="24" t="str">
        <f t="shared" si="0"/>
        <v>D+</v>
      </c>
      <c r="R25" s="25" t="str">
        <f t="shared" si="1"/>
        <v>Trung bình yếu</v>
      </c>
      <c r="S25" s="26" t="str">
        <f t="shared" si="2"/>
        <v/>
      </c>
      <c r="T25" s="27" t="s">
        <v>63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2:38" ht="16.5" customHeight="1">
      <c r="B26" s="17">
        <v>17</v>
      </c>
      <c r="C26" s="18" t="s">
        <v>747</v>
      </c>
      <c r="D26" s="64" t="s">
        <v>652</v>
      </c>
      <c r="E26" s="19" t="s">
        <v>371</v>
      </c>
      <c r="F26" s="20" t="s">
        <v>748</v>
      </c>
      <c r="G26" s="18" t="s">
        <v>96</v>
      </c>
      <c r="H26" s="21">
        <v>8</v>
      </c>
      <c r="I26" s="21">
        <v>4</v>
      </c>
      <c r="J26" s="21">
        <v>2</v>
      </c>
      <c r="K26" s="21">
        <v>8</v>
      </c>
      <c r="L26" s="28"/>
      <c r="M26" s="28"/>
      <c r="N26" s="28"/>
      <c r="O26" s="22">
        <v>3</v>
      </c>
      <c r="P26" s="23">
        <f>ROUND(SUMPRODUCT(H26:O26,$H$9:$O$9)/100,1)</f>
        <v>4</v>
      </c>
      <c r="Q26" s="24" t="str">
        <f t="shared" si="0"/>
        <v>D</v>
      </c>
      <c r="R26" s="25" t="str">
        <f t="shared" si="1"/>
        <v>Trung bình yếu</v>
      </c>
      <c r="S26" s="26" t="str">
        <f t="shared" si="2"/>
        <v/>
      </c>
      <c r="T26" s="27" t="s">
        <v>63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2:38" ht="16.5" customHeight="1">
      <c r="B27" s="17">
        <v>18</v>
      </c>
      <c r="C27" s="18" t="s">
        <v>749</v>
      </c>
      <c r="D27" s="64" t="s">
        <v>148</v>
      </c>
      <c r="E27" s="19" t="s">
        <v>371</v>
      </c>
      <c r="F27" s="20" t="s">
        <v>565</v>
      </c>
      <c r="G27" s="18" t="s">
        <v>88</v>
      </c>
      <c r="H27" s="21">
        <v>10</v>
      </c>
      <c r="I27" s="21">
        <v>4</v>
      </c>
      <c r="J27" s="21">
        <v>5</v>
      </c>
      <c r="K27" s="21">
        <v>8</v>
      </c>
      <c r="L27" s="28"/>
      <c r="M27" s="28"/>
      <c r="N27" s="28"/>
      <c r="O27" s="22">
        <v>6</v>
      </c>
      <c r="P27" s="23">
        <f>ROUND(SUMPRODUCT(H27:O27,$H$9:$O$9)/100,1)</f>
        <v>6.3</v>
      </c>
      <c r="Q27" s="24" t="str">
        <f t="shared" si="0"/>
        <v>C</v>
      </c>
      <c r="R27" s="25" t="str">
        <f t="shared" si="1"/>
        <v>Trung bình</v>
      </c>
      <c r="S27" s="26" t="str">
        <f t="shared" si="2"/>
        <v/>
      </c>
      <c r="T27" s="27" t="s">
        <v>63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2:38" ht="16.5" customHeight="1">
      <c r="B28" s="17">
        <v>19</v>
      </c>
      <c r="C28" s="18" t="s">
        <v>750</v>
      </c>
      <c r="D28" s="64" t="s">
        <v>343</v>
      </c>
      <c r="E28" s="19" t="s">
        <v>577</v>
      </c>
      <c r="F28" s="20" t="s">
        <v>260</v>
      </c>
      <c r="G28" s="18" t="s">
        <v>77</v>
      </c>
      <c r="H28" s="21">
        <v>10</v>
      </c>
      <c r="I28" s="21">
        <v>4</v>
      </c>
      <c r="J28" s="21">
        <v>2</v>
      </c>
      <c r="K28" s="21">
        <v>8</v>
      </c>
      <c r="L28" s="28"/>
      <c r="M28" s="28"/>
      <c r="N28" s="28"/>
      <c r="O28" s="22">
        <v>7.5</v>
      </c>
      <c r="P28" s="23">
        <f>ROUND(SUMPRODUCT(H28:O28,$H$9:$O$9)/100,1)</f>
        <v>6.9</v>
      </c>
      <c r="Q28" s="24" t="str">
        <f t="shared" si="0"/>
        <v>C+</v>
      </c>
      <c r="R28" s="25" t="str">
        <f t="shared" si="1"/>
        <v>Trung bình</v>
      </c>
      <c r="S28" s="26" t="str">
        <f t="shared" si="2"/>
        <v/>
      </c>
      <c r="T28" s="27" t="s">
        <v>63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2:38" ht="16.5" customHeight="1">
      <c r="B29" s="17">
        <v>20</v>
      </c>
      <c r="C29" s="18" t="s">
        <v>751</v>
      </c>
      <c r="D29" s="64" t="s">
        <v>265</v>
      </c>
      <c r="E29" s="19" t="s">
        <v>752</v>
      </c>
      <c r="F29" s="20" t="s">
        <v>230</v>
      </c>
      <c r="G29" s="18" t="s">
        <v>77</v>
      </c>
      <c r="H29" s="21">
        <v>9</v>
      </c>
      <c r="I29" s="21">
        <v>4</v>
      </c>
      <c r="J29" s="21">
        <v>2</v>
      </c>
      <c r="K29" s="21">
        <v>8</v>
      </c>
      <c r="L29" s="28"/>
      <c r="M29" s="28"/>
      <c r="N29" s="28"/>
      <c r="O29" s="22">
        <v>7.5</v>
      </c>
      <c r="P29" s="23">
        <f>ROUND(SUMPRODUCT(H29:O29,$H$9:$O$9)/100,1)</f>
        <v>6.8</v>
      </c>
      <c r="Q29" s="24" t="str">
        <f t="shared" si="0"/>
        <v>C+</v>
      </c>
      <c r="R29" s="25" t="str">
        <f t="shared" si="1"/>
        <v>Trung bình</v>
      </c>
      <c r="S29" s="26" t="str">
        <f t="shared" si="2"/>
        <v/>
      </c>
      <c r="T29" s="27" t="s">
        <v>63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2:38" ht="16.5" customHeight="1">
      <c r="B30" s="17">
        <v>21</v>
      </c>
      <c r="C30" s="18" t="s">
        <v>753</v>
      </c>
      <c r="D30" s="64" t="s">
        <v>754</v>
      </c>
      <c r="E30" s="19" t="s">
        <v>182</v>
      </c>
      <c r="F30" s="20" t="s">
        <v>755</v>
      </c>
      <c r="G30" s="18" t="s">
        <v>101</v>
      </c>
      <c r="H30" s="21">
        <v>8</v>
      </c>
      <c r="I30" s="21">
        <v>4</v>
      </c>
      <c r="J30" s="21">
        <v>2</v>
      </c>
      <c r="K30" s="21">
        <v>8</v>
      </c>
      <c r="L30" s="28"/>
      <c r="M30" s="28"/>
      <c r="N30" s="28"/>
      <c r="O30" s="22">
        <v>5.5</v>
      </c>
      <c r="P30" s="23">
        <f>ROUND(SUMPRODUCT(H30:O30,$H$9:$O$9)/100,1)</f>
        <v>5.5</v>
      </c>
      <c r="Q30" s="24" t="str">
        <f t="shared" si="0"/>
        <v>C</v>
      </c>
      <c r="R30" s="25" t="str">
        <f t="shared" si="1"/>
        <v>Trung bình</v>
      </c>
      <c r="S30" s="26" t="str">
        <f t="shared" si="2"/>
        <v/>
      </c>
      <c r="T30" s="27" t="s">
        <v>63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2:38" ht="16.5" customHeight="1">
      <c r="B31" s="17">
        <v>22</v>
      </c>
      <c r="C31" s="18" t="s">
        <v>756</v>
      </c>
      <c r="D31" s="64" t="s">
        <v>757</v>
      </c>
      <c r="E31" s="19" t="s">
        <v>189</v>
      </c>
      <c r="F31" s="20" t="s">
        <v>758</v>
      </c>
      <c r="G31" s="18" t="s">
        <v>68</v>
      </c>
      <c r="H31" s="21">
        <v>7</v>
      </c>
      <c r="I31" s="21">
        <v>4</v>
      </c>
      <c r="J31" s="21">
        <v>2</v>
      </c>
      <c r="K31" s="21">
        <v>8</v>
      </c>
      <c r="L31" s="28"/>
      <c r="M31" s="28"/>
      <c r="N31" s="28"/>
      <c r="O31" s="22">
        <v>3</v>
      </c>
      <c r="P31" s="23">
        <f>ROUND(SUMPRODUCT(H31:O31,$H$9:$O$9)/100,1)</f>
        <v>3.9</v>
      </c>
      <c r="Q31" s="24" t="str">
        <f t="shared" si="0"/>
        <v>F</v>
      </c>
      <c r="R31" s="25" t="str">
        <f t="shared" si="1"/>
        <v>Kém</v>
      </c>
      <c r="S31" s="26" t="str">
        <f t="shared" si="2"/>
        <v/>
      </c>
      <c r="T31" s="27" t="s">
        <v>63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2:38" ht="16.5" customHeight="1">
      <c r="B32" s="17">
        <v>23</v>
      </c>
      <c r="C32" s="18" t="s">
        <v>759</v>
      </c>
      <c r="D32" s="64" t="s">
        <v>760</v>
      </c>
      <c r="E32" s="19" t="s">
        <v>189</v>
      </c>
      <c r="F32" s="20" t="s">
        <v>761</v>
      </c>
      <c r="G32" s="18" t="s">
        <v>68</v>
      </c>
      <c r="H32" s="21">
        <v>9</v>
      </c>
      <c r="I32" s="21">
        <v>6</v>
      </c>
      <c r="J32" s="21">
        <v>2</v>
      </c>
      <c r="K32" s="21">
        <v>8</v>
      </c>
      <c r="L32" s="28"/>
      <c r="M32" s="28"/>
      <c r="N32" s="28"/>
      <c r="O32" s="22">
        <v>6.5</v>
      </c>
      <c r="P32" s="23">
        <f>ROUND(SUMPRODUCT(H32:O32,$H$9:$O$9)/100,1)</f>
        <v>6.4</v>
      </c>
      <c r="Q32" s="24" t="str">
        <f t="shared" si="0"/>
        <v>C</v>
      </c>
      <c r="R32" s="25" t="str">
        <f t="shared" si="1"/>
        <v>Trung bình</v>
      </c>
      <c r="S32" s="26" t="str">
        <f t="shared" si="2"/>
        <v/>
      </c>
      <c r="T32" s="27" t="s">
        <v>63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2:38" ht="16.5" customHeight="1">
      <c r="B33" s="17">
        <v>24</v>
      </c>
      <c r="C33" s="18" t="s">
        <v>762</v>
      </c>
      <c r="D33" s="64" t="s">
        <v>763</v>
      </c>
      <c r="E33" s="19" t="s">
        <v>764</v>
      </c>
      <c r="F33" s="20" t="s">
        <v>139</v>
      </c>
      <c r="G33" s="18" t="s">
        <v>84</v>
      </c>
      <c r="H33" s="21">
        <v>10</v>
      </c>
      <c r="I33" s="21">
        <v>7</v>
      </c>
      <c r="J33" s="21">
        <v>4</v>
      </c>
      <c r="K33" s="21">
        <v>8</v>
      </c>
      <c r="L33" s="28"/>
      <c r="M33" s="28"/>
      <c r="N33" s="28"/>
      <c r="O33" s="22">
        <v>7.5</v>
      </c>
      <c r="P33" s="23">
        <f>ROUND(SUMPRODUCT(H33:O33,$H$9:$O$9)/100,1)</f>
        <v>7.4</v>
      </c>
      <c r="Q33" s="24" t="str">
        <f t="shared" si="0"/>
        <v>B</v>
      </c>
      <c r="R33" s="25" t="str">
        <f t="shared" si="1"/>
        <v>Khá</v>
      </c>
      <c r="S33" s="26" t="str">
        <f t="shared" si="2"/>
        <v/>
      </c>
      <c r="T33" s="27" t="s">
        <v>63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2:38" ht="16.5" customHeight="1">
      <c r="B34" s="17">
        <v>25</v>
      </c>
      <c r="C34" s="18" t="s">
        <v>765</v>
      </c>
      <c r="D34" s="64" t="s">
        <v>766</v>
      </c>
      <c r="E34" s="19" t="s">
        <v>398</v>
      </c>
      <c r="F34" s="20" t="s">
        <v>732</v>
      </c>
      <c r="G34" s="18" t="s">
        <v>96</v>
      </c>
      <c r="H34" s="21">
        <v>8</v>
      </c>
      <c r="I34" s="21">
        <v>4</v>
      </c>
      <c r="J34" s="21">
        <v>2</v>
      </c>
      <c r="K34" s="21">
        <v>9</v>
      </c>
      <c r="L34" s="28"/>
      <c r="M34" s="28"/>
      <c r="N34" s="28"/>
      <c r="O34" s="22">
        <v>8</v>
      </c>
      <c r="P34" s="23">
        <f>ROUND(SUMPRODUCT(H34:O34,$H$9:$O$9)/100,1)</f>
        <v>7.1</v>
      </c>
      <c r="Q34" s="24" t="str">
        <f t="shared" si="0"/>
        <v>B</v>
      </c>
      <c r="R34" s="25" t="str">
        <f t="shared" si="1"/>
        <v>Khá</v>
      </c>
      <c r="S34" s="26" t="str">
        <f t="shared" si="2"/>
        <v/>
      </c>
      <c r="T34" s="27" t="s">
        <v>63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2:38" ht="16.5" customHeight="1">
      <c r="B35" s="17">
        <v>26</v>
      </c>
      <c r="C35" s="18" t="s">
        <v>767</v>
      </c>
      <c r="D35" s="64" t="s">
        <v>423</v>
      </c>
      <c r="E35" s="19" t="s">
        <v>196</v>
      </c>
      <c r="F35" s="20" t="s">
        <v>433</v>
      </c>
      <c r="G35" s="18" t="s">
        <v>124</v>
      </c>
      <c r="H35" s="21">
        <v>10</v>
      </c>
      <c r="I35" s="21">
        <v>7</v>
      </c>
      <c r="J35" s="21">
        <v>2</v>
      </c>
      <c r="K35" s="21">
        <v>8</v>
      </c>
      <c r="L35" s="28"/>
      <c r="M35" s="28"/>
      <c r="N35" s="28"/>
      <c r="O35" s="22">
        <v>4.5</v>
      </c>
      <c r="P35" s="23">
        <f>ROUND(SUMPRODUCT(H35:O35,$H$9:$O$9)/100,1)</f>
        <v>5.4</v>
      </c>
      <c r="Q35" s="24" t="str">
        <f t="shared" si="0"/>
        <v>D+</v>
      </c>
      <c r="R35" s="25" t="str">
        <f t="shared" si="1"/>
        <v>Trung bình yếu</v>
      </c>
      <c r="S35" s="26" t="str">
        <f t="shared" si="2"/>
        <v/>
      </c>
      <c r="T35" s="27" t="s">
        <v>63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2:38" ht="16.5" customHeight="1">
      <c r="B36" s="17">
        <v>27</v>
      </c>
      <c r="C36" s="18" t="s">
        <v>768</v>
      </c>
      <c r="D36" s="64" t="s">
        <v>148</v>
      </c>
      <c r="E36" s="19" t="s">
        <v>598</v>
      </c>
      <c r="F36" s="20" t="s">
        <v>769</v>
      </c>
      <c r="G36" s="18" t="s">
        <v>68</v>
      </c>
      <c r="H36" s="21">
        <v>8</v>
      </c>
      <c r="I36" s="21">
        <v>4</v>
      </c>
      <c r="J36" s="21">
        <v>2</v>
      </c>
      <c r="K36" s="21">
        <v>8</v>
      </c>
      <c r="L36" s="28"/>
      <c r="M36" s="28"/>
      <c r="N36" s="28"/>
      <c r="O36" s="22">
        <v>4</v>
      </c>
      <c r="P36" s="23">
        <f>ROUND(SUMPRODUCT(H36:O36,$H$9:$O$9)/100,1)</f>
        <v>4.5999999999999996</v>
      </c>
      <c r="Q36" s="24" t="str">
        <f t="shared" si="0"/>
        <v>D</v>
      </c>
      <c r="R36" s="25" t="str">
        <f t="shared" si="1"/>
        <v>Trung bình yếu</v>
      </c>
      <c r="S36" s="26" t="str">
        <f t="shared" si="2"/>
        <v/>
      </c>
      <c r="T36" s="27" t="s">
        <v>63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2:38" ht="16.5" customHeight="1">
      <c r="B37" s="17">
        <v>28</v>
      </c>
      <c r="C37" s="18" t="s">
        <v>770</v>
      </c>
      <c r="D37" s="64" t="s">
        <v>148</v>
      </c>
      <c r="E37" s="19" t="s">
        <v>606</v>
      </c>
      <c r="F37" s="20" t="s">
        <v>771</v>
      </c>
      <c r="G37" s="18" t="s">
        <v>101</v>
      </c>
      <c r="H37" s="21">
        <v>10</v>
      </c>
      <c r="I37" s="21">
        <v>6</v>
      </c>
      <c r="J37" s="21">
        <v>5</v>
      </c>
      <c r="K37" s="21">
        <v>8</v>
      </c>
      <c r="L37" s="28"/>
      <c r="M37" s="28"/>
      <c r="N37" s="28"/>
      <c r="O37" s="22">
        <v>7</v>
      </c>
      <c r="P37" s="23">
        <f>ROUND(SUMPRODUCT(H37:O37,$H$9:$O$9)/100,1)</f>
        <v>7.1</v>
      </c>
      <c r="Q37" s="24" t="str">
        <f t="shared" si="0"/>
        <v>B</v>
      </c>
      <c r="R37" s="25" t="str">
        <f t="shared" si="1"/>
        <v>Khá</v>
      </c>
      <c r="S37" s="26" t="str">
        <f t="shared" si="2"/>
        <v/>
      </c>
      <c r="T37" s="27" t="s">
        <v>63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2:38" ht="16.5" customHeight="1">
      <c r="B38" s="17">
        <v>29</v>
      </c>
      <c r="C38" s="18" t="s">
        <v>772</v>
      </c>
      <c r="D38" s="64" t="s">
        <v>773</v>
      </c>
      <c r="E38" s="19" t="s">
        <v>774</v>
      </c>
      <c r="F38" s="20" t="s">
        <v>775</v>
      </c>
      <c r="G38" s="18" t="s">
        <v>124</v>
      </c>
      <c r="H38" s="21">
        <v>10</v>
      </c>
      <c r="I38" s="21">
        <v>8</v>
      </c>
      <c r="J38" s="21">
        <v>4</v>
      </c>
      <c r="K38" s="21">
        <v>8</v>
      </c>
      <c r="L38" s="28"/>
      <c r="M38" s="28"/>
      <c r="N38" s="28"/>
      <c r="O38" s="22">
        <v>8</v>
      </c>
      <c r="P38" s="23">
        <f>ROUND(SUMPRODUCT(H38:O38,$H$9:$O$9)/100,1)</f>
        <v>7.8</v>
      </c>
      <c r="Q38" s="24" t="str">
        <f t="shared" si="0"/>
        <v>B</v>
      </c>
      <c r="R38" s="25" t="str">
        <f t="shared" si="1"/>
        <v>Khá</v>
      </c>
      <c r="S38" s="26" t="str">
        <f t="shared" si="2"/>
        <v/>
      </c>
      <c r="T38" s="27" t="s">
        <v>63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2:38" ht="16.5" customHeight="1">
      <c r="B39" s="17">
        <v>30</v>
      </c>
      <c r="C39" s="18" t="s">
        <v>776</v>
      </c>
      <c r="D39" s="64" t="s">
        <v>394</v>
      </c>
      <c r="E39" s="19" t="s">
        <v>777</v>
      </c>
      <c r="F39" s="20" t="s">
        <v>149</v>
      </c>
      <c r="G39" s="18" t="s">
        <v>84</v>
      </c>
      <c r="H39" s="21">
        <v>10</v>
      </c>
      <c r="I39" s="21">
        <v>4</v>
      </c>
      <c r="J39" s="21">
        <v>6</v>
      </c>
      <c r="K39" s="21">
        <v>8</v>
      </c>
      <c r="L39" s="28"/>
      <c r="M39" s="28"/>
      <c r="N39" s="28"/>
      <c r="O39" s="22">
        <v>6</v>
      </c>
      <c r="P39" s="23">
        <f>ROUND(SUMPRODUCT(H39:O39,$H$9:$O$9)/100,1)</f>
        <v>6.4</v>
      </c>
      <c r="Q39" s="24" t="str">
        <f t="shared" si="0"/>
        <v>C</v>
      </c>
      <c r="R39" s="25" t="str">
        <f t="shared" si="1"/>
        <v>Trung bình</v>
      </c>
      <c r="S39" s="26" t="str">
        <f t="shared" si="2"/>
        <v/>
      </c>
      <c r="T39" s="27" t="s">
        <v>63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2:38" ht="16.5" customHeight="1">
      <c r="B40" s="17">
        <v>31</v>
      </c>
      <c r="C40" s="18" t="s">
        <v>778</v>
      </c>
      <c r="D40" s="64" t="s">
        <v>563</v>
      </c>
      <c r="E40" s="19" t="s">
        <v>779</v>
      </c>
      <c r="F40" s="20" t="s">
        <v>674</v>
      </c>
      <c r="G40" s="18" t="s">
        <v>96</v>
      </c>
      <c r="H40" s="21">
        <v>10</v>
      </c>
      <c r="I40" s="21">
        <v>4</v>
      </c>
      <c r="J40" s="21">
        <v>8</v>
      </c>
      <c r="K40" s="21">
        <v>9</v>
      </c>
      <c r="L40" s="28"/>
      <c r="M40" s="28"/>
      <c r="N40" s="28"/>
      <c r="O40" s="22">
        <v>6.5</v>
      </c>
      <c r="P40" s="23">
        <f>ROUND(SUMPRODUCT(H40:O40,$H$9:$O$9)/100,1)</f>
        <v>7</v>
      </c>
      <c r="Q40" s="24" t="str">
        <f t="shared" si="0"/>
        <v>B</v>
      </c>
      <c r="R40" s="25" t="str">
        <f t="shared" si="1"/>
        <v>Khá</v>
      </c>
      <c r="S40" s="26" t="str">
        <f t="shared" si="2"/>
        <v/>
      </c>
      <c r="T40" s="27" t="s">
        <v>63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2:38" ht="16.5" customHeight="1">
      <c r="B41" s="17">
        <v>32</v>
      </c>
      <c r="C41" s="18" t="s">
        <v>780</v>
      </c>
      <c r="D41" s="64" t="s">
        <v>391</v>
      </c>
      <c r="E41" s="19" t="s">
        <v>214</v>
      </c>
      <c r="F41" s="20" t="s">
        <v>781</v>
      </c>
      <c r="G41" s="18" t="s">
        <v>383</v>
      </c>
      <c r="H41" s="21">
        <v>9</v>
      </c>
      <c r="I41" s="21">
        <v>4</v>
      </c>
      <c r="J41" s="21">
        <v>2</v>
      </c>
      <c r="K41" s="21">
        <v>8</v>
      </c>
      <c r="L41" s="28"/>
      <c r="M41" s="28"/>
      <c r="N41" s="28"/>
      <c r="O41" s="22">
        <v>4</v>
      </c>
      <c r="P41" s="23">
        <f>ROUND(SUMPRODUCT(H41:O41,$H$9:$O$9)/100,1)</f>
        <v>4.7</v>
      </c>
      <c r="Q41" s="24" t="str">
        <f t="shared" si="0"/>
        <v>D</v>
      </c>
      <c r="R41" s="25" t="str">
        <f t="shared" si="1"/>
        <v>Trung bình yếu</v>
      </c>
      <c r="S41" s="26" t="str">
        <f t="shared" si="2"/>
        <v/>
      </c>
      <c r="T41" s="27" t="s">
        <v>63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2:38" ht="16.5" customHeight="1">
      <c r="B42" s="17">
        <v>33</v>
      </c>
      <c r="C42" s="18" t="s">
        <v>782</v>
      </c>
      <c r="D42" s="64" t="s">
        <v>783</v>
      </c>
      <c r="E42" s="19" t="s">
        <v>214</v>
      </c>
      <c r="F42" s="20" t="s">
        <v>784</v>
      </c>
      <c r="G42" s="18" t="s">
        <v>84</v>
      </c>
      <c r="H42" s="21">
        <v>10</v>
      </c>
      <c r="I42" s="21">
        <v>8</v>
      </c>
      <c r="J42" s="21">
        <v>6</v>
      </c>
      <c r="K42" s="21">
        <v>9</v>
      </c>
      <c r="L42" s="28"/>
      <c r="M42" s="28"/>
      <c r="N42" s="28"/>
      <c r="O42" s="22">
        <v>8.5</v>
      </c>
      <c r="P42" s="23">
        <f>ROUND(SUMPRODUCT(H42:O42,$H$9:$O$9)/100,1)</f>
        <v>8.4</v>
      </c>
      <c r="Q42" s="24" t="str">
        <f t="shared" ref="Q42:Q76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25" t="str">
        <f t="shared" ref="R42:R76" si="4">IF($P42&lt;4,"Kém",IF(AND($P42&gt;=4,$P42&lt;=5.4),"Trung bình yếu",IF(AND($P42&gt;=5.5,$P42&lt;=6.9),"Trung bình",IF(AND($P42&gt;=7,$P42&lt;=8.4),"Khá",IF(AND($P42&gt;=8.5,$P42&lt;=10),"Giỏi","")))))</f>
        <v>Khá</v>
      </c>
      <c r="S42" s="26" t="str">
        <f t="shared" ref="S42:S76" si="5">+IF(OR($H42=0,$I42=0,$J42=0,$K42=0),"Không đủ ĐKDT","")</f>
        <v/>
      </c>
      <c r="T42" s="27" t="s">
        <v>63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2:38" ht="16.5" customHeight="1">
      <c r="B43" s="17">
        <v>34</v>
      </c>
      <c r="C43" s="18" t="s">
        <v>785</v>
      </c>
      <c r="D43" s="64" t="s">
        <v>786</v>
      </c>
      <c r="E43" s="19" t="s">
        <v>214</v>
      </c>
      <c r="F43" s="20" t="s">
        <v>787</v>
      </c>
      <c r="G43" s="18" t="s">
        <v>88</v>
      </c>
      <c r="H43" s="21">
        <v>10</v>
      </c>
      <c r="I43" s="21">
        <v>4</v>
      </c>
      <c r="J43" s="21">
        <v>5</v>
      </c>
      <c r="K43" s="21">
        <v>8</v>
      </c>
      <c r="L43" s="28"/>
      <c r="M43" s="28"/>
      <c r="N43" s="28"/>
      <c r="O43" s="22">
        <v>5.5</v>
      </c>
      <c r="P43" s="23">
        <f>ROUND(SUMPRODUCT(H43:O43,$H$9:$O$9)/100,1)</f>
        <v>6</v>
      </c>
      <c r="Q43" s="24" t="str">
        <f t="shared" si="3"/>
        <v>C</v>
      </c>
      <c r="R43" s="25" t="str">
        <f t="shared" si="4"/>
        <v>Trung bình</v>
      </c>
      <c r="S43" s="26" t="str">
        <f t="shared" si="5"/>
        <v/>
      </c>
      <c r="T43" s="27" t="s">
        <v>63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2:38" ht="16.5" customHeight="1">
      <c r="B44" s="17">
        <v>35</v>
      </c>
      <c r="C44" s="18" t="s">
        <v>788</v>
      </c>
      <c r="D44" s="64" t="s">
        <v>195</v>
      </c>
      <c r="E44" s="19" t="s">
        <v>412</v>
      </c>
      <c r="F44" s="20" t="s">
        <v>521</v>
      </c>
      <c r="G44" s="18" t="s">
        <v>72</v>
      </c>
      <c r="H44" s="21">
        <v>10</v>
      </c>
      <c r="I44" s="21">
        <v>4</v>
      </c>
      <c r="J44" s="21">
        <v>8</v>
      </c>
      <c r="K44" s="21">
        <v>8</v>
      </c>
      <c r="L44" s="28"/>
      <c r="M44" s="28"/>
      <c r="N44" s="28"/>
      <c r="O44" s="22">
        <v>1.5</v>
      </c>
      <c r="P44" s="23">
        <f>ROUND(SUMPRODUCT(H44:O44,$H$9:$O$9)/100,1)</f>
        <v>3.9</v>
      </c>
      <c r="Q44" s="24" t="str">
        <f t="shared" si="3"/>
        <v>F</v>
      </c>
      <c r="R44" s="25" t="str">
        <f t="shared" si="4"/>
        <v>Kém</v>
      </c>
      <c r="S44" s="26" t="str">
        <f t="shared" si="5"/>
        <v/>
      </c>
      <c r="T44" s="27" t="s">
        <v>62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2:38" ht="16.5" customHeight="1">
      <c r="B45" s="17">
        <v>36</v>
      </c>
      <c r="C45" s="18" t="s">
        <v>789</v>
      </c>
      <c r="D45" s="64" t="s">
        <v>122</v>
      </c>
      <c r="E45" s="19" t="s">
        <v>412</v>
      </c>
      <c r="F45" s="20" t="s">
        <v>790</v>
      </c>
      <c r="G45" s="18" t="s">
        <v>84</v>
      </c>
      <c r="H45" s="21">
        <v>10</v>
      </c>
      <c r="I45" s="21">
        <v>9</v>
      </c>
      <c r="J45" s="21">
        <v>2</v>
      </c>
      <c r="K45" s="21">
        <v>10</v>
      </c>
      <c r="L45" s="28"/>
      <c r="M45" s="28"/>
      <c r="N45" s="28"/>
      <c r="O45" s="22">
        <v>7.5</v>
      </c>
      <c r="P45" s="23">
        <f>ROUND(SUMPRODUCT(H45:O45,$H$9:$O$9)/100,1)</f>
        <v>7.6</v>
      </c>
      <c r="Q45" s="24" t="str">
        <f t="shared" si="3"/>
        <v>B</v>
      </c>
      <c r="R45" s="25" t="str">
        <f t="shared" si="4"/>
        <v>Khá</v>
      </c>
      <c r="S45" s="26" t="str">
        <f t="shared" si="5"/>
        <v/>
      </c>
      <c r="T45" s="27" t="s">
        <v>62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2:38" ht="16.5" customHeight="1">
      <c r="B46" s="17">
        <v>37</v>
      </c>
      <c r="C46" s="18" t="s">
        <v>791</v>
      </c>
      <c r="D46" s="64" t="s">
        <v>741</v>
      </c>
      <c r="E46" s="19" t="s">
        <v>792</v>
      </c>
      <c r="F46" s="20" t="s">
        <v>333</v>
      </c>
      <c r="G46" s="18" t="s">
        <v>77</v>
      </c>
      <c r="H46" s="21">
        <v>10</v>
      </c>
      <c r="I46" s="21">
        <v>4</v>
      </c>
      <c r="J46" s="21">
        <v>6</v>
      </c>
      <c r="K46" s="21">
        <v>8</v>
      </c>
      <c r="L46" s="28"/>
      <c r="M46" s="28"/>
      <c r="N46" s="28"/>
      <c r="O46" s="22">
        <v>7</v>
      </c>
      <c r="P46" s="23">
        <f>ROUND(SUMPRODUCT(H46:O46,$H$9:$O$9)/100,1)</f>
        <v>7</v>
      </c>
      <c r="Q46" s="24" t="str">
        <f t="shared" si="3"/>
        <v>B</v>
      </c>
      <c r="R46" s="25" t="str">
        <f t="shared" si="4"/>
        <v>Khá</v>
      </c>
      <c r="S46" s="26" t="str">
        <f t="shared" si="5"/>
        <v/>
      </c>
      <c r="T46" s="27" t="s">
        <v>62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2:38" ht="16.5" customHeight="1">
      <c r="B47" s="17">
        <v>38</v>
      </c>
      <c r="C47" s="18" t="s">
        <v>793</v>
      </c>
      <c r="D47" s="64" t="s">
        <v>130</v>
      </c>
      <c r="E47" s="19" t="s">
        <v>424</v>
      </c>
      <c r="F47" s="20" t="s">
        <v>794</v>
      </c>
      <c r="G47" s="18" t="s">
        <v>84</v>
      </c>
      <c r="H47" s="21">
        <v>10</v>
      </c>
      <c r="I47" s="21">
        <v>4</v>
      </c>
      <c r="J47" s="21">
        <v>2</v>
      </c>
      <c r="K47" s="21">
        <v>8</v>
      </c>
      <c r="L47" s="28"/>
      <c r="M47" s="28"/>
      <c r="N47" s="28"/>
      <c r="O47" s="22">
        <v>6</v>
      </c>
      <c r="P47" s="23">
        <f>ROUND(SUMPRODUCT(H47:O47,$H$9:$O$9)/100,1)</f>
        <v>6</v>
      </c>
      <c r="Q47" s="24" t="str">
        <f t="shared" si="3"/>
        <v>C</v>
      </c>
      <c r="R47" s="25" t="str">
        <f t="shared" si="4"/>
        <v>Trung bình</v>
      </c>
      <c r="S47" s="26" t="str">
        <f t="shared" si="5"/>
        <v/>
      </c>
      <c r="T47" s="27" t="s">
        <v>62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2:38" ht="16.5" customHeight="1">
      <c r="B48" s="17">
        <v>39</v>
      </c>
      <c r="C48" s="18" t="s">
        <v>795</v>
      </c>
      <c r="D48" s="64" t="s">
        <v>796</v>
      </c>
      <c r="E48" s="19" t="s">
        <v>424</v>
      </c>
      <c r="F48" s="20" t="s">
        <v>797</v>
      </c>
      <c r="G48" s="18" t="s">
        <v>77</v>
      </c>
      <c r="H48" s="21">
        <v>9</v>
      </c>
      <c r="I48" s="21">
        <v>4</v>
      </c>
      <c r="J48" s="21">
        <v>3</v>
      </c>
      <c r="K48" s="21">
        <v>9</v>
      </c>
      <c r="L48" s="28"/>
      <c r="M48" s="28"/>
      <c r="N48" s="28"/>
      <c r="O48" s="22">
        <v>7.5</v>
      </c>
      <c r="P48" s="23">
        <f>ROUND(SUMPRODUCT(H48:O48,$H$9:$O$9)/100,1)</f>
        <v>7</v>
      </c>
      <c r="Q48" s="24" t="str">
        <f t="shared" si="3"/>
        <v>B</v>
      </c>
      <c r="R48" s="25" t="str">
        <f t="shared" si="4"/>
        <v>Khá</v>
      </c>
      <c r="S48" s="26" t="str">
        <f t="shared" si="5"/>
        <v/>
      </c>
      <c r="T48" s="27" t="s">
        <v>62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ht="16.5" customHeight="1">
      <c r="B49" s="17">
        <v>40</v>
      </c>
      <c r="C49" s="18" t="s">
        <v>798</v>
      </c>
      <c r="D49" s="64" t="s">
        <v>137</v>
      </c>
      <c r="E49" s="19" t="s">
        <v>424</v>
      </c>
      <c r="F49" s="20" t="s">
        <v>799</v>
      </c>
      <c r="G49" s="18" t="s">
        <v>96</v>
      </c>
      <c r="H49" s="21">
        <v>10</v>
      </c>
      <c r="I49" s="21">
        <v>4</v>
      </c>
      <c r="J49" s="21">
        <v>4</v>
      </c>
      <c r="K49" s="21">
        <v>8</v>
      </c>
      <c r="L49" s="28"/>
      <c r="M49" s="28"/>
      <c r="N49" s="28"/>
      <c r="O49" s="22">
        <v>6</v>
      </c>
      <c r="P49" s="23">
        <f>ROUND(SUMPRODUCT(H49:O49,$H$9:$O$9)/100,1)</f>
        <v>6.2</v>
      </c>
      <c r="Q49" s="24" t="str">
        <f t="shared" si="3"/>
        <v>C</v>
      </c>
      <c r="R49" s="25" t="str">
        <f t="shared" si="4"/>
        <v>Trung bình</v>
      </c>
      <c r="S49" s="26" t="str">
        <f t="shared" si="5"/>
        <v/>
      </c>
      <c r="T49" s="27" t="s">
        <v>62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2:38" ht="16.5" customHeight="1">
      <c r="B50" s="17">
        <v>41</v>
      </c>
      <c r="C50" s="18" t="s">
        <v>800</v>
      </c>
      <c r="D50" s="64" t="s">
        <v>148</v>
      </c>
      <c r="E50" s="19" t="s">
        <v>222</v>
      </c>
      <c r="F50" s="20" t="s">
        <v>801</v>
      </c>
      <c r="G50" s="18" t="s">
        <v>101</v>
      </c>
      <c r="H50" s="21">
        <v>10</v>
      </c>
      <c r="I50" s="21">
        <v>7</v>
      </c>
      <c r="J50" s="21">
        <v>10</v>
      </c>
      <c r="K50" s="21">
        <v>9</v>
      </c>
      <c r="L50" s="28"/>
      <c r="M50" s="28"/>
      <c r="N50" s="28"/>
      <c r="O50" s="22">
        <v>7.5</v>
      </c>
      <c r="P50" s="23">
        <f>ROUND(SUMPRODUCT(H50:O50,$H$9:$O$9)/100,1)</f>
        <v>8.1</v>
      </c>
      <c r="Q50" s="24" t="str">
        <f t="shared" si="3"/>
        <v>B+</v>
      </c>
      <c r="R50" s="25" t="str">
        <f t="shared" si="4"/>
        <v>Khá</v>
      </c>
      <c r="S50" s="26" t="str">
        <f t="shared" si="5"/>
        <v/>
      </c>
      <c r="T50" s="27" t="s">
        <v>62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2:38" ht="16.5" customHeight="1">
      <c r="B51" s="17">
        <v>42</v>
      </c>
      <c r="C51" s="18" t="s">
        <v>802</v>
      </c>
      <c r="D51" s="64" t="s">
        <v>803</v>
      </c>
      <c r="E51" s="19" t="s">
        <v>229</v>
      </c>
      <c r="F51" s="20" t="s">
        <v>655</v>
      </c>
      <c r="G51" s="18" t="s">
        <v>84</v>
      </c>
      <c r="H51" s="21">
        <v>9</v>
      </c>
      <c r="I51" s="21">
        <v>4</v>
      </c>
      <c r="J51" s="21">
        <v>2</v>
      </c>
      <c r="K51" s="21">
        <v>8</v>
      </c>
      <c r="L51" s="28"/>
      <c r="M51" s="28"/>
      <c r="N51" s="28"/>
      <c r="O51" s="22">
        <v>7</v>
      </c>
      <c r="P51" s="23">
        <f>ROUND(SUMPRODUCT(H51:O51,$H$9:$O$9)/100,1)</f>
        <v>6.5</v>
      </c>
      <c r="Q51" s="24" t="str">
        <f t="shared" si="3"/>
        <v>C+</v>
      </c>
      <c r="R51" s="25" t="str">
        <f t="shared" si="4"/>
        <v>Trung bình</v>
      </c>
      <c r="S51" s="26" t="str">
        <f t="shared" si="5"/>
        <v/>
      </c>
      <c r="T51" s="27" t="s">
        <v>62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2:38" ht="16.5" customHeight="1">
      <c r="B52" s="17">
        <v>43</v>
      </c>
      <c r="C52" s="18" t="s">
        <v>804</v>
      </c>
      <c r="D52" s="64" t="s">
        <v>435</v>
      </c>
      <c r="E52" s="19" t="s">
        <v>229</v>
      </c>
      <c r="F52" s="20" t="s">
        <v>805</v>
      </c>
      <c r="G52" s="18" t="s">
        <v>101</v>
      </c>
      <c r="H52" s="21">
        <v>8</v>
      </c>
      <c r="I52" s="21">
        <v>4</v>
      </c>
      <c r="J52" s="21">
        <v>4</v>
      </c>
      <c r="K52" s="21">
        <v>8</v>
      </c>
      <c r="L52" s="28"/>
      <c r="M52" s="28"/>
      <c r="N52" s="28"/>
      <c r="O52" s="22">
        <v>3</v>
      </c>
      <c r="P52" s="23">
        <f>ROUND(SUMPRODUCT(H52:O52,$H$9:$O$9)/100,1)</f>
        <v>4.2</v>
      </c>
      <c r="Q52" s="24" t="str">
        <f t="shared" si="3"/>
        <v>D</v>
      </c>
      <c r="R52" s="25" t="str">
        <f t="shared" si="4"/>
        <v>Trung bình yếu</v>
      </c>
      <c r="S52" s="26" t="str">
        <f t="shared" si="5"/>
        <v/>
      </c>
      <c r="T52" s="27" t="s">
        <v>62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2:38" ht="16.5" customHeight="1">
      <c r="B53" s="17">
        <v>44</v>
      </c>
      <c r="C53" s="18" t="s">
        <v>806</v>
      </c>
      <c r="D53" s="64" t="s">
        <v>148</v>
      </c>
      <c r="E53" s="19" t="s">
        <v>807</v>
      </c>
      <c r="F53" s="20" t="s">
        <v>808</v>
      </c>
      <c r="G53" s="18" t="s">
        <v>101</v>
      </c>
      <c r="H53" s="21">
        <v>9</v>
      </c>
      <c r="I53" s="21">
        <v>4</v>
      </c>
      <c r="J53" s="21">
        <v>3</v>
      </c>
      <c r="K53" s="21">
        <v>8</v>
      </c>
      <c r="L53" s="28"/>
      <c r="M53" s="28"/>
      <c r="N53" s="28"/>
      <c r="O53" s="22">
        <v>7.5</v>
      </c>
      <c r="P53" s="23">
        <f>ROUND(SUMPRODUCT(H53:O53,$H$9:$O$9)/100,1)</f>
        <v>6.9</v>
      </c>
      <c r="Q53" s="24" t="str">
        <f t="shared" si="3"/>
        <v>C+</v>
      </c>
      <c r="R53" s="25" t="str">
        <f t="shared" si="4"/>
        <v>Trung bình</v>
      </c>
      <c r="S53" s="26" t="str">
        <f t="shared" si="5"/>
        <v/>
      </c>
      <c r="T53" s="27" t="s">
        <v>62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2:38" ht="16.5" customHeight="1">
      <c r="B54" s="17">
        <v>45</v>
      </c>
      <c r="C54" s="18" t="s">
        <v>809</v>
      </c>
      <c r="D54" s="64" t="s">
        <v>254</v>
      </c>
      <c r="E54" s="19" t="s">
        <v>453</v>
      </c>
      <c r="F54" s="20" t="s">
        <v>810</v>
      </c>
      <c r="G54" s="18" t="s">
        <v>77</v>
      </c>
      <c r="H54" s="21">
        <v>10</v>
      </c>
      <c r="I54" s="21">
        <v>10</v>
      </c>
      <c r="J54" s="21">
        <v>8</v>
      </c>
      <c r="K54" s="21">
        <v>10</v>
      </c>
      <c r="L54" s="28"/>
      <c r="M54" s="28"/>
      <c r="N54" s="28"/>
      <c r="O54" s="22">
        <v>7</v>
      </c>
      <c r="P54" s="23">
        <f>ROUND(SUMPRODUCT(H54:O54,$H$9:$O$9)/100,1)</f>
        <v>8</v>
      </c>
      <c r="Q54" s="24" t="str">
        <f t="shared" si="3"/>
        <v>B+</v>
      </c>
      <c r="R54" s="25" t="str">
        <f t="shared" si="4"/>
        <v>Khá</v>
      </c>
      <c r="S54" s="26" t="str">
        <f t="shared" si="5"/>
        <v/>
      </c>
      <c r="T54" s="27" t="s">
        <v>62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2:38" ht="16.5" customHeight="1">
      <c r="B55" s="17">
        <v>46</v>
      </c>
      <c r="C55" s="18" t="s">
        <v>811</v>
      </c>
      <c r="D55" s="64" t="s">
        <v>563</v>
      </c>
      <c r="E55" s="19" t="s">
        <v>661</v>
      </c>
      <c r="F55" s="20" t="s">
        <v>812</v>
      </c>
      <c r="G55" s="18" t="s">
        <v>124</v>
      </c>
      <c r="H55" s="21">
        <v>10</v>
      </c>
      <c r="I55" s="21">
        <v>7</v>
      </c>
      <c r="J55" s="21">
        <v>7</v>
      </c>
      <c r="K55" s="21">
        <v>10</v>
      </c>
      <c r="L55" s="28"/>
      <c r="M55" s="28"/>
      <c r="N55" s="28"/>
      <c r="O55" s="22">
        <v>7.5</v>
      </c>
      <c r="P55" s="23">
        <f>ROUND(SUMPRODUCT(H55:O55,$H$9:$O$9)/100,1)</f>
        <v>7.9</v>
      </c>
      <c r="Q55" s="24" t="str">
        <f t="shared" si="3"/>
        <v>B</v>
      </c>
      <c r="R55" s="25" t="str">
        <f t="shared" si="4"/>
        <v>Khá</v>
      </c>
      <c r="S55" s="26" t="str">
        <f t="shared" si="5"/>
        <v/>
      </c>
      <c r="T55" s="27" t="s">
        <v>62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2:38" ht="16.5" customHeight="1">
      <c r="B56" s="17">
        <v>47</v>
      </c>
      <c r="C56" s="18" t="s">
        <v>813</v>
      </c>
      <c r="D56" s="64" t="s">
        <v>814</v>
      </c>
      <c r="E56" s="19" t="s">
        <v>247</v>
      </c>
      <c r="F56" s="20" t="s">
        <v>494</v>
      </c>
      <c r="G56" s="18" t="s">
        <v>77</v>
      </c>
      <c r="H56" s="21">
        <v>9</v>
      </c>
      <c r="I56" s="21">
        <v>4</v>
      </c>
      <c r="J56" s="21">
        <v>5</v>
      </c>
      <c r="K56" s="21">
        <v>8</v>
      </c>
      <c r="L56" s="28"/>
      <c r="M56" s="28"/>
      <c r="N56" s="28"/>
      <c r="O56" s="22">
        <v>4</v>
      </c>
      <c r="P56" s="23">
        <f>ROUND(SUMPRODUCT(H56:O56,$H$9:$O$9)/100,1)</f>
        <v>5</v>
      </c>
      <c r="Q56" s="24" t="str">
        <f t="shared" si="3"/>
        <v>D+</v>
      </c>
      <c r="R56" s="25" t="str">
        <f t="shared" si="4"/>
        <v>Trung bình yếu</v>
      </c>
      <c r="S56" s="26" t="str">
        <f t="shared" si="5"/>
        <v/>
      </c>
      <c r="T56" s="27" t="s">
        <v>62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2:38" ht="16.5" customHeight="1">
      <c r="B57" s="17">
        <v>48</v>
      </c>
      <c r="C57" s="18" t="s">
        <v>815</v>
      </c>
      <c r="D57" s="64" t="s">
        <v>796</v>
      </c>
      <c r="E57" s="19" t="s">
        <v>247</v>
      </c>
      <c r="F57" s="20" t="s">
        <v>746</v>
      </c>
      <c r="G57" s="18" t="s">
        <v>88</v>
      </c>
      <c r="H57" s="21">
        <v>10</v>
      </c>
      <c r="I57" s="21">
        <v>4</v>
      </c>
      <c r="J57" s="21">
        <v>2</v>
      </c>
      <c r="K57" s="21">
        <v>10</v>
      </c>
      <c r="L57" s="28"/>
      <c r="M57" s="28"/>
      <c r="N57" s="28"/>
      <c r="O57" s="22">
        <v>7</v>
      </c>
      <c r="P57" s="23">
        <f>ROUND(SUMPRODUCT(H57:O57,$H$9:$O$9)/100,1)</f>
        <v>6.8</v>
      </c>
      <c r="Q57" s="24" t="str">
        <f t="shared" si="3"/>
        <v>C+</v>
      </c>
      <c r="R57" s="25" t="str">
        <f t="shared" si="4"/>
        <v>Trung bình</v>
      </c>
      <c r="S57" s="26" t="str">
        <f t="shared" si="5"/>
        <v/>
      </c>
      <c r="T57" s="27" t="s">
        <v>62</v>
      </c>
      <c r="U57" s="3"/>
      <c r="V57" s="16"/>
      <c r="W57" s="5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</row>
    <row r="58" spans="2:38" ht="16.5" customHeight="1">
      <c r="B58" s="17">
        <v>49</v>
      </c>
      <c r="C58" s="18" t="s">
        <v>816</v>
      </c>
      <c r="D58" s="64" t="s">
        <v>817</v>
      </c>
      <c r="E58" s="19" t="s">
        <v>818</v>
      </c>
      <c r="F58" s="20" t="s">
        <v>819</v>
      </c>
      <c r="G58" s="18" t="s">
        <v>72</v>
      </c>
      <c r="H58" s="21">
        <v>10</v>
      </c>
      <c r="I58" s="21">
        <v>9</v>
      </c>
      <c r="J58" s="21">
        <v>9</v>
      </c>
      <c r="K58" s="21">
        <v>10</v>
      </c>
      <c r="L58" s="28"/>
      <c r="M58" s="28"/>
      <c r="N58" s="28"/>
      <c r="O58" s="22">
        <v>3</v>
      </c>
      <c r="P58" s="23">
        <f>ROUND(SUMPRODUCT(H58:O58,$H$9:$O$9)/100,1)</f>
        <v>5.6</v>
      </c>
      <c r="Q58" s="24" t="str">
        <f t="shared" si="3"/>
        <v>C</v>
      </c>
      <c r="R58" s="25" t="str">
        <f t="shared" si="4"/>
        <v>Trung bình</v>
      </c>
      <c r="S58" s="26" t="str">
        <f t="shared" si="5"/>
        <v/>
      </c>
      <c r="T58" s="27" t="s">
        <v>62</v>
      </c>
      <c r="U58" s="3"/>
      <c r="V58" s="16"/>
      <c r="W58" s="5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</row>
    <row r="59" spans="2:38" ht="16.5" customHeight="1">
      <c r="B59" s="17">
        <v>50</v>
      </c>
      <c r="C59" s="18" t="s">
        <v>820</v>
      </c>
      <c r="D59" s="64" t="s">
        <v>821</v>
      </c>
      <c r="E59" s="19" t="s">
        <v>255</v>
      </c>
      <c r="F59" s="20" t="s">
        <v>219</v>
      </c>
      <c r="G59" s="18" t="s">
        <v>77</v>
      </c>
      <c r="H59" s="21">
        <v>10</v>
      </c>
      <c r="I59" s="21">
        <v>5</v>
      </c>
      <c r="J59" s="21">
        <v>5</v>
      </c>
      <c r="K59" s="21">
        <v>9</v>
      </c>
      <c r="L59" s="28"/>
      <c r="M59" s="28"/>
      <c r="N59" s="28"/>
      <c r="O59" s="22">
        <v>7</v>
      </c>
      <c r="P59" s="23">
        <f>ROUND(SUMPRODUCT(H59:O59,$H$9:$O$9)/100,1)</f>
        <v>7.1</v>
      </c>
      <c r="Q59" s="24" t="str">
        <f t="shared" si="3"/>
        <v>B</v>
      </c>
      <c r="R59" s="25" t="str">
        <f t="shared" si="4"/>
        <v>Khá</v>
      </c>
      <c r="S59" s="26" t="str">
        <f t="shared" si="5"/>
        <v/>
      </c>
      <c r="T59" s="27" t="s">
        <v>62</v>
      </c>
      <c r="U59" s="3"/>
      <c r="V59" s="16"/>
      <c r="W59" s="5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</row>
    <row r="60" spans="2:38" ht="16.5" customHeight="1">
      <c r="B60" s="17">
        <v>51</v>
      </c>
      <c r="C60" s="18" t="s">
        <v>822</v>
      </c>
      <c r="D60" s="64" t="s">
        <v>823</v>
      </c>
      <c r="E60" s="19" t="s">
        <v>668</v>
      </c>
      <c r="F60" s="20" t="s">
        <v>267</v>
      </c>
      <c r="G60" s="18" t="s">
        <v>101</v>
      </c>
      <c r="H60" s="21">
        <v>9</v>
      </c>
      <c r="I60" s="21">
        <v>4</v>
      </c>
      <c r="J60" s="21">
        <v>3</v>
      </c>
      <c r="K60" s="21">
        <v>8</v>
      </c>
      <c r="L60" s="28"/>
      <c r="M60" s="28"/>
      <c r="N60" s="28"/>
      <c r="O60" s="22">
        <v>8.5</v>
      </c>
      <c r="P60" s="23">
        <f>ROUND(SUMPRODUCT(H60:O60,$H$9:$O$9)/100,1)</f>
        <v>7.5</v>
      </c>
      <c r="Q60" s="24" t="str">
        <f t="shared" si="3"/>
        <v>B</v>
      </c>
      <c r="R60" s="25" t="str">
        <f t="shared" si="4"/>
        <v>Khá</v>
      </c>
      <c r="S60" s="26" t="str">
        <f t="shared" si="5"/>
        <v/>
      </c>
      <c r="T60" s="27" t="s">
        <v>62</v>
      </c>
      <c r="U60" s="3"/>
      <c r="V60" s="16"/>
      <c r="W60" s="5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</row>
    <row r="61" spans="2:38" ht="16.5" customHeight="1">
      <c r="B61" s="17">
        <v>52</v>
      </c>
      <c r="C61" s="18" t="s">
        <v>824</v>
      </c>
      <c r="D61" s="64" t="s">
        <v>130</v>
      </c>
      <c r="E61" s="19" t="s">
        <v>668</v>
      </c>
      <c r="F61" s="20" t="s">
        <v>642</v>
      </c>
      <c r="G61" s="18" t="s">
        <v>72</v>
      </c>
      <c r="H61" s="21">
        <v>8</v>
      </c>
      <c r="I61" s="21">
        <v>4</v>
      </c>
      <c r="J61" s="21">
        <v>4</v>
      </c>
      <c r="K61" s="21">
        <v>8</v>
      </c>
      <c r="L61" s="28"/>
      <c r="M61" s="28"/>
      <c r="N61" s="28"/>
      <c r="O61" s="22">
        <v>5</v>
      </c>
      <c r="P61" s="23">
        <f>ROUND(SUMPRODUCT(H61:O61,$H$9:$O$9)/100,1)</f>
        <v>5.4</v>
      </c>
      <c r="Q61" s="24" t="str">
        <f t="shared" si="3"/>
        <v>D+</v>
      </c>
      <c r="R61" s="25" t="str">
        <f t="shared" si="4"/>
        <v>Trung bình yếu</v>
      </c>
      <c r="S61" s="26" t="str">
        <f t="shared" si="5"/>
        <v/>
      </c>
      <c r="T61" s="27" t="s">
        <v>62</v>
      </c>
      <c r="U61" s="3"/>
      <c r="V61" s="16"/>
      <c r="W61" s="5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</row>
    <row r="62" spans="2:38" ht="16.5" customHeight="1">
      <c r="B62" s="17">
        <v>53</v>
      </c>
      <c r="C62" s="18" t="s">
        <v>825</v>
      </c>
      <c r="D62" s="64" t="s">
        <v>667</v>
      </c>
      <c r="E62" s="19" t="s">
        <v>826</v>
      </c>
      <c r="F62" s="20" t="s">
        <v>105</v>
      </c>
      <c r="G62" s="18" t="s">
        <v>68</v>
      </c>
      <c r="H62" s="21">
        <v>9</v>
      </c>
      <c r="I62" s="21">
        <v>7</v>
      </c>
      <c r="J62" s="21">
        <v>2</v>
      </c>
      <c r="K62" s="21">
        <v>10</v>
      </c>
      <c r="L62" s="28"/>
      <c r="M62" s="28"/>
      <c r="N62" s="28"/>
      <c r="O62" s="22">
        <v>6.5</v>
      </c>
      <c r="P62" s="23">
        <f>ROUND(SUMPRODUCT(H62:O62,$H$9:$O$9)/100,1)</f>
        <v>6.7</v>
      </c>
      <c r="Q62" s="24" t="str">
        <f t="shared" si="3"/>
        <v>C+</v>
      </c>
      <c r="R62" s="25" t="str">
        <f t="shared" si="4"/>
        <v>Trung bình</v>
      </c>
      <c r="S62" s="26" t="str">
        <f t="shared" si="5"/>
        <v/>
      </c>
      <c r="T62" s="27" t="s">
        <v>62</v>
      </c>
      <c r="U62" s="3"/>
      <c r="V62" s="16"/>
      <c r="W62" s="5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</row>
    <row r="63" spans="2:38" ht="16.5" customHeight="1">
      <c r="B63" s="17">
        <v>54</v>
      </c>
      <c r="C63" s="18" t="s">
        <v>827</v>
      </c>
      <c r="D63" s="64" t="s">
        <v>828</v>
      </c>
      <c r="E63" s="19" t="s">
        <v>826</v>
      </c>
      <c r="F63" s="20" t="s">
        <v>829</v>
      </c>
      <c r="G63" s="18" t="s">
        <v>124</v>
      </c>
      <c r="H63" s="21">
        <v>7</v>
      </c>
      <c r="I63" s="21">
        <v>4</v>
      </c>
      <c r="J63" s="21">
        <v>2</v>
      </c>
      <c r="K63" s="21">
        <v>8</v>
      </c>
      <c r="L63" s="28"/>
      <c r="M63" s="28"/>
      <c r="N63" s="28"/>
      <c r="O63" s="22">
        <v>0</v>
      </c>
      <c r="P63" s="23">
        <f>ROUND(SUMPRODUCT(H63:O63,$H$9:$O$9)/100,1)</f>
        <v>2.1</v>
      </c>
      <c r="Q63" s="24" t="str">
        <f t="shared" si="3"/>
        <v>F</v>
      </c>
      <c r="R63" s="25" t="str">
        <f t="shared" si="4"/>
        <v>Kém</v>
      </c>
      <c r="S63" s="26" t="str">
        <f t="shared" si="5"/>
        <v/>
      </c>
      <c r="T63" s="27" t="s">
        <v>62</v>
      </c>
      <c r="U63" s="3"/>
      <c r="V63" s="16"/>
      <c r="W63" s="5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</row>
    <row r="64" spans="2:38" ht="16.5" customHeight="1">
      <c r="B64" s="17">
        <v>55</v>
      </c>
      <c r="C64" s="18" t="s">
        <v>830</v>
      </c>
      <c r="D64" s="64" t="s">
        <v>831</v>
      </c>
      <c r="E64" s="19" t="s">
        <v>479</v>
      </c>
      <c r="F64" s="20" t="s">
        <v>832</v>
      </c>
      <c r="G64" s="18" t="s">
        <v>101</v>
      </c>
      <c r="H64" s="21">
        <v>10</v>
      </c>
      <c r="I64" s="21">
        <v>4</v>
      </c>
      <c r="J64" s="21">
        <v>2</v>
      </c>
      <c r="K64" s="21">
        <v>9</v>
      </c>
      <c r="L64" s="28"/>
      <c r="M64" s="28"/>
      <c r="N64" s="28"/>
      <c r="O64" s="22">
        <v>6</v>
      </c>
      <c r="P64" s="23">
        <f>ROUND(SUMPRODUCT(H64:O64,$H$9:$O$9)/100,1)</f>
        <v>6.1</v>
      </c>
      <c r="Q64" s="24" t="str">
        <f t="shared" si="3"/>
        <v>C</v>
      </c>
      <c r="R64" s="25" t="str">
        <f t="shared" si="4"/>
        <v>Trung bình</v>
      </c>
      <c r="S64" s="26" t="str">
        <f t="shared" si="5"/>
        <v/>
      </c>
      <c r="T64" s="27" t="s">
        <v>62</v>
      </c>
      <c r="U64" s="3"/>
      <c r="V64" s="16"/>
      <c r="W64" s="5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</row>
    <row r="65" spans="2:38" ht="16.5" customHeight="1">
      <c r="B65" s="17">
        <v>56</v>
      </c>
      <c r="C65" s="18" t="s">
        <v>833</v>
      </c>
      <c r="D65" s="64" t="s">
        <v>834</v>
      </c>
      <c r="E65" s="19" t="s">
        <v>835</v>
      </c>
      <c r="F65" s="20" t="s">
        <v>444</v>
      </c>
      <c r="G65" s="18" t="s">
        <v>68</v>
      </c>
      <c r="H65" s="21">
        <v>10</v>
      </c>
      <c r="I65" s="21">
        <v>6</v>
      </c>
      <c r="J65" s="21">
        <v>8</v>
      </c>
      <c r="K65" s="21">
        <v>8</v>
      </c>
      <c r="L65" s="28"/>
      <c r="M65" s="28"/>
      <c r="N65" s="28"/>
      <c r="O65" s="22">
        <v>6</v>
      </c>
      <c r="P65" s="23">
        <f>ROUND(SUMPRODUCT(H65:O65,$H$9:$O$9)/100,1)</f>
        <v>6.8</v>
      </c>
      <c r="Q65" s="24" t="str">
        <f t="shared" si="3"/>
        <v>C+</v>
      </c>
      <c r="R65" s="25" t="str">
        <f t="shared" si="4"/>
        <v>Trung bình</v>
      </c>
      <c r="S65" s="26" t="str">
        <f t="shared" si="5"/>
        <v/>
      </c>
      <c r="T65" s="27" t="s">
        <v>62</v>
      </c>
      <c r="U65" s="3"/>
      <c r="V65" s="16"/>
      <c r="W65" s="5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</row>
    <row r="66" spans="2:38" ht="16.5" customHeight="1">
      <c r="B66" s="17">
        <v>57</v>
      </c>
      <c r="C66" s="18" t="s">
        <v>836</v>
      </c>
      <c r="D66" s="64" t="s">
        <v>265</v>
      </c>
      <c r="E66" s="19" t="s">
        <v>485</v>
      </c>
      <c r="F66" s="20" t="s">
        <v>837</v>
      </c>
      <c r="G66" s="18" t="s">
        <v>84</v>
      </c>
      <c r="H66" s="21">
        <v>10</v>
      </c>
      <c r="I66" s="21">
        <v>4</v>
      </c>
      <c r="J66" s="21">
        <v>2</v>
      </c>
      <c r="K66" s="21">
        <v>8</v>
      </c>
      <c r="L66" s="28"/>
      <c r="M66" s="28"/>
      <c r="N66" s="28"/>
      <c r="O66" s="22">
        <v>5</v>
      </c>
      <c r="P66" s="23">
        <f>ROUND(SUMPRODUCT(H66:O66,$H$9:$O$9)/100,1)</f>
        <v>5.4</v>
      </c>
      <c r="Q66" s="24" t="str">
        <f t="shared" si="3"/>
        <v>D+</v>
      </c>
      <c r="R66" s="25" t="str">
        <f t="shared" si="4"/>
        <v>Trung bình yếu</v>
      </c>
      <c r="S66" s="26" t="str">
        <f t="shared" si="5"/>
        <v/>
      </c>
      <c r="T66" s="27" t="s">
        <v>62</v>
      </c>
      <c r="U66" s="3"/>
      <c r="V66" s="16"/>
      <c r="W66" s="5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</row>
    <row r="67" spans="2:38" ht="16.5" customHeight="1">
      <c r="B67" s="17">
        <v>58</v>
      </c>
      <c r="C67" s="18" t="s">
        <v>838</v>
      </c>
      <c r="D67" s="64" t="s">
        <v>839</v>
      </c>
      <c r="E67" s="19" t="s">
        <v>840</v>
      </c>
      <c r="F67" s="20" t="s">
        <v>841</v>
      </c>
      <c r="G67" s="18" t="s">
        <v>101</v>
      </c>
      <c r="H67" s="21">
        <v>10</v>
      </c>
      <c r="I67" s="21">
        <v>4</v>
      </c>
      <c r="J67" s="21">
        <v>2</v>
      </c>
      <c r="K67" s="21">
        <v>8</v>
      </c>
      <c r="L67" s="28"/>
      <c r="M67" s="28"/>
      <c r="N67" s="28"/>
      <c r="O67" s="22">
        <v>2</v>
      </c>
      <c r="P67" s="23">
        <f>ROUND(SUMPRODUCT(H67:O67,$H$9:$O$9)/100,1)</f>
        <v>3.6</v>
      </c>
      <c r="Q67" s="24" t="str">
        <f t="shared" si="3"/>
        <v>F</v>
      </c>
      <c r="R67" s="25" t="str">
        <f t="shared" si="4"/>
        <v>Kém</v>
      </c>
      <c r="S67" s="26" t="str">
        <f t="shared" si="5"/>
        <v/>
      </c>
      <c r="T67" s="27" t="s">
        <v>62</v>
      </c>
      <c r="U67" s="3"/>
      <c r="V67" s="16"/>
      <c r="W67" s="5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</row>
    <row r="68" spans="2:38" ht="16.5" customHeight="1">
      <c r="B68" s="17">
        <v>59</v>
      </c>
      <c r="C68" s="18" t="s">
        <v>842</v>
      </c>
      <c r="D68" s="64" t="s">
        <v>843</v>
      </c>
      <c r="E68" s="19" t="s">
        <v>844</v>
      </c>
      <c r="F68" s="20" t="s">
        <v>845</v>
      </c>
      <c r="G68" s="18" t="s">
        <v>101</v>
      </c>
      <c r="H68" s="21">
        <v>9</v>
      </c>
      <c r="I68" s="21">
        <v>7</v>
      </c>
      <c r="J68" s="21">
        <v>8</v>
      </c>
      <c r="K68" s="21">
        <v>9</v>
      </c>
      <c r="L68" s="28"/>
      <c r="M68" s="28"/>
      <c r="N68" s="28"/>
      <c r="O68" s="22">
        <v>7.5</v>
      </c>
      <c r="P68" s="23">
        <f>ROUND(SUMPRODUCT(H68:O68,$H$9:$O$9)/100,1)</f>
        <v>7.8</v>
      </c>
      <c r="Q68" s="24" t="str">
        <f t="shared" si="3"/>
        <v>B</v>
      </c>
      <c r="R68" s="25" t="str">
        <f t="shared" si="4"/>
        <v>Khá</v>
      </c>
      <c r="S68" s="26" t="str">
        <f t="shared" si="5"/>
        <v/>
      </c>
      <c r="T68" s="27" t="s">
        <v>62</v>
      </c>
      <c r="U68" s="3"/>
      <c r="V68" s="16"/>
      <c r="W68" s="5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</row>
    <row r="69" spans="2:38" ht="16.5" customHeight="1">
      <c r="B69" s="17">
        <v>60</v>
      </c>
      <c r="C69" s="18" t="s">
        <v>846</v>
      </c>
      <c r="D69" s="64" t="s">
        <v>847</v>
      </c>
      <c r="E69" s="19" t="s">
        <v>844</v>
      </c>
      <c r="F69" s="20" t="s">
        <v>848</v>
      </c>
      <c r="G69" s="18" t="s">
        <v>88</v>
      </c>
      <c r="H69" s="21">
        <v>10</v>
      </c>
      <c r="I69" s="21">
        <v>4</v>
      </c>
      <c r="J69" s="21">
        <v>2</v>
      </c>
      <c r="K69" s="21">
        <v>8</v>
      </c>
      <c r="L69" s="28"/>
      <c r="M69" s="28"/>
      <c r="N69" s="28"/>
      <c r="O69" s="22">
        <v>5</v>
      </c>
      <c r="P69" s="23">
        <f>ROUND(SUMPRODUCT(H69:O69,$H$9:$O$9)/100,1)</f>
        <v>5.4</v>
      </c>
      <c r="Q69" s="24" t="str">
        <f t="shared" si="3"/>
        <v>D+</v>
      </c>
      <c r="R69" s="25" t="str">
        <f t="shared" si="4"/>
        <v>Trung bình yếu</v>
      </c>
      <c r="S69" s="26" t="str">
        <f t="shared" si="5"/>
        <v/>
      </c>
      <c r="T69" s="27" t="s">
        <v>62</v>
      </c>
      <c r="U69" s="3"/>
      <c r="V69" s="16"/>
      <c r="W69" s="5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</row>
    <row r="70" spans="2:38" ht="16.5" customHeight="1">
      <c r="B70" s="17">
        <v>61</v>
      </c>
      <c r="C70" s="18" t="s">
        <v>849</v>
      </c>
      <c r="D70" s="64" t="s">
        <v>850</v>
      </c>
      <c r="E70" s="19" t="s">
        <v>493</v>
      </c>
      <c r="F70" s="20" t="s">
        <v>851</v>
      </c>
      <c r="G70" s="18" t="s">
        <v>68</v>
      </c>
      <c r="H70" s="21">
        <v>8</v>
      </c>
      <c r="I70" s="21">
        <v>4</v>
      </c>
      <c r="J70" s="21">
        <v>2</v>
      </c>
      <c r="K70" s="21">
        <v>8</v>
      </c>
      <c r="L70" s="28"/>
      <c r="M70" s="28"/>
      <c r="N70" s="28"/>
      <c r="O70" s="22">
        <v>1.5</v>
      </c>
      <c r="P70" s="23">
        <f>ROUND(SUMPRODUCT(H70:O70,$H$9:$O$9)/100,1)</f>
        <v>3.1</v>
      </c>
      <c r="Q70" s="24" t="str">
        <f t="shared" si="3"/>
        <v>F</v>
      </c>
      <c r="R70" s="25" t="str">
        <f t="shared" si="4"/>
        <v>Kém</v>
      </c>
      <c r="S70" s="26" t="str">
        <f t="shared" si="5"/>
        <v/>
      </c>
      <c r="T70" s="27" t="s">
        <v>62</v>
      </c>
      <c r="U70" s="3"/>
      <c r="V70" s="16"/>
      <c r="W70" s="5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</row>
    <row r="71" spans="2:38" ht="16.5" customHeight="1">
      <c r="B71" s="17">
        <v>62</v>
      </c>
      <c r="C71" s="18" t="s">
        <v>852</v>
      </c>
      <c r="D71" s="64" t="s">
        <v>853</v>
      </c>
      <c r="E71" s="19" t="s">
        <v>854</v>
      </c>
      <c r="F71" s="20" t="s">
        <v>855</v>
      </c>
      <c r="G71" s="18" t="s">
        <v>84</v>
      </c>
      <c r="H71" s="21">
        <v>10</v>
      </c>
      <c r="I71" s="21">
        <v>4</v>
      </c>
      <c r="J71" s="21">
        <v>2</v>
      </c>
      <c r="K71" s="21">
        <v>8</v>
      </c>
      <c r="L71" s="28"/>
      <c r="M71" s="28"/>
      <c r="N71" s="28"/>
      <c r="O71" s="22">
        <v>6.5</v>
      </c>
      <c r="P71" s="23">
        <f>ROUND(SUMPRODUCT(H71:O71,$H$9:$O$9)/100,1)</f>
        <v>6.3</v>
      </c>
      <c r="Q71" s="24" t="str">
        <f t="shared" si="3"/>
        <v>C</v>
      </c>
      <c r="R71" s="25" t="str">
        <f t="shared" si="4"/>
        <v>Trung bình</v>
      </c>
      <c r="S71" s="26" t="str">
        <f t="shared" si="5"/>
        <v/>
      </c>
      <c r="T71" s="27" t="s">
        <v>62</v>
      </c>
      <c r="U71" s="3"/>
      <c r="V71" s="16"/>
      <c r="W71" s="5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</row>
    <row r="72" spans="2:38" ht="16.5" customHeight="1">
      <c r="B72" s="17">
        <v>63</v>
      </c>
      <c r="C72" s="18" t="s">
        <v>856</v>
      </c>
      <c r="D72" s="64" t="s">
        <v>857</v>
      </c>
      <c r="E72" s="19" t="s">
        <v>695</v>
      </c>
      <c r="F72" s="20" t="s">
        <v>858</v>
      </c>
      <c r="G72" s="18" t="s">
        <v>96</v>
      </c>
      <c r="H72" s="21">
        <v>8</v>
      </c>
      <c r="I72" s="21">
        <v>4</v>
      </c>
      <c r="J72" s="21">
        <v>3</v>
      </c>
      <c r="K72" s="21">
        <v>9</v>
      </c>
      <c r="L72" s="28"/>
      <c r="M72" s="28"/>
      <c r="N72" s="28"/>
      <c r="O72" s="22">
        <v>5</v>
      </c>
      <c r="P72" s="23">
        <f>ROUND(SUMPRODUCT(H72:O72,$H$9:$O$9)/100,1)</f>
        <v>5.4</v>
      </c>
      <c r="Q72" s="24" t="str">
        <f t="shared" si="3"/>
        <v>D+</v>
      </c>
      <c r="R72" s="25" t="str">
        <f t="shared" si="4"/>
        <v>Trung bình yếu</v>
      </c>
      <c r="S72" s="26" t="str">
        <f t="shared" si="5"/>
        <v/>
      </c>
      <c r="T72" s="27" t="s">
        <v>62</v>
      </c>
      <c r="U72" s="3"/>
      <c r="V72" s="16"/>
      <c r="W72" s="5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</row>
    <row r="73" spans="2:38" ht="16.5" customHeight="1">
      <c r="B73" s="17">
        <v>64</v>
      </c>
      <c r="C73" s="18" t="s">
        <v>859</v>
      </c>
      <c r="D73" s="64" t="s">
        <v>860</v>
      </c>
      <c r="E73" s="19" t="s">
        <v>509</v>
      </c>
      <c r="F73" s="20" t="s">
        <v>861</v>
      </c>
      <c r="G73" s="18" t="s">
        <v>84</v>
      </c>
      <c r="H73" s="21">
        <v>9</v>
      </c>
      <c r="I73" s="21">
        <v>4</v>
      </c>
      <c r="J73" s="21">
        <v>2</v>
      </c>
      <c r="K73" s="21">
        <v>8</v>
      </c>
      <c r="L73" s="28"/>
      <c r="M73" s="28"/>
      <c r="N73" s="28"/>
      <c r="O73" s="22">
        <v>0.5</v>
      </c>
      <c r="P73" s="23">
        <f>ROUND(SUMPRODUCT(H73:O73,$H$9:$O$9)/100,1)</f>
        <v>2.6</v>
      </c>
      <c r="Q73" s="24" t="str">
        <f t="shared" si="3"/>
        <v>F</v>
      </c>
      <c r="R73" s="25" t="str">
        <f t="shared" si="4"/>
        <v>Kém</v>
      </c>
      <c r="S73" s="26" t="str">
        <f t="shared" si="5"/>
        <v/>
      </c>
      <c r="T73" s="27" t="s">
        <v>62</v>
      </c>
      <c r="U73" s="3"/>
      <c r="V73" s="16"/>
      <c r="W73" s="5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</row>
    <row r="74" spans="2:38" ht="16.5" customHeight="1">
      <c r="B74" s="17">
        <v>65</v>
      </c>
      <c r="C74" s="18" t="s">
        <v>862</v>
      </c>
      <c r="D74" s="64" t="s">
        <v>863</v>
      </c>
      <c r="E74" s="19" t="s">
        <v>509</v>
      </c>
      <c r="F74" s="20" t="s">
        <v>864</v>
      </c>
      <c r="G74" s="18" t="s">
        <v>77</v>
      </c>
      <c r="H74" s="21">
        <v>10</v>
      </c>
      <c r="I74" s="21">
        <v>4</v>
      </c>
      <c r="J74" s="21">
        <v>2</v>
      </c>
      <c r="K74" s="21">
        <v>8</v>
      </c>
      <c r="L74" s="28"/>
      <c r="M74" s="28"/>
      <c r="N74" s="28"/>
      <c r="O74" s="22">
        <v>7.5</v>
      </c>
      <c r="P74" s="23">
        <f>ROUND(SUMPRODUCT(H74:O74,$H$9:$O$9)/100,1)</f>
        <v>6.9</v>
      </c>
      <c r="Q74" s="24" t="str">
        <f t="shared" si="3"/>
        <v>C+</v>
      </c>
      <c r="R74" s="25" t="str">
        <f t="shared" si="4"/>
        <v>Trung bình</v>
      </c>
      <c r="S74" s="26" t="str">
        <f t="shared" si="5"/>
        <v/>
      </c>
      <c r="T74" s="27" t="s">
        <v>62</v>
      </c>
      <c r="U74" s="3"/>
      <c r="V74" s="16"/>
      <c r="W74" s="5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</row>
    <row r="75" spans="2:38" ht="16.5" customHeight="1">
      <c r="B75" s="17">
        <v>66</v>
      </c>
      <c r="C75" s="18" t="s">
        <v>865</v>
      </c>
      <c r="D75" s="64" t="s">
        <v>866</v>
      </c>
      <c r="E75" s="19" t="s">
        <v>509</v>
      </c>
      <c r="F75" s="20" t="s">
        <v>867</v>
      </c>
      <c r="G75" s="18" t="s">
        <v>96</v>
      </c>
      <c r="H75" s="21">
        <v>10</v>
      </c>
      <c r="I75" s="21">
        <v>4</v>
      </c>
      <c r="J75" s="21">
        <v>3</v>
      </c>
      <c r="K75" s="21">
        <v>9</v>
      </c>
      <c r="L75" s="28"/>
      <c r="M75" s="28"/>
      <c r="N75" s="28"/>
      <c r="O75" s="22">
        <v>5</v>
      </c>
      <c r="P75" s="23">
        <f>ROUND(SUMPRODUCT(H75:O75,$H$9:$O$9)/100,1)</f>
        <v>5.6</v>
      </c>
      <c r="Q75" s="24" t="str">
        <f t="shared" si="3"/>
        <v>C</v>
      </c>
      <c r="R75" s="25" t="str">
        <f t="shared" si="4"/>
        <v>Trung bình</v>
      </c>
      <c r="S75" s="26" t="str">
        <f t="shared" si="5"/>
        <v/>
      </c>
      <c r="T75" s="27" t="s">
        <v>62</v>
      </c>
      <c r="U75" s="3"/>
      <c r="V75" s="16"/>
      <c r="W75" s="5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</row>
    <row r="76" spans="2:38" ht="16.5" customHeight="1">
      <c r="B76" s="70">
        <v>67</v>
      </c>
      <c r="C76" s="71" t="s">
        <v>868</v>
      </c>
      <c r="D76" s="72" t="s">
        <v>388</v>
      </c>
      <c r="E76" s="73" t="s">
        <v>869</v>
      </c>
      <c r="F76" s="74" t="s">
        <v>870</v>
      </c>
      <c r="G76" s="71" t="s">
        <v>101</v>
      </c>
      <c r="H76" s="75">
        <v>8</v>
      </c>
      <c r="I76" s="75">
        <v>4</v>
      </c>
      <c r="J76" s="75">
        <v>6</v>
      </c>
      <c r="K76" s="75">
        <v>8</v>
      </c>
      <c r="L76" s="76"/>
      <c r="M76" s="76"/>
      <c r="N76" s="76"/>
      <c r="O76" s="77">
        <v>5.5</v>
      </c>
      <c r="P76" s="78">
        <f>ROUND(SUMPRODUCT(H76:O76,$H$9:$O$9)/100,1)</f>
        <v>5.9</v>
      </c>
      <c r="Q76" s="79" t="str">
        <f t="shared" si="3"/>
        <v>C</v>
      </c>
      <c r="R76" s="80" t="str">
        <f t="shared" si="4"/>
        <v>Trung bình</v>
      </c>
      <c r="S76" s="81" t="str">
        <f t="shared" si="5"/>
        <v/>
      </c>
      <c r="T76" s="82" t="s">
        <v>62</v>
      </c>
      <c r="U76" s="3"/>
      <c r="V76" s="16"/>
      <c r="W76" s="5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</row>
    <row r="77" spans="2:38" ht="16.5" customHeight="1">
      <c r="B77" s="3"/>
      <c r="C77" s="16"/>
      <c r="D77" s="5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U77" s="3"/>
      <c r="V77" s="16"/>
      <c r="W77" s="5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</row>
    <row r="78" spans="2:38" ht="16.5" customHeight="1">
      <c r="B78" s="97" t="s">
        <v>28</v>
      </c>
      <c r="C78" s="97"/>
      <c r="D78" s="65"/>
      <c r="E78" s="31"/>
      <c r="F78" s="31"/>
      <c r="G78" s="31"/>
      <c r="H78" s="32"/>
      <c r="I78" s="33"/>
      <c r="J78" s="33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"/>
      <c r="V78" s="16"/>
      <c r="W78" s="5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</row>
    <row r="79" spans="2:38" ht="16.5" customHeight="1">
      <c r="B79" s="35" t="s">
        <v>29</v>
      </c>
      <c r="C79" s="35"/>
      <c r="D79" s="66">
        <f>+$Z$8</f>
        <v>33</v>
      </c>
      <c r="E79" s="36" t="s">
        <v>30</v>
      </c>
      <c r="F79" s="83" t="s">
        <v>31</v>
      </c>
      <c r="G79" s="83"/>
      <c r="H79" s="83"/>
      <c r="I79" s="83"/>
      <c r="J79" s="83"/>
      <c r="K79" s="83"/>
      <c r="L79" s="83"/>
      <c r="M79" s="83"/>
      <c r="N79" s="83"/>
      <c r="O79" s="37">
        <f>$Z$8 -COUNTIF($S$9:$S$322,"Vắng") -COUNTIF($S$9:$S$322,"Vắng có phép") - COUNTIF($S$9:$S$322,"Đình chỉ thi") - COUNTIF($S$9:$S$322,"Không đủ ĐKDT")</f>
        <v>33</v>
      </c>
      <c r="P79" s="37"/>
      <c r="Q79" s="37"/>
      <c r="R79" s="38"/>
      <c r="S79" s="39" t="s">
        <v>30</v>
      </c>
      <c r="T79" s="38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spans="2:38" ht="16.5" customHeight="1">
      <c r="B80" s="35" t="s">
        <v>32</v>
      </c>
      <c r="C80" s="35"/>
      <c r="D80" s="66">
        <f>+$AK$8</f>
        <v>27</v>
      </c>
      <c r="E80" s="36" t="s">
        <v>30</v>
      </c>
      <c r="F80" s="83" t="s">
        <v>33</v>
      </c>
      <c r="G80" s="83"/>
      <c r="H80" s="83"/>
      <c r="I80" s="83"/>
      <c r="J80" s="83"/>
      <c r="K80" s="83"/>
      <c r="L80" s="83"/>
      <c r="M80" s="83"/>
      <c r="N80" s="83"/>
      <c r="O80" s="40">
        <f>COUNTIF($S$9:$S$198,"Vắng")</f>
        <v>0</v>
      </c>
      <c r="P80" s="40"/>
      <c r="Q80" s="40"/>
      <c r="R80" s="41"/>
      <c r="S80" s="39" t="s">
        <v>30</v>
      </c>
      <c r="T80" s="4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spans="2:38" ht="16.5" customHeight="1">
      <c r="B81" s="35" t="s">
        <v>42</v>
      </c>
      <c r="C81" s="35"/>
      <c r="D81" s="67">
        <f>COUNTIF(W10:W134,"Học lại")</f>
        <v>6</v>
      </c>
      <c r="E81" s="36" t="s">
        <v>30</v>
      </c>
      <c r="F81" s="83" t="s">
        <v>43</v>
      </c>
      <c r="G81" s="83"/>
      <c r="H81" s="83"/>
      <c r="I81" s="83"/>
      <c r="J81" s="83"/>
      <c r="K81" s="83"/>
      <c r="L81" s="83"/>
      <c r="M81" s="83"/>
      <c r="N81" s="83"/>
      <c r="O81" s="37">
        <f>COUNTIF($S$9:$S$198,"Vắng có phép")</f>
        <v>0</v>
      </c>
      <c r="P81" s="37"/>
      <c r="Q81" s="37"/>
      <c r="R81" s="38"/>
      <c r="S81" s="39" t="s">
        <v>30</v>
      </c>
      <c r="T81" s="38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spans="2:38" ht="16.5" customHeight="1">
      <c r="B82" s="29"/>
      <c r="C82" s="30"/>
      <c r="D82" s="65"/>
      <c r="E82" s="31"/>
      <c r="F82" s="31"/>
      <c r="G82" s="31"/>
      <c r="H82" s="32"/>
      <c r="I82" s="33"/>
      <c r="J82" s="33"/>
      <c r="K82" s="34"/>
      <c r="L82" s="34"/>
      <c r="M82" s="34"/>
      <c r="N82" s="34"/>
      <c r="O82" s="34"/>
      <c r="P82" s="34"/>
      <c r="Q82" s="34"/>
      <c r="R82" s="34"/>
      <c r="S82" s="34"/>
      <c r="T82" s="34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spans="2:38" ht="16.5" customHeight="1">
      <c r="B83" s="59" t="s">
        <v>44</v>
      </c>
      <c r="C83" s="59"/>
      <c r="D83" s="68">
        <f>COUNTIF(W10:W134,"Thi lại")</f>
        <v>0</v>
      </c>
      <c r="E83" s="60" t="s">
        <v>30</v>
      </c>
      <c r="F83" s="3"/>
      <c r="G83" s="3"/>
      <c r="H83" s="3"/>
      <c r="I83" s="3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2:38" ht="16.5" customHeight="1">
      <c r="B84" s="3"/>
      <c r="C84" s="16"/>
      <c r="D84" s="58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spans="2:38" ht="16.5" customHeight="1">
      <c r="B85" s="3"/>
      <c r="C85" s="16"/>
      <c r="D85" s="58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</row>
    <row r="86" spans="2:38" ht="16.5" customHeight="1"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</row>
    <row r="87" spans="2:38" ht="16.5" customHeight="1"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</row>
    <row r="88" spans="2:38" ht="16.5" customHeight="1">
      <c r="U88" s="3"/>
      <c r="V88" s="16"/>
      <c r="W88" s="58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</row>
    <row r="89" spans="2:38" ht="16.5" customHeight="1">
      <c r="U89" s="3"/>
      <c r="V89" s="16"/>
      <c r="W89" s="58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Học lại</v>
      </c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</row>
    <row r="90" spans="2:38" ht="16.5" customHeight="1">
      <c r="U90" s="3"/>
      <c r="V90" s="16"/>
      <c r="W90" s="58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</row>
    <row r="91" spans="2:38" ht="16.5" customHeight="1">
      <c r="U91" s="3"/>
      <c r="V91" s="16"/>
      <c r="W91" s="58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</row>
    <row r="92" spans="2:38" ht="16.5" customHeight="1">
      <c r="U92" s="3"/>
      <c r="V92" s="16"/>
      <c r="W92" s="58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Học lại</v>
      </c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</row>
    <row r="93" spans="2:38" ht="16.5" customHeight="1">
      <c r="U93" s="3"/>
      <c r="V93" s="16"/>
      <c r="W93" s="58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</row>
    <row r="94" spans="2:38" ht="16.5" customHeight="1">
      <c r="U94" s="3"/>
      <c r="V94" s="16"/>
      <c r="W94" s="58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</row>
    <row r="95" spans="2:38" ht="16.5" customHeight="1">
      <c r="U95" s="3"/>
      <c r="V95" s="16"/>
      <c r="W95" s="58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Học lại</v>
      </c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</row>
    <row r="96" spans="2:38" ht="16.5" customHeight="1">
      <c r="U96" s="3"/>
      <c r="V96" s="16"/>
      <c r="W96" s="58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</row>
    <row r="97" spans="21:38" ht="16.5" customHeight="1">
      <c r="U97" s="3"/>
      <c r="V97" s="16"/>
      <c r="W97" s="58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</row>
    <row r="98" spans="21:38" ht="16.5" customHeight="1">
      <c r="U98" s="3"/>
      <c r="V98" s="16"/>
      <c r="W98" s="58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</row>
    <row r="99" spans="21:38" ht="16.5" customHeight="1">
      <c r="U99" s="3"/>
      <c r="V99" s="16"/>
      <c r="W9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</row>
    <row r="100" spans="21:38" ht="16.5" customHeight="1">
      <c r="U100" s="3"/>
      <c r="V100" s="16"/>
      <c r="W10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</row>
    <row r="101" spans="21:38" ht="16.5" customHeight="1">
      <c r="U101" s="3"/>
      <c r="V101" s="16"/>
      <c r="W10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</row>
    <row r="102" spans="21:38" ht="16.5" customHeight="1">
      <c r="U102" s="3"/>
      <c r="V102" s="16"/>
      <c r="W10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</row>
    <row r="103" spans="21:38" ht="16.5" customHeight="1">
      <c r="U103" s="3"/>
      <c r="V103" s="16"/>
      <c r="W10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</row>
    <row r="104" spans="21:38" ht="16.5" customHeight="1">
      <c r="U104" s="3"/>
      <c r="V104" s="16"/>
      <c r="W10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</row>
    <row r="105" spans="21:38" ht="16.5" customHeight="1">
      <c r="U105" s="3"/>
      <c r="V105" s="16"/>
      <c r="W10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</row>
    <row r="106" spans="21:38" ht="16.5" customHeight="1">
      <c r="U106" s="3"/>
      <c r="V106" s="16"/>
      <c r="W10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</row>
    <row r="107" spans="21:38" ht="16.5" customHeight="1">
      <c r="U107" s="3"/>
      <c r="V107" s="16"/>
      <c r="W10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</row>
    <row r="108" spans="21:38" ht="16.5" customHeight="1">
      <c r="U108" s="3"/>
      <c r="V108" s="16"/>
      <c r="W10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</row>
    <row r="109" spans="21:38" ht="16.5" customHeight="1">
      <c r="U109" s="3"/>
      <c r="V109" s="16"/>
      <c r="W10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</row>
    <row r="110" spans="21:38" ht="16.5" customHeight="1">
      <c r="U110" s="3"/>
      <c r="V110" s="16"/>
      <c r="W11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</row>
    <row r="111" spans="21:38" ht="16.5" customHeight="1">
      <c r="U111" s="3"/>
      <c r="V111" s="16"/>
      <c r="W11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</row>
    <row r="112" spans="21:38" ht="16.5" customHeight="1">
      <c r="U112" s="3"/>
      <c r="V112" s="16"/>
      <c r="W11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</row>
    <row r="113" spans="21:38" ht="16.5" customHeight="1">
      <c r="U113" s="3"/>
      <c r="V113" s="16"/>
      <c r="W11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</row>
    <row r="114" spans="21:38" ht="16.5" customHeight="1">
      <c r="U114" s="3"/>
      <c r="V114" s="16"/>
      <c r="W11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</row>
    <row r="115" spans="21:38" ht="16.5" customHeight="1">
      <c r="U115" s="3"/>
      <c r="V115" s="16"/>
      <c r="W11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</row>
    <row r="116" spans="21:38" ht="16.5" customHeight="1">
      <c r="U116" s="3"/>
      <c r="V116" s="16"/>
      <c r="W11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</row>
    <row r="117" spans="21:38" ht="16.5" customHeight="1">
      <c r="U117" s="3"/>
      <c r="V117" s="16"/>
      <c r="W11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</row>
    <row r="118" spans="21:38" ht="16.5" customHeight="1">
      <c r="U118" s="3"/>
      <c r="V118" s="16"/>
      <c r="W11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</row>
    <row r="119" spans="21:38" ht="16.5" customHeight="1">
      <c r="U119" s="3"/>
      <c r="V119" s="16"/>
      <c r="W11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</row>
    <row r="120" spans="21:38" ht="16.5" customHeight="1">
      <c r="U120" s="3"/>
      <c r="V120" s="16"/>
      <c r="W12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</row>
    <row r="121" spans="21:38" ht="16.5" customHeight="1">
      <c r="U121" s="3"/>
      <c r="V121" s="16"/>
      <c r="W12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</row>
    <row r="122" spans="21:38" ht="16.5" customHeight="1">
      <c r="U122" s="3"/>
      <c r="V122" s="16"/>
      <c r="W12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</row>
    <row r="123" spans="21:38" ht="16.5" customHeight="1">
      <c r="U123" s="3"/>
      <c r="V123" s="16"/>
      <c r="W12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</row>
    <row r="124" spans="21:38" ht="16.5" customHeight="1">
      <c r="U124" s="3"/>
      <c r="V124" s="16"/>
      <c r="W12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</row>
    <row r="125" spans="21:38" ht="16.5" customHeight="1">
      <c r="U125" s="3"/>
      <c r="V125" s="16"/>
      <c r="W12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</row>
    <row r="126" spans="21:38" ht="16.5" customHeight="1">
      <c r="U126" s="3"/>
      <c r="V126" s="16"/>
      <c r="W12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</row>
    <row r="127" spans="21:38" ht="16.5" customHeight="1">
      <c r="U127" s="3"/>
      <c r="V127" s="16"/>
      <c r="W12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</row>
    <row r="128" spans="21:38" ht="16.5" customHeight="1">
      <c r="U128" s="3"/>
      <c r="V128" s="16"/>
      <c r="W12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</row>
    <row r="129" spans="1:38" ht="16.5" customHeight="1">
      <c r="U129" s="3"/>
      <c r="V129" s="16"/>
      <c r="W12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</row>
    <row r="130" spans="1:38" ht="16.5" customHeight="1">
      <c r="U130" s="3"/>
      <c r="V130" s="16"/>
      <c r="W13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</row>
    <row r="131" spans="1:38" ht="16.5" customHeight="1">
      <c r="U131" s="3"/>
      <c r="V131" s="16"/>
      <c r="W13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</row>
    <row r="132" spans="1:38" ht="16.5" customHeight="1">
      <c r="U132" s="3"/>
      <c r="V132" s="16"/>
      <c r="W13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</row>
    <row r="133" spans="1:38" ht="16.5" customHeight="1">
      <c r="B133" s="29"/>
      <c r="C133" s="30"/>
      <c r="D133" s="65"/>
      <c r="E133" s="31"/>
      <c r="F133" s="31"/>
      <c r="G133" s="31"/>
      <c r="H133" s="32"/>
      <c r="I133" s="33"/>
      <c r="J133" s="33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"/>
      <c r="V133" s="16"/>
      <c r="W13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</row>
    <row r="134" spans="1:38" ht="16.5" customHeight="1">
      <c r="U134" s="3"/>
      <c r="V134" s="16"/>
      <c r="W13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</row>
    <row r="135" spans="1:38" ht="16.5" customHeight="1">
      <c r="A135" s="2"/>
      <c r="U135" s="3"/>
    </row>
    <row r="136" spans="1:38" ht="16.5" customHeight="1">
      <c r="A136" s="2"/>
      <c r="U136" s="3"/>
    </row>
    <row r="137" spans="1:38" ht="16.5" customHeight="1">
      <c r="A137" s="2"/>
      <c r="U137" s="3"/>
    </row>
    <row r="138" spans="1:38" ht="16.5" customHeight="1">
      <c r="A138" s="2"/>
      <c r="U138" s="3"/>
    </row>
    <row r="139" spans="1:38" ht="16.5" customHeight="1">
      <c r="A139" s="2"/>
      <c r="U139" s="3"/>
    </row>
    <row r="140" spans="1:38" ht="16.5" customHeight="1">
      <c r="A140" s="2"/>
      <c r="U140" s="3"/>
    </row>
    <row r="141" spans="1:38" ht="16.5" customHeight="1">
      <c r="U141" s="3"/>
    </row>
    <row r="142" spans="1:38" ht="16.5" customHeight="1">
      <c r="U142" s="3"/>
    </row>
    <row r="143" spans="1:38" ht="16.5" customHeight="1">
      <c r="A143" s="4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3"/>
    </row>
    <row r="144" spans="1:38" ht="16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3"/>
    </row>
    <row r="145" spans="1:38" s="2" customFormat="1" ht="16.5" customHeight="1">
      <c r="U145" s="3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</row>
    <row r="146" spans="1:38" s="2" customFormat="1" ht="16.5" customHeight="1">
      <c r="A146" s="1"/>
      <c r="U146" s="3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</row>
    <row r="147" spans="1:38" s="2" customFormat="1" ht="16.5" customHeight="1">
      <c r="A147" s="1"/>
      <c r="U147" s="3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</row>
    <row r="148" spans="1:38" s="2" customFormat="1" ht="16.5" customHeight="1">
      <c r="A148" s="1"/>
      <c r="U148" s="3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</row>
    <row r="149" spans="1:38" s="2" customFormat="1" ht="16.5" customHeight="1">
      <c r="A149" s="1"/>
      <c r="U149" s="3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</row>
    <row r="150" spans="1:38" s="2" customFormat="1" ht="16.5" customHeight="1">
      <c r="A150" s="1"/>
      <c r="U150" s="3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</row>
    <row r="151" spans="1:38" s="2" customFormat="1" ht="16.5" customHeight="1">
      <c r="A151" s="1"/>
      <c r="U151" s="3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</row>
    <row r="152" spans="1:38" s="2" customFormat="1" ht="16.5" customHeight="1">
      <c r="A152" s="1"/>
      <c r="U152" s="3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</row>
    <row r="153" spans="1:38" s="2" customFormat="1" ht="16.5" customHeight="1">
      <c r="A153" s="1"/>
      <c r="U153" s="3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</row>
    <row r="154" spans="1:38" s="2" customFormat="1" ht="16.5" customHeight="1">
      <c r="A154" s="1"/>
      <c r="U154" s="3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</row>
    <row r="155" spans="1:38" s="2" customFormat="1" ht="16.5" customHeight="1">
      <c r="A155" s="1"/>
      <c r="U155" s="1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</row>
    <row r="156" spans="1:38" s="2" customFormat="1">
      <c r="A156" s="1"/>
      <c r="B156" s="1"/>
      <c r="C156" s="1"/>
      <c r="D156" s="69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</row>
    <row r="157" spans="1:38" s="2" customFormat="1">
      <c r="A157" s="1"/>
      <c r="B157" s="1"/>
      <c r="C157" s="1"/>
      <c r="D157" s="69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</row>
  </sheetData>
  <sheetProtection formatCells="0" formatColumns="0" formatRows="0" insertColumns="0" insertRows="0" insertHyperlinks="0" deleteColumns="0" deleteRows="0" sort="0" autoFilter="0" pivotTables="0"/>
  <autoFilter ref="A8:AL134">
    <filterColumn colId="3" showButton="0"/>
  </autoFilter>
  <sortState ref="B10:U76">
    <sortCondition ref="B10:B76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78:C78"/>
    <mergeCell ref="O7:O8"/>
    <mergeCell ref="P7:P9"/>
    <mergeCell ref="H7:H8"/>
    <mergeCell ref="I7:I8"/>
    <mergeCell ref="J7:J8"/>
    <mergeCell ref="K7:K8"/>
    <mergeCell ref="L7:L8"/>
    <mergeCell ref="M7:M8"/>
    <mergeCell ref="F81:N81"/>
    <mergeCell ref="J83:T83"/>
    <mergeCell ref="F80:N80"/>
    <mergeCell ref="C7:C8"/>
    <mergeCell ref="D7:E8"/>
    <mergeCell ref="F79:N79"/>
  </mergeCells>
  <conditionalFormatting sqref="H10:O76">
    <cfRule type="cellIs" dxfId="9" priority="3" operator="greaterThan">
      <formula>10</formula>
    </cfRule>
  </conditionalFormatting>
  <conditionalFormatting sqref="C161:C1048576 C78:C83 C133 C1:C76">
    <cfRule type="duplicateValues" dxfId="8" priority="4"/>
  </conditionalFormatting>
  <dataValidations count="1">
    <dataValidation allowBlank="1" showInputMessage="1" showErrorMessage="1" errorTitle="Không xóa dữ liệu" error="Không xóa dữ liệu" prompt="Không xóa dữ liệu" sqref="W88:W134 W57:W78 X2:AL8 D81 D77 D84:D8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43"/>
  <sheetViews>
    <sheetView tabSelected="1" workbookViewId="0">
      <pane ySplit="3" topLeftCell="A61" activePane="bottomLeft" state="frozen"/>
      <selection activeCell="U14" sqref="U14"/>
      <selection pane="bottomLeft" activeCell="U14" sqref="U1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69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87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45"/>
    <col min="24" max="24" width="9.125" style="45" bestFit="1" customWidth="1"/>
    <col min="25" max="25" width="9" style="45"/>
    <col min="26" max="26" width="10.375" style="45" bestFit="1" customWidth="1"/>
    <col min="27" max="27" width="9.125" style="45" bestFit="1" customWidth="1"/>
    <col min="28" max="38" width="9" style="45"/>
    <col min="39" max="16384" width="9" style="1"/>
  </cols>
  <sheetData>
    <row r="1" spans="2:38" ht="22.5" customHeight="1">
      <c r="B1" s="103" t="s">
        <v>0</v>
      </c>
      <c r="C1" s="103"/>
      <c r="D1" s="103"/>
      <c r="E1" s="103"/>
      <c r="F1" s="103"/>
      <c r="G1" s="103"/>
      <c r="H1" s="104" t="s">
        <v>1037</v>
      </c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3"/>
    </row>
    <row r="2" spans="2:38" ht="22.5" customHeight="1">
      <c r="B2" s="105" t="s">
        <v>1</v>
      </c>
      <c r="C2" s="105"/>
      <c r="D2" s="105"/>
      <c r="E2" s="105"/>
      <c r="F2" s="105"/>
      <c r="G2" s="105"/>
      <c r="H2" s="106" t="s">
        <v>45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4"/>
      <c r="V2" s="5"/>
      <c r="AD2" s="46"/>
      <c r="AE2" s="47"/>
      <c r="AF2" s="46"/>
      <c r="AG2" s="46"/>
      <c r="AH2" s="46"/>
      <c r="AI2" s="47"/>
      <c r="AJ2" s="46"/>
    </row>
    <row r="3" spans="2:38" ht="4.5" customHeight="1">
      <c r="B3" s="6"/>
      <c r="C3" s="6"/>
      <c r="D3" s="6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48"/>
      <c r="AI3" s="4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9" t="s">
        <v>58</v>
      </c>
      <c r="P4" s="109"/>
      <c r="Q4" s="109"/>
      <c r="R4" s="109"/>
      <c r="S4" s="109"/>
      <c r="T4" s="109"/>
      <c r="W4" s="46"/>
      <c r="X4" s="91" t="s">
        <v>41</v>
      </c>
      <c r="Y4" s="91" t="s">
        <v>8</v>
      </c>
      <c r="Z4" s="91" t="s">
        <v>40</v>
      </c>
      <c r="AA4" s="91" t="s">
        <v>39</v>
      </c>
      <c r="AB4" s="91"/>
      <c r="AC4" s="91"/>
      <c r="AD4" s="91"/>
      <c r="AE4" s="91" t="s">
        <v>38</v>
      </c>
      <c r="AF4" s="91"/>
      <c r="AG4" s="91" t="s">
        <v>36</v>
      </c>
      <c r="AH4" s="91"/>
      <c r="AI4" s="91" t="s">
        <v>37</v>
      </c>
      <c r="AJ4" s="91"/>
      <c r="AK4" s="91" t="s">
        <v>35</v>
      </c>
      <c r="AL4" s="91"/>
    </row>
    <row r="5" spans="2:38" ht="17.25" customHeight="1">
      <c r="B5" s="101" t="s">
        <v>3</v>
      </c>
      <c r="C5" s="101"/>
      <c r="D5" s="62"/>
      <c r="G5" s="102" t="s">
        <v>46</v>
      </c>
      <c r="H5" s="102"/>
      <c r="I5" s="102"/>
      <c r="J5" s="102"/>
      <c r="K5" s="102"/>
      <c r="L5" s="102"/>
      <c r="M5" s="102"/>
      <c r="N5" s="102"/>
      <c r="O5" s="102" t="s">
        <v>47</v>
      </c>
      <c r="P5" s="102"/>
      <c r="Q5" s="102"/>
      <c r="R5" s="102"/>
      <c r="S5" s="102"/>
      <c r="T5" s="102"/>
      <c r="W5" s="46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</row>
    <row r="6" spans="2:38" ht="5.25" customHeight="1">
      <c r="B6" s="9"/>
      <c r="C6" s="9"/>
      <c r="D6" s="63"/>
      <c r="E6" s="9"/>
      <c r="F6" s="9"/>
      <c r="G6" s="9"/>
      <c r="H6" s="9"/>
      <c r="I6" s="9"/>
      <c r="J6" s="9"/>
      <c r="K6" s="9"/>
      <c r="L6" s="9"/>
      <c r="M6" s="9"/>
      <c r="N6" s="9"/>
      <c r="O6" s="43"/>
      <c r="P6" s="3"/>
      <c r="Q6" s="3"/>
      <c r="R6" s="3"/>
      <c r="S6" s="3"/>
      <c r="T6" s="3"/>
      <c r="W6" s="46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</row>
    <row r="7" spans="2:38" ht="32.25" customHeight="1">
      <c r="B7" s="92" t="s">
        <v>4</v>
      </c>
      <c r="C7" s="85" t="s">
        <v>5</v>
      </c>
      <c r="D7" s="87" t="s">
        <v>6</v>
      </c>
      <c r="E7" s="88"/>
      <c r="F7" s="92" t="s">
        <v>7</v>
      </c>
      <c r="G7" s="92" t="s">
        <v>8</v>
      </c>
      <c r="H7" s="100" t="s">
        <v>9</v>
      </c>
      <c r="I7" s="100" t="s">
        <v>10</v>
      </c>
      <c r="J7" s="100" t="s">
        <v>11</v>
      </c>
      <c r="K7" s="100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2" t="s">
        <v>17</v>
      </c>
      <c r="Q7" s="98" t="s">
        <v>18</v>
      </c>
      <c r="R7" s="92" t="s">
        <v>19</v>
      </c>
      <c r="S7" s="92" t="s">
        <v>20</v>
      </c>
      <c r="T7" s="92" t="s">
        <v>21</v>
      </c>
      <c r="W7" s="46"/>
      <c r="X7" s="91"/>
      <c r="Y7" s="91"/>
      <c r="Z7" s="91"/>
      <c r="AA7" s="49" t="s">
        <v>22</v>
      </c>
      <c r="AB7" s="49" t="s">
        <v>23</v>
      </c>
      <c r="AC7" s="49" t="s">
        <v>24</v>
      </c>
      <c r="AD7" s="49" t="s">
        <v>25</v>
      </c>
      <c r="AE7" s="49" t="s">
        <v>26</v>
      </c>
      <c r="AF7" s="49" t="s">
        <v>25</v>
      </c>
      <c r="AG7" s="49" t="s">
        <v>26</v>
      </c>
      <c r="AH7" s="49" t="s">
        <v>25</v>
      </c>
      <c r="AI7" s="49" t="s">
        <v>26</v>
      </c>
      <c r="AJ7" s="49" t="s">
        <v>25</v>
      </c>
      <c r="AK7" s="49" t="s">
        <v>26</v>
      </c>
      <c r="AL7" s="50" t="s">
        <v>25</v>
      </c>
    </row>
    <row r="8" spans="2:38" ht="32.25" customHeight="1">
      <c r="B8" s="93"/>
      <c r="C8" s="86"/>
      <c r="D8" s="89"/>
      <c r="E8" s="90"/>
      <c r="F8" s="93"/>
      <c r="G8" s="93"/>
      <c r="H8" s="100"/>
      <c r="I8" s="100"/>
      <c r="J8" s="100"/>
      <c r="K8" s="100"/>
      <c r="L8" s="98"/>
      <c r="M8" s="98"/>
      <c r="N8" s="98"/>
      <c r="O8" s="98"/>
      <c r="P8" s="99"/>
      <c r="Q8" s="98"/>
      <c r="R8" s="93"/>
      <c r="S8" s="99"/>
      <c r="T8" s="99"/>
      <c r="V8" s="10"/>
      <c r="W8" s="46"/>
      <c r="X8" s="51" t="str">
        <f>+D4</f>
        <v>Cơ sở kỹ thuật thông tin vô tuyến</v>
      </c>
      <c r="Y8" s="52" t="str">
        <f>+O4</f>
        <v>Nhóm: TEL1407-04</v>
      </c>
      <c r="Z8" s="53">
        <f>+$AI$8+$AK$8+$AG$8</f>
        <v>23</v>
      </c>
      <c r="AA8" s="47">
        <f>COUNTIF($S$9:$S$176,"Khiển trách")</f>
        <v>0</v>
      </c>
      <c r="AB8" s="47">
        <f>COUNTIF($S$9:$S$176,"Cảnh cáo")</f>
        <v>0</v>
      </c>
      <c r="AC8" s="47">
        <f>COUNTIF($S$9:$S$176,"Đình chỉ thi")</f>
        <v>0</v>
      </c>
      <c r="AD8" s="54">
        <f>+($AA$8+$AB$8+$AC$8)/$Z$8*100%</f>
        <v>0</v>
      </c>
      <c r="AE8" s="47">
        <f>SUM(COUNTIF($S$9:$S$174,"Vắng"),COUNTIF($S$9:$S$174,"Vắng có phép"))</f>
        <v>1</v>
      </c>
      <c r="AF8" s="55">
        <f>+$AE$8/$Z$8</f>
        <v>4.3478260869565216E-2</v>
      </c>
      <c r="AG8" s="56">
        <f>COUNTIF($W$9:$W$178,"Thi lại")</f>
        <v>0</v>
      </c>
      <c r="AH8" s="55">
        <f>+$AG$8/$Z$8</f>
        <v>0</v>
      </c>
      <c r="AI8" s="56">
        <f>COUNTIF($W$9:$W$179,"Học lại")</f>
        <v>4</v>
      </c>
      <c r="AJ8" s="55">
        <f>+$AI$8/$Z$8</f>
        <v>0.17391304347826086</v>
      </c>
      <c r="AK8" s="47">
        <f>COUNTIF($W$10:$W$179,"Đạt")</f>
        <v>19</v>
      </c>
      <c r="AL8" s="54">
        <f>+$AK$8/$Z$8</f>
        <v>0.82608695652173914</v>
      </c>
    </row>
    <row r="9" spans="2:38" ht="16.5" customHeight="1">
      <c r="B9" s="94" t="s">
        <v>27</v>
      </c>
      <c r="C9" s="95"/>
      <c r="D9" s="95"/>
      <c r="E9" s="95"/>
      <c r="F9" s="95"/>
      <c r="G9" s="9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44">
        <f>100-(H9+I9+J9+K9)</f>
        <v>60</v>
      </c>
      <c r="P9" s="93"/>
      <c r="Q9" s="15"/>
      <c r="R9" s="15"/>
      <c r="S9" s="93"/>
      <c r="T9" s="93"/>
      <c r="W9" s="46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2:38" ht="16.5" customHeight="1">
      <c r="B10" s="17">
        <v>1</v>
      </c>
      <c r="C10" s="18" t="s">
        <v>517</v>
      </c>
      <c r="D10" s="64" t="s">
        <v>518</v>
      </c>
      <c r="E10" s="19" t="s">
        <v>75</v>
      </c>
      <c r="F10" s="20" t="s">
        <v>377</v>
      </c>
      <c r="G10" s="18" t="s">
        <v>77</v>
      </c>
      <c r="H10" s="21">
        <v>8</v>
      </c>
      <c r="I10" s="21">
        <v>7</v>
      </c>
      <c r="J10" s="21">
        <v>2</v>
      </c>
      <c r="K10" s="21">
        <v>8</v>
      </c>
      <c r="L10" s="28"/>
      <c r="M10" s="28"/>
      <c r="N10" s="28"/>
      <c r="O10" s="22">
        <v>3</v>
      </c>
      <c r="P10" s="23">
        <f>ROUND(SUMPRODUCT(H10:O10,$H$9:$O$9)/100,1)</f>
        <v>4.3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5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26" t="str">
        <f t="shared" ref="S10:S41" si="2">+IF(OR($H10=0,$I10=0,$J10=0,$K10=0),"Không đủ ĐKDT","")</f>
        <v/>
      </c>
      <c r="T10" s="27" t="s">
        <v>59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2:38" ht="16.5" customHeight="1">
      <c r="B11" s="17">
        <v>2</v>
      </c>
      <c r="C11" s="18" t="s">
        <v>519</v>
      </c>
      <c r="D11" s="64" t="s">
        <v>520</v>
      </c>
      <c r="E11" s="19" t="s">
        <v>75</v>
      </c>
      <c r="F11" s="20" t="s">
        <v>521</v>
      </c>
      <c r="G11" s="18" t="s">
        <v>124</v>
      </c>
      <c r="H11" s="21">
        <v>9</v>
      </c>
      <c r="I11" s="21">
        <v>4</v>
      </c>
      <c r="J11" s="21">
        <v>2</v>
      </c>
      <c r="K11" s="21">
        <v>8</v>
      </c>
      <c r="L11" s="28"/>
      <c r="M11" s="28"/>
      <c r="N11" s="28"/>
      <c r="O11" s="22">
        <v>6</v>
      </c>
      <c r="P11" s="23">
        <f>ROUND(SUMPRODUCT(H11:O11,$H$9:$O$9)/100,1)</f>
        <v>5.9</v>
      </c>
      <c r="Q11" s="24" t="str">
        <f t="shared" si="0"/>
        <v>C</v>
      </c>
      <c r="R11" s="25" t="str">
        <f t="shared" si="1"/>
        <v>Trung bình</v>
      </c>
      <c r="S11" s="26" t="str">
        <f t="shared" si="2"/>
        <v/>
      </c>
      <c r="T11" s="27" t="s">
        <v>59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2:38" ht="16.5" customHeight="1">
      <c r="B12" s="17">
        <v>3</v>
      </c>
      <c r="C12" s="18" t="s">
        <v>522</v>
      </c>
      <c r="D12" s="64" t="s">
        <v>254</v>
      </c>
      <c r="E12" s="19" t="s">
        <v>99</v>
      </c>
      <c r="F12" s="20" t="s">
        <v>175</v>
      </c>
      <c r="G12" s="18" t="s">
        <v>88</v>
      </c>
      <c r="H12" s="21">
        <v>8</v>
      </c>
      <c r="I12" s="21">
        <v>10</v>
      </c>
      <c r="J12" s="21">
        <v>10</v>
      </c>
      <c r="K12" s="21">
        <v>10</v>
      </c>
      <c r="L12" s="28"/>
      <c r="M12" s="28"/>
      <c r="N12" s="28"/>
      <c r="O12" s="22">
        <v>6</v>
      </c>
      <c r="P12" s="23">
        <f>ROUND(SUMPRODUCT(H12:O12,$H$9:$O$9)/100,1)</f>
        <v>7.4</v>
      </c>
      <c r="Q12" s="24" t="str">
        <f t="shared" si="0"/>
        <v>B</v>
      </c>
      <c r="R12" s="25" t="str">
        <f t="shared" si="1"/>
        <v>Khá</v>
      </c>
      <c r="S12" s="26" t="str">
        <f t="shared" si="2"/>
        <v/>
      </c>
      <c r="T12" s="27" t="s">
        <v>59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2:38" ht="16.5" customHeight="1">
      <c r="B13" s="17">
        <v>4</v>
      </c>
      <c r="C13" s="18" t="s">
        <v>523</v>
      </c>
      <c r="D13" s="64" t="s">
        <v>524</v>
      </c>
      <c r="E13" s="19" t="s">
        <v>525</v>
      </c>
      <c r="F13" s="20" t="s">
        <v>526</v>
      </c>
      <c r="G13" s="18" t="s">
        <v>527</v>
      </c>
      <c r="H13" s="21">
        <v>9</v>
      </c>
      <c r="I13" s="21">
        <v>6</v>
      </c>
      <c r="J13" s="21">
        <v>6</v>
      </c>
      <c r="K13" s="21">
        <v>8</v>
      </c>
      <c r="L13" s="28"/>
      <c r="M13" s="28"/>
      <c r="N13" s="28"/>
      <c r="O13" s="22">
        <v>6</v>
      </c>
      <c r="P13" s="23">
        <f>ROUND(SUMPRODUCT(H13:O13,$H$9:$O$9)/100,1)</f>
        <v>6.5</v>
      </c>
      <c r="Q13" s="24" t="str">
        <f t="shared" si="0"/>
        <v>C+</v>
      </c>
      <c r="R13" s="25" t="str">
        <f t="shared" si="1"/>
        <v>Trung bình</v>
      </c>
      <c r="S13" s="26" t="str">
        <f t="shared" si="2"/>
        <v/>
      </c>
      <c r="T13" s="27" t="s">
        <v>59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2:38" ht="16.5" customHeight="1">
      <c r="B14" s="17">
        <v>5</v>
      </c>
      <c r="C14" s="18" t="s">
        <v>528</v>
      </c>
      <c r="D14" s="64" t="s">
        <v>148</v>
      </c>
      <c r="E14" s="19" t="s">
        <v>525</v>
      </c>
      <c r="F14" s="20" t="s">
        <v>529</v>
      </c>
      <c r="G14" s="18" t="s">
        <v>77</v>
      </c>
      <c r="H14" s="21">
        <v>9</v>
      </c>
      <c r="I14" s="21">
        <v>4</v>
      </c>
      <c r="J14" s="21">
        <v>2</v>
      </c>
      <c r="K14" s="21">
        <v>8</v>
      </c>
      <c r="L14" s="28"/>
      <c r="M14" s="28"/>
      <c r="N14" s="28"/>
      <c r="O14" s="22">
        <v>4</v>
      </c>
      <c r="P14" s="23">
        <f>ROUND(SUMPRODUCT(H14:O14,$H$9:$O$9)/100,1)</f>
        <v>4.7</v>
      </c>
      <c r="Q14" s="24" t="str">
        <f t="shared" si="0"/>
        <v>D</v>
      </c>
      <c r="R14" s="25" t="str">
        <f t="shared" si="1"/>
        <v>Trung bình yếu</v>
      </c>
      <c r="S14" s="26" t="str">
        <f t="shared" si="2"/>
        <v/>
      </c>
      <c r="T14" s="27" t="s">
        <v>59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2:38" ht="16.5" customHeight="1">
      <c r="B15" s="17">
        <v>6</v>
      </c>
      <c r="C15" s="18" t="s">
        <v>530</v>
      </c>
      <c r="D15" s="64" t="s">
        <v>531</v>
      </c>
      <c r="E15" s="19" t="s">
        <v>532</v>
      </c>
      <c r="F15" s="20" t="s">
        <v>533</v>
      </c>
      <c r="G15" s="18" t="s">
        <v>68</v>
      </c>
      <c r="H15" s="21">
        <v>10</v>
      </c>
      <c r="I15" s="21">
        <v>8</v>
      </c>
      <c r="J15" s="21">
        <v>9</v>
      </c>
      <c r="K15" s="21">
        <v>9</v>
      </c>
      <c r="L15" s="28"/>
      <c r="M15" s="28"/>
      <c r="N15" s="28"/>
      <c r="O15" s="22">
        <v>6</v>
      </c>
      <c r="P15" s="23">
        <f>ROUND(SUMPRODUCT(H15:O15,$H$9:$O$9)/100,1)</f>
        <v>7.2</v>
      </c>
      <c r="Q15" s="24" t="str">
        <f t="shared" si="0"/>
        <v>B</v>
      </c>
      <c r="R15" s="25" t="str">
        <f t="shared" si="1"/>
        <v>Khá</v>
      </c>
      <c r="S15" s="26" t="str">
        <f t="shared" si="2"/>
        <v/>
      </c>
      <c r="T15" s="27" t="s">
        <v>59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2:38" ht="16.5" customHeight="1">
      <c r="B16" s="17">
        <v>7</v>
      </c>
      <c r="C16" s="18" t="s">
        <v>534</v>
      </c>
      <c r="D16" s="64" t="s">
        <v>535</v>
      </c>
      <c r="E16" s="19" t="s">
        <v>131</v>
      </c>
      <c r="F16" s="20" t="s">
        <v>536</v>
      </c>
      <c r="G16" s="18" t="s">
        <v>77</v>
      </c>
      <c r="H16" s="21">
        <v>10</v>
      </c>
      <c r="I16" s="21">
        <v>4</v>
      </c>
      <c r="J16" s="21">
        <v>2</v>
      </c>
      <c r="K16" s="21">
        <v>8</v>
      </c>
      <c r="L16" s="28"/>
      <c r="M16" s="28"/>
      <c r="N16" s="28"/>
      <c r="O16" s="22">
        <v>4</v>
      </c>
      <c r="P16" s="23">
        <f>ROUND(SUMPRODUCT(H16:O16,$H$9:$O$9)/100,1)</f>
        <v>4.8</v>
      </c>
      <c r="Q16" s="24" t="str">
        <f t="shared" si="0"/>
        <v>D</v>
      </c>
      <c r="R16" s="25" t="str">
        <f t="shared" si="1"/>
        <v>Trung bình yếu</v>
      </c>
      <c r="S16" s="26" t="str">
        <f t="shared" si="2"/>
        <v/>
      </c>
      <c r="T16" s="27" t="s">
        <v>59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2:38" ht="16.5" customHeight="1">
      <c r="B17" s="17">
        <v>8</v>
      </c>
      <c r="C17" s="18" t="s">
        <v>537</v>
      </c>
      <c r="D17" s="64" t="s">
        <v>538</v>
      </c>
      <c r="E17" s="19" t="s">
        <v>344</v>
      </c>
      <c r="F17" s="20" t="s">
        <v>539</v>
      </c>
      <c r="G17" s="18" t="s">
        <v>72</v>
      </c>
      <c r="H17" s="21"/>
      <c r="I17" s="21"/>
      <c r="J17" s="21"/>
      <c r="K17" s="21"/>
      <c r="L17" s="28"/>
      <c r="M17" s="28"/>
      <c r="N17" s="28"/>
      <c r="O17" s="22" t="s">
        <v>1035</v>
      </c>
      <c r="P17" s="23">
        <f>ROUND(SUMPRODUCT(H17:O17,$H$9:$O$9)/100,1)</f>
        <v>0</v>
      </c>
      <c r="Q17" s="24" t="str">
        <f t="shared" si="0"/>
        <v>F</v>
      </c>
      <c r="R17" s="25" t="str">
        <f t="shared" si="1"/>
        <v>Kém</v>
      </c>
      <c r="S17" s="26" t="str">
        <f t="shared" si="2"/>
        <v>Không đủ ĐKDT</v>
      </c>
      <c r="T17" s="27" t="s">
        <v>59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2:38" ht="16.5" customHeight="1">
      <c r="B18" s="17">
        <v>9</v>
      </c>
      <c r="C18" s="18" t="s">
        <v>540</v>
      </c>
      <c r="D18" s="64" t="s">
        <v>488</v>
      </c>
      <c r="E18" s="19" t="s">
        <v>344</v>
      </c>
      <c r="F18" s="20" t="s">
        <v>541</v>
      </c>
      <c r="G18" s="18" t="s">
        <v>542</v>
      </c>
      <c r="H18" s="21">
        <v>7</v>
      </c>
      <c r="I18" s="21">
        <v>4</v>
      </c>
      <c r="J18" s="21">
        <v>2</v>
      </c>
      <c r="K18" s="21">
        <v>8</v>
      </c>
      <c r="L18" s="28"/>
      <c r="M18" s="28"/>
      <c r="N18" s="28"/>
      <c r="O18" s="22">
        <v>0</v>
      </c>
      <c r="P18" s="23">
        <f>ROUND(SUMPRODUCT(H18:O18,$H$9:$O$9)/100,1)</f>
        <v>2.1</v>
      </c>
      <c r="Q18" s="24" t="str">
        <f t="shared" si="0"/>
        <v>F</v>
      </c>
      <c r="R18" s="25" t="str">
        <f t="shared" si="1"/>
        <v>Kém</v>
      </c>
      <c r="S18" s="26" t="str">
        <f t="shared" si="2"/>
        <v/>
      </c>
      <c r="T18" s="27" t="s">
        <v>59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2:38" ht="16.5" customHeight="1">
      <c r="B19" s="17">
        <v>10</v>
      </c>
      <c r="C19" s="18" t="s">
        <v>543</v>
      </c>
      <c r="D19" s="64" t="s">
        <v>254</v>
      </c>
      <c r="E19" s="19" t="s">
        <v>544</v>
      </c>
      <c r="F19" s="20" t="s">
        <v>545</v>
      </c>
      <c r="G19" s="18" t="s">
        <v>96</v>
      </c>
      <c r="H19" s="21">
        <v>10</v>
      </c>
      <c r="I19" s="21">
        <v>8</v>
      </c>
      <c r="J19" s="21">
        <v>9</v>
      </c>
      <c r="K19" s="21">
        <v>10</v>
      </c>
      <c r="L19" s="28"/>
      <c r="M19" s="28"/>
      <c r="N19" s="28"/>
      <c r="O19" s="22">
        <v>9</v>
      </c>
      <c r="P19" s="23">
        <f>ROUND(SUMPRODUCT(H19:O19,$H$9:$O$9)/100,1)</f>
        <v>9.1</v>
      </c>
      <c r="Q19" s="24" t="str">
        <f t="shared" si="0"/>
        <v>A+</v>
      </c>
      <c r="R19" s="25" t="str">
        <f t="shared" si="1"/>
        <v>Giỏi</v>
      </c>
      <c r="S19" s="26" t="str">
        <f t="shared" si="2"/>
        <v/>
      </c>
      <c r="T19" s="27" t="s">
        <v>59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2:38" ht="16.5" customHeight="1">
      <c r="B20" s="17">
        <v>11</v>
      </c>
      <c r="C20" s="18" t="s">
        <v>546</v>
      </c>
      <c r="D20" s="64" t="s">
        <v>547</v>
      </c>
      <c r="E20" s="19" t="s">
        <v>548</v>
      </c>
      <c r="F20" s="20" t="s">
        <v>549</v>
      </c>
      <c r="G20" s="18" t="s">
        <v>96</v>
      </c>
      <c r="H20" s="21">
        <v>10</v>
      </c>
      <c r="I20" s="21">
        <v>7</v>
      </c>
      <c r="J20" s="21">
        <v>5</v>
      </c>
      <c r="K20" s="21">
        <v>9</v>
      </c>
      <c r="L20" s="28"/>
      <c r="M20" s="28"/>
      <c r="N20" s="28"/>
      <c r="O20" s="22">
        <v>6.5</v>
      </c>
      <c r="P20" s="23">
        <f>ROUND(SUMPRODUCT(H20:O20,$H$9:$O$9)/100,1)</f>
        <v>7</v>
      </c>
      <c r="Q20" s="24" t="str">
        <f t="shared" si="0"/>
        <v>B</v>
      </c>
      <c r="R20" s="25" t="str">
        <f t="shared" si="1"/>
        <v>Khá</v>
      </c>
      <c r="S20" s="26" t="str">
        <f t="shared" si="2"/>
        <v/>
      </c>
      <c r="T20" s="27" t="s">
        <v>59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2:38" ht="16.5" customHeight="1">
      <c r="B21" s="17">
        <v>12</v>
      </c>
      <c r="C21" s="18" t="s">
        <v>550</v>
      </c>
      <c r="D21" s="64" t="s">
        <v>148</v>
      </c>
      <c r="E21" s="19" t="s">
        <v>548</v>
      </c>
      <c r="F21" s="20" t="s">
        <v>410</v>
      </c>
      <c r="G21" s="18" t="s">
        <v>68</v>
      </c>
      <c r="H21" s="21">
        <v>8</v>
      </c>
      <c r="I21" s="21">
        <v>4</v>
      </c>
      <c r="J21" s="21">
        <v>2</v>
      </c>
      <c r="K21" s="21">
        <v>10</v>
      </c>
      <c r="L21" s="28"/>
      <c r="M21" s="28"/>
      <c r="N21" s="28"/>
      <c r="O21" s="22">
        <v>3</v>
      </c>
      <c r="P21" s="23">
        <f>ROUND(SUMPRODUCT(H21:O21,$H$9:$O$9)/100,1)</f>
        <v>4.2</v>
      </c>
      <c r="Q21" s="24" t="str">
        <f t="shared" si="0"/>
        <v>D</v>
      </c>
      <c r="R21" s="25" t="str">
        <f t="shared" si="1"/>
        <v>Trung bình yếu</v>
      </c>
      <c r="S21" s="26" t="str">
        <f t="shared" si="2"/>
        <v/>
      </c>
      <c r="T21" s="27" t="s">
        <v>59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2:38" ht="16.5" customHeight="1">
      <c r="B22" s="17">
        <v>13</v>
      </c>
      <c r="C22" s="18" t="s">
        <v>551</v>
      </c>
      <c r="D22" s="64" t="s">
        <v>552</v>
      </c>
      <c r="E22" s="19" t="s">
        <v>138</v>
      </c>
      <c r="F22" s="20" t="s">
        <v>553</v>
      </c>
      <c r="G22" s="18" t="s">
        <v>96</v>
      </c>
      <c r="H22" s="21">
        <v>9</v>
      </c>
      <c r="I22" s="21">
        <v>4</v>
      </c>
      <c r="J22" s="21">
        <v>3</v>
      </c>
      <c r="K22" s="21">
        <v>9</v>
      </c>
      <c r="L22" s="28"/>
      <c r="M22" s="28"/>
      <c r="N22" s="28"/>
      <c r="O22" s="22">
        <v>6</v>
      </c>
      <c r="P22" s="23">
        <f>ROUND(SUMPRODUCT(H22:O22,$H$9:$O$9)/100,1)</f>
        <v>6.1</v>
      </c>
      <c r="Q22" s="24" t="str">
        <f t="shared" si="0"/>
        <v>C</v>
      </c>
      <c r="R22" s="25" t="str">
        <f t="shared" si="1"/>
        <v>Trung bình</v>
      </c>
      <c r="S22" s="26" t="str">
        <f t="shared" si="2"/>
        <v/>
      </c>
      <c r="T22" s="27" t="s">
        <v>59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2:38" ht="16.5" customHeight="1">
      <c r="B23" s="17">
        <v>14</v>
      </c>
      <c r="C23" s="18" t="s">
        <v>554</v>
      </c>
      <c r="D23" s="64" t="s">
        <v>555</v>
      </c>
      <c r="E23" s="19" t="s">
        <v>142</v>
      </c>
      <c r="F23" s="20" t="s">
        <v>556</v>
      </c>
      <c r="G23" s="18" t="s">
        <v>101</v>
      </c>
      <c r="H23" s="21">
        <v>9</v>
      </c>
      <c r="I23" s="21">
        <v>4</v>
      </c>
      <c r="J23" s="21">
        <v>2</v>
      </c>
      <c r="K23" s="21">
        <v>8</v>
      </c>
      <c r="L23" s="28"/>
      <c r="M23" s="28"/>
      <c r="N23" s="28"/>
      <c r="O23" s="22">
        <v>2</v>
      </c>
      <c r="P23" s="23">
        <f>ROUND(SUMPRODUCT(H23:O23,$H$9:$O$9)/100,1)</f>
        <v>3.5</v>
      </c>
      <c r="Q23" s="24" t="str">
        <f t="shared" si="0"/>
        <v>F</v>
      </c>
      <c r="R23" s="25" t="str">
        <f t="shared" si="1"/>
        <v>Kém</v>
      </c>
      <c r="S23" s="26" t="str">
        <f t="shared" si="2"/>
        <v/>
      </c>
      <c r="T23" s="27" t="s">
        <v>59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2:38" ht="16.5" customHeight="1">
      <c r="B24" s="17">
        <v>15</v>
      </c>
      <c r="C24" s="18" t="s">
        <v>557</v>
      </c>
      <c r="D24" s="64" t="s">
        <v>558</v>
      </c>
      <c r="E24" s="19" t="s">
        <v>155</v>
      </c>
      <c r="F24" s="20" t="s">
        <v>545</v>
      </c>
      <c r="G24" s="18" t="s">
        <v>68</v>
      </c>
      <c r="H24" s="21">
        <v>8</v>
      </c>
      <c r="I24" s="21">
        <v>8</v>
      </c>
      <c r="J24" s="21">
        <v>6</v>
      </c>
      <c r="K24" s="21">
        <v>8</v>
      </c>
      <c r="L24" s="28"/>
      <c r="M24" s="28"/>
      <c r="N24" s="28"/>
      <c r="O24" s="22">
        <v>9</v>
      </c>
      <c r="P24" s="23">
        <f>ROUND(SUMPRODUCT(H24:O24,$H$9:$O$9)/100,1)</f>
        <v>8.4</v>
      </c>
      <c r="Q24" s="24" t="str">
        <f t="shared" si="0"/>
        <v>B+</v>
      </c>
      <c r="R24" s="25" t="str">
        <f t="shared" si="1"/>
        <v>Khá</v>
      </c>
      <c r="S24" s="26" t="str">
        <f t="shared" si="2"/>
        <v/>
      </c>
      <c r="T24" s="27" t="s">
        <v>59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2:38" ht="16.5" customHeight="1">
      <c r="B25" s="17">
        <v>16</v>
      </c>
      <c r="C25" s="18" t="s">
        <v>559</v>
      </c>
      <c r="D25" s="64" t="s">
        <v>560</v>
      </c>
      <c r="E25" s="19" t="s">
        <v>357</v>
      </c>
      <c r="F25" s="20" t="s">
        <v>561</v>
      </c>
      <c r="G25" s="18" t="s">
        <v>72</v>
      </c>
      <c r="H25" s="21">
        <v>10</v>
      </c>
      <c r="I25" s="21">
        <v>5</v>
      </c>
      <c r="J25" s="21">
        <v>6</v>
      </c>
      <c r="K25" s="21">
        <v>9</v>
      </c>
      <c r="L25" s="28"/>
      <c r="M25" s="28"/>
      <c r="N25" s="28"/>
      <c r="O25" s="22">
        <v>5</v>
      </c>
      <c r="P25" s="23">
        <f>ROUND(SUMPRODUCT(H25:O25,$H$9:$O$9)/100,1)</f>
        <v>6</v>
      </c>
      <c r="Q25" s="24" t="str">
        <f t="shared" si="0"/>
        <v>C</v>
      </c>
      <c r="R25" s="25" t="str">
        <f t="shared" si="1"/>
        <v>Trung bình</v>
      </c>
      <c r="S25" s="26" t="str">
        <f t="shared" si="2"/>
        <v/>
      </c>
      <c r="T25" s="27" t="s">
        <v>59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2:38" ht="16.5" customHeight="1">
      <c r="B26" s="17">
        <v>17</v>
      </c>
      <c r="C26" s="18" t="s">
        <v>562</v>
      </c>
      <c r="D26" s="64" t="s">
        <v>563</v>
      </c>
      <c r="E26" s="19" t="s">
        <v>564</v>
      </c>
      <c r="F26" s="20" t="s">
        <v>565</v>
      </c>
      <c r="G26" s="18" t="s">
        <v>566</v>
      </c>
      <c r="H26" s="21">
        <v>8</v>
      </c>
      <c r="I26" s="21">
        <v>4</v>
      </c>
      <c r="J26" s="21">
        <v>6</v>
      </c>
      <c r="K26" s="21">
        <v>8</v>
      </c>
      <c r="L26" s="28"/>
      <c r="M26" s="28"/>
      <c r="N26" s="28"/>
      <c r="O26" s="22">
        <v>3</v>
      </c>
      <c r="P26" s="23">
        <f>ROUND(SUMPRODUCT(H26:O26,$H$9:$O$9)/100,1)</f>
        <v>4.4000000000000004</v>
      </c>
      <c r="Q26" s="24" t="str">
        <f t="shared" si="0"/>
        <v>D</v>
      </c>
      <c r="R26" s="25" t="str">
        <f t="shared" si="1"/>
        <v>Trung bình yếu</v>
      </c>
      <c r="S26" s="26" t="str">
        <f t="shared" si="2"/>
        <v/>
      </c>
      <c r="T26" s="27" t="s">
        <v>59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2:38" ht="16.5" customHeight="1">
      <c r="B27" s="17">
        <v>18</v>
      </c>
      <c r="C27" s="18" t="s">
        <v>567</v>
      </c>
      <c r="D27" s="64" t="s">
        <v>148</v>
      </c>
      <c r="E27" s="19" t="s">
        <v>371</v>
      </c>
      <c r="F27" s="20" t="s">
        <v>568</v>
      </c>
      <c r="G27" s="18" t="s">
        <v>527</v>
      </c>
      <c r="H27" s="21">
        <v>8</v>
      </c>
      <c r="I27" s="21">
        <v>4</v>
      </c>
      <c r="J27" s="21">
        <v>2</v>
      </c>
      <c r="K27" s="21">
        <v>8</v>
      </c>
      <c r="L27" s="28"/>
      <c r="M27" s="28"/>
      <c r="N27" s="28"/>
      <c r="O27" s="22">
        <v>2</v>
      </c>
      <c r="P27" s="23">
        <f>ROUND(SUMPRODUCT(H27:O27,$H$9:$O$9)/100,1)</f>
        <v>3.4</v>
      </c>
      <c r="Q27" s="24" t="str">
        <f t="shared" si="0"/>
        <v>F</v>
      </c>
      <c r="R27" s="25" t="str">
        <f t="shared" si="1"/>
        <v>Kém</v>
      </c>
      <c r="S27" s="26" t="str">
        <f t="shared" si="2"/>
        <v/>
      </c>
      <c r="T27" s="27" t="s">
        <v>59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2:38" ht="16.5" customHeight="1">
      <c r="B28" s="17">
        <v>19</v>
      </c>
      <c r="C28" s="18" t="s">
        <v>569</v>
      </c>
      <c r="D28" s="64" t="s">
        <v>570</v>
      </c>
      <c r="E28" s="19" t="s">
        <v>371</v>
      </c>
      <c r="F28" s="20" t="s">
        <v>571</v>
      </c>
      <c r="G28" s="18" t="s">
        <v>124</v>
      </c>
      <c r="H28" s="21">
        <v>10</v>
      </c>
      <c r="I28" s="21">
        <v>7</v>
      </c>
      <c r="J28" s="21">
        <v>10</v>
      </c>
      <c r="K28" s="21">
        <v>8</v>
      </c>
      <c r="L28" s="28"/>
      <c r="M28" s="28"/>
      <c r="N28" s="28"/>
      <c r="O28" s="22">
        <v>8</v>
      </c>
      <c r="P28" s="23">
        <f>ROUND(SUMPRODUCT(H28:O28,$H$9:$O$9)/100,1)</f>
        <v>8.3000000000000007</v>
      </c>
      <c r="Q28" s="24" t="str">
        <f t="shared" si="0"/>
        <v>B+</v>
      </c>
      <c r="R28" s="25" t="str">
        <f t="shared" si="1"/>
        <v>Khá</v>
      </c>
      <c r="S28" s="26" t="str">
        <f t="shared" si="2"/>
        <v/>
      </c>
      <c r="T28" s="27" t="s">
        <v>59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2:38" ht="16.5" customHeight="1">
      <c r="B29" s="17">
        <v>20</v>
      </c>
      <c r="C29" s="18" t="s">
        <v>572</v>
      </c>
      <c r="D29" s="64" t="s">
        <v>430</v>
      </c>
      <c r="E29" s="19" t="s">
        <v>371</v>
      </c>
      <c r="F29" s="20" t="s">
        <v>573</v>
      </c>
      <c r="G29" s="18" t="s">
        <v>574</v>
      </c>
      <c r="H29" s="21">
        <v>8</v>
      </c>
      <c r="I29" s="21">
        <v>4</v>
      </c>
      <c r="J29" s="21">
        <v>2</v>
      </c>
      <c r="K29" s="21">
        <v>8</v>
      </c>
      <c r="L29" s="28"/>
      <c r="M29" s="28"/>
      <c r="N29" s="28"/>
      <c r="O29" s="22">
        <v>6</v>
      </c>
      <c r="P29" s="23">
        <f>ROUND(SUMPRODUCT(H29:O29,$H$9:$O$9)/100,1)</f>
        <v>5.8</v>
      </c>
      <c r="Q29" s="24" t="str">
        <f t="shared" si="0"/>
        <v>C</v>
      </c>
      <c r="R29" s="25" t="str">
        <f t="shared" si="1"/>
        <v>Trung bình</v>
      </c>
      <c r="S29" s="26" t="str">
        <f t="shared" si="2"/>
        <v/>
      </c>
      <c r="T29" s="27" t="s">
        <v>59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2:38" ht="16.5" customHeight="1">
      <c r="B30" s="17">
        <v>21</v>
      </c>
      <c r="C30" s="18" t="s">
        <v>575</v>
      </c>
      <c r="D30" s="64" t="s">
        <v>576</v>
      </c>
      <c r="E30" s="19" t="s">
        <v>577</v>
      </c>
      <c r="F30" s="20" t="s">
        <v>578</v>
      </c>
      <c r="G30" s="18" t="s">
        <v>96</v>
      </c>
      <c r="H30" s="21">
        <v>10</v>
      </c>
      <c r="I30" s="21">
        <v>6</v>
      </c>
      <c r="J30" s="21">
        <v>6</v>
      </c>
      <c r="K30" s="21">
        <v>9</v>
      </c>
      <c r="L30" s="28"/>
      <c r="M30" s="28"/>
      <c r="N30" s="28"/>
      <c r="O30" s="22">
        <v>8</v>
      </c>
      <c r="P30" s="23">
        <f>ROUND(SUMPRODUCT(H30:O30,$H$9:$O$9)/100,1)</f>
        <v>7.9</v>
      </c>
      <c r="Q30" s="24" t="str">
        <f t="shared" si="0"/>
        <v>B</v>
      </c>
      <c r="R30" s="25" t="str">
        <f t="shared" si="1"/>
        <v>Khá</v>
      </c>
      <c r="S30" s="26" t="str">
        <f t="shared" si="2"/>
        <v/>
      </c>
      <c r="T30" s="27" t="s">
        <v>59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2:38" ht="16.5" customHeight="1">
      <c r="B31" s="17">
        <v>22</v>
      </c>
      <c r="C31" s="18" t="s">
        <v>579</v>
      </c>
      <c r="D31" s="64" t="s">
        <v>580</v>
      </c>
      <c r="E31" s="19" t="s">
        <v>581</v>
      </c>
      <c r="F31" s="20" t="s">
        <v>582</v>
      </c>
      <c r="G31" s="18" t="s">
        <v>84</v>
      </c>
      <c r="H31" s="21">
        <v>10</v>
      </c>
      <c r="I31" s="21">
        <v>4</v>
      </c>
      <c r="J31" s="21">
        <v>4</v>
      </c>
      <c r="K31" s="21">
        <v>8</v>
      </c>
      <c r="L31" s="28"/>
      <c r="M31" s="28"/>
      <c r="N31" s="28"/>
      <c r="O31" s="22">
        <v>6.5</v>
      </c>
      <c r="P31" s="23">
        <f>ROUND(SUMPRODUCT(H31:O31,$H$9:$O$9)/100,1)</f>
        <v>6.5</v>
      </c>
      <c r="Q31" s="24" t="str">
        <f t="shared" si="0"/>
        <v>C+</v>
      </c>
      <c r="R31" s="25" t="str">
        <f t="shared" si="1"/>
        <v>Trung bình</v>
      </c>
      <c r="S31" s="26" t="str">
        <f t="shared" si="2"/>
        <v/>
      </c>
      <c r="T31" s="27" t="s">
        <v>59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2:38" ht="16.5" customHeight="1">
      <c r="B32" s="17">
        <v>23</v>
      </c>
      <c r="C32" s="18" t="s">
        <v>583</v>
      </c>
      <c r="D32" s="64" t="s">
        <v>388</v>
      </c>
      <c r="E32" s="19" t="s">
        <v>182</v>
      </c>
      <c r="F32" s="20" t="s">
        <v>584</v>
      </c>
      <c r="G32" s="18" t="s">
        <v>84</v>
      </c>
      <c r="H32" s="21">
        <v>10</v>
      </c>
      <c r="I32" s="21">
        <v>3</v>
      </c>
      <c r="J32" s="21">
        <v>6</v>
      </c>
      <c r="K32" s="21">
        <v>9</v>
      </c>
      <c r="L32" s="28"/>
      <c r="M32" s="28"/>
      <c r="N32" s="28"/>
      <c r="O32" s="22">
        <v>4</v>
      </c>
      <c r="P32" s="23">
        <f>ROUND(SUMPRODUCT(H32:O32,$H$9:$O$9)/100,1)</f>
        <v>5.2</v>
      </c>
      <c r="Q32" s="24" t="str">
        <f t="shared" si="0"/>
        <v>D+</v>
      </c>
      <c r="R32" s="25" t="str">
        <f t="shared" si="1"/>
        <v>Trung bình yếu</v>
      </c>
      <c r="S32" s="26" t="str">
        <f t="shared" si="2"/>
        <v/>
      </c>
      <c r="T32" s="27" t="s">
        <v>59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2:38" ht="16.5" customHeight="1">
      <c r="B33" s="17">
        <v>24</v>
      </c>
      <c r="C33" s="18" t="s">
        <v>585</v>
      </c>
      <c r="D33" s="64" t="s">
        <v>586</v>
      </c>
      <c r="E33" s="19" t="s">
        <v>182</v>
      </c>
      <c r="F33" s="20" t="s">
        <v>587</v>
      </c>
      <c r="G33" s="18" t="s">
        <v>588</v>
      </c>
      <c r="H33" s="21">
        <v>8</v>
      </c>
      <c r="I33" s="21">
        <v>7</v>
      </c>
      <c r="J33" s="21">
        <v>7</v>
      </c>
      <c r="K33" s="21">
        <v>6</v>
      </c>
      <c r="L33" s="28"/>
      <c r="M33" s="28"/>
      <c r="N33" s="28"/>
      <c r="O33" s="22">
        <v>1</v>
      </c>
      <c r="P33" s="23">
        <f>ROUND(SUMPRODUCT(H33:O33,$H$9:$O$9)/100,1)</f>
        <v>3.4</v>
      </c>
      <c r="Q33" s="24" t="str">
        <f t="shared" si="0"/>
        <v>F</v>
      </c>
      <c r="R33" s="25" t="str">
        <f t="shared" si="1"/>
        <v>Kém</v>
      </c>
      <c r="S33" s="26" t="str">
        <f t="shared" si="2"/>
        <v/>
      </c>
      <c r="T33" s="27" t="s">
        <v>59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2:38" ht="16.5" customHeight="1">
      <c r="B34" s="17">
        <v>25</v>
      </c>
      <c r="C34" s="18" t="s">
        <v>589</v>
      </c>
      <c r="D34" s="64" t="s">
        <v>590</v>
      </c>
      <c r="E34" s="19" t="s">
        <v>189</v>
      </c>
      <c r="F34" s="20" t="s">
        <v>591</v>
      </c>
      <c r="G34" s="18" t="s">
        <v>72</v>
      </c>
      <c r="H34" s="21">
        <v>10</v>
      </c>
      <c r="I34" s="21">
        <v>5</v>
      </c>
      <c r="J34" s="21">
        <v>7</v>
      </c>
      <c r="K34" s="21">
        <v>10</v>
      </c>
      <c r="L34" s="28"/>
      <c r="M34" s="28"/>
      <c r="N34" s="28"/>
      <c r="O34" s="22">
        <v>3</v>
      </c>
      <c r="P34" s="23">
        <f>ROUND(SUMPRODUCT(H34:O34,$H$9:$O$9)/100,1)</f>
        <v>5</v>
      </c>
      <c r="Q34" s="24" t="str">
        <f t="shared" si="0"/>
        <v>D+</v>
      </c>
      <c r="R34" s="25" t="str">
        <f t="shared" si="1"/>
        <v>Trung bình yếu</v>
      </c>
      <c r="S34" s="26" t="str">
        <f t="shared" si="2"/>
        <v/>
      </c>
      <c r="T34" s="27" t="s">
        <v>59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2:38" ht="16.5" customHeight="1">
      <c r="B35" s="17">
        <v>26</v>
      </c>
      <c r="C35" s="18" t="s">
        <v>592</v>
      </c>
      <c r="D35" s="64" t="s">
        <v>492</v>
      </c>
      <c r="E35" s="19" t="s">
        <v>189</v>
      </c>
      <c r="F35" s="20" t="s">
        <v>593</v>
      </c>
      <c r="G35" s="18" t="s">
        <v>594</v>
      </c>
      <c r="H35" s="21">
        <v>9</v>
      </c>
      <c r="I35" s="21">
        <v>4</v>
      </c>
      <c r="J35" s="21">
        <v>2</v>
      </c>
      <c r="K35" s="21">
        <v>8</v>
      </c>
      <c r="L35" s="28"/>
      <c r="M35" s="28"/>
      <c r="N35" s="28"/>
      <c r="O35" s="22">
        <v>7</v>
      </c>
      <c r="P35" s="23">
        <f>ROUND(SUMPRODUCT(H35:O35,$H$9:$O$9)/100,1)</f>
        <v>6.5</v>
      </c>
      <c r="Q35" s="24" t="str">
        <f t="shared" si="0"/>
        <v>C+</v>
      </c>
      <c r="R35" s="25" t="str">
        <f t="shared" si="1"/>
        <v>Trung bình</v>
      </c>
      <c r="S35" s="26" t="str">
        <f t="shared" si="2"/>
        <v/>
      </c>
      <c r="T35" s="27" t="s">
        <v>59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2:38" ht="16.5" customHeight="1">
      <c r="B36" s="17">
        <v>27</v>
      </c>
      <c r="C36" s="18" t="s">
        <v>595</v>
      </c>
      <c r="D36" s="64" t="s">
        <v>134</v>
      </c>
      <c r="E36" s="19" t="s">
        <v>196</v>
      </c>
      <c r="F36" s="20" t="s">
        <v>596</v>
      </c>
      <c r="G36" s="18" t="s">
        <v>77</v>
      </c>
      <c r="H36" s="21">
        <v>9</v>
      </c>
      <c r="I36" s="21">
        <v>4</v>
      </c>
      <c r="J36" s="21">
        <v>4</v>
      </c>
      <c r="K36" s="21">
        <v>8</v>
      </c>
      <c r="L36" s="28"/>
      <c r="M36" s="28"/>
      <c r="N36" s="28"/>
      <c r="O36" s="22">
        <v>8</v>
      </c>
      <c r="P36" s="23">
        <f>ROUND(SUMPRODUCT(H36:O36,$H$9:$O$9)/100,1)</f>
        <v>7.3</v>
      </c>
      <c r="Q36" s="24" t="str">
        <f t="shared" si="0"/>
        <v>B</v>
      </c>
      <c r="R36" s="25" t="str">
        <f t="shared" si="1"/>
        <v>Khá</v>
      </c>
      <c r="S36" s="26" t="str">
        <f t="shared" si="2"/>
        <v/>
      </c>
      <c r="T36" s="27" t="s">
        <v>59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2:38" ht="16.5" customHeight="1">
      <c r="B37" s="17">
        <v>28</v>
      </c>
      <c r="C37" s="18" t="s">
        <v>597</v>
      </c>
      <c r="D37" s="64" t="s">
        <v>246</v>
      </c>
      <c r="E37" s="19" t="s">
        <v>598</v>
      </c>
      <c r="F37" s="20" t="s">
        <v>596</v>
      </c>
      <c r="G37" s="18" t="s">
        <v>88</v>
      </c>
      <c r="H37" s="21">
        <v>6</v>
      </c>
      <c r="I37" s="21">
        <v>7</v>
      </c>
      <c r="J37" s="21">
        <v>8</v>
      </c>
      <c r="K37" s="21">
        <v>8</v>
      </c>
      <c r="L37" s="28"/>
      <c r="M37" s="28"/>
      <c r="N37" s="28"/>
      <c r="O37" s="22">
        <v>8.5</v>
      </c>
      <c r="P37" s="23">
        <f>ROUND(SUMPRODUCT(H37:O37,$H$9:$O$9)/100,1)</f>
        <v>8</v>
      </c>
      <c r="Q37" s="24" t="str">
        <f t="shared" si="0"/>
        <v>B+</v>
      </c>
      <c r="R37" s="25" t="str">
        <f t="shared" si="1"/>
        <v>Khá</v>
      </c>
      <c r="S37" s="26" t="str">
        <f t="shared" si="2"/>
        <v/>
      </c>
      <c r="T37" s="27" t="s">
        <v>59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2:38" ht="16.5" customHeight="1">
      <c r="B38" s="17">
        <v>29</v>
      </c>
      <c r="C38" s="18" t="s">
        <v>599</v>
      </c>
      <c r="D38" s="64" t="s">
        <v>488</v>
      </c>
      <c r="E38" s="19" t="s">
        <v>600</v>
      </c>
      <c r="F38" s="20" t="s">
        <v>536</v>
      </c>
      <c r="G38" s="18" t="s">
        <v>124</v>
      </c>
      <c r="H38" s="21">
        <v>9</v>
      </c>
      <c r="I38" s="21">
        <v>4</v>
      </c>
      <c r="J38" s="21">
        <v>4</v>
      </c>
      <c r="K38" s="21">
        <v>8</v>
      </c>
      <c r="L38" s="28"/>
      <c r="M38" s="28"/>
      <c r="N38" s="28"/>
      <c r="O38" s="22">
        <v>6.5</v>
      </c>
      <c r="P38" s="23">
        <f>ROUND(SUMPRODUCT(H38:O38,$H$9:$O$9)/100,1)</f>
        <v>6.4</v>
      </c>
      <c r="Q38" s="24" t="str">
        <f t="shared" si="0"/>
        <v>C</v>
      </c>
      <c r="R38" s="25" t="str">
        <f t="shared" si="1"/>
        <v>Trung bình</v>
      </c>
      <c r="S38" s="26" t="str">
        <f t="shared" si="2"/>
        <v/>
      </c>
      <c r="T38" s="27" t="s">
        <v>59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2:38" ht="16.5" customHeight="1">
      <c r="B39" s="17">
        <v>30</v>
      </c>
      <c r="C39" s="18" t="s">
        <v>601</v>
      </c>
      <c r="D39" s="64" t="s">
        <v>602</v>
      </c>
      <c r="E39" s="19" t="s">
        <v>603</v>
      </c>
      <c r="F39" s="20" t="s">
        <v>604</v>
      </c>
      <c r="G39" s="18" t="s">
        <v>383</v>
      </c>
      <c r="H39" s="21">
        <v>9</v>
      </c>
      <c r="I39" s="21">
        <v>4</v>
      </c>
      <c r="J39" s="21">
        <v>4</v>
      </c>
      <c r="K39" s="21">
        <v>8</v>
      </c>
      <c r="L39" s="28"/>
      <c r="M39" s="28"/>
      <c r="N39" s="28"/>
      <c r="O39" s="22">
        <v>3</v>
      </c>
      <c r="P39" s="23">
        <f>ROUND(SUMPRODUCT(H39:O39,$H$9:$O$9)/100,1)</f>
        <v>4.3</v>
      </c>
      <c r="Q39" s="24" t="str">
        <f t="shared" si="0"/>
        <v>D</v>
      </c>
      <c r="R39" s="25" t="str">
        <f t="shared" si="1"/>
        <v>Trung bình yếu</v>
      </c>
      <c r="S39" s="26" t="str">
        <f t="shared" si="2"/>
        <v/>
      </c>
      <c r="T39" s="27" t="s">
        <v>59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2:38" ht="16.5" customHeight="1">
      <c r="B40" s="17">
        <v>31</v>
      </c>
      <c r="C40" s="18" t="s">
        <v>605</v>
      </c>
      <c r="D40" s="64" t="s">
        <v>518</v>
      </c>
      <c r="E40" s="19" t="s">
        <v>606</v>
      </c>
      <c r="F40" s="20" t="s">
        <v>607</v>
      </c>
      <c r="G40" s="18" t="s">
        <v>96</v>
      </c>
      <c r="H40" s="21">
        <v>9</v>
      </c>
      <c r="I40" s="21">
        <v>3</v>
      </c>
      <c r="J40" s="21">
        <v>2</v>
      </c>
      <c r="K40" s="21">
        <v>10</v>
      </c>
      <c r="L40" s="28"/>
      <c r="M40" s="28"/>
      <c r="N40" s="28"/>
      <c r="O40" s="22">
        <v>5.5</v>
      </c>
      <c r="P40" s="23">
        <f>ROUND(SUMPRODUCT(H40:O40,$H$9:$O$9)/100,1)</f>
        <v>5.7</v>
      </c>
      <c r="Q40" s="24" t="str">
        <f t="shared" si="0"/>
        <v>C</v>
      </c>
      <c r="R40" s="25" t="str">
        <f t="shared" si="1"/>
        <v>Trung bình</v>
      </c>
      <c r="S40" s="26" t="str">
        <f t="shared" si="2"/>
        <v/>
      </c>
      <c r="T40" s="27" t="s">
        <v>59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2:38" ht="16.5" customHeight="1">
      <c r="B41" s="17">
        <v>32</v>
      </c>
      <c r="C41" s="18" t="s">
        <v>608</v>
      </c>
      <c r="D41" s="64" t="s">
        <v>130</v>
      </c>
      <c r="E41" s="19" t="s">
        <v>609</v>
      </c>
      <c r="F41" s="20" t="s">
        <v>610</v>
      </c>
      <c r="G41" s="18" t="s">
        <v>68</v>
      </c>
      <c r="H41" s="21">
        <v>9</v>
      </c>
      <c r="I41" s="21">
        <v>4</v>
      </c>
      <c r="J41" s="21">
        <v>2</v>
      </c>
      <c r="K41" s="21">
        <v>8</v>
      </c>
      <c r="L41" s="28"/>
      <c r="M41" s="28"/>
      <c r="N41" s="28"/>
      <c r="O41" s="22">
        <v>4</v>
      </c>
      <c r="P41" s="23">
        <f>ROUND(SUMPRODUCT(H41:O41,$H$9:$O$9)/100,1)</f>
        <v>4.7</v>
      </c>
      <c r="Q41" s="24" t="str">
        <f t="shared" si="0"/>
        <v>D</v>
      </c>
      <c r="R41" s="25" t="str">
        <f t="shared" si="1"/>
        <v>Trung bình yếu</v>
      </c>
      <c r="S41" s="26" t="str">
        <f t="shared" si="2"/>
        <v/>
      </c>
      <c r="T41" s="27" t="s">
        <v>59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2:38" ht="16.5" customHeight="1">
      <c r="B42" s="17">
        <v>33</v>
      </c>
      <c r="C42" s="18" t="s">
        <v>611</v>
      </c>
      <c r="D42" s="64" t="s">
        <v>612</v>
      </c>
      <c r="E42" s="19" t="s">
        <v>613</v>
      </c>
      <c r="F42" s="20" t="s">
        <v>614</v>
      </c>
      <c r="G42" s="18" t="s">
        <v>68</v>
      </c>
      <c r="H42" s="21">
        <v>7</v>
      </c>
      <c r="I42" s="21">
        <v>5</v>
      </c>
      <c r="J42" s="21">
        <v>2</v>
      </c>
      <c r="K42" s="21">
        <v>8</v>
      </c>
      <c r="L42" s="28"/>
      <c r="M42" s="28"/>
      <c r="N42" s="28"/>
      <c r="O42" s="22">
        <v>4</v>
      </c>
      <c r="P42" s="23">
        <f>ROUND(SUMPRODUCT(H42:O42,$H$9:$O$9)/100,1)</f>
        <v>4.5999999999999996</v>
      </c>
      <c r="Q42" s="24" t="str">
        <f t="shared" ref="Q42:Q74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25" t="str">
        <f t="shared" ref="R42:R74" si="4">IF($P42&lt;4,"Kém",IF(AND($P42&gt;=4,$P42&lt;=5.4),"Trung bình yếu",IF(AND($P42&gt;=5.5,$P42&lt;=6.9),"Trung bình",IF(AND($P42&gt;=7,$P42&lt;=8.4),"Khá",IF(AND($P42&gt;=8.5,$P42&lt;=10),"Giỏi","")))))</f>
        <v>Trung bình yếu</v>
      </c>
      <c r="S42" s="26" t="str">
        <f t="shared" ref="S42:S66" si="5">+IF(OR($H42=0,$I42=0,$J42=0,$K42=0),"Không đủ ĐKDT","")</f>
        <v/>
      </c>
      <c r="T42" s="27" t="s">
        <v>59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2:38" ht="16.5" customHeight="1">
      <c r="B43" s="17">
        <v>34</v>
      </c>
      <c r="C43" s="18" t="s">
        <v>615</v>
      </c>
      <c r="D43" s="64" t="s">
        <v>616</v>
      </c>
      <c r="E43" s="19" t="s">
        <v>214</v>
      </c>
      <c r="F43" s="20" t="s">
        <v>617</v>
      </c>
      <c r="G43" s="18" t="s">
        <v>96</v>
      </c>
      <c r="H43" s="21">
        <v>8</v>
      </c>
      <c r="I43" s="21">
        <v>4</v>
      </c>
      <c r="J43" s="21">
        <v>2</v>
      </c>
      <c r="K43" s="21">
        <v>8</v>
      </c>
      <c r="L43" s="28"/>
      <c r="M43" s="28"/>
      <c r="N43" s="28"/>
      <c r="O43" s="22">
        <v>6.5</v>
      </c>
      <c r="P43" s="23">
        <f>ROUND(SUMPRODUCT(H43:O43,$H$9:$O$9)/100,1)</f>
        <v>6.1</v>
      </c>
      <c r="Q43" s="24" t="str">
        <f t="shared" si="3"/>
        <v>C</v>
      </c>
      <c r="R43" s="25" t="str">
        <f t="shared" si="4"/>
        <v>Trung bình</v>
      </c>
      <c r="S43" s="26" t="str">
        <f t="shared" si="5"/>
        <v/>
      </c>
      <c r="T43" s="27" t="s">
        <v>60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2:38" ht="16.5" customHeight="1">
      <c r="B44" s="17">
        <v>35</v>
      </c>
      <c r="C44" s="18" t="s">
        <v>618</v>
      </c>
      <c r="D44" s="64" t="s">
        <v>619</v>
      </c>
      <c r="E44" s="19" t="s">
        <v>412</v>
      </c>
      <c r="F44" s="20" t="s">
        <v>620</v>
      </c>
      <c r="G44" s="18" t="s">
        <v>124</v>
      </c>
      <c r="H44" s="21">
        <v>9</v>
      </c>
      <c r="I44" s="21">
        <v>4</v>
      </c>
      <c r="J44" s="21">
        <v>2</v>
      </c>
      <c r="K44" s="21">
        <v>8</v>
      </c>
      <c r="L44" s="28"/>
      <c r="M44" s="28"/>
      <c r="N44" s="28"/>
      <c r="O44" s="22">
        <v>6</v>
      </c>
      <c r="P44" s="23">
        <f>ROUND(SUMPRODUCT(H44:O44,$H$9:$O$9)/100,1)</f>
        <v>5.9</v>
      </c>
      <c r="Q44" s="24" t="str">
        <f t="shared" si="3"/>
        <v>C</v>
      </c>
      <c r="R44" s="25" t="str">
        <f t="shared" si="4"/>
        <v>Trung bình</v>
      </c>
      <c r="S44" s="26" t="str">
        <f t="shared" si="5"/>
        <v/>
      </c>
      <c r="T44" s="27" t="s">
        <v>60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2:38" ht="16.5" customHeight="1">
      <c r="B45" s="17">
        <v>36</v>
      </c>
      <c r="C45" s="18" t="s">
        <v>621</v>
      </c>
      <c r="D45" s="64" t="s">
        <v>622</v>
      </c>
      <c r="E45" s="19" t="s">
        <v>623</v>
      </c>
      <c r="F45" s="20" t="s">
        <v>624</v>
      </c>
      <c r="G45" s="18" t="s">
        <v>101</v>
      </c>
      <c r="H45" s="21">
        <v>10</v>
      </c>
      <c r="I45" s="21">
        <v>6</v>
      </c>
      <c r="J45" s="21">
        <v>4</v>
      </c>
      <c r="K45" s="21">
        <v>8</v>
      </c>
      <c r="L45" s="28"/>
      <c r="M45" s="28"/>
      <c r="N45" s="28"/>
      <c r="O45" s="22">
        <v>6</v>
      </c>
      <c r="P45" s="23">
        <f>ROUND(SUMPRODUCT(H45:O45,$H$9:$O$9)/100,1)</f>
        <v>6.4</v>
      </c>
      <c r="Q45" s="24" t="str">
        <f t="shared" si="3"/>
        <v>C</v>
      </c>
      <c r="R45" s="25" t="str">
        <f t="shared" si="4"/>
        <v>Trung bình</v>
      </c>
      <c r="S45" s="26" t="str">
        <f t="shared" si="5"/>
        <v/>
      </c>
      <c r="T45" s="27" t="s">
        <v>60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2:38" ht="16.5" customHeight="1">
      <c r="B46" s="17">
        <v>37</v>
      </c>
      <c r="C46" s="18" t="s">
        <v>625</v>
      </c>
      <c r="D46" s="64" t="s">
        <v>626</v>
      </c>
      <c r="E46" s="19" t="s">
        <v>424</v>
      </c>
      <c r="F46" s="20" t="s">
        <v>83</v>
      </c>
      <c r="G46" s="18" t="s">
        <v>72</v>
      </c>
      <c r="H46" s="21">
        <v>10</v>
      </c>
      <c r="I46" s="21">
        <v>4</v>
      </c>
      <c r="J46" s="21">
        <v>4</v>
      </c>
      <c r="K46" s="21">
        <v>9</v>
      </c>
      <c r="L46" s="28"/>
      <c r="M46" s="28"/>
      <c r="N46" s="28"/>
      <c r="O46" s="22">
        <v>6</v>
      </c>
      <c r="P46" s="23">
        <f>ROUND(SUMPRODUCT(H46:O46,$H$9:$O$9)/100,1)</f>
        <v>6.3</v>
      </c>
      <c r="Q46" s="24" t="str">
        <f t="shared" si="3"/>
        <v>C</v>
      </c>
      <c r="R46" s="25" t="str">
        <f t="shared" si="4"/>
        <v>Trung bình</v>
      </c>
      <c r="S46" s="26" t="str">
        <f t="shared" si="5"/>
        <v/>
      </c>
      <c r="T46" s="27" t="s">
        <v>60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2:38" ht="16.5" customHeight="1">
      <c r="B47" s="17">
        <v>38</v>
      </c>
      <c r="C47" s="18" t="s">
        <v>627</v>
      </c>
      <c r="D47" s="64" t="s">
        <v>137</v>
      </c>
      <c r="E47" s="19" t="s">
        <v>424</v>
      </c>
      <c r="F47" s="20" t="s">
        <v>502</v>
      </c>
      <c r="G47" s="18" t="s">
        <v>101</v>
      </c>
      <c r="H47" s="21">
        <v>10</v>
      </c>
      <c r="I47" s="21">
        <v>4</v>
      </c>
      <c r="J47" s="21">
        <v>4</v>
      </c>
      <c r="K47" s="21">
        <v>9</v>
      </c>
      <c r="L47" s="28"/>
      <c r="M47" s="28"/>
      <c r="N47" s="28"/>
      <c r="O47" s="22">
        <v>7</v>
      </c>
      <c r="P47" s="23">
        <f>ROUND(SUMPRODUCT(H47:O47,$H$9:$O$9)/100,1)</f>
        <v>6.9</v>
      </c>
      <c r="Q47" s="24" t="str">
        <f t="shared" si="3"/>
        <v>C+</v>
      </c>
      <c r="R47" s="25" t="str">
        <f t="shared" si="4"/>
        <v>Trung bình</v>
      </c>
      <c r="S47" s="26" t="str">
        <f t="shared" si="5"/>
        <v/>
      </c>
      <c r="T47" s="27" t="s">
        <v>60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2:38" ht="16.5" customHeight="1">
      <c r="B48" s="17">
        <v>39</v>
      </c>
      <c r="C48" s="18" t="s">
        <v>628</v>
      </c>
      <c r="D48" s="64" t="s">
        <v>148</v>
      </c>
      <c r="E48" s="19" t="s">
        <v>229</v>
      </c>
      <c r="F48" s="20" t="s">
        <v>629</v>
      </c>
      <c r="G48" s="18" t="s">
        <v>77</v>
      </c>
      <c r="H48" s="21"/>
      <c r="I48" s="21"/>
      <c r="J48" s="21"/>
      <c r="K48" s="21"/>
      <c r="L48" s="28"/>
      <c r="M48" s="28"/>
      <c r="N48" s="28"/>
      <c r="O48" s="22" t="s">
        <v>1035</v>
      </c>
      <c r="P48" s="23">
        <f>ROUND(SUMPRODUCT(H48:O48,$H$9:$O$9)/100,1)</f>
        <v>0</v>
      </c>
      <c r="Q48" s="24" t="str">
        <f t="shared" si="3"/>
        <v>F</v>
      </c>
      <c r="R48" s="25" t="str">
        <f t="shared" si="4"/>
        <v>Kém</v>
      </c>
      <c r="S48" s="26" t="str">
        <f t="shared" si="5"/>
        <v>Không đủ ĐKDT</v>
      </c>
      <c r="T48" s="27" t="s">
        <v>60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ht="16.5" customHeight="1">
      <c r="B49" s="17">
        <v>40</v>
      </c>
      <c r="C49" s="18" t="s">
        <v>630</v>
      </c>
      <c r="D49" s="64" t="s">
        <v>463</v>
      </c>
      <c r="E49" s="19" t="s">
        <v>439</v>
      </c>
      <c r="F49" s="20" t="s">
        <v>631</v>
      </c>
      <c r="G49" s="18" t="s">
        <v>451</v>
      </c>
      <c r="H49" s="21">
        <v>9</v>
      </c>
      <c r="I49" s="21">
        <v>4</v>
      </c>
      <c r="J49" s="21">
        <v>4</v>
      </c>
      <c r="K49" s="21">
        <v>8</v>
      </c>
      <c r="L49" s="28"/>
      <c r="M49" s="28"/>
      <c r="N49" s="28"/>
      <c r="O49" s="22">
        <v>3</v>
      </c>
      <c r="P49" s="23">
        <f>ROUND(SUMPRODUCT(H49:O49,$H$9:$O$9)/100,1)</f>
        <v>4.3</v>
      </c>
      <c r="Q49" s="24" t="str">
        <f t="shared" si="3"/>
        <v>D</v>
      </c>
      <c r="R49" s="25" t="str">
        <f t="shared" si="4"/>
        <v>Trung bình yếu</v>
      </c>
      <c r="S49" s="26" t="str">
        <f t="shared" si="5"/>
        <v/>
      </c>
      <c r="T49" s="27" t="s">
        <v>60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2:38" ht="16.5" customHeight="1">
      <c r="B50" s="17">
        <v>41</v>
      </c>
      <c r="C50" s="18" t="s">
        <v>632</v>
      </c>
      <c r="D50" s="64" t="s">
        <v>633</v>
      </c>
      <c r="E50" s="19" t="s">
        <v>634</v>
      </c>
      <c r="F50" s="20" t="s">
        <v>635</v>
      </c>
      <c r="G50" s="18" t="s">
        <v>84</v>
      </c>
      <c r="H50" s="21">
        <v>5</v>
      </c>
      <c r="I50" s="21">
        <v>6</v>
      </c>
      <c r="J50" s="21">
        <v>5</v>
      </c>
      <c r="K50" s="21">
        <v>8</v>
      </c>
      <c r="L50" s="28"/>
      <c r="M50" s="28"/>
      <c r="N50" s="28"/>
      <c r="O50" s="22">
        <v>5</v>
      </c>
      <c r="P50" s="23">
        <f>ROUND(SUMPRODUCT(H50:O50,$H$9:$O$9)/100,1)</f>
        <v>5.4</v>
      </c>
      <c r="Q50" s="24" t="str">
        <f t="shared" si="3"/>
        <v>D+</v>
      </c>
      <c r="R50" s="25" t="str">
        <f t="shared" si="4"/>
        <v>Trung bình yếu</v>
      </c>
      <c r="S50" s="26" t="str">
        <f t="shared" si="5"/>
        <v/>
      </c>
      <c r="T50" s="27" t="s">
        <v>60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2:38" ht="16.5" customHeight="1">
      <c r="B51" s="17">
        <v>42</v>
      </c>
      <c r="C51" s="18" t="s">
        <v>636</v>
      </c>
      <c r="D51" s="64" t="s">
        <v>134</v>
      </c>
      <c r="E51" s="19" t="s">
        <v>232</v>
      </c>
      <c r="F51" s="20" t="s">
        <v>637</v>
      </c>
      <c r="G51" s="18" t="s">
        <v>68</v>
      </c>
      <c r="H51" s="21">
        <v>10</v>
      </c>
      <c r="I51" s="21">
        <v>4</v>
      </c>
      <c r="J51" s="21">
        <v>10</v>
      </c>
      <c r="K51" s="21">
        <v>8</v>
      </c>
      <c r="L51" s="28"/>
      <c r="M51" s="28"/>
      <c r="N51" s="28"/>
      <c r="O51" s="22">
        <v>8</v>
      </c>
      <c r="P51" s="23">
        <f>ROUND(SUMPRODUCT(H51:O51,$H$9:$O$9)/100,1)</f>
        <v>8</v>
      </c>
      <c r="Q51" s="24" t="str">
        <f t="shared" si="3"/>
        <v>B+</v>
      </c>
      <c r="R51" s="25" t="str">
        <f t="shared" si="4"/>
        <v>Khá</v>
      </c>
      <c r="S51" s="26" t="str">
        <f t="shared" si="5"/>
        <v/>
      </c>
      <c r="T51" s="27" t="s">
        <v>60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2:38" ht="16.5" customHeight="1">
      <c r="B52" s="17">
        <v>43</v>
      </c>
      <c r="C52" s="18" t="s">
        <v>638</v>
      </c>
      <c r="D52" s="64" t="s">
        <v>639</v>
      </c>
      <c r="E52" s="19" t="s">
        <v>236</v>
      </c>
      <c r="F52" s="20" t="s">
        <v>193</v>
      </c>
      <c r="G52" s="18" t="s">
        <v>84</v>
      </c>
      <c r="H52" s="21">
        <v>10</v>
      </c>
      <c r="I52" s="21">
        <v>4</v>
      </c>
      <c r="J52" s="21">
        <v>4</v>
      </c>
      <c r="K52" s="21">
        <v>9</v>
      </c>
      <c r="L52" s="28"/>
      <c r="M52" s="28"/>
      <c r="N52" s="28"/>
      <c r="O52" s="22">
        <v>6</v>
      </c>
      <c r="P52" s="23">
        <f>ROUND(SUMPRODUCT(H52:O52,$H$9:$O$9)/100,1)</f>
        <v>6.3</v>
      </c>
      <c r="Q52" s="24" t="str">
        <f t="shared" si="3"/>
        <v>C</v>
      </c>
      <c r="R52" s="25" t="str">
        <f t="shared" si="4"/>
        <v>Trung bình</v>
      </c>
      <c r="S52" s="26" t="str">
        <f t="shared" si="5"/>
        <v/>
      </c>
      <c r="T52" s="27" t="s">
        <v>60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2:38" ht="16.5" customHeight="1">
      <c r="B53" s="17">
        <v>44</v>
      </c>
      <c r="C53" s="18" t="s">
        <v>640</v>
      </c>
      <c r="D53" s="64" t="s">
        <v>641</v>
      </c>
      <c r="E53" s="19" t="s">
        <v>236</v>
      </c>
      <c r="F53" s="20" t="s">
        <v>642</v>
      </c>
      <c r="G53" s="18" t="s">
        <v>96</v>
      </c>
      <c r="H53" s="21">
        <v>8</v>
      </c>
      <c r="I53" s="21">
        <v>4</v>
      </c>
      <c r="J53" s="21">
        <v>4</v>
      </c>
      <c r="K53" s="21">
        <v>9</v>
      </c>
      <c r="L53" s="28"/>
      <c r="M53" s="28"/>
      <c r="N53" s="28"/>
      <c r="O53" s="22">
        <v>5</v>
      </c>
      <c r="P53" s="23">
        <f>ROUND(SUMPRODUCT(H53:O53,$H$9:$O$9)/100,1)</f>
        <v>5.5</v>
      </c>
      <c r="Q53" s="24" t="str">
        <f t="shared" si="3"/>
        <v>C</v>
      </c>
      <c r="R53" s="25" t="str">
        <f t="shared" si="4"/>
        <v>Trung bình</v>
      </c>
      <c r="S53" s="26" t="str">
        <f t="shared" si="5"/>
        <v/>
      </c>
      <c r="T53" s="27" t="s">
        <v>60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2:38" ht="16.5" customHeight="1">
      <c r="B54" s="17">
        <v>45</v>
      </c>
      <c r="C54" s="18" t="s">
        <v>643</v>
      </c>
      <c r="D54" s="64" t="s">
        <v>644</v>
      </c>
      <c r="E54" s="19" t="s">
        <v>450</v>
      </c>
      <c r="F54" s="20" t="s">
        <v>539</v>
      </c>
      <c r="G54" s="18" t="s">
        <v>88</v>
      </c>
      <c r="H54" s="21">
        <v>10</v>
      </c>
      <c r="I54" s="21">
        <v>7</v>
      </c>
      <c r="J54" s="21">
        <v>9</v>
      </c>
      <c r="K54" s="21">
        <v>10</v>
      </c>
      <c r="L54" s="28"/>
      <c r="M54" s="28"/>
      <c r="N54" s="28"/>
      <c r="O54" s="22">
        <v>7</v>
      </c>
      <c r="P54" s="23">
        <f>ROUND(SUMPRODUCT(H54:O54,$H$9:$O$9)/100,1)</f>
        <v>7.8</v>
      </c>
      <c r="Q54" s="24" t="str">
        <f t="shared" si="3"/>
        <v>B</v>
      </c>
      <c r="R54" s="25" t="str">
        <f t="shared" si="4"/>
        <v>Khá</v>
      </c>
      <c r="S54" s="26" t="str">
        <f t="shared" si="5"/>
        <v/>
      </c>
      <c r="T54" s="27" t="s">
        <v>60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2:38" ht="16.5" customHeight="1">
      <c r="B55" s="17">
        <v>46</v>
      </c>
      <c r="C55" s="18" t="s">
        <v>645</v>
      </c>
      <c r="D55" s="64" t="s">
        <v>646</v>
      </c>
      <c r="E55" s="19" t="s">
        <v>450</v>
      </c>
      <c r="F55" s="20" t="s">
        <v>647</v>
      </c>
      <c r="G55" s="18" t="s">
        <v>68</v>
      </c>
      <c r="H55" s="21">
        <v>8</v>
      </c>
      <c r="I55" s="21">
        <v>4</v>
      </c>
      <c r="J55" s="21">
        <v>2</v>
      </c>
      <c r="K55" s="21">
        <v>8</v>
      </c>
      <c r="L55" s="28"/>
      <c r="M55" s="28"/>
      <c r="N55" s="28"/>
      <c r="O55" s="22">
        <v>2</v>
      </c>
      <c r="P55" s="23">
        <f>ROUND(SUMPRODUCT(H55:O55,$H$9:$O$9)/100,1)</f>
        <v>3.4</v>
      </c>
      <c r="Q55" s="24" t="str">
        <f t="shared" si="3"/>
        <v>F</v>
      </c>
      <c r="R55" s="25" t="str">
        <f t="shared" si="4"/>
        <v>Kém</v>
      </c>
      <c r="S55" s="26" t="str">
        <f t="shared" si="5"/>
        <v/>
      </c>
      <c r="T55" s="27" t="s">
        <v>60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2:38" ht="16.5" customHeight="1">
      <c r="B56" s="17">
        <v>47</v>
      </c>
      <c r="C56" s="18" t="s">
        <v>648</v>
      </c>
      <c r="D56" s="64" t="s">
        <v>649</v>
      </c>
      <c r="E56" s="19" t="s">
        <v>450</v>
      </c>
      <c r="F56" s="20" t="s">
        <v>650</v>
      </c>
      <c r="G56" s="18" t="s">
        <v>72</v>
      </c>
      <c r="H56" s="21">
        <v>9</v>
      </c>
      <c r="I56" s="21">
        <v>4</v>
      </c>
      <c r="J56" s="21">
        <v>2</v>
      </c>
      <c r="K56" s="21">
        <v>8</v>
      </c>
      <c r="L56" s="28"/>
      <c r="M56" s="28"/>
      <c r="N56" s="28"/>
      <c r="O56" s="22">
        <v>3</v>
      </c>
      <c r="P56" s="23">
        <f>ROUND(SUMPRODUCT(H56:O56,$H$9:$O$9)/100,1)</f>
        <v>4.0999999999999996</v>
      </c>
      <c r="Q56" s="24" t="str">
        <f t="shared" si="3"/>
        <v>D</v>
      </c>
      <c r="R56" s="25" t="str">
        <f t="shared" si="4"/>
        <v>Trung bình yếu</v>
      </c>
      <c r="S56" s="26" t="str">
        <f t="shared" si="5"/>
        <v/>
      </c>
      <c r="T56" s="27" t="s">
        <v>60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2:38" ht="16.5" customHeight="1">
      <c r="B57" s="17">
        <v>48</v>
      </c>
      <c r="C57" s="18" t="s">
        <v>651</v>
      </c>
      <c r="D57" s="64" t="s">
        <v>652</v>
      </c>
      <c r="E57" s="19" t="s">
        <v>653</v>
      </c>
      <c r="F57" s="20" t="s">
        <v>650</v>
      </c>
      <c r="G57" s="18" t="s">
        <v>72</v>
      </c>
      <c r="H57" s="21">
        <v>9</v>
      </c>
      <c r="I57" s="21">
        <v>4</v>
      </c>
      <c r="J57" s="21">
        <v>4</v>
      </c>
      <c r="K57" s="21">
        <v>8</v>
      </c>
      <c r="L57" s="28"/>
      <c r="M57" s="28"/>
      <c r="N57" s="28"/>
      <c r="O57" s="22">
        <v>5.5</v>
      </c>
      <c r="P57" s="23">
        <f>ROUND(SUMPRODUCT(H57:O57,$H$9:$O$9)/100,1)</f>
        <v>5.8</v>
      </c>
      <c r="Q57" s="24" t="str">
        <f t="shared" si="3"/>
        <v>C</v>
      </c>
      <c r="R57" s="25" t="str">
        <f t="shared" si="4"/>
        <v>Trung bình</v>
      </c>
      <c r="S57" s="26" t="str">
        <f t="shared" si="5"/>
        <v/>
      </c>
      <c r="T57" s="27" t="s">
        <v>60</v>
      </c>
      <c r="U57" s="3"/>
      <c r="V57" s="16"/>
      <c r="W57" s="5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</row>
    <row r="58" spans="2:38" ht="16.5" customHeight="1">
      <c r="B58" s="17">
        <v>49</v>
      </c>
      <c r="C58" s="18" t="s">
        <v>654</v>
      </c>
      <c r="D58" s="64" t="s">
        <v>195</v>
      </c>
      <c r="E58" s="19" t="s">
        <v>653</v>
      </c>
      <c r="F58" s="20" t="s">
        <v>655</v>
      </c>
      <c r="G58" s="18" t="s">
        <v>77</v>
      </c>
      <c r="H58" s="21">
        <v>9</v>
      </c>
      <c r="I58" s="21">
        <v>4</v>
      </c>
      <c r="J58" s="21">
        <v>8</v>
      </c>
      <c r="K58" s="21">
        <v>8</v>
      </c>
      <c r="L58" s="28"/>
      <c r="M58" s="28"/>
      <c r="N58" s="28"/>
      <c r="O58" s="22">
        <v>8</v>
      </c>
      <c r="P58" s="23">
        <f>ROUND(SUMPRODUCT(H58:O58,$H$9:$O$9)/100,1)</f>
        <v>7.7</v>
      </c>
      <c r="Q58" s="24" t="str">
        <f t="shared" si="3"/>
        <v>B</v>
      </c>
      <c r="R58" s="25" t="str">
        <f t="shared" si="4"/>
        <v>Khá</v>
      </c>
      <c r="S58" s="26" t="str">
        <f t="shared" si="5"/>
        <v/>
      </c>
      <c r="T58" s="27" t="s">
        <v>60</v>
      </c>
      <c r="U58" s="3"/>
      <c r="V58" s="16"/>
      <c r="W58" s="5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</row>
    <row r="59" spans="2:38" ht="16.5" customHeight="1">
      <c r="B59" s="17">
        <v>50</v>
      </c>
      <c r="C59" s="18" t="s">
        <v>656</v>
      </c>
      <c r="D59" s="64" t="s">
        <v>657</v>
      </c>
      <c r="E59" s="19" t="s">
        <v>653</v>
      </c>
      <c r="F59" s="20" t="s">
        <v>658</v>
      </c>
      <c r="G59" s="18" t="s">
        <v>84</v>
      </c>
      <c r="H59" s="21"/>
      <c r="I59" s="21"/>
      <c r="J59" s="21"/>
      <c r="K59" s="21"/>
      <c r="L59" s="28"/>
      <c r="M59" s="28"/>
      <c r="N59" s="28"/>
      <c r="O59" s="22" t="s">
        <v>1035</v>
      </c>
      <c r="P59" s="23">
        <f>ROUND(SUMPRODUCT(H59:O59,$H$9:$O$9)/100,1)</f>
        <v>0</v>
      </c>
      <c r="Q59" s="24" t="str">
        <f t="shared" si="3"/>
        <v>F</v>
      </c>
      <c r="R59" s="25" t="str">
        <f t="shared" si="4"/>
        <v>Kém</v>
      </c>
      <c r="S59" s="26" t="str">
        <f t="shared" si="5"/>
        <v>Không đủ ĐKDT</v>
      </c>
      <c r="T59" s="27" t="s">
        <v>60</v>
      </c>
      <c r="U59" s="3"/>
      <c r="V59" s="16"/>
      <c r="W59" s="5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</row>
    <row r="60" spans="2:38" ht="16.5" customHeight="1">
      <c r="B60" s="17">
        <v>51</v>
      </c>
      <c r="C60" s="18" t="s">
        <v>659</v>
      </c>
      <c r="D60" s="64" t="s">
        <v>660</v>
      </c>
      <c r="E60" s="19" t="s">
        <v>661</v>
      </c>
      <c r="F60" s="20" t="s">
        <v>662</v>
      </c>
      <c r="G60" s="18" t="s">
        <v>68</v>
      </c>
      <c r="H60" s="21">
        <v>8</v>
      </c>
      <c r="I60" s="21">
        <v>4</v>
      </c>
      <c r="J60" s="21">
        <v>6</v>
      </c>
      <c r="K60" s="21">
        <v>8</v>
      </c>
      <c r="L60" s="28"/>
      <c r="M60" s="28"/>
      <c r="N60" s="28"/>
      <c r="O60" s="22">
        <v>7</v>
      </c>
      <c r="P60" s="23">
        <f>ROUND(SUMPRODUCT(H60:O60,$H$9:$O$9)/100,1)</f>
        <v>6.8</v>
      </c>
      <c r="Q60" s="24" t="str">
        <f t="shared" si="3"/>
        <v>C+</v>
      </c>
      <c r="R60" s="25" t="str">
        <f t="shared" si="4"/>
        <v>Trung bình</v>
      </c>
      <c r="S60" s="26" t="str">
        <f t="shared" si="5"/>
        <v/>
      </c>
      <c r="T60" s="27" t="s">
        <v>60</v>
      </c>
      <c r="U60" s="3"/>
      <c r="V60" s="16"/>
      <c r="W60" s="5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</row>
    <row r="61" spans="2:38" ht="16.5" customHeight="1">
      <c r="B61" s="17">
        <v>52</v>
      </c>
      <c r="C61" s="18" t="s">
        <v>663</v>
      </c>
      <c r="D61" s="64" t="s">
        <v>265</v>
      </c>
      <c r="E61" s="19" t="s">
        <v>664</v>
      </c>
      <c r="F61" s="20" t="s">
        <v>665</v>
      </c>
      <c r="G61" s="18" t="s">
        <v>383</v>
      </c>
      <c r="H61" s="21">
        <v>7</v>
      </c>
      <c r="I61" s="21">
        <v>4</v>
      </c>
      <c r="J61" s="21">
        <v>4</v>
      </c>
      <c r="K61" s="21">
        <v>10</v>
      </c>
      <c r="L61" s="28"/>
      <c r="M61" s="28"/>
      <c r="N61" s="28"/>
      <c r="O61" s="22">
        <v>7</v>
      </c>
      <c r="P61" s="23">
        <f>ROUND(SUMPRODUCT(H61:O61,$H$9:$O$9)/100,1)</f>
        <v>6.7</v>
      </c>
      <c r="Q61" s="24" t="str">
        <f t="shared" si="3"/>
        <v>C+</v>
      </c>
      <c r="R61" s="25" t="str">
        <f t="shared" si="4"/>
        <v>Trung bình</v>
      </c>
      <c r="S61" s="26" t="str">
        <f t="shared" si="5"/>
        <v/>
      </c>
      <c r="T61" s="27" t="s">
        <v>60</v>
      </c>
      <c r="U61" s="3"/>
      <c r="V61" s="16"/>
      <c r="W61" s="5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</row>
    <row r="62" spans="2:38" ht="16.5" customHeight="1">
      <c r="B62" s="17">
        <v>53</v>
      </c>
      <c r="C62" s="18" t="s">
        <v>666</v>
      </c>
      <c r="D62" s="64" t="s">
        <v>667</v>
      </c>
      <c r="E62" s="19" t="s">
        <v>668</v>
      </c>
      <c r="F62" s="20" t="s">
        <v>669</v>
      </c>
      <c r="G62" s="18" t="s">
        <v>124</v>
      </c>
      <c r="H62" s="21">
        <v>8</v>
      </c>
      <c r="I62" s="21">
        <v>4</v>
      </c>
      <c r="J62" s="21">
        <v>6</v>
      </c>
      <c r="K62" s="21">
        <v>8</v>
      </c>
      <c r="L62" s="28"/>
      <c r="M62" s="28"/>
      <c r="N62" s="28"/>
      <c r="O62" s="22">
        <v>5.5</v>
      </c>
      <c r="P62" s="23">
        <f>ROUND(SUMPRODUCT(H62:O62,$H$9:$O$9)/100,1)</f>
        <v>5.9</v>
      </c>
      <c r="Q62" s="24" t="str">
        <f t="shared" si="3"/>
        <v>C</v>
      </c>
      <c r="R62" s="25" t="str">
        <f t="shared" si="4"/>
        <v>Trung bình</v>
      </c>
      <c r="S62" s="26" t="str">
        <f t="shared" si="5"/>
        <v/>
      </c>
      <c r="T62" s="27" t="s">
        <v>60</v>
      </c>
      <c r="U62" s="3"/>
      <c r="V62" s="16"/>
      <c r="W62" s="5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</row>
    <row r="63" spans="2:38" ht="16.5" customHeight="1">
      <c r="B63" s="17">
        <v>54</v>
      </c>
      <c r="C63" s="18" t="s">
        <v>670</v>
      </c>
      <c r="D63" s="64" t="s">
        <v>265</v>
      </c>
      <c r="E63" s="19" t="s">
        <v>668</v>
      </c>
      <c r="F63" s="20" t="s">
        <v>561</v>
      </c>
      <c r="G63" s="18" t="s">
        <v>84</v>
      </c>
      <c r="H63" s="21">
        <v>10</v>
      </c>
      <c r="I63" s="21">
        <v>3</v>
      </c>
      <c r="J63" s="21">
        <v>4</v>
      </c>
      <c r="K63" s="21">
        <v>8</v>
      </c>
      <c r="L63" s="28"/>
      <c r="M63" s="28"/>
      <c r="N63" s="28"/>
      <c r="O63" s="22">
        <v>4</v>
      </c>
      <c r="P63" s="23">
        <f>ROUND(SUMPRODUCT(H63:O63,$H$9:$O$9)/100,1)</f>
        <v>4.9000000000000004</v>
      </c>
      <c r="Q63" s="24" t="str">
        <f t="shared" si="3"/>
        <v>D</v>
      </c>
      <c r="R63" s="25" t="str">
        <f t="shared" si="4"/>
        <v>Trung bình yếu</v>
      </c>
      <c r="S63" s="26" t="str">
        <f t="shared" si="5"/>
        <v/>
      </c>
      <c r="T63" s="27" t="s">
        <v>60</v>
      </c>
      <c r="U63" s="3"/>
      <c r="V63" s="16"/>
      <c r="W63" s="5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</row>
    <row r="64" spans="2:38" ht="16.5" customHeight="1">
      <c r="B64" s="17">
        <v>55</v>
      </c>
      <c r="C64" s="18" t="s">
        <v>671</v>
      </c>
      <c r="D64" s="64" t="s">
        <v>672</v>
      </c>
      <c r="E64" s="19" t="s">
        <v>673</v>
      </c>
      <c r="F64" s="20" t="s">
        <v>674</v>
      </c>
      <c r="G64" s="18" t="s">
        <v>101</v>
      </c>
      <c r="H64" s="21">
        <v>10</v>
      </c>
      <c r="I64" s="21">
        <v>4</v>
      </c>
      <c r="J64" s="21">
        <v>2</v>
      </c>
      <c r="K64" s="21">
        <v>8</v>
      </c>
      <c r="L64" s="28"/>
      <c r="M64" s="28"/>
      <c r="N64" s="28"/>
      <c r="O64" s="22">
        <v>7</v>
      </c>
      <c r="P64" s="23">
        <f>ROUND(SUMPRODUCT(H64:O64,$H$9:$O$9)/100,1)</f>
        <v>6.6</v>
      </c>
      <c r="Q64" s="24" t="str">
        <f t="shared" si="3"/>
        <v>C+</v>
      </c>
      <c r="R64" s="25" t="str">
        <f t="shared" si="4"/>
        <v>Trung bình</v>
      </c>
      <c r="S64" s="26" t="str">
        <f t="shared" si="5"/>
        <v/>
      </c>
      <c r="T64" s="27" t="s">
        <v>60</v>
      </c>
      <c r="U64" s="3"/>
      <c r="V64" s="16"/>
      <c r="W64" s="5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</row>
    <row r="65" spans="2:38" ht="16.5" customHeight="1">
      <c r="B65" s="17">
        <v>56</v>
      </c>
      <c r="C65" s="18" t="s">
        <v>675</v>
      </c>
      <c r="D65" s="64" t="s">
        <v>265</v>
      </c>
      <c r="E65" s="19" t="s">
        <v>676</v>
      </c>
      <c r="F65" s="20" t="s">
        <v>677</v>
      </c>
      <c r="G65" s="18" t="s">
        <v>678</v>
      </c>
      <c r="H65" s="21"/>
      <c r="I65" s="21"/>
      <c r="J65" s="21"/>
      <c r="K65" s="21"/>
      <c r="L65" s="28"/>
      <c r="M65" s="28"/>
      <c r="N65" s="28"/>
      <c r="O65" s="22" t="s">
        <v>1035</v>
      </c>
      <c r="P65" s="23">
        <f>ROUND(SUMPRODUCT(H65:O65,$H$9:$O$9)/100,1)</f>
        <v>0</v>
      </c>
      <c r="Q65" s="24" t="str">
        <f t="shared" si="3"/>
        <v>F</v>
      </c>
      <c r="R65" s="25" t="str">
        <f t="shared" si="4"/>
        <v>Kém</v>
      </c>
      <c r="S65" s="26" t="str">
        <f t="shared" si="5"/>
        <v>Không đủ ĐKDT</v>
      </c>
      <c r="T65" s="27" t="s">
        <v>60</v>
      </c>
      <c r="U65" s="3"/>
      <c r="V65" s="16"/>
      <c r="W65" s="5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</row>
    <row r="66" spans="2:38" ht="16.5" customHeight="1">
      <c r="B66" s="17">
        <v>57</v>
      </c>
      <c r="C66" s="18" t="s">
        <v>679</v>
      </c>
      <c r="D66" s="64" t="s">
        <v>680</v>
      </c>
      <c r="E66" s="19" t="s">
        <v>681</v>
      </c>
      <c r="F66" s="20" t="s">
        <v>617</v>
      </c>
      <c r="G66" s="18" t="s">
        <v>88</v>
      </c>
      <c r="H66" s="21">
        <v>10</v>
      </c>
      <c r="I66" s="21">
        <v>10</v>
      </c>
      <c r="J66" s="21">
        <v>8</v>
      </c>
      <c r="K66" s="21">
        <v>10</v>
      </c>
      <c r="L66" s="28"/>
      <c r="M66" s="28"/>
      <c r="N66" s="28"/>
      <c r="O66" s="22">
        <v>9</v>
      </c>
      <c r="P66" s="23">
        <f>ROUND(SUMPRODUCT(H66:O66,$H$9:$O$9)/100,1)</f>
        <v>9.1999999999999993</v>
      </c>
      <c r="Q66" s="24" t="str">
        <f t="shared" si="3"/>
        <v>A+</v>
      </c>
      <c r="R66" s="25" t="str">
        <f t="shared" si="4"/>
        <v>Giỏi</v>
      </c>
      <c r="S66" s="26" t="str">
        <f t="shared" si="5"/>
        <v/>
      </c>
      <c r="T66" s="27" t="s">
        <v>60</v>
      </c>
      <c r="U66" s="3"/>
      <c r="V66" s="16"/>
      <c r="W66" s="5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</row>
    <row r="67" spans="2:38" ht="16.5" customHeight="1">
      <c r="B67" s="17">
        <v>58</v>
      </c>
      <c r="C67" s="18" t="s">
        <v>682</v>
      </c>
      <c r="D67" s="64" t="s">
        <v>683</v>
      </c>
      <c r="E67" s="19" t="s">
        <v>681</v>
      </c>
      <c r="F67" s="20" t="s">
        <v>684</v>
      </c>
      <c r="G67" s="18" t="s">
        <v>68</v>
      </c>
      <c r="H67" s="21">
        <v>7</v>
      </c>
      <c r="I67" s="21">
        <v>4</v>
      </c>
      <c r="J67" s="21">
        <v>8</v>
      </c>
      <c r="K67" s="21">
        <v>8</v>
      </c>
      <c r="L67" s="28"/>
      <c r="M67" s="28"/>
      <c r="N67" s="28"/>
      <c r="O67" s="22" t="s">
        <v>1036</v>
      </c>
      <c r="P67" s="23">
        <f>ROUND(SUMPRODUCT(H67:O67,$H$9:$O$9)/100,1)</f>
        <v>2.7</v>
      </c>
      <c r="Q67" s="24" t="str">
        <f t="shared" si="3"/>
        <v>F</v>
      </c>
      <c r="R67" s="25" t="str">
        <f t="shared" si="4"/>
        <v>Kém</v>
      </c>
      <c r="S67" s="26" t="s">
        <v>1034</v>
      </c>
      <c r="T67" s="27" t="s">
        <v>60</v>
      </c>
      <c r="U67" s="3"/>
      <c r="V67" s="16"/>
      <c r="W67" s="5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</row>
    <row r="68" spans="2:38" ht="16.5" customHeight="1">
      <c r="B68" s="17">
        <v>59</v>
      </c>
      <c r="C68" s="18" t="s">
        <v>685</v>
      </c>
      <c r="D68" s="64" t="s">
        <v>686</v>
      </c>
      <c r="E68" s="19" t="s">
        <v>275</v>
      </c>
      <c r="F68" s="20" t="s">
        <v>687</v>
      </c>
      <c r="G68" s="18" t="s">
        <v>383</v>
      </c>
      <c r="H68" s="21">
        <v>9</v>
      </c>
      <c r="I68" s="21">
        <v>4</v>
      </c>
      <c r="J68" s="21">
        <v>4</v>
      </c>
      <c r="K68" s="21">
        <v>8</v>
      </c>
      <c r="L68" s="28"/>
      <c r="M68" s="28"/>
      <c r="N68" s="28"/>
      <c r="O68" s="22">
        <v>7</v>
      </c>
      <c r="P68" s="23">
        <f>ROUND(SUMPRODUCT(H68:O68,$H$9:$O$9)/100,1)</f>
        <v>6.7</v>
      </c>
      <c r="Q68" s="24" t="str">
        <f t="shared" si="3"/>
        <v>C+</v>
      </c>
      <c r="R68" s="25" t="str">
        <f t="shared" si="4"/>
        <v>Trung bình</v>
      </c>
      <c r="S68" s="26" t="str">
        <f t="shared" ref="S68:S74" si="6">+IF(OR($H68=0,$I68=0,$J68=0,$K68=0),"Không đủ ĐKDT","")</f>
        <v/>
      </c>
      <c r="T68" s="27" t="s">
        <v>60</v>
      </c>
      <c r="U68" s="3"/>
      <c r="V68" s="16"/>
      <c r="W68" s="5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</row>
    <row r="69" spans="2:38" ht="16.5" customHeight="1">
      <c r="B69" s="17">
        <v>60</v>
      </c>
      <c r="C69" s="18" t="s">
        <v>688</v>
      </c>
      <c r="D69" s="64" t="s">
        <v>394</v>
      </c>
      <c r="E69" s="19" t="s">
        <v>288</v>
      </c>
      <c r="F69" s="20" t="s">
        <v>480</v>
      </c>
      <c r="G69" s="18" t="s">
        <v>96</v>
      </c>
      <c r="H69" s="21">
        <v>9</v>
      </c>
      <c r="I69" s="21">
        <v>4</v>
      </c>
      <c r="J69" s="21">
        <v>2</v>
      </c>
      <c r="K69" s="21">
        <v>9</v>
      </c>
      <c r="L69" s="28"/>
      <c r="M69" s="28"/>
      <c r="N69" s="28"/>
      <c r="O69" s="22">
        <v>2</v>
      </c>
      <c r="P69" s="23">
        <f>ROUND(SUMPRODUCT(H69:O69,$H$9:$O$9)/100,1)</f>
        <v>3.6</v>
      </c>
      <c r="Q69" s="24" t="str">
        <f t="shared" si="3"/>
        <v>F</v>
      </c>
      <c r="R69" s="25" t="str">
        <f t="shared" si="4"/>
        <v>Kém</v>
      </c>
      <c r="S69" s="26" t="str">
        <f t="shared" si="6"/>
        <v/>
      </c>
      <c r="T69" s="27" t="s">
        <v>60</v>
      </c>
      <c r="U69" s="3"/>
      <c r="V69" s="16"/>
      <c r="W69" s="5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</row>
    <row r="70" spans="2:38" ht="16.5" customHeight="1">
      <c r="B70" s="17">
        <v>61</v>
      </c>
      <c r="C70" s="18" t="s">
        <v>689</v>
      </c>
      <c r="D70" s="64" t="s">
        <v>690</v>
      </c>
      <c r="E70" s="19" t="s">
        <v>691</v>
      </c>
      <c r="F70" s="20" t="s">
        <v>692</v>
      </c>
      <c r="G70" s="18" t="s">
        <v>77</v>
      </c>
      <c r="H70" s="21">
        <v>10</v>
      </c>
      <c r="I70" s="21">
        <v>4</v>
      </c>
      <c r="J70" s="21">
        <v>4</v>
      </c>
      <c r="K70" s="21">
        <v>8</v>
      </c>
      <c r="L70" s="28"/>
      <c r="M70" s="28"/>
      <c r="N70" s="28"/>
      <c r="O70" s="22">
        <v>7</v>
      </c>
      <c r="P70" s="23">
        <f>ROUND(SUMPRODUCT(H70:O70,$H$9:$O$9)/100,1)</f>
        <v>6.8</v>
      </c>
      <c r="Q70" s="24" t="str">
        <f t="shared" si="3"/>
        <v>C+</v>
      </c>
      <c r="R70" s="25" t="str">
        <f t="shared" si="4"/>
        <v>Trung bình</v>
      </c>
      <c r="S70" s="26" t="str">
        <f t="shared" si="6"/>
        <v/>
      </c>
      <c r="T70" s="27" t="s">
        <v>60</v>
      </c>
      <c r="U70" s="3"/>
      <c r="V70" s="16"/>
      <c r="W70" s="5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</row>
    <row r="71" spans="2:38" ht="16.5" customHeight="1">
      <c r="B71" s="17">
        <v>62</v>
      </c>
      <c r="C71" s="18" t="s">
        <v>693</v>
      </c>
      <c r="D71" s="64" t="s">
        <v>694</v>
      </c>
      <c r="E71" s="19" t="s">
        <v>695</v>
      </c>
      <c r="F71" s="20" t="s">
        <v>556</v>
      </c>
      <c r="G71" s="18" t="s">
        <v>101</v>
      </c>
      <c r="H71" s="21">
        <v>9</v>
      </c>
      <c r="I71" s="21">
        <v>4</v>
      </c>
      <c r="J71" s="21">
        <v>4</v>
      </c>
      <c r="K71" s="21">
        <v>9</v>
      </c>
      <c r="L71" s="28"/>
      <c r="M71" s="28"/>
      <c r="N71" s="28"/>
      <c r="O71" s="22">
        <v>6</v>
      </c>
      <c r="P71" s="23">
        <f>ROUND(SUMPRODUCT(H71:O71,$H$9:$O$9)/100,1)</f>
        <v>6.2</v>
      </c>
      <c r="Q71" s="24" t="str">
        <f t="shared" si="3"/>
        <v>C</v>
      </c>
      <c r="R71" s="25" t="str">
        <f t="shared" si="4"/>
        <v>Trung bình</v>
      </c>
      <c r="S71" s="26" t="str">
        <f t="shared" si="6"/>
        <v/>
      </c>
      <c r="T71" s="27" t="s">
        <v>60</v>
      </c>
      <c r="U71" s="3"/>
      <c r="V71" s="16"/>
      <c r="W71" s="5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</row>
    <row r="72" spans="2:38" ht="16.5" customHeight="1">
      <c r="B72" s="17">
        <v>63</v>
      </c>
      <c r="C72" s="18" t="s">
        <v>696</v>
      </c>
      <c r="D72" s="64" t="s">
        <v>697</v>
      </c>
      <c r="E72" s="19" t="s">
        <v>509</v>
      </c>
      <c r="F72" s="20" t="s">
        <v>698</v>
      </c>
      <c r="G72" s="18" t="s">
        <v>124</v>
      </c>
      <c r="H72" s="21">
        <v>7</v>
      </c>
      <c r="I72" s="21">
        <v>4</v>
      </c>
      <c r="J72" s="21">
        <v>2</v>
      </c>
      <c r="K72" s="21">
        <v>8</v>
      </c>
      <c r="L72" s="28"/>
      <c r="M72" s="28"/>
      <c r="N72" s="28"/>
      <c r="O72" s="22">
        <v>5.5</v>
      </c>
      <c r="P72" s="23">
        <f>ROUND(SUMPRODUCT(H72:O72,$H$9:$O$9)/100,1)</f>
        <v>5.4</v>
      </c>
      <c r="Q72" s="24" t="str">
        <f t="shared" si="3"/>
        <v>D+</v>
      </c>
      <c r="R72" s="25" t="str">
        <f t="shared" si="4"/>
        <v>Trung bình yếu</v>
      </c>
      <c r="S72" s="26" t="str">
        <f t="shared" si="6"/>
        <v/>
      </c>
      <c r="T72" s="27" t="s">
        <v>60</v>
      </c>
      <c r="U72" s="3"/>
      <c r="V72" s="16"/>
      <c r="W72" s="5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</row>
    <row r="73" spans="2:38" ht="16.5" customHeight="1">
      <c r="B73" s="17">
        <v>64</v>
      </c>
      <c r="C73" s="18" t="s">
        <v>699</v>
      </c>
      <c r="D73" s="64" t="s">
        <v>700</v>
      </c>
      <c r="E73" s="19" t="s">
        <v>509</v>
      </c>
      <c r="F73" s="20" t="s">
        <v>701</v>
      </c>
      <c r="G73" s="18" t="s">
        <v>72</v>
      </c>
      <c r="H73" s="21">
        <v>10</v>
      </c>
      <c r="I73" s="21">
        <v>4</v>
      </c>
      <c r="J73" s="21">
        <v>2</v>
      </c>
      <c r="K73" s="21">
        <v>9</v>
      </c>
      <c r="L73" s="28"/>
      <c r="M73" s="28"/>
      <c r="N73" s="28"/>
      <c r="O73" s="22">
        <v>5</v>
      </c>
      <c r="P73" s="23">
        <f>ROUND(SUMPRODUCT(H73:O73,$H$9:$O$9)/100,1)</f>
        <v>5.5</v>
      </c>
      <c r="Q73" s="24" t="str">
        <f t="shared" si="3"/>
        <v>C</v>
      </c>
      <c r="R73" s="25" t="str">
        <f t="shared" si="4"/>
        <v>Trung bình</v>
      </c>
      <c r="S73" s="26" t="str">
        <f t="shared" si="6"/>
        <v/>
      </c>
      <c r="T73" s="27" t="s">
        <v>60</v>
      </c>
      <c r="U73" s="3"/>
      <c r="V73" s="16"/>
      <c r="W73" s="5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</row>
    <row r="74" spans="2:38" ht="16.5" customHeight="1">
      <c r="B74" s="70">
        <v>65</v>
      </c>
      <c r="C74" s="71" t="s">
        <v>702</v>
      </c>
      <c r="D74" s="72" t="s">
        <v>130</v>
      </c>
      <c r="E74" s="73" t="s">
        <v>306</v>
      </c>
      <c r="F74" s="74" t="s">
        <v>703</v>
      </c>
      <c r="G74" s="71" t="s">
        <v>77</v>
      </c>
      <c r="H74" s="75">
        <v>10</v>
      </c>
      <c r="I74" s="75">
        <v>6</v>
      </c>
      <c r="J74" s="75">
        <v>7</v>
      </c>
      <c r="K74" s="75">
        <v>8</v>
      </c>
      <c r="L74" s="76"/>
      <c r="M74" s="76"/>
      <c r="N74" s="76"/>
      <c r="O74" s="77">
        <v>7</v>
      </c>
      <c r="P74" s="23">
        <f>ROUND(SUMPRODUCT(H74:O74,$H$9:$O$9)/100,1)</f>
        <v>7.3</v>
      </c>
      <c r="Q74" s="79" t="str">
        <f t="shared" si="3"/>
        <v>B</v>
      </c>
      <c r="R74" s="80" t="str">
        <f t="shared" si="4"/>
        <v>Khá</v>
      </c>
      <c r="S74" s="81" t="str">
        <f t="shared" si="6"/>
        <v/>
      </c>
      <c r="T74" s="82" t="s">
        <v>60</v>
      </c>
      <c r="U74" s="3"/>
      <c r="V74" s="16"/>
      <c r="W74" s="5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</row>
    <row r="75" spans="2:38" ht="16.5" customHeight="1">
      <c r="B75" s="3"/>
      <c r="C75" s="16"/>
      <c r="D75" s="5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U75" s="3"/>
      <c r="V75" s="16"/>
      <c r="W75" s="5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</row>
    <row r="76" spans="2:38" ht="16.5" customHeight="1">
      <c r="B76" s="97" t="s">
        <v>28</v>
      </c>
      <c r="C76" s="97"/>
      <c r="D76" s="65"/>
      <c r="E76" s="31"/>
      <c r="F76" s="31"/>
      <c r="G76" s="31"/>
      <c r="H76" s="32"/>
      <c r="I76" s="33"/>
      <c r="J76" s="33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"/>
      <c r="V76" s="16"/>
      <c r="W76" s="5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</row>
    <row r="77" spans="2:38" ht="16.5" customHeight="1">
      <c r="B77" s="35" t="s">
        <v>29</v>
      </c>
      <c r="C77" s="35"/>
      <c r="D77" s="66">
        <f>+$Z$8</f>
        <v>23</v>
      </c>
      <c r="E77" s="36" t="s">
        <v>30</v>
      </c>
      <c r="F77" s="83" t="s">
        <v>31</v>
      </c>
      <c r="G77" s="83"/>
      <c r="H77" s="83"/>
      <c r="I77" s="83"/>
      <c r="J77" s="83"/>
      <c r="K77" s="83"/>
      <c r="L77" s="83"/>
      <c r="M77" s="83"/>
      <c r="N77" s="83"/>
      <c r="O77" s="37">
        <f>$Z$8 -COUNTIF($S$9:$S$306,"Vắng") -COUNTIF($S$9:$S$306,"Vắng có phép") - COUNTIF($S$9:$S$306,"Đình chỉ thi") - COUNTIF($S$9:$S$306,"Không đủ ĐKDT")</f>
        <v>18</v>
      </c>
      <c r="P77" s="37"/>
      <c r="Q77" s="37"/>
      <c r="R77" s="38"/>
      <c r="S77" s="39" t="s">
        <v>30</v>
      </c>
      <c r="T77" s="38"/>
      <c r="U77" s="3"/>
      <c r="V77" s="16"/>
      <c r="W77" s="5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</row>
    <row r="78" spans="2:38" ht="16.5" customHeight="1">
      <c r="B78" s="35" t="s">
        <v>32</v>
      </c>
      <c r="C78" s="35"/>
      <c r="D78" s="66">
        <f>+$AK$8</f>
        <v>19</v>
      </c>
      <c r="E78" s="36" t="s">
        <v>30</v>
      </c>
      <c r="F78" s="83" t="s">
        <v>33</v>
      </c>
      <c r="G78" s="83"/>
      <c r="H78" s="83"/>
      <c r="I78" s="83"/>
      <c r="J78" s="83"/>
      <c r="K78" s="83"/>
      <c r="L78" s="83"/>
      <c r="M78" s="83"/>
      <c r="N78" s="83"/>
      <c r="O78" s="40">
        <f>COUNTIF($S$9:$S$182,"Vắng")</f>
        <v>1</v>
      </c>
      <c r="P78" s="40"/>
      <c r="Q78" s="40"/>
      <c r="R78" s="41"/>
      <c r="S78" s="39" t="s">
        <v>30</v>
      </c>
      <c r="T78" s="41"/>
      <c r="U78" s="3"/>
      <c r="V78" s="16"/>
      <c r="W78" s="5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</row>
    <row r="79" spans="2:38" ht="16.5" customHeight="1">
      <c r="B79" s="35" t="s">
        <v>42</v>
      </c>
      <c r="C79" s="35"/>
      <c r="D79" s="67">
        <f>COUNTIF(W10:W120,"Học lại")</f>
        <v>4</v>
      </c>
      <c r="E79" s="36" t="s">
        <v>30</v>
      </c>
      <c r="F79" s="83" t="s">
        <v>43</v>
      </c>
      <c r="G79" s="83"/>
      <c r="H79" s="83"/>
      <c r="I79" s="83"/>
      <c r="J79" s="83"/>
      <c r="K79" s="83"/>
      <c r="L79" s="83"/>
      <c r="M79" s="83"/>
      <c r="N79" s="83"/>
      <c r="O79" s="37">
        <f>COUNTIF($S$9:$S$182,"Vắng có phép")</f>
        <v>0</v>
      </c>
      <c r="P79" s="37"/>
      <c r="Q79" s="37"/>
      <c r="R79" s="38"/>
      <c r="S79" s="39" t="s">
        <v>30</v>
      </c>
      <c r="T79" s="38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spans="2:38" ht="16.5" customHeight="1">
      <c r="B80" s="29"/>
      <c r="C80" s="30"/>
      <c r="D80" s="65"/>
      <c r="E80" s="31"/>
      <c r="F80" s="31"/>
      <c r="G80" s="31"/>
      <c r="H80" s="32"/>
      <c r="I80" s="33"/>
      <c r="J80" s="33"/>
      <c r="K80" s="34"/>
      <c r="L80" s="34"/>
      <c r="M80" s="34"/>
      <c r="N80" s="34"/>
      <c r="O80" s="34"/>
      <c r="P80" s="34"/>
      <c r="Q80" s="34"/>
      <c r="R80" s="34"/>
      <c r="S80" s="34"/>
      <c r="T80" s="34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spans="2:38" ht="16.5" customHeight="1">
      <c r="B81" s="59" t="s">
        <v>44</v>
      </c>
      <c r="C81" s="59"/>
      <c r="D81" s="68">
        <f>COUNTIF(W10:W120,"Thi lại")</f>
        <v>0</v>
      </c>
      <c r="E81" s="60" t="s">
        <v>30</v>
      </c>
      <c r="F81" s="3"/>
      <c r="G81" s="3"/>
      <c r="H81" s="3"/>
      <c r="I81" s="3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spans="2:38" ht="16.5" customHeight="1">
      <c r="U82" s="3"/>
      <c r="V82" s="16"/>
      <c r="W82" s="58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</row>
    <row r="83" spans="2:38" ht="16.5" customHeight="1">
      <c r="U83" s="3"/>
      <c r="V83" s="16"/>
      <c r="W8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</row>
    <row r="84" spans="2:38" ht="16.5" customHeight="1">
      <c r="U84" s="3"/>
      <c r="V84" s="16"/>
      <c r="W8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</row>
    <row r="85" spans="2:38" ht="16.5" customHeight="1">
      <c r="U85" s="3"/>
      <c r="V85" s="16"/>
      <c r="W8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</row>
    <row r="86" spans="2:38" ht="16.5" customHeight="1">
      <c r="U86" s="3"/>
      <c r="V86" s="16"/>
      <c r="W8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</row>
    <row r="87" spans="2:38" ht="16.5" customHeight="1">
      <c r="U87" s="3"/>
      <c r="V87" s="16"/>
      <c r="W8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</row>
    <row r="88" spans="2:38" ht="16.5" customHeight="1">
      <c r="U88" s="3"/>
      <c r="V88" s="16"/>
      <c r="W8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</row>
    <row r="89" spans="2:38" ht="16.5" customHeight="1">
      <c r="U89" s="3"/>
      <c r="V89" s="16"/>
      <c r="W8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</row>
    <row r="90" spans="2:38" ht="16.5" customHeight="1">
      <c r="U90" s="3"/>
      <c r="V90" s="16"/>
      <c r="W9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</row>
    <row r="91" spans="2:38" ht="16.5" customHeight="1">
      <c r="U91" s="3"/>
      <c r="V91" s="16"/>
      <c r="W9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</row>
    <row r="92" spans="2:38" ht="16.5" customHeight="1">
      <c r="U92" s="3"/>
      <c r="V92" s="16"/>
      <c r="W9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</row>
    <row r="93" spans="2:38" ht="16.5" customHeight="1">
      <c r="U93" s="3"/>
      <c r="V93" s="16"/>
      <c r="W9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</row>
    <row r="94" spans="2:38" ht="16.5" customHeight="1">
      <c r="U94" s="3"/>
      <c r="V94" s="16"/>
      <c r="W9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</row>
    <row r="95" spans="2:38" ht="16.5" customHeight="1">
      <c r="U95" s="3"/>
      <c r="V95" s="16"/>
      <c r="W9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</row>
    <row r="96" spans="2:38" ht="16.5" customHeight="1">
      <c r="U96" s="3"/>
      <c r="V96" s="16"/>
      <c r="W9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</row>
    <row r="97" spans="21:38" ht="16.5" customHeight="1">
      <c r="U97" s="3"/>
      <c r="V97" s="16"/>
      <c r="W9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</row>
    <row r="98" spans="21:38" ht="16.5" customHeight="1">
      <c r="U98" s="3"/>
      <c r="V98" s="16"/>
      <c r="W9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</row>
    <row r="99" spans="21:38" ht="16.5" customHeight="1">
      <c r="U99" s="3"/>
      <c r="V99" s="16"/>
      <c r="W9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</row>
    <row r="100" spans="21:38" ht="16.5" customHeight="1">
      <c r="U100" s="3"/>
      <c r="V100" s="16"/>
      <c r="W10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</row>
    <row r="101" spans="21:38" ht="16.5" customHeight="1">
      <c r="U101" s="3"/>
      <c r="V101" s="16"/>
      <c r="W10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</row>
    <row r="102" spans="21:38" ht="16.5" customHeight="1">
      <c r="U102" s="3"/>
      <c r="V102" s="16"/>
      <c r="W10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</row>
    <row r="103" spans="21:38" ht="16.5" customHeight="1">
      <c r="U103" s="3"/>
      <c r="V103" s="16"/>
      <c r="W10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</row>
    <row r="104" spans="21:38" ht="16.5" customHeight="1">
      <c r="U104" s="3"/>
      <c r="V104" s="16"/>
      <c r="W10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</row>
    <row r="105" spans="21:38" ht="16.5" customHeight="1">
      <c r="U105" s="3"/>
      <c r="V105" s="16"/>
      <c r="W10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</row>
    <row r="106" spans="21:38" ht="16.5" customHeight="1">
      <c r="U106" s="3"/>
      <c r="V106" s="16"/>
      <c r="W10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</row>
    <row r="107" spans="21:38" ht="16.5" customHeight="1">
      <c r="U107" s="3"/>
      <c r="V107" s="16"/>
      <c r="W10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</row>
    <row r="108" spans="21:38" ht="16.5" customHeight="1">
      <c r="U108" s="3"/>
      <c r="V108" s="16"/>
      <c r="W10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</row>
    <row r="109" spans="21:38" ht="16.5" customHeight="1">
      <c r="U109" s="3"/>
      <c r="V109" s="16"/>
      <c r="W10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</row>
    <row r="110" spans="21:38" ht="16.5" customHeight="1">
      <c r="U110" s="3"/>
      <c r="V110" s="16"/>
      <c r="W11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</row>
    <row r="111" spans="21:38" ht="16.5" customHeight="1">
      <c r="U111" s="3"/>
      <c r="V111" s="16"/>
      <c r="W11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</row>
    <row r="112" spans="21:38" ht="16.5" customHeight="1">
      <c r="U112" s="3"/>
      <c r="V112" s="16"/>
      <c r="W11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</row>
    <row r="113" spans="1:38" ht="16.5" customHeight="1">
      <c r="U113" s="3"/>
      <c r="V113" s="16"/>
      <c r="W11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</row>
    <row r="114" spans="1:38" ht="16.5" customHeight="1">
      <c r="U114" s="3"/>
      <c r="V114" s="16"/>
      <c r="W11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</row>
    <row r="115" spans="1:38" ht="16.5" customHeight="1">
      <c r="U115" s="3"/>
      <c r="V115" s="16"/>
      <c r="W11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</row>
    <row r="116" spans="1:38" ht="16.5" customHeight="1">
      <c r="U116" s="3"/>
      <c r="V116" s="16"/>
      <c r="W11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</row>
    <row r="117" spans="1:38" ht="16.5" customHeight="1">
      <c r="B117" s="29"/>
      <c r="C117" s="30"/>
      <c r="D117" s="65"/>
      <c r="E117" s="31"/>
      <c r="F117" s="31"/>
      <c r="G117" s="31"/>
      <c r="H117" s="32"/>
      <c r="I117" s="33"/>
      <c r="J117" s="33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"/>
      <c r="V117" s="16"/>
      <c r="W11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</row>
    <row r="118" spans="1:38" ht="16.5" customHeight="1">
      <c r="U118" s="3"/>
      <c r="V118" s="16"/>
      <c r="W11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</row>
    <row r="119" spans="1:38" ht="16.5" customHeight="1">
      <c r="U119" s="3"/>
      <c r="V119" s="16"/>
      <c r="W11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</row>
    <row r="120" spans="1:38" ht="16.5" customHeight="1">
      <c r="U120" s="3"/>
      <c r="V120" s="16"/>
      <c r="W12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</row>
    <row r="121" spans="1:38" ht="16.5" customHeight="1">
      <c r="A121" s="2"/>
      <c r="U121" s="3"/>
    </row>
    <row r="122" spans="1:38" ht="16.5" customHeight="1">
      <c r="A122" s="2"/>
      <c r="U122" s="3"/>
    </row>
    <row r="123" spans="1:38" ht="16.5" customHeight="1">
      <c r="A123" s="2"/>
      <c r="U123" s="3"/>
    </row>
    <row r="124" spans="1:38" ht="16.5" customHeight="1">
      <c r="A124" s="2"/>
      <c r="U124" s="3"/>
    </row>
    <row r="125" spans="1:38" ht="16.5" customHeight="1">
      <c r="A125" s="2"/>
      <c r="U125" s="3"/>
    </row>
    <row r="126" spans="1:38" ht="16.5" customHeight="1">
      <c r="A126" s="2"/>
      <c r="U126" s="3"/>
    </row>
    <row r="127" spans="1:38" ht="16.5" customHeigh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3"/>
    </row>
    <row r="128" spans="1:38" ht="16.5" customHeigh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3"/>
    </row>
    <row r="129" spans="1:38" ht="16.5" customHeight="1">
      <c r="A129" s="4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3"/>
    </row>
    <row r="130" spans="1:38" ht="16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3"/>
    </row>
    <row r="131" spans="1:38" s="2" customFormat="1" ht="16.5" customHeight="1">
      <c r="U131" s="3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</row>
    <row r="132" spans="1:38" s="2" customFormat="1" ht="16.5" customHeight="1">
      <c r="A132" s="1"/>
      <c r="U132" s="3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</row>
    <row r="133" spans="1:38" s="2" customFormat="1" ht="16.5" customHeight="1">
      <c r="A133" s="1"/>
      <c r="U133" s="3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</row>
    <row r="134" spans="1:38" s="2" customFormat="1" ht="16.5" customHeight="1">
      <c r="A134" s="1"/>
      <c r="U134" s="3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</row>
    <row r="135" spans="1:38" s="2" customFormat="1" ht="16.5" customHeight="1">
      <c r="A135" s="1"/>
      <c r="U135" s="3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</row>
    <row r="136" spans="1:38" s="2" customFormat="1" ht="16.5" customHeight="1">
      <c r="A136" s="1"/>
      <c r="U136" s="3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</row>
    <row r="137" spans="1:38" s="2" customFormat="1" ht="16.5" customHeight="1">
      <c r="A137" s="1"/>
      <c r="U137" s="3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</row>
    <row r="138" spans="1:38" s="2" customFormat="1" ht="16.5" customHeight="1">
      <c r="A138" s="1"/>
      <c r="U138" s="3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</row>
    <row r="139" spans="1:38" s="2" customFormat="1" ht="16.5" customHeight="1">
      <c r="A139" s="1"/>
      <c r="U139" s="3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</row>
    <row r="140" spans="1:38" s="2" customFormat="1" ht="16.5" customHeight="1">
      <c r="A140" s="1"/>
      <c r="B140" s="1"/>
      <c r="C140" s="1"/>
      <c r="D140" s="69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3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</row>
    <row r="141" spans="1:38" s="2" customFormat="1" ht="16.5" customHeight="1">
      <c r="A141" s="1"/>
      <c r="B141" s="1"/>
      <c r="C141" s="1"/>
      <c r="D141" s="69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</row>
    <row r="142" spans="1:38" s="2" customFormat="1">
      <c r="A142" s="1"/>
      <c r="B142" s="1"/>
      <c r="C142" s="1"/>
      <c r="D142" s="69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</row>
    <row r="143" spans="1:38" s="2" customFormat="1">
      <c r="A143" s="1"/>
      <c r="B143" s="1"/>
      <c r="C143" s="1"/>
      <c r="D143" s="69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</row>
  </sheetData>
  <sheetProtection formatCells="0" formatColumns="0" formatRows="0" insertColumns="0" insertRows="0" insertHyperlinks="0" deleteColumns="0" deleteRows="0" sort="0" autoFilter="0" pivotTables="0"/>
  <sortState ref="B10:U74">
    <sortCondition ref="B10:B74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76:C76"/>
    <mergeCell ref="O7:O8"/>
    <mergeCell ref="P7:P9"/>
    <mergeCell ref="H7:H8"/>
    <mergeCell ref="I7:I8"/>
    <mergeCell ref="J7:J8"/>
    <mergeCell ref="K7:K8"/>
    <mergeCell ref="L7:L8"/>
    <mergeCell ref="M7:M8"/>
    <mergeCell ref="F79:N79"/>
    <mergeCell ref="J81:T81"/>
    <mergeCell ref="F78:N78"/>
    <mergeCell ref="C7:C8"/>
    <mergeCell ref="D7:E8"/>
    <mergeCell ref="F77:N77"/>
  </mergeCells>
  <conditionalFormatting sqref="H10:O74">
    <cfRule type="cellIs" dxfId="1" priority="3" operator="greaterThan">
      <formula>10</formula>
    </cfRule>
  </conditionalFormatting>
  <conditionalFormatting sqref="C145:C1048576 C76:C81 C117 C1:C74">
    <cfRule type="duplicateValues" dxfId="0" priority="4"/>
  </conditionalFormatting>
  <dataValidations count="1">
    <dataValidation allowBlank="1" showInputMessage="1" showErrorMessage="1" errorTitle="Không xóa dữ liệu" error="Không xóa dữ liệu" prompt="Không xóa dữ liệu" sqref="W57:W78 W82:W120 X2:AL8 D75 D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22"/>
  <sheetViews>
    <sheetView tabSelected="1" workbookViewId="0">
      <pane ySplit="3" topLeftCell="A61" activePane="bottomLeft" state="frozen"/>
      <selection activeCell="U14" sqref="U14"/>
      <selection pane="bottomLeft" activeCell="U14" sqref="U1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69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8.2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45"/>
    <col min="24" max="24" width="9.125" style="45" bestFit="1" customWidth="1"/>
    <col min="25" max="25" width="9" style="45"/>
    <col min="26" max="26" width="10.375" style="45" bestFit="1" customWidth="1"/>
    <col min="27" max="27" width="9.125" style="45" bestFit="1" customWidth="1"/>
    <col min="28" max="38" width="9" style="45"/>
    <col min="39" max="16384" width="9" style="1"/>
  </cols>
  <sheetData>
    <row r="1" spans="2:38" ht="22.5" customHeight="1">
      <c r="B1" s="103" t="s">
        <v>0</v>
      </c>
      <c r="C1" s="103"/>
      <c r="D1" s="103"/>
      <c r="E1" s="103"/>
      <c r="F1" s="103"/>
      <c r="G1" s="103"/>
      <c r="H1" s="104" t="s">
        <v>1037</v>
      </c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3"/>
    </row>
    <row r="2" spans="2:38" ht="22.5" customHeight="1">
      <c r="B2" s="105" t="s">
        <v>1</v>
      </c>
      <c r="C2" s="105"/>
      <c r="D2" s="105"/>
      <c r="E2" s="105"/>
      <c r="F2" s="105"/>
      <c r="G2" s="105"/>
      <c r="H2" s="106" t="s">
        <v>45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4"/>
      <c r="V2" s="5"/>
      <c r="AD2" s="46"/>
      <c r="AE2" s="47"/>
      <c r="AF2" s="46"/>
      <c r="AG2" s="46"/>
      <c r="AH2" s="46"/>
      <c r="AI2" s="47"/>
      <c r="AJ2" s="46"/>
    </row>
    <row r="3" spans="2:38" ht="4.5" customHeight="1">
      <c r="B3" s="6"/>
      <c r="C3" s="6"/>
      <c r="D3" s="6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48"/>
      <c r="AI3" s="4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9" t="s">
        <v>56</v>
      </c>
      <c r="P4" s="109"/>
      <c r="Q4" s="109"/>
      <c r="R4" s="109"/>
      <c r="S4" s="109"/>
      <c r="T4" s="109"/>
      <c r="W4" s="46"/>
      <c r="X4" s="91" t="s">
        <v>41</v>
      </c>
      <c r="Y4" s="91" t="s">
        <v>8</v>
      </c>
      <c r="Z4" s="91" t="s">
        <v>40</v>
      </c>
      <c r="AA4" s="91" t="s">
        <v>39</v>
      </c>
      <c r="AB4" s="91"/>
      <c r="AC4" s="91"/>
      <c r="AD4" s="91"/>
      <c r="AE4" s="91" t="s">
        <v>38</v>
      </c>
      <c r="AF4" s="91"/>
      <c r="AG4" s="91" t="s">
        <v>36</v>
      </c>
      <c r="AH4" s="91"/>
      <c r="AI4" s="91" t="s">
        <v>37</v>
      </c>
      <c r="AJ4" s="91"/>
      <c r="AK4" s="91" t="s">
        <v>35</v>
      </c>
      <c r="AL4" s="91"/>
    </row>
    <row r="5" spans="2:38" ht="17.25" customHeight="1">
      <c r="B5" s="101" t="s">
        <v>3</v>
      </c>
      <c r="C5" s="101"/>
      <c r="D5" s="62"/>
      <c r="G5" s="102" t="s">
        <v>46</v>
      </c>
      <c r="H5" s="102"/>
      <c r="I5" s="102"/>
      <c r="J5" s="102"/>
      <c r="K5" s="102"/>
      <c r="L5" s="102"/>
      <c r="M5" s="102"/>
      <c r="N5" s="102"/>
      <c r="O5" s="102" t="s">
        <v>47</v>
      </c>
      <c r="P5" s="102"/>
      <c r="Q5" s="102"/>
      <c r="R5" s="102"/>
      <c r="S5" s="102"/>
      <c r="T5" s="102"/>
      <c r="W5" s="46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</row>
    <row r="6" spans="2:38" ht="5.25" customHeight="1">
      <c r="B6" s="9"/>
      <c r="C6" s="9"/>
      <c r="D6" s="63"/>
      <c r="E6" s="9"/>
      <c r="F6" s="9"/>
      <c r="G6" s="9"/>
      <c r="H6" s="9"/>
      <c r="I6" s="9"/>
      <c r="J6" s="9"/>
      <c r="K6" s="9"/>
      <c r="L6" s="9"/>
      <c r="M6" s="9"/>
      <c r="N6" s="9"/>
      <c r="O6" s="43"/>
      <c r="P6" s="3"/>
      <c r="Q6" s="3"/>
      <c r="R6" s="3"/>
      <c r="S6" s="3"/>
      <c r="T6" s="3"/>
      <c r="W6" s="46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</row>
    <row r="7" spans="2:38" ht="33.75" customHeight="1">
      <c r="B7" s="92" t="s">
        <v>4</v>
      </c>
      <c r="C7" s="85" t="s">
        <v>5</v>
      </c>
      <c r="D7" s="87" t="s">
        <v>6</v>
      </c>
      <c r="E7" s="88"/>
      <c r="F7" s="92" t="s">
        <v>7</v>
      </c>
      <c r="G7" s="92" t="s">
        <v>8</v>
      </c>
      <c r="H7" s="100" t="s">
        <v>9</v>
      </c>
      <c r="I7" s="100" t="s">
        <v>10</v>
      </c>
      <c r="J7" s="100" t="s">
        <v>11</v>
      </c>
      <c r="K7" s="100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2" t="s">
        <v>17</v>
      </c>
      <c r="Q7" s="98" t="s">
        <v>18</v>
      </c>
      <c r="R7" s="92" t="s">
        <v>19</v>
      </c>
      <c r="S7" s="92" t="s">
        <v>20</v>
      </c>
      <c r="T7" s="92" t="s">
        <v>21</v>
      </c>
      <c r="W7" s="46"/>
      <c r="X7" s="91"/>
      <c r="Y7" s="91"/>
      <c r="Z7" s="91"/>
      <c r="AA7" s="49" t="s">
        <v>22</v>
      </c>
      <c r="AB7" s="49" t="s">
        <v>23</v>
      </c>
      <c r="AC7" s="49" t="s">
        <v>24</v>
      </c>
      <c r="AD7" s="49" t="s">
        <v>25</v>
      </c>
      <c r="AE7" s="49" t="s">
        <v>26</v>
      </c>
      <c r="AF7" s="49" t="s">
        <v>25</v>
      </c>
      <c r="AG7" s="49" t="s">
        <v>26</v>
      </c>
      <c r="AH7" s="49" t="s">
        <v>25</v>
      </c>
      <c r="AI7" s="49" t="s">
        <v>26</v>
      </c>
      <c r="AJ7" s="49" t="s">
        <v>25</v>
      </c>
      <c r="AK7" s="49" t="s">
        <v>26</v>
      </c>
      <c r="AL7" s="50" t="s">
        <v>25</v>
      </c>
    </row>
    <row r="8" spans="2:38" ht="33.75" customHeight="1">
      <c r="B8" s="93"/>
      <c r="C8" s="86"/>
      <c r="D8" s="89"/>
      <c r="E8" s="90"/>
      <c r="F8" s="93"/>
      <c r="G8" s="93"/>
      <c r="H8" s="100"/>
      <c r="I8" s="100"/>
      <c r="J8" s="100"/>
      <c r="K8" s="100"/>
      <c r="L8" s="98"/>
      <c r="M8" s="98"/>
      <c r="N8" s="98"/>
      <c r="O8" s="98"/>
      <c r="P8" s="99"/>
      <c r="Q8" s="98"/>
      <c r="R8" s="93"/>
      <c r="S8" s="99"/>
      <c r="T8" s="99"/>
      <c r="V8" s="10"/>
      <c r="W8" s="46"/>
      <c r="X8" s="51" t="str">
        <f>+D4</f>
        <v>Cơ sở kỹ thuật thông tin vô tuyến</v>
      </c>
      <c r="Y8" s="52" t="str">
        <f>+O4</f>
        <v>Nhóm: TEL1407-03</v>
      </c>
      <c r="Z8" s="53">
        <f>+$AI$8+$AK$8+$AG$8</f>
        <v>22</v>
      </c>
      <c r="AA8" s="47">
        <f>COUNTIF($S$9:$S$156,"Khiển trách")</f>
        <v>0</v>
      </c>
      <c r="AB8" s="47">
        <f>COUNTIF($S$9:$S$156,"Cảnh cáo")</f>
        <v>0</v>
      </c>
      <c r="AC8" s="47">
        <f>COUNTIF($S$9:$S$156,"Đình chỉ thi")</f>
        <v>0</v>
      </c>
      <c r="AD8" s="54">
        <f>+($AA$8+$AB$8+$AC$8)/$Z$8*100%</f>
        <v>0</v>
      </c>
      <c r="AE8" s="47">
        <f>SUM(COUNTIF($S$9:$S$154,"Vắng"),COUNTIF($S$9:$S$154,"Vắng có phép"))</f>
        <v>1</v>
      </c>
      <c r="AF8" s="55">
        <f>+$AE$8/$Z$8</f>
        <v>4.5454545454545456E-2</v>
      </c>
      <c r="AG8" s="56">
        <f>COUNTIF($W$9:$W$157,"Thi lại")</f>
        <v>0</v>
      </c>
      <c r="AH8" s="55">
        <f>+$AG$8/$Z$8</f>
        <v>0</v>
      </c>
      <c r="AI8" s="56">
        <f>COUNTIF($W$9:$W$158,"Học lại")</f>
        <v>8</v>
      </c>
      <c r="AJ8" s="55">
        <f>+$AI$8/$Z$8</f>
        <v>0.36363636363636365</v>
      </c>
      <c r="AK8" s="47">
        <f>COUNTIF($W$10:$W$158,"Đạt")</f>
        <v>14</v>
      </c>
      <c r="AL8" s="54">
        <f>+$AK$8/$Z$8</f>
        <v>0.63636363636363635</v>
      </c>
    </row>
    <row r="9" spans="2:38" ht="16.5" customHeight="1">
      <c r="B9" s="94" t="s">
        <v>27</v>
      </c>
      <c r="C9" s="95"/>
      <c r="D9" s="95"/>
      <c r="E9" s="95"/>
      <c r="F9" s="95"/>
      <c r="G9" s="9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44">
        <f>100-(H9+I9+J9+K9)</f>
        <v>60</v>
      </c>
      <c r="P9" s="93"/>
      <c r="Q9" s="15"/>
      <c r="R9" s="15"/>
      <c r="S9" s="93"/>
      <c r="T9" s="93"/>
      <c r="W9" s="46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2:38" ht="16.5" customHeight="1">
      <c r="B10" s="17">
        <v>1</v>
      </c>
      <c r="C10" s="18" t="s">
        <v>308</v>
      </c>
      <c r="D10" s="64" t="s">
        <v>309</v>
      </c>
      <c r="E10" s="19" t="s">
        <v>75</v>
      </c>
      <c r="F10" s="20" t="s">
        <v>310</v>
      </c>
      <c r="G10" s="18" t="s">
        <v>101</v>
      </c>
      <c r="H10" s="21">
        <v>10</v>
      </c>
      <c r="I10" s="21">
        <v>4</v>
      </c>
      <c r="J10" s="21">
        <v>3</v>
      </c>
      <c r="K10" s="21">
        <v>3</v>
      </c>
      <c r="L10" s="28"/>
      <c r="M10" s="28"/>
      <c r="N10" s="28"/>
      <c r="O10" s="22">
        <v>2</v>
      </c>
      <c r="P10" s="23">
        <f>ROUND(SUMPRODUCT(H10:O10,$H$9:$O$9)/100,1)</f>
        <v>3.2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5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26" t="str">
        <f t="shared" ref="S10:S22" si="2">+IF(OR($H10=0,$I10=0,$J10=0,$K10=0),"Không đủ ĐKDT","")</f>
        <v/>
      </c>
      <c r="T10" s="27" t="s">
        <v>57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2:38" ht="16.5" customHeight="1">
      <c r="B11" s="17">
        <v>2</v>
      </c>
      <c r="C11" s="18" t="s">
        <v>311</v>
      </c>
      <c r="D11" s="64" t="s">
        <v>312</v>
      </c>
      <c r="E11" s="19" t="s">
        <v>75</v>
      </c>
      <c r="F11" s="20" t="s">
        <v>313</v>
      </c>
      <c r="G11" s="18" t="s">
        <v>88</v>
      </c>
      <c r="H11" s="21">
        <v>10</v>
      </c>
      <c r="I11" s="21">
        <v>6</v>
      </c>
      <c r="J11" s="21">
        <v>5</v>
      </c>
      <c r="K11" s="21">
        <v>5</v>
      </c>
      <c r="L11" s="28"/>
      <c r="M11" s="28"/>
      <c r="N11" s="28"/>
      <c r="O11" s="22">
        <v>3</v>
      </c>
      <c r="P11" s="23">
        <f>ROUND(SUMPRODUCT(H11:O11,$H$9:$O$9)/100,1)</f>
        <v>4.4000000000000004</v>
      </c>
      <c r="Q11" s="24" t="str">
        <f t="shared" si="0"/>
        <v>D</v>
      </c>
      <c r="R11" s="25" t="str">
        <f t="shared" si="1"/>
        <v>Trung bình yếu</v>
      </c>
      <c r="S11" s="26" t="str">
        <f t="shared" si="2"/>
        <v/>
      </c>
      <c r="T11" s="27" t="s">
        <v>57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2:38" ht="16.5" customHeight="1">
      <c r="B12" s="17">
        <v>3</v>
      </c>
      <c r="C12" s="18" t="s">
        <v>314</v>
      </c>
      <c r="D12" s="64" t="s">
        <v>315</v>
      </c>
      <c r="E12" s="19" t="s">
        <v>94</v>
      </c>
      <c r="F12" s="20" t="s">
        <v>316</v>
      </c>
      <c r="G12" s="18" t="s">
        <v>77</v>
      </c>
      <c r="H12" s="21">
        <v>10</v>
      </c>
      <c r="I12" s="21">
        <v>7</v>
      </c>
      <c r="J12" s="21">
        <v>3</v>
      </c>
      <c r="K12" s="21">
        <v>7</v>
      </c>
      <c r="L12" s="28"/>
      <c r="M12" s="28"/>
      <c r="N12" s="28"/>
      <c r="O12" s="22">
        <v>1.5</v>
      </c>
      <c r="P12" s="23">
        <f>ROUND(SUMPRODUCT(H12:O12,$H$9:$O$9)/100,1)</f>
        <v>3.6</v>
      </c>
      <c r="Q12" s="24" t="str">
        <f t="shared" si="0"/>
        <v>F</v>
      </c>
      <c r="R12" s="25" t="str">
        <f t="shared" si="1"/>
        <v>Kém</v>
      </c>
      <c r="S12" s="26" t="str">
        <f t="shared" si="2"/>
        <v/>
      </c>
      <c r="T12" s="27" t="s">
        <v>57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2:38" ht="16.5" customHeight="1">
      <c r="B13" s="17">
        <v>4</v>
      </c>
      <c r="C13" s="18" t="s">
        <v>317</v>
      </c>
      <c r="D13" s="64" t="s">
        <v>318</v>
      </c>
      <c r="E13" s="19" t="s">
        <v>319</v>
      </c>
      <c r="F13" s="20" t="s">
        <v>320</v>
      </c>
      <c r="G13" s="18" t="s">
        <v>321</v>
      </c>
      <c r="H13" s="21">
        <v>8</v>
      </c>
      <c r="I13" s="21">
        <v>5</v>
      </c>
      <c r="J13" s="21">
        <v>5</v>
      </c>
      <c r="K13" s="21">
        <v>4</v>
      </c>
      <c r="L13" s="28"/>
      <c r="M13" s="28"/>
      <c r="N13" s="28"/>
      <c r="O13" s="22">
        <v>1</v>
      </c>
      <c r="P13" s="23">
        <f>ROUND(SUMPRODUCT(H13:O13,$H$9:$O$9)/100,1)</f>
        <v>2.8</v>
      </c>
      <c r="Q13" s="24" t="str">
        <f t="shared" si="0"/>
        <v>F</v>
      </c>
      <c r="R13" s="25" t="str">
        <f t="shared" si="1"/>
        <v>Kém</v>
      </c>
      <c r="S13" s="26" t="str">
        <f t="shared" si="2"/>
        <v/>
      </c>
      <c r="T13" s="27" t="s">
        <v>57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2:38" ht="16.5" customHeight="1">
      <c r="B14" s="17">
        <v>5</v>
      </c>
      <c r="C14" s="18" t="s">
        <v>322</v>
      </c>
      <c r="D14" s="64" t="s">
        <v>323</v>
      </c>
      <c r="E14" s="19" t="s">
        <v>324</v>
      </c>
      <c r="F14" s="20" t="s">
        <v>226</v>
      </c>
      <c r="G14" s="18" t="s">
        <v>101</v>
      </c>
      <c r="H14" s="21">
        <v>10</v>
      </c>
      <c r="I14" s="21">
        <v>6</v>
      </c>
      <c r="J14" s="21">
        <v>4</v>
      </c>
      <c r="K14" s="21">
        <v>5</v>
      </c>
      <c r="L14" s="28"/>
      <c r="M14" s="28"/>
      <c r="N14" s="28"/>
      <c r="O14" s="22">
        <v>3.5</v>
      </c>
      <c r="P14" s="23">
        <f>ROUND(SUMPRODUCT(H14:O14,$H$9:$O$9)/100,1)</f>
        <v>4.5999999999999996</v>
      </c>
      <c r="Q14" s="24" t="str">
        <f t="shared" si="0"/>
        <v>D</v>
      </c>
      <c r="R14" s="25" t="str">
        <f t="shared" si="1"/>
        <v>Trung bình yếu</v>
      </c>
      <c r="S14" s="26" t="str">
        <f t="shared" si="2"/>
        <v/>
      </c>
      <c r="T14" s="27" t="s">
        <v>57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2:38" ht="16.5" customHeight="1">
      <c r="B15" s="17">
        <v>6</v>
      </c>
      <c r="C15" s="18" t="s">
        <v>325</v>
      </c>
      <c r="D15" s="64" t="s">
        <v>148</v>
      </c>
      <c r="E15" s="19" t="s">
        <v>112</v>
      </c>
      <c r="F15" s="20" t="s">
        <v>326</v>
      </c>
      <c r="G15" s="18" t="s">
        <v>124</v>
      </c>
      <c r="H15" s="21">
        <v>7</v>
      </c>
      <c r="I15" s="21">
        <v>3</v>
      </c>
      <c r="J15" s="21">
        <v>4</v>
      </c>
      <c r="K15" s="21">
        <v>6</v>
      </c>
      <c r="L15" s="28"/>
      <c r="M15" s="28"/>
      <c r="N15" s="28"/>
      <c r="O15" s="22">
        <v>1.5</v>
      </c>
      <c r="P15" s="23">
        <f>ROUND(SUMPRODUCT(H15:O15,$H$9:$O$9)/100,1)</f>
        <v>2.9</v>
      </c>
      <c r="Q15" s="24" t="str">
        <f t="shared" si="0"/>
        <v>F</v>
      </c>
      <c r="R15" s="25" t="str">
        <f t="shared" si="1"/>
        <v>Kém</v>
      </c>
      <c r="S15" s="26" t="str">
        <f t="shared" si="2"/>
        <v/>
      </c>
      <c r="T15" s="27" t="s">
        <v>57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2:38" ht="16.5" customHeight="1">
      <c r="B16" s="17">
        <v>7</v>
      </c>
      <c r="C16" s="18" t="s">
        <v>327</v>
      </c>
      <c r="D16" s="64" t="s">
        <v>328</v>
      </c>
      <c r="E16" s="19" t="s">
        <v>329</v>
      </c>
      <c r="F16" s="20" t="s">
        <v>330</v>
      </c>
      <c r="G16" s="18" t="s">
        <v>72</v>
      </c>
      <c r="H16" s="21">
        <v>10</v>
      </c>
      <c r="I16" s="21">
        <v>5</v>
      </c>
      <c r="J16" s="21">
        <v>4</v>
      </c>
      <c r="K16" s="21">
        <v>6</v>
      </c>
      <c r="L16" s="28"/>
      <c r="M16" s="28"/>
      <c r="N16" s="28"/>
      <c r="O16" s="22">
        <v>4</v>
      </c>
      <c r="P16" s="23">
        <f>ROUND(SUMPRODUCT(H16:O16,$H$9:$O$9)/100,1)</f>
        <v>4.9000000000000004</v>
      </c>
      <c r="Q16" s="24" t="str">
        <f t="shared" si="0"/>
        <v>D</v>
      </c>
      <c r="R16" s="25" t="str">
        <f t="shared" si="1"/>
        <v>Trung bình yếu</v>
      </c>
      <c r="S16" s="26" t="str">
        <f t="shared" si="2"/>
        <v/>
      </c>
      <c r="T16" s="27" t="s">
        <v>57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2:38" ht="16.5" customHeight="1">
      <c r="B17" s="17">
        <v>8</v>
      </c>
      <c r="C17" s="18" t="s">
        <v>331</v>
      </c>
      <c r="D17" s="64" t="s">
        <v>332</v>
      </c>
      <c r="E17" s="19" t="s">
        <v>131</v>
      </c>
      <c r="F17" s="20" t="s">
        <v>333</v>
      </c>
      <c r="G17" s="18" t="s">
        <v>96</v>
      </c>
      <c r="H17" s="21">
        <v>9</v>
      </c>
      <c r="I17" s="21">
        <v>6</v>
      </c>
      <c r="J17" s="21">
        <v>5</v>
      </c>
      <c r="K17" s="21">
        <v>6</v>
      </c>
      <c r="L17" s="28"/>
      <c r="M17" s="28"/>
      <c r="N17" s="28"/>
      <c r="O17" s="22">
        <v>5</v>
      </c>
      <c r="P17" s="23">
        <f>ROUND(SUMPRODUCT(H17:O17,$H$9:$O$9)/100,1)</f>
        <v>5.6</v>
      </c>
      <c r="Q17" s="24" t="str">
        <f t="shared" si="0"/>
        <v>C</v>
      </c>
      <c r="R17" s="25" t="str">
        <f t="shared" si="1"/>
        <v>Trung bình</v>
      </c>
      <c r="S17" s="26" t="str">
        <f t="shared" si="2"/>
        <v/>
      </c>
      <c r="T17" s="27" t="s">
        <v>57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2:38" ht="16.5" customHeight="1">
      <c r="B18" s="17">
        <v>9</v>
      </c>
      <c r="C18" s="18" t="s">
        <v>334</v>
      </c>
      <c r="D18" s="64" t="s">
        <v>335</v>
      </c>
      <c r="E18" s="19" t="s">
        <v>131</v>
      </c>
      <c r="F18" s="20" t="s">
        <v>336</v>
      </c>
      <c r="G18" s="18" t="s">
        <v>84</v>
      </c>
      <c r="H18" s="21">
        <v>10</v>
      </c>
      <c r="I18" s="21">
        <v>6</v>
      </c>
      <c r="J18" s="21">
        <v>8</v>
      </c>
      <c r="K18" s="21">
        <v>7</v>
      </c>
      <c r="L18" s="28"/>
      <c r="M18" s="28"/>
      <c r="N18" s="28"/>
      <c r="O18" s="22">
        <v>4.5</v>
      </c>
      <c r="P18" s="23">
        <f>ROUND(SUMPRODUCT(H18:O18,$H$9:$O$9)/100,1)</f>
        <v>5.8</v>
      </c>
      <c r="Q18" s="24" t="str">
        <f t="shared" si="0"/>
        <v>C</v>
      </c>
      <c r="R18" s="25" t="str">
        <f t="shared" si="1"/>
        <v>Trung bình</v>
      </c>
      <c r="S18" s="26" t="str">
        <f t="shared" si="2"/>
        <v/>
      </c>
      <c r="T18" s="27" t="s">
        <v>57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2:38" ht="16.5" customHeight="1">
      <c r="B19" s="17">
        <v>10</v>
      </c>
      <c r="C19" s="18" t="s">
        <v>337</v>
      </c>
      <c r="D19" s="64" t="s">
        <v>338</v>
      </c>
      <c r="E19" s="19" t="s">
        <v>131</v>
      </c>
      <c r="F19" s="20" t="s">
        <v>339</v>
      </c>
      <c r="G19" s="18" t="s">
        <v>72</v>
      </c>
      <c r="H19" s="21">
        <v>10</v>
      </c>
      <c r="I19" s="21">
        <v>5</v>
      </c>
      <c r="J19" s="21">
        <v>7</v>
      </c>
      <c r="K19" s="21">
        <v>6</v>
      </c>
      <c r="L19" s="28"/>
      <c r="M19" s="28"/>
      <c r="N19" s="28"/>
      <c r="O19" s="22">
        <v>5</v>
      </c>
      <c r="P19" s="23">
        <f>ROUND(SUMPRODUCT(H19:O19,$H$9:$O$9)/100,1)</f>
        <v>5.8</v>
      </c>
      <c r="Q19" s="24" t="str">
        <f t="shared" si="0"/>
        <v>C</v>
      </c>
      <c r="R19" s="25" t="str">
        <f t="shared" si="1"/>
        <v>Trung bình</v>
      </c>
      <c r="S19" s="26" t="str">
        <f t="shared" si="2"/>
        <v/>
      </c>
      <c r="T19" s="27" t="s">
        <v>57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2:38" ht="16.5" customHeight="1">
      <c r="B20" s="17">
        <v>11</v>
      </c>
      <c r="C20" s="18" t="s">
        <v>340</v>
      </c>
      <c r="D20" s="64" t="s">
        <v>192</v>
      </c>
      <c r="E20" s="19" t="s">
        <v>131</v>
      </c>
      <c r="F20" s="20" t="s">
        <v>341</v>
      </c>
      <c r="G20" s="18" t="s">
        <v>84</v>
      </c>
      <c r="H20" s="21">
        <v>10</v>
      </c>
      <c r="I20" s="21">
        <v>6</v>
      </c>
      <c r="J20" s="21">
        <v>7</v>
      </c>
      <c r="K20" s="21">
        <v>5</v>
      </c>
      <c r="L20" s="28"/>
      <c r="M20" s="28"/>
      <c r="N20" s="28"/>
      <c r="O20" s="22">
        <v>0</v>
      </c>
      <c r="P20" s="23">
        <f>ROUND(SUMPRODUCT(H20:O20,$H$9:$O$9)/100,1)</f>
        <v>2.8</v>
      </c>
      <c r="Q20" s="24" t="str">
        <f t="shared" si="0"/>
        <v>F</v>
      </c>
      <c r="R20" s="25" t="str">
        <f t="shared" si="1"/>
        <v>Kém</v>
      </c>
      <c r="S20" s="26" t="str">
        <f t="shared" si="2"/>
        <v/>
      </c>
      <c r="T20" s="27" t="s">
        <v>57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2:38" ht="16.5" customHeight="1">
      <c r="B21" s="17">
        <v>12</v>
      </c>
      <c r="C21" s="18" t="s">
        <v>342</v>
      </c>
      <c r="D21" s="64" t="s">
        <v>343</v>
      </c>
      <c r="E21" s="19" t="s">
        <v>344</v>
      </c>
      <c r="F21" s="20" t="s">
        <v>345</v>
      </c>
      <c r="G21" s="18" t="s">
        <v>84</v>
      </c>
      <c r="H21" s="21">
        <v>10</v>
      </c>
      <c r="I21" s="21">
        <v>4</v>
      </c>
      <c r="J21" s="21">
        <v>6</v>
      </c>
      <c r="K21" s="21">
        <v>5</v>
      </c>
      <c r="L21" s="28"/>
      <c r="M21" s="28"/>
      <c r="N21" s="28"/>
      <c r="O21" s="22">
        <v>5</v>
      </c>
      <c r="P21" s="23">
        <f>ROUND(SUMPRODUCT(H21:O21,$H$9:$O$9)/100,1)</f>
        <v>5.5</v>
      </c>
      <c r="Q21" s="24" t="str">
        <f t="shared" si="0"/>
        <v>C</v>
      </c>
      <c r="R21" s="25" t="str">
        <f t="shared" si="1"/>
        <v>Trung bình</v>
      </c>
      <c r="S21" s="26" t="str">
        <f t="shared" si="2"/>
        <v/>
      </c>
      <c r="T21" s="27" t="s">
        <v>57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2:38" ht="16.5" customHeight="1">
      <c r="B22" s="17">
        <v>13</v>
      </c>
      <c r="C22" s="18" t="s">
        <v>346</v>
      </c>
      <c r="D22" s="64" t="s">
        <v>347</v>
      </c>
      <c r="E22" s="19" t="s">
        <v>138</v>
      </c>
      <c r="F22" s="20" t="s">
        <v>348</v>
      </c>
      <c r="G22" s="18" t="s">
        <v>349</v>
      </c>
      <c r="H22" s="21">
        <v>0</v>
      </c>
      <c r="I22" s="21">
        <v>0</v>
      </c>
      <c r="J22" s="21">
        <v>0</v>
      </c>
      <c r="K22" s="21">
        <v>0</v>
      </c>
      <c r="L22" s="28"/>
      <c r="M22" s="28"/>
      <c r="N22" s="28"/>
      <c r="O22" s="22" t="s">
        <v>1035</v>
      </c>
      <c r="P22" s="23">
        <f>ROUND(SUMPRODUCT(H22:O22,$H$9:$O$9)/100,1)</f>
        <v>0</v>
      </c>
      <c r="Q22" s="24" t="str">
        <f t="shared" si="0"/>
        <v>F</v>
      </c>
      <c r="R22" s="25" t="str">
        <f t="shared" si="1"/>
        <v>Kém</v>
      </c>
      <c r="S22" s="26" t="str">
        <f t="shared" si="2"/>
        <v>Không đủ ĐKDT</v>
      </c>
      <c r="T22" s="27" t="s">
        <v>57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2:38" ht="16.5" customHeight="1">
      <c r="B23" s="17">
        <v>14</v>
      </c>
      <c r="C23" s="18" t="s">
        <v>350</v>
      </c>
      <c r="D23" s="64" t="s">
        <v>137</v>
      </c>
      <c r="E23" s="19" t="s">
        <v>138</v>
      </c>
      <c r="F23" s="20" t="s">
        <v>351</v>
      </c>
      <c r="G23" s="18" t="s">
        <v>77</v>
      </c>
      <c r="H23" s="21">
        <v>9</v>
      </c>
      <c r="I23" s="21">
        <v>4</v>
      </c>
      <c r="J23" s="21">
        <v>4</v>
      </c>
      <c r="K23" s="21">
        <v>1</v>
      </c>
      <c r="L23" s="28"/>
      <c r="M23" s="28"/>
      <c r="N23" s="28"/>
      <c r="O23" s="22" t="s">
        <v>1036</v>
      </c>
      <c r="P23" s="23">
        <f>ROUND(SUMPRODUCT(H23:O23,$H$9:$O$9)/100,1)</f>
        <v>1.8</v>
      </c>
      <c r="Q23" s="24" t="str">
        <f t="shared" si="0"/>
        <v>F</v>
      </c>
      <c r="R23" s="25" t="str">
        <f t="shared" si="1"/>
        <v>Kém</v>
      </c>
      <c r="S23" s="26" t="s">
        <v>1034</v>
      </c>
      <c r="T23" s="27" t="s">
        <v>57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2:38" ht="16.5" customHeight="1">
      <c r="B24" s="17">
        <v>15</v>
      </c>
      <c r="C24" s="18" t="s">
        <v>352</v>
      </c>
      <c r="D24" s="64" t="s">
        <v>353</v>
      </c>
      <c r="E24" s="19" t="s">
        <v>142</v>
      </c>
      <c r="F24" s="20" t="s">
        <v>354</v>
      </c>
      <c r="G24" s="18" t="s">
        <v>88</v>
      </c>
      <c r="H24" s="21">
        <v>10</v>
      </c>
      <c r="I24" s="21">
        <v>6</v>
      </c>
      <c r="J24" s="21">
        <v>6</v>
      </c>
      <c r="K24" s="21">
        <v>8</v>
      </c>
      <c r="L24" s="28"/>
      <c r="M24" s="28"/>
      <c r="N24" s="28"/>
      <c r="O24" s="22">
        <v>4.5</v>
      </c>
      <c r="P24" s="23">
        <f>ROUND(SUMPRODUCT(H24:O24,$H$9:$O$9)/100,1)</f>
        <v>5.7</v>
      </c>
      <c r="Q24" s="24" t="str">
        <f t="shared" si="0"/>
        <v>C</v>
      </c>
      <c r="R24" s="25" t="str">
        <f t="shared" si="1"/>
        <v>Trung bình</v>
      </c>
      <c r="S24" s="26" t="str">
        <f t="shared" ref="S24:S55" si="3">+IF(OR($H24=0,$I24=0,$J24=0,$K24=0),"Không đủ ĐKDT","")</f>
        <v/>
      </c>
      <c r="T24" s="27" t="s">
        <v>57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2:38" ht="16.5" customHeight="1">
      <c r="B25" s="17">
        <v>16</v>
      </c>
      <c r="C25" s="18" t="s">
        <v>355</v>
      </c>
      <c r="D25" s="64" t="s">
        <v>356</v>
      </c>
      <c r="E25" s="19" t="s">
        <v>357</v>
      </c>
      <c r="F25" s="20" t="s">
        <v>358</v>
      </c>
      <c r="G25" s="18" t="s">
        <v>124</v>
      </c>
      <c r="H25" s="21">
        <v>7</v>
      </c>
      <c r="I25" s="21">
        <v>3</v>
      </c>
      <c r="J25" s="21">
        <v>6</v>
      </c>
      <c r="K25" s="21">
        <v>7</v>
      </c>
      <c r="L25" s="28"/>
      <c r="M25" s="28"/>
      <c r="N25" s="28"/>
      <c r="O25" s="22">
        <v>3</v>
      </c>
      <c r="P25" s="23">
        <f>ROUND(SUMPRODUCT(H25:O25,$H$9:$O$9)/100,1)</f>
        <v>4.0999999999999996</v>
      </c>
      <c r="Q25" s="24" t="str">
        <f t="shared" si="0"/>
        <v>D</v>
      </c>
      <c r="R25" s="25" t="str">
        <f t="shared" si="1"/>
        <v>Trung bình yếu</v>
      </c>
      <c r="S25" s="26" t="str">
        <f t="shared" si="3"/>
        <v/>
      </c>
      <c r="T25" s="27" t="s">
        <v>57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2:38" ht="16.5" customHeight="1">
      <c r="B26" s="17">
        <v>17</v>
      </c>
      <c r="C26" s="18" t="s">
        <v>359</v>
      </c>
      <c r="D26" s="64" t="s">
        <v>360</v>
      </c>
      <c r="E26" s="19" t="s">
        <v>361</v>
      </c>
      <c r="F26" s="20" t="s">
        <v>299</v>
      </c>
      <c r="G26" s="18" t="s">
        <v>96</v>
      </c>
      <c r="H26" s="21">
        <v>8</v>
      </c>
      <c r="I26" s="21">
        <v>5</v>
      </c>
      <c r="J26" s="21">
        <v>4</v>
      </c>
      <c r="K26" s="21">
        <v>4</v>
      </c>
      <c r="L26" s="28"/>
      <c r="M26" s="28"/>
      <c r="N26" s="28"/>
      <c r="O26" s="22">
        <v>4.5</v>
      </c>
      <c r="P26" s="23">
        <f>ROUND(SUMPRODUCT(H26:O26,$H$9:$O$9)/100,1)</f>
        <v>4.8</v>
      </c>
      <c r="Q26" s="24" t="str">
        <f t="shared" si="0"/>
        <v>D</v>
      </c>
      <c r="R26" s="25" t="str">
        <f t="shared" si="1"/>
        <v>Trung bình yếu</v>
      </c>
      <c r="S26" s="26" t="str">
        <f t="shared" si="3"/>
        <v/>
      </c>
      <c r="T26" s="27" t="s">
        <v>57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2:38" ht="16.5" customHeight="1">
      <c r="B27" s="17">
        <v>18</v>
      </c>
      <c r="C27" s="18" t="s">
        <v>362</v>
      </c>
      <c r="D27" s="64" t="s">
        <v>363</v>
      </c>
      <c r="E27" s="19" t="s">
        <v>364</v>
      </c>
      <c r="F27" s="20" t="s">
        <v>365</v>
      </c>
      <c r="G27" s="18" t="s">
        <v>88</v>
      </c>
      <c r="H27" s="21">
        <v>9</v>
      </c>
      <c r="I27" s="21">
        <v>6</v>
      </c>
      <c r="J27" s="21">
        <v>8</v>
      </c>
      <c r="K27" s="21">
        <v>5</v>
      </c>
      <c r="L27" s="28"/>
      <c r="M27" s="28"/>
      <c r="N27" s="28"/>
      <c r="O27" s="22">
        <v>3</v>
      </c>
      <c r="P27" s="23">
        <f>ROUND(SUMPRODUCT(H27:O27,$H$9:$O$9)/100,1)</f>
        <v>4.5999999999999996</v>
      </c>
      <c r="Q27" s="24" t="str">
        <f t="shared" si="0"/>
        <v>D</v>
      </c>
      <c r="R27" s="25" t="str">
        <f t="shared" si="1"/>
        <v>Trung bình yếu</v>
      </c>
      <c r="S27" s="26" t="str">
        <f t="shared" si="3"/>
        <v/>
      </c>
      <c r="T27" s="27" t="s">
        <v>57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2:38" ht="16.5" customHeight="1">
      <c r="B28" s="17">
        <v>19</v>
      </c>
      <c r="C28" s="18" t="s">
        <v>366</v>
      </c>
      <c r="D28" s="64" t="s">
        <v>367</v>
      </c>
      <c r="E28" s="19" t="s">
        <v>364</v>
      </c>
      <c r="F28" s="20" t="s">
        <v>368</v>
      </c>
      <c r="G28" s="18" t="s">
        <v>68</v>
      </c>
      <c r="H28" s="21">
        <v>9</v>
      </c>
      <c r="I28" s="21">
        <v>5</v>
      </c>
      <c r="J28" s="21">
        <v>5</v>
      </c>
      <c r="K28" s="21">
        <v>8</v>
      </c>
      <c r="L28" s="28"/>
      <c r="M28" s="28"/>
      <c r="N28" s="28"/>
      <c r="O28" s="22">
        <v>0</v>
      </c>
      <c r="P28" s="23">
        <f>ROUND(SUMPRODUCT(H28:O28,$H$9:$O$9)/100,1)</f>
        <v>2.7</v>
      </c>
      <c r="Q28" s="24" t="str">
        <f t="shared" si="0"/>
        <v>F</v>
      </c>
      <c r="R28" s="25" t="str">
        <f t="shared" si="1"/>
        <v>Kém</v>
      </c>
      <c r="S28" s="26" t="str">
        <f t="shared" si="3"/>
        <v/>
      </c>
      <c r="T28" s="27" t="s">
        <v>57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2:38" ht="16.5" customHeight="1">
      <c r="B29" s="17">
        <v>20</v>
      </c>
      <c r="C29" s="18" t="s">
        <v>369</v>
      </c>
      <c r="D29" s="64" t="s">
        <v>370</v>
      </c>
      <c r="E29" s="19" t="s">
        <v>371</v>
      </c>
      <c r="F29" s="20" t="s">
        <v>372</v>
      </c>
      <c r="G29" s="18" t="s">
        <v>77</v>
      </c>
      <c r="H29" s="21">
        <v>10</v>
      </c>
      <c r="I29" s="21">
        <v>5</v>
      </c>
      <c r="J29" s="21">
        <v>5</v>
      </c>
      <c r="K29" s="21">
        <v>5</v>
      </c>
      <c r="L29" s="28"/>
      <c r="M29" s="28"/>
      <c r="N29" s="28"/>
      <c r="O29" s="22">
        <v>5.5</v>
      </c>
      <c r="P29" s="23">
        <f>ROUND(SUMPRODUCT(H29:O29,$H$9:$O$9)/100,1)</f>
        <v>5.8</v>
      </c>
      <c r="Q29" s="24" t="str">
        <f t="shared" si="0"/>
        <v>C</v>
      </c>
      <c r="R29" s="25" t="str">
        <f t="shared" si="1"/>
        <v>Trung bình</v>
      </c>
      <c r="S29" s="26" t="str">
        <f t="shared" si="3"/>
        <v/>
      </c>
      <c r="T29" s="27" t="s">
        <v>57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2:38" ht="16.5" customHeight="1">
      <c r="B30" s="17">
        <v>21</v>
      </c>
      <c r="C30" s="18" t="s">
        <v>373</v>
      </c>
      <c r="D30" s="64" t="s">
        <v>154</v>
      </c>
      <c r="E30" s="19" t="s">
        <v>371</v>
      </c>
      <c r="F30" s="20" t="s">
        <v>374</v>
      </c>
      <c r="G30" s="18" t="s">
        <v>101</v>
      </c>
      <c r="H30" s="21">
        <v>10</v>
      </c>
      <c r="I30" s="21">
        <v>5</v>
      </c>
      <c r="J30" s="21">
        <v>6</v>
      </c>
      <c r="K30" s="21">
        <v>6</v>
      </c>
      <c r="L30" s="28"/>
      <c r="M30" s="28"/>
      <c r="N30" s="28"/>
      <c r="O30" s="22">
        <v>2.5</v>
      </c>
      <c r="P30" s="23">
        <f>ROUND(SUMPRODUCT(H30:O30,$H$9:$O$9)/100,1)</f>
        <v>4.2</v>
      </c>
      <c r="Q30" s="24" t="str">
        <f t="shared" si="0"/>
        <v>D</v>
      </c>
      <c r="R30" s="25" t="str">
        <f t="shared" si="1"/>
        <v>Trung bình yếu</v>
      </c>
      <c r="S30" s="26" t="str">
        <f t="shared" si="3"/>
        <v/>
      </c>
      <c r="T30" s="27" t="s">
        <v>57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2:38" ht="16.5" customHeight="1">
      <c r="B31" s="17">
        <v>22</v>
      </c>
      <c r="C31" s="18" t="s">
        <v>375</v>
      </c>
      <c r="D31" s="64" t="s">
        <v>376</v>
      </c>
      <c r="E31" s="19" t="s">
        <v>174</v>
      </c>
      <c r="F31" s="20" t="s">
        <v>377</v>
      </c>
      <c r="G31" s="18" t="s">
        <v>88</v>
      </c>
      <c r="H31" s="21">
        <v>10</v>
      </c>
      <c r="I31" s="21">
        <v>7</v>
      </c>
      <c r="J31" s="21">
        <v>5</v>
      </c>
      <c r="K31" s="21">
        <v>8</v>
      </c>
      <c r="L31" s="28"/>
      <c r="M31" s="28"/>
      <c r="N31" s="28"/>
      <c r="O31" s="22">
        <v>6.5</v>
      </c>
      <c r="P31" s="23">
        <f>ROUND(SUMPRODUCT(H31:O31,$H$9:$O$9)/100,1)</f>
        <v>6.9</v>
      </c>
      <c r="Q31" s="24" t="str">
        <f t="shared" si="0"/>
        <v>C+</v>
      </c>
      <c r="R31" s="25" t="str">
        <f t="shared" si="1"/>
        <v>Trung bình</v>
      </c>
      <c r="S31" s="26" t="str">
        <f t="shared" si="3"/>
        <v/>
      </c>
      <c r="T31" s="27" t="s">
        <v>57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2:38" ht="16.5" customHeight="1">
      <c r="B32" s="17">
        <v>23</v>
      </c>
      <c r="C32" s="18" t="s">
        <v>378</v>
      </c>
      <c r="D32" s="64" t="s">
        <v>122</v>
      </c>
      <c r="E32" s="19" t="s">
        <v>174</v>
      </c>
      <c r="F32" s="20" t="s">
        <v>379</v>
      </c>
      <c r="G32" s="18" t="s">
        <v>72</v>
      </c>
      <c r="H32" s="21">
        <v>9</v>
      </c>
      <c r="I32" s="21">
        <v>4</v>
      </c>
      <c r="J32" s="21">
        <v>5</v>
      </c>
      <c r="K32" s="21">
        <v>4</v>
      </c>
      <c r="L32" s="28"/>
      <c r="M32" s="28"/>
      <c r="N32" s="28"/>
      <c r="O32" s="22">
        <v>3</v>
      </c>
      <c r="P32" s="23">
        <f>ROUND(SUMPRODUCT(H32:O32,$H$9:$O$9)/100,1)</f>
        <v>4</v>
      </c>
      <c r="Q32" s="24" t="str">
        <f t="shared" si="0"/>
        <v>D</v>
      </c>
      <c r="R32" s="25" t="str">
        <f t="shared" si="1"/>
        <v>Trung bình yếu</v>
      </c>
      <c r="S32" s="26" t="str">
        <f t="shared" si="3"/>
        <v/>
      </c>
      <c r="T32" s="27" t="s">
        <v>57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2:38" ht="16.5" customHeight="1">
      <c r="B33" s="17">
        <v>24</v>
      </c>
      <c r="C33" s="18" t="s">
        <v>380</v>
      </c>
      <c r="D33" s="64" t="s">
        <v>254</v>
      </c>
      <c r="E33" s="19" t="s">
        <v>381</v>
      </c>
      <c r="F33" s="20" t="s">
        <v>382</v>
      </c>
      <c r="G33" s="18" t="s">
        <v>383</v>
      </c>
      <c r="H33" s="21">
        <v>7</v>
      </c>
      <c r="I33" s="21">
        <v>7</v>
      </c>
      <c r="J33" s="21">
        <v>4</v>
      </c>
      <c r="K33" s="21">
        <v>2</v>
      </c>
      <c r="L33" s="28"/>
      <c r="M33" s="28"/>
      <c r="N33" s="28"/>
      <c r="O33" s="22">
        <v>1</v>
      </c>
      <c r="P33" s="23">
        <f>ROUND(SUMPRODUCT(H33:O33,$H$9:$O$9)/100,1)</f>
        <v>2.6</v>
      </c>
      <c r="Q33" s="24" t="str">
        <f t="shared" si="0"/>
        <v>F</v>
      </c>
      <c r="R33" s="25" t="str">
        <f t="shared" si="1"/>
        <v>Kém</v>
      </c>
      <c r="S33" s="26" t="str">
        <f t="shared" si="3"/>
        <v/>
      </c>
      <c r="T33" s="27" t="s">
        <v>57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2:38" ht="16.5" customHeight="1">
      <c r="B34" s="17">
        <v>25</v>
      </c>
      <c r="C34" s="18" t="s">
        <v>384</v>
      </c>
      <c r="D34" s="64" t="s">
        <v>385</v>
      </c>
      <c r="E34" s="19" t="s">
        <v>182</v>
      </c>
      <c r="F34" s="20" t="s">
        <v>386</v>
      </c>
      <c r="G34" s="18" t="s">
        <v>88</v>
      </c>
      <c r="H34" s="21">
        <v>10</v>
      </c>
      <c r="I34" s="21">
        <v>7</v>
      </c>
      <c r="J34" s="21">
        <v>4</v>
      </c>
      <c r="K34" s="21">
        <v>8</v>
      </c>
      <c r="L34" s="28"/>
      <c r="M34" s="28"/>
      <c r="N34" s="28"/>
      <c r="O34" s="22">
        <v>4.5</v>
      </c>
      <c r="P34" s="23">
        <f>ROUND(SUMPRODUCT(H34:O34,$H$9:$O$9)/100,1)</f>
        <v>5.6</v>
      </c>
      <c r="Q34" s="24" t="str">
        <f t="shared" si="0"/>
        <v>C</v>
      </c>
      <c r="R34" s="25" t="str">
        <f t="shared" si="1"/>
        <v>Trung bình</v>
      </c>
      <c r="S34" s="26" t="str">
        <f t="shared" si="3"/>
        <v/>
      </c>
      <c r="T34" s="27" t="s">
        <v>57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2:38" ht="16.5" customHeight="1">
      <c r="B35" s="17">
        <v>26</v>
      </c>
      <c r="C35" s="18" t="s">
        <v>387</v>
      </c>
      <c r="D35" s="64" t="s">
        <v>388</v>
      </c>
      <c r="E35" s="19" t="s">
        <v>182</v>
      </c>
      <c r="F35" s="20" t="s">
        <v>389</v>
      </c>
      <c r="G35" s="18" t="s">
        <v>77</v>
      </c>
      <c r="H35" s="21">
        <v>10</v>
      </c>
      <c r="I35" s="21">
        <v>6</v>
      </c>
      <c r="J35" s="21">
        <v>4</v>
      </c>
      <c r="K35" s="21">
        <v>8</v>
      </c>
      <c r="L35" s="28"/>
      <c r="M35" s="28"/>
      <c r="N35" s="28"/>
      <c r="O35" s="22">
        <v>4</v>
      </c>
      <c r="P35" s="23">
        <f>ROUND(SUMPRODUCT(H35:O35,$H$9:$O$9)/100,1)</f>
        <v>5.2</v>
      </c>
      <c r="Q35" s="24" t="str">
        <f t="shared" si="0"/>
        <v>D+</v>
      </c>
      <c r="R35" s="25" t="str">
        <f t="shared" si="1"/>
        <v>Trung bình yếu</v>
      </c>
      <c r="S35" s="26" t="str">
        <f t="shared" si="3"/>
        <v/>
      </c>
      <c r="T35" s="27" t="s">
        <v>57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2:38" ht="16.5" customHeight="1">
      <c r="B36" s="17">
        <v>27</v>
      </c>
      <c r="C36" s="18" t="s">
        <v>390</v>
      </c>
      <c r="D36" s="64" t="s">
        <v>391</v>
      </c>
      <c r="E36" s="19" t="s">
        <v>189</v>
      </c>
      <c r="F36" s="20" t="s">
        <v>392</v>
      </c>
      <c r="G36" s="18" t="s">
        <v>77</v>
      </c>
      <c r="H36" s="21">
        <v>10</v>
      </c>
      <c r="I36" s="21">
        <v>5</v>
      </c>
      <c r="J36" s="21">
        <v>4</v>
      </c>
      <c r="K36" s="21">
        <v>6</v>
      </c>
      <c r="L36" s="28"/>
      <c r="M36" s="28"/>
      <c r="N36" s="28"/>
      <c r="O36" s="22">
        <v>5</v>
      </c>
      <c r="P36" s="23">
        <f>ROUND(SUMPRODUCT(H36:O36,$H$9:$O$9)/100,1)</f>
        <v>5.5</v>
      </c>
      <c r="Q36" s="24" t="str">
        <f t="shared" si="0"/>
        <v>C</v>
      </c>
      <c r="R36" s="25" t="str">
        <f t="shared" si="1"/>
        <v>Trung bình</v>
      </c>
      <c r="S36" s="26" t="str">
        <f t="shared" si="3"/>
        <v/>
      </c>
      <c r="T36" s="27" t="s">
        <v>57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2:38" ht="16.5" customHeight="1">
      <c r="B37" s="17">
        <v>28</v>
      </c>
      <c r="C37" s="18" t="s">
        <v>393</v>
      </c>
      <c r="D37" s="64" t="s">
        <v>394</v>
      </c>
      <c r="E37" s="19" t="s">
        <v>189</v>
      </c>
      <c r="F37" s="20" t="s">
        <v>395</v>
      </c>
      <c r="G37" s="18" t="s">
        <v>88</v>
      </c>
      <c r="H37" s="21">
        <v>10</v>
      </c>
      <c r="I37" s="21">
        <v>5</v>
      </c>
      <c r="J37" s="21">
        <v>3</v>
      </c>
      <c r="K37" s="21">
        <v>8</v>
      </c>
      <c r="L37" s="28"/>
      <c r="M37" s="28"/>
      <c r="N37" s="28"/>
      <c r="O37" s="22">
        <v>6</v>
      </c>
      <c r="P37" s="23">
        <f>ROUND(SUMPRODUCT(H37:O37,$H$9:$O$9)/100,1)</f>
        <v>6.2</v>
      </c>
      <c r="Q37" s="24" t="str">
        <f t="shared" si="0"/>
        <v>C</v>
      </c>
      <c r="R37" s="25" t="str">
        <f t="shared" si="1"/>
        <v>Trung bình</v>
      </c>
      <c r="S37" s="26" t="str">
        <f t="shared" si="3"/>
        <v/>
      </c>
      <c r="T37" s="27" t="s">
        <v>57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2:38" ht="16.5" customHeight="1">
      <c r="B38" s="17">
        <v>29</v>
      </c>
      <c r="C38" s="18" t="s">
        <v>396</v>
      </c>
      <c r="D38" s="64" t="s">
        <v>397</v>
      </c>
      <c r="E38" s="19" t="s">
        <v>398</v>
      </c>
      <c r="F38" s="20" t="s">
        <v>399</v>
      </c>
      <c r="G38" s="18" t="s">
        <v>77</v>
      </c>
      <c r="H38" s="21">
        <v>10</v>
      </c>
      <c r="I38" s="21">
        <v>5</v>
      </c>
      <c r="J38" s="21">
        <v>5</v>
      </c>
      <c r="K38" s="21">
        <v>6</v>
      </c>
      <c r="L38" s="28"/>
      <c r="M38" s="28"/>
      <c r="N38" s="28"/>
      <c r="O38" s="22">
        <v>4</v>
      </c>
      <c r="P38" s="23">
        <f>ROUND(SUMPRODUCT(H38:O38,$H$9:$O$9)/100,1)</f>
        <v>5</v>
      </c>
      <c r="Q38" s="24" t="str">
        <f t="shared" si="0"/>
        <v>D+</v>
      </c>
      <c r="R38" s="25" t="str">
        <f t="shared" si="1"/>
        <v>Trung bình yếu</v>
      </c>
      <c r="S38" s="26" t="str">
        <f t="shared" si="3"/>
        <v/>
      </c>
      <c r="T38" s="27" t="s">
        <v>57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2:38" ht="16.5" customHeight="1">
      <c r="B39" s="17">
        <v>30</v>
      </c>
      <c r="C39" s="18" t="s">
        <v>400</v>
      </c>
      <c r="D39" s="64" t="s">
        <v>323</v>
      </c>
      <c r="E39" s="19" t="s">
        <v>398</v>
      </c>
      <c r="F39" s="20" t="s">
        <v>401</v>
      </c>
      <c r="G39" s="18" t="s">
        <v>101</v>
      </c>
      <c r="H39" s="21">
        <v>10</v>
      </c>
      <c r="I39" s="21">
        <v>6</v>
      </c>
      <c r="J39" s="21">
        <v>4</v>
      </c>
      <c r="K39" s="21">
        <v>7</v>
      </c>
      <c r="L39" s="28"/>
      <c r="M39" s="28"/>
      <c r="N39" s="28"/>
      <c r="O39" s="22">
        <v>4.5</v>
      </c>
      <c r="P39" s="23">
        <f>ROUND(SUMPRODUCT(H39:O39,$H$9:$O$9)/100,1)</f>
        <v>5.4</v>
      </c>
      <c r="Q39" s="24" t="str">
        <f t="shared" si="0"/>
        <v>D+</v>
      </c>
      <c r="R39" s="25" t="str">
        <f t="shared" si="1"/>
        <v>Trung bình yếu</v>
      </c>
      <c r="S39" s="26" t="str">
        <f t="shared" si="3"/>
        <v/>
      </c>
      <c r="T39" s="27" t="s">
        <v>57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2:38" ht="16.5" customHeight="1">
      <c r="B40" s="17">
        <v>31</v>
      </c>
      <c r="C40" s="18" t="s">
        <v>402</v>
      </c>
      <c r="D40" s="64" t="s">
        <v>403</v>
      </c>
      <c r="E40" s="19" t="s">
        <v>196</v>
      </c>
      <c r="F40" s="20" t="s">
        <v>404</v>
      </c>
      <c r="G40" s="18" t="s">
        <v>88</v>
      </c>
      <c r="H40" s="21">
        <v>10</v>
      </c>
      <c r="I40" s="21">
        <v>6</v>
      </c>
      <c r="J40" s="21">
        <v>7</v>
      </c>
      <c r="K40" s="21">
        <v>8</v>
      </c>
      <c r="L40" s="28"/>
      <c r="M40" s="28"/>
      <c r="N40" s="28"/>
      <c r="O40" s="22">
        <v>5.5</v>
      </c>
      <c r="P40" s="23">
        <f>ROUND(SUMPRODUCT(H40:O40,$H$9:$O$9)/100,1)</f>
        <v>6.4</v>
      </c>
      <c r="Q40" s="24" t="str">
        <f t="shared" si="0"/>
        <v>C</v>
      </c>
      <c r="R40" s="25" t="str">
        <f t="shared" si="1"/>
        <v>Trung bình</v>
      </c>
      <c r="S40" s="26" t="str">
        <f t="shared" si="3"/>
        <v/>
      </c>
      <c r="T40" s="27" t="s">
        <v>57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2:38" ht="16.5" customHeight="1">
      <c r="B41" s="17">
        <v>32</v>
      </c>
      <c r="C41" s="18" t="s">
        <v>405</v>
      </c>
      <c r="D41" s="64" t="s">
        <v>406</v>
      </c>
      <c r="E41" s="19" t="s">
        <v>199</v>
      </c>
      <c r="F41" s="20" t="s">
        <v>407</v>
      </c>
      <c r="G41" s="18" t="s">
        <v>101</v>
      </c>
      <c r="H41" s="21">
        <v>10</v>
      </c>
      <c r="I41" s="21">
        <v>7</v>
      </c>
      <c r="J41" s="21">
        <v>6</v>
      </c>
      <c r="K41" s="21">
        <v>6</v>
      </c>
      <c r="L41" s="28"/>
      <c r="M41" s="28"/>
      <c r="N41" s="28"/>
      <c r="O41" s="22">
        <v>4.5</v>
      </c>
      <c r="P41" s="23">
        <f>ROUND(SUMPRODUCT(H41:O41,$H$9:$O$9)/100,1)</f>
        <v>5.6</v>
      </c>
      <c r="Q41" s="24" t="str">
        <f t="shared" si="0"/>
        <v>C</v>
      </c>
      <c r="R41" s="25" t="str">
        <f t="shared" si="1"/>
        <v>Trung bình</v>
      </c>
      <c r="S41" s="26" t="str">
        <f t="shared" si="3"/>
        <v/>
      </c>
      <c r="T41" s="27" t="s">
        <v>57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2:38" ht="16.5" customHeight="1">
      <c r="B42" s="17">
        <v>33</v>
      </c>
      <c r="C42" s="18" t="s">
        <v>408</v>
      </c>
      <c r="D42" s="64" t="s">
        <v>409</v>
      </c>
      <c r="E42" s="19" t="s">
        <v>214</v>
      </c>
      <c r="F42" s="20" t="s">
        <v>410</v>
      </c>
      <c r="G42" s="18" t="s">
        <v>77</v>
      </c>
      <c r="H42" s="21">
        <v>10</v>
      </c>
      <c r="I42" s="21">
        <v>6</v>
      </c>
      <c r="J42" s="21">
        <v>6</v>
      </c>
      <c r="K42" s="21">
        <v>5</v>
      </c>
      <c r="L42" s="28"/>
      <c r="M42" s="28"/>
      <c r="N42" s="28"/>
      <c r="O42" s="22">
        <v>7</v>
      </c>
      <c r="P42" s="23">
        <f>ROUND(SUMPRODUCT(H42:O42,$H$9:$O$9)/100,1)</f>
        <v>6.9</v>
      </c>
      <c r="Q42" s="24" t="str">
        <f t="shared" ref="Q42:Q75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25" t="str">
        <f t="shared" ref="R42:R75" si="5">IF($P42&lt;4,"Kém",IF(AND($P42&gt;=4,$P42&lt;=5.4),"Trung bình yếu",IF(AND($P42&gt;=5.5,$P42&lt;=6.9),"Trung bình",IF(AND($P42&gt;=7,$P42&lt;=8.4),"Khá",IF(AND($P42&gt;=8.5,$P42&lt;=10),"Giỏi","")))))</f>
        <v>Trung bình</v>
      </c>
      <c r="S42" s="26" t="str">
        <f t="shared" si="3"/>
        <v/>
      </c>
      <c r="T42" s="27" t="s">
        <v>57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2:38" ht="16.5" customHeight="1">
      <c r="B43" s="17">
        <v>34</v>
      </c>
      <c r="C43" s="18" t="s">
        <v>411</v>
      </c>
      <c r="D43" s="64" t="s">
        <v>284</v>
      </c>
      <c r="E43" s="19" t="s">
        <v>412</v>
      </c>
      <c r="F43" s="20" t="s">
        <v>413</v>
      </c>
      <c r="G43" s="18" t="s">
        <v>414</v>
      </c>
      <c r="H43" s="21">
        <v>0</v>
      </c>
      <c r="I43" s="21">
        <v>0</v>
      </c>
      <c r="J43" s="21">
        <v>0</v>
      </c>
      <c r="K43" s="21">
        <v>0</v>
      </c>
      <c r="L43" s="28"/>
      <c r="M43" s="28"/>
      <c r="N43" s="28"/>
      <c r="O43" s="22" t="s">
        <v>1035</v>
      </c>
      <c r="P43" s="23">
        <f>ROUND(SUMPRODUCT(H43:O43,$H$9:$O$9)/100,1)</f>
        <v>0</v>
      </c>
      <c r="Q43" s="24" t="str">
        <f t="shared" si="4"/>
        <v>F</v>
      </c>
      <c r="R43" s="25" t="str">
        <f t="shared" si="5"/>
        <v>Kém</v>
      </c>
      <c r="S43" s="26" t="str">
        <f t="shared" si="3"/>
        <v>Không đủ ĐKDT</v>
      </c>
      <c r="T43" s="27" t="s">
        <v>54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2:38" ht="16.5" customHeight="1">
      <c r="B44" s="17">
        <v>35</v>
      </c>
      <c r="C44" s="18" t="s">
        <v>415</v>
      </c>
      <c r="D44" s="64" t="s">
        <v>416</v>
      </c>
      <c r="E44" s="19" t="s">
        <v>417</v>
      </c>
      <c r="F44" s="20" t="s">
        <v>418</v>
      </c>
      <c r="G44" s="18" t="s">
        <v>383</v>
      </c>
      <c r="H44" s="21">
        <v>0</v>
      </c>
      <c r="I44" s="21">
        <v>0</v>
      </c>
      <c r="J44" s="21">
        <v>0</v>
      </c>
      <c r="K44" s="21">
        <v>0</v>
      </c>
      <c r="L44" s="28"/>
      <c r="M44" s="28"/>
      <c r="N44" s="28"/>
      <c r="O44" s="22" t="s">
        <v>1035</v>
      </c>
      <c r="P44" s="23">
        <f>ROUND(SUMPRODUCT(H44:O44,$H$9:$O$9)/100,1)</f>
        <v>0</v>
      </c>
      <c r="Q44" s="24" t="str">
        <f t="shared" si="4"/>
        <v>F</v>
      </c>
      <c r="R44" s="25" t="str">
        <f t="shared" si="5"/>
        <v>Kém</v>
      </c>
      <c r="S44" s="26" t="str">
        <f t="shared" si="3"/>
        <v>Không đủ ĐKDT</v>
      </c>
      <c r="T44" s="27" t="s">
        <v>54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2:38" ht="16.5" customHeight="1">
      <c r="B45" s="17">
        <v>36</v>
      </c>
      <c r="C45" s="18" t="s">
        <v>419</v>
      </c>
      <c r="D45" s="64" t="s">
        <v>420</v>
      </c>
      <c r="E45" s="19" t="s">
        <v>421</v>
      </c>
      <c r="F45" s="20" t="s">
        <v>156</v>
      </c>
      <c r="G45" s="18" t="s">
        <v>88</v>
      </c>
      <c r="H45" s="21">
        <v>9</v>
      </c>
      <c r="I45" s="21">
        <v>6</v>
      </c>
      <c r="J45" s="21">
        <v>6</v>
      </c>
      <c r="K45" s="21">
        <v>7</v>
      </c>
      <c r="L45" s="28"/>
      <c r="M45" s="28"/>
      <c r="N45" s="28"/>
      <c r="O45" s="22">
        <v>6.5</v>
      </c>
      <c r="P45" s="23">
        <f>ROUND(SUMPRODUCT(H45:O45,$H$9:$O$9)/100,1)</f>
        <v>6.7</v>
      </c>
      <c r="Q45" s="24" t="str">
        <f t="shared" si="4"/>
        <v>C+</v>
      </c>
      <c r="R45" s="25" t="str">
        <f t="shared" si="5"/>
        <v>Trung bình</v>
      </c>
      <c r="S45" s="26" t="str">
        <f t="shared" si="3"/>
        <v/>
      </c>
      <c r="T45" s="27" t="s">
        <v>54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2:38" ht="16.5" customHeight="1">
      <c r="B46" s="17">
        <v>37</v>
      </c>
      <c r="C46" s="18" t="s">
        <v>422</v>
      </c>
      <c r="D46" s="64" t="s">
        <v>423</v>
      </c>
      <c r="E46" s="19" t="s">
        <v>424</v>
      </c>
      <c r="F46" s="20" t="s">
        <v>425</v>
      </c>
      <c r="G46" s="18" t="s">
        <v>124</v>
      </c>
      <c r="H46" s="21">
        <v>10</v>
      </c>
      <c r="I46" s="21">
        <v>5</v>
      </c>
      <c r="J46" s="21">
        <v>6</v>
      </c>
      <c r="K46" s="21">
        <v>3</v>
      </c>
      <c r="L46" s="28"/>
      <c r="M46" s="28"/>
      <c r="N46" s="28"/>
      <c r="O46" s="22">
        <v>6.5</v>
      </c>
      <c r="P46" s="23">
        <f>ROUND(SUMPRODUCT(H46:O46,$H$9:$O$9)/100,1)</f>
        <v>6.3</v>
      </c>
      <c r="Q46" s="24" t="str">
        <f t="shared" si="4"/>
        <v>C</v>
      </c>
      <c r="R46" s="25" t="str">
        <f t="shared" si="5"/>
        <v>Trung bình</v>
      </c>
      <c r="S46" s="26" t="str">
        <f t="shared" si="3"/>
        <v/>
      </c>
      <c r="T46" s="27" t="s">
        <v>54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2:38" ht="16.5" customHeight="1">
      <c r="B47" s="17">
        <v>38</v>
      </c>
      <c r="C47" s="18" t="s">
        <v>426</v>
      </c>
      <c r="D47" s="64" t="s">
        <v>427</v>
      </c>
      <c r="E47" s="19" t="s">
        <v>424</v>
      </c>
      <c r="F47" s="20" t="s">
        <v>428</v>
      </c>
      <c r="G47" s="18" t="s">
        <v>88</v>
      </c>
      <c r="H47" s="21">
        <v>10</v>
      </c>
      <c r="I47" s="21">
        <v>5</v>
      </c>
      <c r="J47" s="21">
        <v>7</v>
      </c>
      <c r="K47" s="21">
        <v>8</v>
      </c>
      <c r="L47" s="28"/>
      <c r="M47" s="28"/>
      <c r="N47" s="28"/>
      <c r="O47" s="22">
        <v>7</v>
      </c>
      <c r="P47" s="23">
        <f>ROUND(SUMPRODUCT(H47:O47,$H$9:$O$9)/100,1)</f>
        <v>7.2</v>
      </c>
      <c r="Q47" s="24" t="str">
        <f t="shared" si="4"/>
        <v>B</v>
      </c>
      <c r="R47" s="25" t="str">
        <f t="shared" si="5"/>
        <v>Khá</v>
      </c>
      <c r="S47" s="26" t="str">
        <f t="shared" si="3"/>
        <v/>
      </c>
      <c r="T47" s="27" t="s">
        <v>54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2:38" ht="16.5" customHeight="1">
      <c r="B48" s="17">
        <v>39</v>
      </c>
      <c r="C48" s="18" t="s">
        <v>429</v>
      </c>
      <c r="D48" s="64" t="s">
        <v>430</v>
      </c>
      <c r="E48" s="19" t="s">
        <v>424</v>
      </c>
      <c r="F48" s="20" t="s">
        <v>431</v>
      </c>
      <c r="G48" s="18" t="s">
        <v>72</v>
      </c>
      <c r="H48" s="21">
        <v>10</v>
      </c>
      <c r="I48" s="21">
        <v>6</v>
      </c>
      <c r="J48" s="21">
        <v>6</v>
      </c>
      <c r="K48" s="21">
        <v>7</v>
      </c>
      <c r="L48" s="28"/>
      <c r="M48" s="28"/>
      <c r="N48" s="28"/>
      <c r="O48" s="22">
        <v>6</v>
      </c>
      <c r="P48" s="23">
        <f>ROUND(SUMPRODUCT(H48:O48,$H$9:$O$9)/100,1)</f>
        <v>6.5</v>
      </c>
      <c r="Q48" s="24" t="str">
        <f t="shared" si="4"/>
        <v>C+</v>
      </c>
      <c r="R48" s="25" t="str">
        <f t="shared" si="5"/>
        <v>Trung bình</v>
      </c>
      <c r="S48" s="26" t="str">
        <f t="shared" si="3"/>
        <v/>
      </c>
      <c r="T48" s="27" t="s">
        <v>54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ht="16.5" customHeight="1">
      <c r="B49" s="17">
        <v>40</v>
      </c>
      <c r="C49" s="18" t="s">
        <v>432</v>
      </c>
      <c r="D49" s="64" t="s">
        <v>148</v>
      </c>
      <c r="E49" s="19" t="s">
        <v>222</v>
      </c>
      <c r="F49" s="20" t="s">
        <v>433</v>
      </c>
      <c r="G49" s="18" t="s">
        <v>88</v>
      </c>
      <c r="H49" s="21">
        <v>10</v>
      </c>
      <c r="I49" s="21">
        <v>6</v>
      </c>
      <c r="J49" s="21">
        <v>7</v>
      </c>
      <c r="K49" s="21">
        <v>5</v>
      </c>
      <c r="L49" s="28"/>
      <c r="M49" s="28"/>
      <c r="N49" s="28"/>
      <c r="O49" s="22">
        <v>7.5</v>
      </c>
      <c r="P49" s="23">
        <f>ROUND(SUMPRODUCT(H49:O49,$H$9:$O$9)/100,1)</f>
        <v>7.3</v>
      </c>
      <c r="Q49" s="24" t="str">
        <f t="shared" si="4"/>
        <v>B</v>
      </c>
      <c r="R49" s="25" t="str">
        <f t="shared" si="5"/>
        <v>Khá</v>
      </c>
      <c r="S49" s="26" t="str">
        <f t="shared" si="3"/>
        <v/>
      </c>
      <c r="T49" s="27" t="s">
        <v>54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2:38" ht="16.5" customHeight="1">
      <c r="B50" s="17">
        <v>41</v>
      </c>
      <c r="C50" s="18" t="s">
        <v>434</v>
      </c>
      <c r="D50" s="64" t="s">
        <v>435</v>
      </c>
      <c r="E50" s="19" t="s">
        <v>229</v>
      </c>
      <c r="F50" s="20" t="s">
        <v>436</v>
      </c>
      <c r="G50" s="18" t="s">
        <v>88</v>
      </c>
      <c r="H50" s="21">
        <v>10</v>
      </c>
      <c r="I50" s="21">
        <v>6</v>
      </c>
      <c r="J50" s="21">
        <v>7</v>
      </c>
      <c r="K50" s="21">
        <v>8</v>
      </c>
      <c r="L50" s="28"/>
      <c r="M50" s="28"/>
      <c r="N50" s="28"/>
      <c r="O50" s="22">
        <v>8</v>
      </c>
      <c r="P50" s="23">
        <f>ROUND(SUMPRODUCT(H50:O50,$H$9:$O$9)/100,1)</f>
        <v>7.9</v>
      </c>
      <c r="Q50" s="24" t="str">
        <f t="shared" si="4"/>
        <v>B</v>
      </c>
      <c r="R50" s="25" t="str">
        <f t="shared" si="5"/>
        <v>Khá</v>
      </c>
      <c r="S50" s="26" t="str">
        <f t="shared" si="3"/>
        <v/>
      </c>
      <c r="T50" s="27" t="s">
        <v>54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2:38" ht="16.5" customHeight="1">
      <c r="B51" s="17">
        <v>42</v>
      </c>
      <c r="C51" s="18" t="s">
        <v>437</v>
      </c>
      <c r="D51" s="64" t="s">
        <v>438</v>
      </c>
      <c r="E51" s="19" t="s">
        <v>439</v>
      </c>
      <c r="F51" s="20" t="s">
        <v>440</v>
      </c>
      <c r="G51" s="18" t="s">
        <v>72</v>
      </c>
      <c r="H51" s="21">
        <v>9</v>
      </c>
      <c r="I51" s="21">
        <v>5</v>
      </c>
      <c r="J51" s="21">
        <v>4</v>
      </c>
      <c r="K51" s="21">
        <v>6</v>
      </c>
      <c r="L51" s="28"/>
      <c r="M51" s="28"/>
      <c r="N51" s="28"/>
      <c r="O51" s="22">
        <v>8</v>
      </c>
      <c r="P51" s="23">
        <f>ROUND(SUMPRODUCT(H51:O51,$H$9:$O$9)/100,1)</f>
        <v>7.2</v>
      </c>
      <c r="Q51" s="24" t="str">
        <f t="shared" si="4"/>
        <v>B</v>
      </c>
      <c r="R51" s="25" t="str">
        <f t="shared" si="5"/>
        <v>Khá</v>
      </c>
      <c r="S51" s="26" t="str">
        <f t="shared" si="3"/>
        <v/>
      </c>
      <c r="T51" s="27" t="s">
        <v>54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2:38" ht="16.5" customHeight="1">
      <c r="B52" s="17">
        <v>43</v>
      </c>
      <c r="C52" s="18" t="s">
        <v>441</v>
      </c>
      <c r="D52" s="64" t="s">
        <v>442</v>
      </c>
      <c r="E52" s="19" t="s">
        <v>443</v>
      </c>
      <c r="F52" s="20" t="s">
        <v>444</v>
      </c>
      <c r="G52" s="18" t="s">
        <v>101</v>
      </c>
      <c r="H52" s="21">
        <v>10</v>
      </c>
      <c r="I52" s="21">
        <v>5</v>
      </c>
      <c r="J52" s="21">
        <v>5</v>
      </c>
      <c r="K52" s="21">
        <v>6</v>
      </c>
      <c r="L52" s="28"/>
      <c r="M52" s="28"/>
      <c r="N52" s="28"/>
      <c r="O52" s="22">
        <v>5.5</v>
      </c>
      <c r="P52" s="23">
        <f>ROUND(SUMPRODUCT(H52:O52,$H$9:$O$9)/100,1)</f>
        <v>5.9</v>
      </c>
      <c r="Q52" s="24" t="str">
        <f t="shared" si="4"/>
        <v>C</v>
      </c>
      <c r="R52" s="25" t="str">
        <f t="shared" si="5"/>
        <v>Trung bình</v>
      </c>
      <c r="S52" s="26" t="str">
        <f t="shared" si="3"/>
        <v/>
      </c>
      <c r="T52" s="27" t="s">
        <v>54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2:38" ht="16.5" customHeight="1">
      <c r="B53" s="17">
        <v>44</v>
      </c>
      <c r="C53" s="18" t="s">
        <v>445</v>
      </c>
      <c r="D53" s="64" t="s">
        <v>446</v>
      </c>
      <c r="E53" s="19" t="s">
        <v>443</v>
      </c>
      <c r="F53" s="20" t="s">
        <v>447</v>
      </c>
      <c r="G53" s="18" t="s">
        <v>88</v>
      </c>
      <c r="H53" s="21">
        <v>10</v>
      </c>
      <c r="I53" s="21">
        <v>6</v>
      </c>
      <c r="J53" s="21">
        <v>6</v>
      </c>
      <c r="K53" s="21">
        <v>5</v>
      </c>
      <c r="L53" s="28"/>
      <c r="M53" s="28"/>
      <c r="N53" s="28"/>
      <c r="O53" s="22">
        <v>5</v>
      </c>
      <c r="P53" s="23">
        <f>ROUND(SUMPRODUCT(H53:O53,$H$9:$O$9)/100,1)</f>
        <v>5.7</v>
      </c>
      <c r="Q53" s="24" t="str">
        <f t="shared" si="4"/>
        <v>C</v>
      </c>
      <c r="R53" s="25" t="str">
        <f t="shared" si="5"/>
        <v>Trung bình</v>
      </c>
      <c r="S53" s="26" t="str">
        <f t="shared" si="3"/>
        <v/>
      </c>
      <c r="T53" s="27" t="s">
        <v>54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2:38" ht="16.5" customHeight="1">
      <c r="B54" s="17">
        <v>45</v>
      </c>
      <c r="C54" s="18" t="s">
        <v>448</v>
      </c>
      <c r="D54" s="64" t="s">
        <v>449</v>
      </c>
      <c r="E54" s="19" t="s">
        <v>450</v>
      </c>
      <c r="F54" s="20" t="s">
        <v>382</v>
      </c>
      <c r="G54" s="18" t="s">
        <v>451</v>
      </c>
      <c r="H54" s="21">
        <v>7</v>
      </c>
      <c r="I54" s="21">
        <v>5</v>
      </c>
      <c r="J54" s="21">
        <v>5</v>
      </c>
      <c r="K54" s="21">
        <v>7</v>
      </c>
      <c r="L54" s="28"/>
      <c r="M54" s="28"/>
      <c r="N54" s="28"/>
      <c r="O54" s="22">
        <v>1</v>
      </c>
      <c r="P54" s="23">
        <f>ROUND(SUMPRODUCT(H54:O54,$H$9:$O$9)/100,1)</f>
        <v>3</v>
      </c>
      <c r="Q54" s="24" t="str">
        <f t="shared" si="4"/>
        <v>F</v>
      </c>
      <c r="R54" s="25" t="str">
        <f t="shared" si="5"/>
        <v>Kém</v>
      </c>
      <c r="S54" s="26" t="str">
        <f t="shared" si="3"/>
        <v/>
      </c>
      <c r="T54" s="27" t="s">
        <v>54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2:38" ht="16.5" customHeight="1">
      <c r="B55" s="17">
        <v>46</v>
      </c>
      <c r="C55" s="18" t="s">
        <v>452</v>
      </c>
      <c r="D55" s="64" t="s">
        <v>254</v>
      </c>
      <c r="E55" s="19" t="s">
        <v>453</v>
      </c>
      <c r="F55" s="20" t="s">
        <v>454</v>
      </c>
      <c r="G55" s="18" t="s">
        <v>96</v>
      </c>
      <c r="H55" s="21">
        <v>9.5</v>
      </c>
      <c r="I55" s="21">
        <v>5</v>
      </c>
      <c r="J55" s="21">
        <v>5</v>
      </c>
      <c r="K55" s="21">
        <v>7</v>
      </c>
      <c r="L55" s="28"/>
      <c r="M55" s="28"/>
      <c r="N55" s="28"/>
      <c r="O55" s="22">
        <v>3.5</v>
      </c>
      <c r="P55" s="23">
        <f>ROUND(SUMPRODUCT(H55:O55,$H$9:$O$9)/100,1)</f>
        <v>4.8</v>
      </c>
      <c r="Q55" s="24" t="str">
        <f t="shared" si="4"/>
        <v>D</v>
      </c>
      <c r="R55" s="25" t="str">
        <f t="shared" si="5"/>
        <v>Trung bình yếu</v>
      </c>
      <c r="S55" s="26" t="str">
        <f t="shared" si="3"/>
        <v/>
      </c>
      <c r="T55" s="27" t="s">
        <v>54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2:38" ht="16.5" customHeight="1">
      <c r="B56" s="17">
        <v>47</v>
      </c>
      <c r="C56" s="18" t="s">
        <v>455</v>
      </c>
      <c r="D56" s="64" t="s">
        <v>456</v>
      </c>
      <c r="E56" s="19" t="s">
        <v>453</v>
      </c>
      <c r="F56" s="20" t="s">
        <v>457</v>
      </c>
      <c r="G56" s="18" t="s">
        <v>88</v>
      </c>
      <c r="H56" s="21">
        <v>10</v>
      </c>
      <c r="I56" s="21">
        <v>6</v>
      </c>
      <c r="J56" s="21">
        <v>6</v>
      </c>
      <c r="K56" s="21">
        <v>8</v>
      </c>
      <c r="L56" s="28"/>
      <c r="M56" s="28"/>
      <c r="N56" s="28"/>
      <c r="O56" s="22">
        <v>8</v>
      </c>
      <c r="P56" s="23">
        <f>ROUND(SUMPRODUCT(H56:O56,$H$9:$O$9)/100,1)</f>
        <v>7.8</v>
      </c>
      <c r="Q56" s="24" t="str">
        <f t="shared" si="4"/>
        <v>B</v>
      </c>
      <c r="R56" s="25" t="str">
        <f t="shared" si="5"/>
        <v>Khá</v>
      </c>
      <c r="S56" s="26" t="str">
        <f t="shared" ref="S56:S75" si="6">+IF(OR($H56=0,$I56=0,$J56=0,$K56=0),"Không đủ ĐKDT","")</f>
        <v/>
      </c>
      <c r="T56" s="27" t="s">
        <v>54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2:38" ht="16.5" customHeight="1">
      <c r="B57" s="17">
        <v>48</v>
      </c>
      <c r="C57" s="18" t="s">
        <v>458</v>
      </c>
      <c r="D57" s="64" t="s">
        <v>459</v>
      </c>
      <c r="E57" s="19" t="s">
        <v>460</v>
      </c>
      <c r="F57" s="20" t="s">
        <v>461</v>
      </c>
      <c r="G57" s="18" t="s">
        <v>101</v>
      </c>
      <c r="H57" s="21">
        <v>10</v>
      </c>
      <c r="I57" s="21">
        <v>5</v>
      </c>
      <c r="J57" s="21">
        <v>6</v>
      </c>
      <c r="K57" s="21">
        <v>7</v>
      </c>
      <c r="L57" s="28"/>
      <c r="M57" s="28"/>
      <c r="N57" s="28"/>
      <c r="O57" s="22">
        <v>5.5</v>
      </c>
      <c r="P57" s="23">
        <f>ROUND(SUMPRODUCT(H57:O57,$H$9:$O$9)/100,1)</f>
        <v>6.1</v>
      </c>
      <c r="Q57" s="24" t="str">
        <f t="shared" si="4"/>
        <v>C</v>
      </c>
      <c r="R57" s="25" t="str">
        <f t="shared" si="5"/>
        <v>Trung bình</v>
      </c>
      <c r="S57" s="26" t="str">
        <f t="shared" si="6"/>
        <v/>
      </c>
      <c r="T57" s="27" t="s">
        <v>54</v>
      </c>
      <c r="U57" s="3"/>
      <c r="V57" s="16"/>
      <c r="W57" s="5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</row>
    <row r="58" spans="2:38" ht="16.5" customHeight="1">
      <c r="B58" s="17">
        <v>49</v>
      </c>
      <c r="C58" s="18" t="s">
        <v>462</v>
      </c>
      <c r="D58" s="64" t="s">
        <v>463</v>
      </c>
      <c r="E58" s="19" t="s">
        <v>247</v>
      </c>
      <c r="F58" s="20" t="s">
        <v>464</v>
      </c>
      <c r="G58" s="18" t="s">
        <v>451</v>
      </c>
      <c r="H58" s="21">
        <v>7</v>
      </c>
      <c r="I58" s="21">
        <v>4</v>
      </c>
      <c r="J58" s="21">
        <v>5</v>
      </c>
      <c r="K58" s="21">
        <v>7</v>
      </c>
      <c r="L58" s="28"/>
      <c r="M58" s="28"/>
      <c r="N58" s="28"/>
      <c r="O58" s="22">
        <v>3</v>
      </c>
      <c r="P58" s="23">
        <f>ROUND(SUMPRODUCT(H58:O58,$H$9:$O$9)/100,1)</f>
        <v>4.0999999999999996</v>
      </c>
      <c r="Q58" s="24" t="str">
        <f t="shared" si="4"/>
        <v>D</v>
      </c>
      <c r="R58" s="25" t="str">
        <f t="shared" si="5"/>
        <v>Trung bình yếu</v>
      </c>
      <c r="S58" s="26" t="str">
        <f t="shared" si="6"/>
        <v/>
      </c>
      <c r="T58" s="27" t="s">
        <v>54</v>
      </c>
      <c r="U58" s="3"/>
      <c r="V58" s="16"/>
      <c r="W58" s="5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</row>
    <row r="59" spans="2:38" ht="16.5" customHeight="1">
      <c r="B59" s="17">
        <v>50</v>
      </c>
      <c r="C59" s="18" t="s">
        <v>465</v>
      </c>
      <c r="D59" s="64" t="s">
        <v>466</v>
      </c>
      <c r="E59" s="19" t="s">
        <v>467</v>
      </c>
      <c r="F59" s="20" t="s">
        <v>135</v>
      </c>
      <c r="G59" s="18" t="s">
        <v>77</v>
      </c>
      <c r="H59" s="21">
        <v>10</v>
      </c>
      <c r="I59" s="21">
        <v>6</v>
      </c>
      <c r="J59" s="21">
        <v>7</v>
      </c>
      <c r="K59" s="21">
        <v>5</v>
      </c>
      <c r="L59" s="28"/>
      <c r="M59" s="28"/>
      <c r="N59" s="28"/>
      <c r="O59" s="22">
        <v>6.5</v>
      </c>
      <c r="P59" s="23">
        <f>ROUND(SUMPRODUCT(H59:O59,$H$9:$O$9)/100,1)</f>
        <v>6.7</v>
      </c>
      <c r="Q59" s="24" t="str">
        <f t="shared" si="4"/>
        <v>C+</v>
      </c>
      <c r="R59" s="25" t="str">
        <f t="shared" si="5"/>
        <v>Trung bình</v>
      </c>
      <c r="S59" s="26" t="str">
        <f t="shared" si="6"/>
        <v/>
      </c>
      <c r="T59" s="27" t="s">
        <v>54</v>
      </c>
      <c r="U59" s="3"/>
      <c r="V59" s="16"/>
      <c r="W59" s="5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</row>
    <row r="60" spans="2:38" ht="16.5" customHeight="1">
      <c r="B60" s="17">
        <v>51</v>
      </c>
      <c r="C60" s="18" t="s">
        <v>468</v>
      </c>
      <c r="D60" s="64" t="s">
        <v>254</v>
      </c>
      <c r="E60" s="19" t="s">
        <v>467</v>
      </c>
      <c r="F60" s="20" t="s">
        <v>469</v>
      </c>
      <c r="G60" s="18" t="s">
        <v>96</v>
      </c>
      <c r="H60" s="21">
        <v>9.5</v>
      </c>
      <c r="I60" s="21">
        <v>4</v>
      </c>
      <c r="J60" s="21">
        <v>5</v>
      </c>
      <c r="K60" s="21">
        <v>8</v>
      </c>
      <c r="L60" s="28"/>
      <c r="M60" s="28"/>
      <c r="N60" s="28"/>
      <c r="O60" s="22">
        <v>7</v>
      </c>
      <c r="P60" s="23">
        <f>ROUND(SUMPRODUCT(H60:O60,$H$9:$O$9)/100,1)</f>
        <v>6.9</v>
      </c>
      <c r="Q60" s="24" t="str">
        <f t="shared" si="4"/>
        <v>C+</v>
      </c>
      <c r="R60" s="25" t="str">
        <f t="shared" si="5"/>
        <v>Trung bình</v>
      </c>
      <c r="S60" s="26" t="str">
        <f t="shared" si="6"/>
        <v/>
      </c>
      <c r="T60" s="27" t="s">
        <v>54</v>
      </c>
      <c r="U60" s="3"/>
      <c r="V60" s="16"/>
      <c r="W60" s="5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</row>
    <row r="61" spans="2:38" ht="16.5" customHeight="1">
      <c r="B61" s="17">
        <v>52</v>
      </c>
      <c r="C61" s="18" t="s">
        <v>470</v>
      </c>
      <c r="D61" s="64" t="s">
        <v>471</v>
      </c>
      <c r="E61" s="19" t="s">
        <v>472</v>
      </c>
      <c r="F61" s="20" t="s">
        <v>473</v>
      </c>
      <c r="G61" s="18" t="s">
        <v>88</v>
      </c>
      <c r="H61" s="21">
        <v>10</v>
      </c>
      <c r="I61" s="21">
        <v>7</v>
      </c>
      <c r="J61" s="21">
        <v>5</v>
      </c>
      <c r="K61" s="21">
        <v>7</v>
      </c>
      <c r="L61" s="28"/>
      <c r="M61" s="28"/>
      <c r="N61" s="28"/>
      <c r="O61" s="22">
        <v>5</v>
      </c>
      <c r="P61" s="23">
        <f>ROUND(SUMPRODUCT(H61:O61,$H$9:$O$9)/100,1)</f>
        <v>5.9</v>
      </c>
      <c r="Q61" s="24" t="str">
        <f t="shared" si="4"/>
        <v>C</v>
      </c>
      <c r="R61" s="25" t="str">
        <f t="shared" si="5"/>
        <v>Trung bình</v>
      </c>
      <c r="S61" s="26" t="str">
        <f t="shared" si="6"/>
        <v/>
      </c>
      <c r="T61" s="27" t="s">
        <v>54</v>
      </c>
      <c r="U61" s="3"/>
      <c r="V61" s="16"/>
      <c r="W61" s="5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</row>
    <row r="62" spans="2:38" ht="16.5" customHeight="1">
      <c r="B62" s="17">
        <v>53</v>
      </c>
      <c r="C62" s="18" t="s">
        <v>474</v>
      </c>
      <c r="D62" s="64" t="s">
        <v>475</v>
      </c>
      <c r="E62" s="19" t="s">
        <v>472</v>
      </c>
      <c r="F62" s="20" t="s">
        <v>476</v>
      </c>
      <c r="G62" s="18" t="s">
        <v>68</v>
      </c>
      <c r="H62" s="21">
        <v>10</v>
      </c>
      <c r="I62" s="21">
        <v>5</v>
      </c>
      <c r="J62" s="21">
        <v>4</v>
      </c>
      <c r="K62" s="21">
        <v>7</v>
      </c>
      <c r="L62" s="28"/>
      <c r="M62" s="28"/>
      <c r="N62" s="28"/>
      <c r="O62" s="22">
        <v>2</v>
      </c>
      <c r="P62" s="23">
        <f>ROUND(SUMPRODUCT(H62:O62,$H$9:$O$9)/100,1)</f>
        <v>3.8</v>
      </c>
      <c r="Q62" s="24" t="str">
        <f t="shared" si="4"/>
        <v>F</v>
      </c>
      <c r="R62" s="25" t="str">
        <f t="shared" si="5"/>
        <v>Kém</v>
      </c>
      <c r="S62" s="26" t="str">
        <f t="shared" si="6"/>
        <v/>
      </c>
      <c r="T62" s="27" t="s">
        <v>54</v>
      </c>
      <c r="U62" s="3"/>
      <c r="V62" s="16"/>
      <c r="W62" s="5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</row>
    <row r="63" spans="2:38" ht="16.5" customHeight="1">
      <c r="B63" s="17">
        <v>54</v>
      </c>
      <c r="C63" s="18" t="s">
        <v>477</v>
      </c>
      <c r="D63" s="64" t="s">
        <v>478</v>
      </c>
      <c r="E63" s="19" t="s">
        <v>479</v>
      </c>
      <c r="F63" s="20" t="s">
        <v>480</v>
      </c>
      <c r="G63" s="18" t="s">
        <v>88</v>
      </c>
      <c r="H63" s="21">
        <v>10</v>
      </c>
      <c r="I63" s="21">
        <v>4</v>
      </c>
      <c r="J63" s="21">
        <v>5</v>
      </c>
      <c r="K63" s="21">
        <v>8</v>
      </c>
      <c r="L63" s="28"/>
      <c r="M63" s="28"/>
      <c r="N63" s="28"/>
      <c r="O63" s="22">
        <v>6</v>
      </c>
      <c r="P63" s="23">
        <f>ROUND(SUMPRODUCT(H63:O63,$H$9:$O$9)/100,1)</f>
        <v>6.3</v>
      </c>
      <c r="Q63" s="24" t="str">
        <f t="shared" si="4"/>
        <v>C</v>
      </c>
      <c r="R63" s="25" t="str">
        <f t="shared" si="5"/>
        <v>Trung bình</v>
      </c>
      <c r="S63" s="26" t="str">
        <f t="shared" si="6"/>
        <v/>
      </c>
      <c r="T63" s="27" t="s">
        <v>54</v>
      </c>
      <c r="U63" s="3"/>
      <c r="V63" s="16"/>
      <c r="W63" s="5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</row>
    <row r="64" spans="2:38" ht="16.5" customHeight="1">
      <c r="B64" s="17">
        <v>55</v>
      </c>
      <c r="C64" s="18" t="s">
        <v>481</v>
      </c>
      <c r="D64" s="64" t="s">
        <v>148</v>
      </c>
      <c r="E64" s="19" t="s">
        <v>482</v>
      </c>
      <c r="F64" s="20" t="s">
        <v>483</v>
      </c>
      <c r="G64" s="18" t="s">
        <v>72</v>
      </c>
      <c r="H64" s="21">
        <v>10</v>
      </c>
      <c r="I64" s="21">
        <v>5</v>
      </c>
      <c r="J64" s="21">
        <v>6</v>
      </c>
      <c r="K64" s="21">
        <v>7</v>
      </c>
      <c r="L64" s="28"/>
      <c r="M64" s="28"/>
      <c r="N64" s="28"/>
      <c r="O64" s="22">
        <v>3.5</v>
      </c>
      <c r="P64" s="23">
        <f>ROUND(SUMPRODUCT(H64:O64,$H$9:$O$9)/100,1)</f>
        <v>4.9000000000000004</v>
      </c>
      <c r="Q64" s="24" t="str">
        <f t="shared" si="4"/>
        <v>D</v>
      </c>
      <c r="R64" s="25" t="str">
        <f t="shared" si="5"/>
        <v>Trung bình yếu</v>
      </c>
      <c r="S64" s="26" t="str">
        <f t="shared" si="6"/>
        <v/>
      </c>
      <c r="T64" s="27" t="s">
        <v>54</v>
      </c>
      <c r="U64" s="3"/>
      <c r="V64" s="16"/>
      <c r="W64" s="5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</row>
    <row r="65" spans="2:38" ht="16.5" customHeight="1">
      <c r="B65" s="17">
        <v>56</v>
      </c>
      <c r="C65" s="18" t="s">
        <v>484</v>
      </c>
      <c r="D65" s="64" t="s">
        <v>430</v>
      </c>
      <c r="E65" s="19" t="s">
        <v>485</v>
      </c>
      <c r="F65" s="20" t="s">
        <v>486</v>
      </c>
      <c r="G65" s="18" t="s">
        <v>77</v>
      </c>
      <c r="H65" s="21">
        <v>10</v>
      </c>
      <c r="I65" s="21">
        <v>6</v>
      </c>
      <c r="J65" s="21">
        <v>7</v>
      </c>
      <c r="K65" s="21">
        <v>7</v>
      </c>
      <c r="L65" s="28"/>
      <c r="M65" s="28"/>
      <c r="N65" s="28"/>
      <c r="O65" s="22">
        <v>3.5</v>
      </c>
      <c r="P65" s="23">
        <f>ROUND(SUMPRODUCT(H65:O65,$H$9:$O$9)/100,1)</f>
        <v>5.0999999999999996</v>
      </c>
      <c r="Q65" s="24" t="str">
        <f t="shared" si="4"/>
        <v>D+</v>
      </c>
      <c r="R65" s="25" t="str">
        <f t="shared" si="5"/>
        <v>Trung bình yếu</v>
      </c>
      <c r="S65" s="26" t="str">
        <f t="shared" si="6"/>
        <v/>
      </c>
      <c r="T65" s="27" t="s">
        <v>54</v>
      </c>
      <c r="U65" s="3"/>
      <c r="V65" s="16"/>
      <c r="W65" s="5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</row>
    <row r="66" spans="2:38" ht="16.5" customHeight="1">
      <c r="B66" s="17">
        <v>57</v>
      </c>
      <c r="C66" s="18" t="s">
        <v>487</v>
      </c>
      <c r="D66" s="64" t="s">
        <v>488</v>
      </c>
      <c r="E66" s="19" t="s">
        <v>489</v>
      </c>
      <c r="F66" s="20" t="s">
        <v>490</v>
      </c>
      <c r="G66" s="18" t="s">
        <v>77</v>
      </c>
      <c r="H66" s="21">
        <v>8</v>
      </c>
      <c r="I66" s="21">
        <v>5</v>
      </c>
      <c r="J66" s="21">
        <v>5</v>
      </c>
      <c r="K66" s="21">
        <v>7</v>
      </c>
      <c r="L66" s="28"/>
      <c r="M66" s="28"/>
      <c r="N66" s="28"/>
      <c r="O66" s="22">
        <v>5</v>
      </c>
      <c r="P66" s="23">
        <f>ROUND(SUMPRODUCT(H66:O66,$H$9:$O$9)/100,1)</f>
        <v>5.5</v>
      </c>
      <c r="Q66" s="24" t="str">
        <f t="shared" si="4"/>
        <v>C</v>
      </c>
      <c r="R66" s="25" t="str">
        <f t="shared" si="5"/>
        <v>Trung bình</v>
      </c>
      <c r="S66" s="26" t="str">
        <f t="shared" si="6"/>
        <v/>
      </c>
      <c r="T66" s="27" t="s">
        <v>54</v>
      </c>
      <c r="U66" s="3"/>
      <c r="V66" s="16"/>
      <c r="W66" s="5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</row>
    <row r="67" spans="2:38" ht="16.5" customHeight="1">
      <c r="B67" s="17">
        <v>58</v>
      </c>
      <c r="C67" s="18" t="s">
        <v>491</v>
      </c>
      <c r="D67" s="64" t="s">
        <v>492</v>
      </c>
      <c r="E67" s="19" t="s">
        <v>493</v>
      </c>
      <c r="F67" s="20" t="s">
        <v>494</v>
      </c>
      <c r="G67" s="18" t="s">
        <v>124</v>
      </c>
      <c r="H67" s="21">
        <v>10</v>
      </c>
      <c r="I67" s="21">
        <v>5</v>
      </c>
      <c r="J67" s="21">
        <v>5</v>
      </c>
      <c r="K67" s="21">
        <v>8</v>
      </c>
      <c r="L67" s="28"/>
      <c r="M67" s="28"/>
      <c r="N67" s="28"/>
      <c r="O67" s="22">
        <v>4</v>
      </c>
      <c r="P67" s="23">
        <f>ROUND(SUMPRODUCT(H67:O67,$H$9:$O$9)/100,1)</f>
        <v>5.2</v>
      </c>
      <c r="Q67" s="24" t="str">
        <f t="shared" si="4"/>
        <v>D+</v>
      </c>
      <c r="R67" s="25" t="str">
        <f t="shared" si="5"/>
        <v>Trung bình yếu</v>
      </c>
      <c r="S67" s="26" t="str">
        <f t="shared" si="6"/>
        <v/>
      </c>
      <c r="T67" s="27" t="s">
        <v>54</v>
      </c>
      <c r="U67" s="3"/>
      <c r="V67" s="16"/>
      <c r="W67" s="5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</row>
    <row r="68" spans="2:38" ht="16.5" customHeight="1">
      <c r="B68" s="17">
        <v>59</v>
      </c>
      <c r="C68" s="18" t="s">
        <v>495</v>
      </c>
      <c r="D68" s="64" t="s">
        <v>496</v>
      </c>
      <c r="E68" s="19" t="s">
        <v>497</v>
      </c>
      <c r="F68" s="20" t="s">
        <v>313</v>
      </c>
      <c r="G68" s="18" t="s">
        <v>72</v>
      </c>
      <c r="H68" s="21">
        <v>8</v>
      </c>
      <c r="I68" s="21">
        <v>5</v>
      </c>
      <c r="J68" s="21">
        <v>6</v>
      </c>
      <c r="K68" s="21">
        <v>7</v>
      </c>
      <c r="L68" s="28"/>
      <c r="M68" s="28"/>
      <c r="N68" s="28"/>
      <c r="O68" s="22">
        <v>9</v>
      </c>
      <c r="P68" s="23">
        <f>ROUND(SUMPRODUCT(H68:O68,$H$9:$O$9)/100,1)</f>
        <v>8</v>
      </c>
      <c r="Q68" s="24" t="str">
        <f t="shared" si="4"/>
        <v>B+</v>
      </c>
      <c r="R68" s="25" t="str">
        <f t="shared" si="5"/>
        <v>Khá</v>
      </c>
      <c r="S68" s="26" t="str">
        <f t="shared" si="6"/>
        <v/>
      </c>
      <c r="T68" s="27" t="s">
        <v>54</v>
      </c>
      <c r="U68" s="3"/>
      <c r="V68" s="16"/>
      <c r="W68" s="5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</row>
    <row r="69" spans="2:38" ht="16.5" customHeight="1">
      <c r="B69" s="17">
        <v>60</v>
      </c>
      <c r="C69" s="18" t="s">
        <v>498</v>
      </c>
      <c r="D69" s="64" t="s">
        <v>254</v>
      </c>
      <c r="E69" s="19" t="s">
        <v>499</v>
      </c>
      <c r="F69" s="20" t="s">
        <v>67</v>
      </c>
      <c r="G69" s="18" t="s">
        <v>77</v>
      </c>
      <c r="H69" s="21">
        <v>10</v>
      </c>
      <c r="I69" s="21">
        <v>6</v>
      </c>
      <c r="J69" s="21">
        <v>8</v>
      </c>
      <c r="K69" s="21">
        <v>8</v>
      </c>
      <c r="L69" s="28"/>
      <c r="M69" s="28"/>
      <c r="N69" s="28"/>
      <c r="O69" s="22">
        <v>8</v>
      </c>
      <c r="P69" s="23">
        <f>ROUND(SUMPRODUCT(H69:O69,$H$9:$O$9)/100,1)</f>
        <v>8</v>
      </c>
      <c r="Q69" s="24" t="str">
        <f t="shared" si="4"/>
        <v>B+</v>
      </c>
      <c r="R69" s="25" t="str">
        <f t="shared" si="5"/>
        <v>Khá</v>
      </c>
      <c r="S69" s="26" t="str">
        <f t="shared" si="6"/>
        <v/>
      </c>
      <c r="T69" s="27" t="s">
        <v>54</v>
      </c>
      <c r="U69" s="3"/>
      <c r="V69" s="16"/>
      <c r="W69" s="5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Học lại</v>
      </c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</row>
    <row r="70" spans="2:38" ht="16.5" customHeight="1">
      <c r="B70" s="17">
        <v>61</v>
      </c>
      <c r="C70" s="18" t="s">
        <v>500</v>
      </c>
      <c r="D70" s="64" t="s">
        <v>501</v>
      </c>
      <c r="E70" s="19" t="s">
        <v>275</v>
      </c>
      <c r="F70" s="20" t="s">
        <v>502</v>
      </c>
      <c r="G70" s="18" t="s">
        <v>88</v>
      </c>
      <c r="H70" s="21">
        <v>10</v>
      </c>
      <c r="I70" s="21">
        <v>6</v>
      </c>
      <c r="J70" s="21">
        <v>6</v>
      </c>
      <c r="K70" s="21">
        <v>8</v>
      </c>
      <c r="L70" s="28"/>
      <c r="M70" s="28"/>
      <c r="N70" s="28"/>
      <c r="O70" s="22">
        <v>8.5</v>
      </c>
      <c r="P70" s="23">
        <f>ROUND(SUMPRODUCT(H70:O70,$H$9:$O$9)/100,1)</f>
        <v>8.1</v>
      </c>
      <c r="Q70" s="24" t="str">
        <f t="shared" si="4"/>
        <v>B+</v>
      </c>
      <c r="R70" s="25" t="str">
        <f t="shared" si="5"/>
        <v>Khá</v>
      </c>
      <c r="S70" s="26" t="str">
        <f t="shared" si="6"/>
        <v/>
      </c>
      <c r="T70" s="27" t="s">
        <v>54</v>
      </c>
      <c r="U70" s="3"/>
      <c r="V70" s="16"/>
      <c r="W70" s="5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</row>
    <row r="71" spans="2:38" ht="16.5" customHeight="1">
      <c r="B71" s="17">
        <v>62</v>
      </c>
      <c r="C71" s="18" t="s">
        <v>503</v>
      </c>
      <c r="D71" s="64" t="s">
        <v>315</v>
      </c>
      <c r="E71" s="19" t="s">
        <v>275</v>
      </c>
      <c r="F71" s="20" t="s">
        <v>504</v>
      </c>
      <c r="G71" s="18" t="s">
        <v>72</v>
      </c>
      <c r="H71" s="21">
        <v>9</v>
      </c>
      <c r="I71" s="21">
        <v>6</v>
      </c>
      <c r="J71" s="21">
        <v>5</v>
      </c>
      <c r="K71" s="21">
        <v>7</v>
      </c>
      <c r="L71" s="28"/>
      <c r="M71" s="28"/>
      <c r="N71" s="28"/>
      <c r="O71" s="22">
        <v>5</v>
      </c>
      <c r="P71" s="23">
        <f>ROUND(SUMPRODUCT(H71:O71,$H$9:$O$9)/100,1)</f>
        <v>5.7</v>
      </c>
      <c r="Q71" s="24" t="str">
        <f t="shared" si="4"/>
        <v>C</v>
      </c>
      <c r="R71" s="25" t="str">
        <f t="shared" si="5"/>
        <v>Trung bình</v>
      </c>
      <c r="S71" s="26" t="str">
        <f t="shared" si="6"/>
        <v/>
      </c>
      <c r="T71" s="27" t="s">
        <v>54</v>
      </c>
      <c r="U71" s="3"/>
      <c r="V71" s="16"/>
      <c r="W71" s="5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</row>
    <row r="72" spans="2:38" ht="16.5" customHeight="1">
      <c r="B72" s="17">
        <v>63</v>
      </c>
      <c r="C72" s="18" t="s">
        <v>505</v>
      </c>
      <c r="D72" s="64" t="s">
        <v>195</v>
      </c>
      <c r="E72" s="19" t="s">
        <v>288</v>
      </c>
      <c r="F72" s="20" t="s">
        <v>506</v>
      </c>
      <c r="G72" s="18" t="s">
        <v>77</v>
      </c>
      <c r="H72" s="21">
        <v>10</v>
      </c>
      <c r="I72" s="21">
        <v>6</v>
      </c>
      <c r="J72" s="21">
        <v>5</v>
      </c>
      <c r="K72" s="21">
        <v>7</v>
      </c>
      <c r="L72" s="28"/>
      <c r="M72" s="28"/>
      <c r="N72" s="28"/>
      <c r="O72" s="22">
        <v>4.5</v>
      </c>
      <c r="P72" s="23">
        <f>ROUND(SUMPRODUCT(H72:O72,$H$9:$O$9)/100,1)</f>
        <v>5.5</v>
      </c>
      <c r="Q72" s="24" t="str">
        <f t="shared" si="4"/>
        <v>C</v>
      </c>
      <c r="R72" s="25" t="str">
        <f t="shared" si="5"/>
        <v>Trung bình</v>
      </c>
      <c r="S72" s="26" t="str">
        <f t="shared" si="6"/>
        <v/>
      </c>
      <c r="T72" s="27" t="s">
        <v>54</v>
      </c>
      <c r="U72" s="3"/>
      <c r="V72" s="16"/>
      <c r="W72" s="5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</row>
    <row r="73" spans="2:38" ht="16.5" customHeight="1">
      <c r="B73" s="17">
        <v>64</v>
      </c>
      <c r="C73" s="18" t="s">
        <v>507</v>
      </c>
      <c r="D73" s="64" t="s">
        <v>508</v>
      </c>
      <c r="E73" s="19" t="s">
        <v>509</v>
      </c>
      <c r="F73" s="20" t="s">
        <v>510</v>
      </c>
      <c r="G73" s="18" t="s">
        <v>68</v>
      </c>
      <c r="H73" s="21">
        <v>8</v>
      </c>
      <c r="I73" s="21">
        <v>5</v>
      </c>
      <c r="J73" s="21">
        <v>6</v>
      </c>
      <c r="K73" s="21">
        <v>5</v>
      </c>
      <c r="L73" s="28"/>
      <c r="M73" s="28"/>
      <c r="N73" s="28"/>
      <c r="O73" s="22">
        <v>2</v>
      </c>
      <c r="P73" s="23">
        <f>ROUND(SUMPRODUCT(H73:O73,$H$9:$O$9)/100,1)</f>
        <v>3.6</v>
      </c>
      <c r="Q73" s="24" t="str">
        <f t="shared" si="4"/>
        <v>F</v>
      </c>
      <c r="R73" s="25" t="str">
        <f t="shared" si="5"/>
        <v>Kém</v>
      </c>
      <c r="S73" s="26" t="str">
        <f t="shared" si="6"/>
        <v/>
      </c>
      <c r="T73" s="27" t="s">
        <v>54</v>
      </c>
      <c r="U73" s="3"/>
      <c r="V73" s="16"/>
      <c r="W73" s="5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</row>
    <row r="74" spans="2:38" ht="16.5" customHeight="1">
      <c r="B74" s="17">
        <v>65</v>
      </c>
      <c r="C74" s="18" t="s">
        <v>511</v>
      </c>
      <c r="D74" s="64" t="s">
        <v>512</v>
      </c>
      <c r="E74" s="19" t="s">
        <v>513</v>
      </c>
      <c r="F74" s="20" t="s">
        <v>514</v>
      </c>
      <c r="G74" s="18" t="s">
        <v>88</v>
      </c>
      <c r="H74" s="21">
        <v>10</v>
      </c>
      <c r="I74" s="21">
        <v>5</v>
      </c>
      <c r="J74" s="21">
        <v>9</v>
      </c>
      <c r="K74" s="21">
        <v>9</v>
      </c>
      <c r="L74" s="28"/>
      <c r="M74" s="28"/>
      <c r="N74" s="28"/>
      <c r="O74" s="22">
        <v>9</v>
      </c>
      <c r="P74" s="23">
        <f>ROUND(SUMPRODUCT(H74:O74,$H$9:$O$9)/100,1)</f>
        <v>8.6999999999999993</v>
      </c>
      <c r="Q74" s="24" t="str">
        <f t="shared" si="4"/>
        <v>A</v>
      </c>
      <c r="R74" s="25" t="str">
        <f t="shared" si="5"/>
        <v>Giỏi</v>
      </c>
      <c r="S74" s="26" t="str">
        <f t="shared" si="6"/>
        <v/>
      </c>
      <c r="T74" s="27" t="s">
        <v>54</v>
      </c>
      <c r="U74" s="3"/>
      <c r="V74" s="16"/>
      <c r="W74" s="5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</row>
    <row r="75" spans="2:38" ht="16.5" customHeight="1">
      <c r="B75" s="70">
        <v>66</v>
      </c>
      <c r="C75" s="71" t="s">
        <v>515</v>
      </c>
      <c r="D75" s="72" t="s">
        <v>488</v>
      </c>
      <c r="E75" s="73" t="s">
        <v>302</v>
      </c>
      <c r="F75" s="74" t="s">
        <v>516</v>
      </c>
      <c r="G75" s="71" t="s">
        <v>72</v>
      </c>
      <c r="H75" s="75">
        <v>10</v>
      </c>
      <c r="I75" s="75">
        <v>5</v>
      </c>
      <c r="J75" s="75">
        <v>7</v>
      </c>
      <c r="K75" s="75">
        <v>8</v>
      </c>
      <c r="L75" s="76"/>
      <c r="M75" s="76"/>
      <c r="N75" s="76"/>
      <c r="O75" s="77">
        <v>6</v>
      </c>
      <c r="P75" s="78">
        <f>ROUND(SUMPRODUCT(H75:O75,$H$9:$O$9)/100,1)</f>
        <v>6.6</v>
      </c>
      <c r="Q75" s="79" t="str">
        <f t="shared" si="4"/>
        <v>C+</v>
      </c>
      <c r="R75" s="80" t="str">
        <f t="shared" si="5"/>
        <v>Trung bình</v>
      </c>
      <c r="S75" s="81" t="str">
        <f t="shared" si="6"/>
        <v/>
      </c>
      <c r="T75" s="82" t="s">
        <v>54</v>
      </c>
      <c r="U75" s="3"/>
      <c r="V75" s="16"/>
      <c r="W75" s="5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</row>
    <row r="76" spans="2:38" ht="16.5" customHeight="1">
      <c r="B76" s="3"/>
      <c r="C76" s="16"/>
      <c r="D76" s="5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U76" s="3"/>
      <c r="V76" s="16"/>
      <c r="W76" s="5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</row>
    <row r="77" spans="2:38" ht="16.5" customHeight="1">
      <c r="B77" s="97" t="s">
        <v>28</v>
      </c>
      <c r="C77" s="97"/>
      <c r="D77" s="65"/>
      <c r="E77" s="31"/>
      <c r="F77" s="31"/>
      <c r="G77" s="31"/>
      <c r="H77" s="32"/>
      <c r="I77" s="33"/>
      <c r="J77" s="33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"/>
      <c r="V77" s="16"/>
      <c r="W77" s="5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</row>
    <row r="78" spans="2:38" ht="16.5" customHeight="1">
      <c r="B78" s="35" t="s">
        <v>29</v>
      </c>
      <c r="C78" s="35"/>
      <c r="D78" s="66">
        <f>+$Z$8</f>
        <v>22</v>
      </c>
      <c r="E78" s="36" t="s">
        <v>30</v>
      </c>
      <c r="F78" s="83" t="s">
        <v>31</v>
      </c>
      <c r="G78" s="83"/>
      <c r="H78" s="83"/>
      <c r="I78" s="83"/>
      <c r="J78" s="83"/>
      <c r="K78" s="83"/>
      <c r="L78" s="83"/>
      <c r="M78" s="83"/>
      <c r="N78" s="83"/>
      <c r="O78" s="37">
        <f>$Z$8 -COUNTIF($S$9:$S$286,"Vắng") -COUNTIF($S$9:$S$286,"Vắng có phép") - COUNTIF($S$9:$S$286,"Đình chỉ thi") - COUNTIF($S$9:$S$286,"Không đủ ĐKDT")</f>
        <v>18</v>
      </c>
      <c r="P78" s="37"/>
      <c r="Q78" s="37"/>
      <c r="R78" s="38"/>
      <c r="S78" s="39" t="s">
        <v>30</v>
      </c>
      <c r="T78" s="38"/>
      <c r="U78" s="3"/>
      <c r="V78" s="16"/>
      <c r="W78" s="5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</row>
    <row r="79" spans="2:38" ht="16.5" customHeight="1">
      <c r="B79" s="35" t="s">
        <v>32</v>
      </c>
      <c r="C79" s="35"/>
      <c r="D79" s="66">
        <f>+$AK$8</f>
        <v>14</v>
      </c>
      <c r="E79" s="36" t="s">
        <v>30</v>
      </c>
      <c r="F79" s="83" t="s">
        <v>33</v>
      </c>
      <c r="G79" s="83"/>
      <c r="H79" s="83"/>
      <c r="I79" s="83"/>
      <c r="J79" s="83"/>
      <c r="K79" s="83"/>
      <c r="L79" s="83"/>
      <c r="M79" s="83"/>
      <c r="N79" s="83"/>
      <c r="O79" s="40">
        <f>COUNTIF($S$9:$S$162,"Vắng")</f>
        <v>1</v>
      </c>
      <c r="P79" s="40"/>
      <c r="Q79" s="40"/>
      <c r="R79" s="41"/>
      <c r="S79" s="39" t="s">
        <v>30</v>
      </c>
      <c r="T79" s="4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spans="2:38" ht="16.5" customHeight="1">
      <c r="B80" s="35" t="s">
        <v>42</v>
      </c>
      <c r="C80" s="35"/>
      <c r="D80" s="67">
        <f>COUNTIF(W10:W99,"Học lại")</f>
        <v>8</v>
      </c>
      <c r="E80" s="36" t="s">
        <v>30</v>
      </c>
      <c r="F80" s="83" t="s">
        <v>43</v>
      </c>
      <c r="G80" s="83"/>
      <c r="H80" s="83"/>
      <c r="I80" s="83"/>
      <c r="J80" s="83"/>
      <c r="K80" s="83"/>
      <c r="L80" s="83"/>
      <c r="M80" s="83"/>
      <c r="N80" s="83"/>
      <c r="O80" s="37">
        <f>COUNTIF($S$9:$S$162,"Vắng có phép")</f>
        <v>0</v>
      </c>
      <c r="P80" s="37"/>
      <c r="Q80" s="37"/>
      <c r="R80" s="38"/>
      <c r="S80" s="39" t="s">
        <v>30</v>
      </c>
      <c r="T80" s="38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spans="2:38" ht="16.5" customHeight="1">
      <c r="B81" s="29"/>
      <c r="C81" s="30"/>
      <c r="D81" s="65"/>
      <c r="E81" s="31"/>
      <c r="F81" s="31"/>
      <c r="G81" s="31"/>
      <c r="H81" s="32"/>
      <c r="I81" s="33"/>
      <c r="J81" s="33"/>
      <c r="K81" s="34"/>
      <c r="L81" s="34"/>
      <c r="M81" s="34"/>
      <c r="N81" s="34"/>
      <c r="O81" s="34"/>
      <c r="P81" s="34"/>
      <c r="Q81" s="34"/>
      <c r="R81" s="34"/>
      <c r="S81" s="34"/>
      <c r="T81" s="34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spans="2:38" ht="16.5" customHeight="1">
      <c r="B82" s="59" t="s">
        <v>44</v>
      </c>
      <c r="C82" s="59"/>
      <c r="D82" s="68">
        <f>COUNTIF(W10:W99,"Thi lại")</f>
        <v>0</v>
      </c>
      <c r="E82" s="60" t="s">
        <v>30</v>
      </c>
      <c r="F82" s="3"/>
      <c r="G82" s="3"/>
      <c r="H82" s="3"/>
      <c r="I82" s="3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spans="2:38" ht="16.5" customHeight="1">
      <c r="U83" s="3"/>
      <c r="V83" s="16"/>
      <c r="W8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</row>
    <row r="84" spans="2:38" ht="16.5" customHeight="1">
      <c r="U84" s="3"/>
      <c r="V84" s="16"/>
      <c r="W8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</row>
    <row r="85" spans="2:38" ht="16.5" customHeight="1">
      <c r="U85" s="3"/>
      <c r="V85" s="16"/>
      <c r="W8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</row>
    <row r="86" spans="2:38" ht="16.5" customHeight="1">
      <c r="U86" s="3"/>
      <c r="V86" s="16"/>
      <c r="W8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</row>
    <row r="87" spans="2:38" ht="16.5" customHeight="1">
      <c r="U87" s="3"/>
      <c r="V87" s="16"/>
      <c r="W8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</row>
    <row r="88" spans="2:38" ht="16.5" customHeight="1">
      <c r="U88" s="3"/>
      <c r="V88" s="16"/>
      <c r="W8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</row>
    <row r="89" spans="2:38" ht="16.5" customHeight="1">
      <c r="U89" s="3"/>
      <c r="V89" s="16"/>
      <c r="W8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</row>
    <row r="90" spans="2:38" ht="16.5" customHeight="1">
      <c r="U90" s="3"/>
      <c r="V90" s="16"/>
      <c r="W9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</row>
    <row r="91" spans="2:38" ht="16.5" customHeight="1">
      <c r="U91" s="3"/>
      <c r="V91" s="16"/>
      <c r="W9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</row>
    <row r="92" spans="2:38" ht="16.5" customHeight="1">
      <c r="U92" s="3"/>
      <c r="V92" s="16"/>
      <c r="W9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</row>
    <row r="93" spans="2:38" ht="16.5" customHeight="1">
      <c r="U93" s="3"/>
      <c r="V93" s="16"/>
      <c r="W9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</row>
    <row r="94" spans="2:38" ht="16.5" customHeight="1">
      <c r="U94" s="3"/>
      <c r="V94" s="16"/>
      <c r="W9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</row>
    <row r="95" spans="2:38" ht="16.5" customHeight="1">
      <c r="U95" s="3"/>
      <c r="V95" s="16"/>
      <c r="W9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</row>
    <row r="96" spans="2:38" ht="16.5" customHeight="1">
      <c r="U96" s="3"/>
      <c r="V96" s="16"/>
      <c r="W9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</row>
    <row r="97" spans="1:38" ht="16.5" customHeight="1">
      <c r="B97" s="29"/>
      <c r="C97" s="30"/>
      <c r="D97" s="65"/>
      <c r="E97" s="31"/>
      <c r="F97" s="31"/>
      <c r="G97" s="31"/>
      <c r="H97" s="32"/>
      <c r="I97" s="33"/>
      <c r="J97" s="33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"/>
      <c r="V97" s="16"/>
      <c r="W9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</row>
    <row r="98" spans="1:38" ht="16.5" customHeight="1">
      <c r="U98" s="3"/>
      <c r="V98" s="16"/>
      <c r="W9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</row>
    <row r="99" spans="1:38" ht="16.5" customHeight="1">
      <c r="U99" s="3"/>
      <c r="V99" s="16"/>
      <c r="W9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</row>
    <row r="100" spans="1:38" ht="16.5" customHeight="1">
      <c r="A100" s="2"/>
      <c r="U100" s="3"/>
    </row>
    <row r="101" spans="1:38" ht="16.5" customHeight="1">
      <c r="A101" s="2"/>
      <c r="U101" s="3"/>
    </row>
    <row r="102" spans="1:38" ht="16.5" customHeight="1">
      <c r="A102" s="2"/>
      <c r="U102" s="3"/>
    </row>
    <row r="103" spans="1:38" ht="16.5" customHeight="1">
      <c r="A103" s="2"/>
      <c r="U103" s="3"/>
    </row>
    <row r="104" spans="1:38" ht="16.5" customHeight="1">
      <c r="A104" s="2"/>
      <c r="U104" s="3"/>
    </row>
    <row r="105" spans="1:38" ht="16.5" customHeight="1">
      <c r="A105" s="2"/>
      <c r="U105" s="3"/>
    </row>
    <row r="106" spans="1:38" ht="16.5" customHeight="1">
      <c r="U106" s="3"/>
    </row>
    <row r="107" spans="1:38" ht="16.5" customHeight="1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3"/>
    </row>
    <row r="108" spans="1:38" ht="16.5" customHeight="1">
      <c r="A108" s="4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3"/>
    </row>
    <row r="109" spans="1:38" ht="16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3"/>
    </row>
    <row r="110" spans="1:38" s="2" customFormat="1" ht="16.5" customHeight="1">
      <c r="U110" s="3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</row>
    <row r="111" spans="1:38" s="2" customFormat="1" ht="16.5" customHeight="1">
      <c r="A111" s="1"/>
      <c r="U111" s="3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</row>
    <row r="112" spans="1:38" s="2" customFormat="1" ht="16.5" customHeight="1">
      <c r="A112" s="1"/>
      <c r="U112" s="3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</row>
    <row r="113" spans="1:38" s="2" customFormat="1" ht="16.5" customHeight="1">
      <c r="A113" s="1"/>
      <c r="U113" s="3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</row>
    <row r="114" spans="1:38" s="2" customFormat="1" ht="16.5" customHeight="1">
      <c r="A114" s="1"/>
      <c r="U114" s="3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</row>
    <row r="115" spans="1:38" s="2" customFormat="1" ht="16.5" customHeight="1">
      <c r="A115" s="1"/>
      <c r="U115" s="3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</row>
    <row r="116" spans="1:38" s="2" customFormat="1" ht="16.5" customHeight="1">
      <c r="A116" s="1"/>
      <c r="U116" s="3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</row>
    <row r="117" spans="1:38" s="2" customFormat="1" ht="16.5" customHeight="1">
      <c r="A117" s="1"/>
      <c r="U117" s="3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</row>
    <row r="118" spans="1:38" s="2" customFormat="1" ht="16.5" customHeight="1">
      <c r="A118" s="1"/>
      <c r="U118" s="3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</row>
    <row r="119" spans="1:38" s="2" customFormat="1" ht="16.5" customHeight="1">
      <c r="A119" s="1"/>
      <c r="U119" s="3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</row>
    <row r="120" spans="1:38" s="2" customFormat="1" ht="16.5" customHeight="1">
      <c r="A120" s="1"/>
      <c r="B120" s="1"/>
      <c r="C120" s="1"/>
      <c r="D120" s="69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</row>
    <row r="121" spans="1:38" s="2" customFormat="1">
      <c r="A121" s="1"/>
      <c r="B121" s="1"/>
      <c r="C121" s="1"/>
      <c r="D121" s="69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</row>
    <row r="122" spans="1:38" s="2" customFormat="1">
      <c r="A122" s="1"/>
      <c r="B122" s="1"/>
      <c r="C122" s="1"/>
      <c r="D122" s="69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</row>
  </sheetData>
  <sheetProtection formatCells="0" formatColumns="0" formatRows="0" insertColumns="0" insertRows="0" insertHyperlinks="0" deleteColumns="0" deleteRows="0" sort="0" autoFilter="0" pivotTables="0"/>
  <autoFilter ref="A8:AL99">
    <filterColumn colId="3" showButton="0"/>
  </autoFilter>
  <sortState ref="B10:U75">
    <sortCondition ref="B10:B75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77:C77"/>
    <mergeCell ref="O7:O8"/>
    <mergeCell ref="P7:P9"/>
    <mergeCell ref="H7:H8"/>
    <mergeCell ref="I7:I8"/>
    <mergeCell ref="J7:J8"/>
    <mergeCell ref="K7:K8"/>
    <mergeCell ref="L7:L8"/>
    <mergeCell ref="M7:M8"/>
    <mergeCell ref="F80:N80"/>
    <mergeCell ref="J82:T82"/>
    <mergeCell ref="F79:N79"/>
    <mergeCell ref="C7:C8"/>
    <mergeCell ref="D7:E8"/>
    <mergeCell ref="F78:N78"/>
  </mergeCells>
  <conditionalFormatting sqref="H10:O75">
    <cfRule type="cellIs" dxfId="3" priority="3" operator="greaterThan">
      <formula>10</formula>
    </cfRule>
  </conditionalFormatting>
  <conditionalFormatting sqref="C125:C1048576 C77:C82 C97 C1:C75">
    <cfRule type="duplicateValues" dxfId="2" priority="4"/>
  </conditionalFormatting>
  <dataValidations count="1">
    <dataValidation allowBlank="1" showInputMessage="1" showErrorMessage="1" errorTitle="Không xóa dữ liệu" error="Không xóa dữ liệu" prompt="Không xóa dữ liệu" sqref="W57:W78 W83:W99 X2:AL8 D76 D8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143"/>
  <sheetViews>
    <sheetView tabSelected="1" workbookViewId="0">
      <pane ySplit="3" topLeftCell="A61" activePane="bottomLeft" state="frozen"/>
      <selection activeCell="U14" sqref="U14"/>
      <selection pane="bottomLeft" activeCell="U14" sqref="U1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69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62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45"/>
    <col min="24" max="24" width="9.125" style="45" bestFit="1" customWidth="1"/>
    <col min="25" max="25" width="9" style="45"/>
    <col min="26" max="26" width="10.375" style="45" bestFit="1" customWidth="1"/>
    <col min="27" max="27" width="9.125" style="45" bestFit="1" customWidth="1"/>
    <col min="28" max="38" width="9" style="45"/>
    <col min="39" max="16384" width="9" style="1"/>
  </cols>
  <sheetData>
    <row r="1" spans="2:38" ht="20.25" customHeight="1">
      <c r="B1" s="103" t="s">
        <v>0</v>
      </c>
      <c r="C1" s="103"/>
      <c r="D1" s="103"/>
      <c r="E1" s="103"/>
      <c r="F1" s="103"/>
      <c r="G1" s="103"/>
      <c r="H1" s="104" t="s">
        <v>1037</v>
      </c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3"/>
    </row>
    <row r="2" spans="2:38" ht="20.25" customHeight="1">
      <c r="B2" s="105" t="s">
        <v>1</v>
      </c>
      <c r="C2" s="105"/>
      <c r="D2" s="105"/>
      <c r="E2" s="105"/>
      <c r="F2" s="105"/>
      <c r="G2" s="105"/>
      <c r="H2" s="106" t="s">
        <v>45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4"/>
      <c r="V2" s="5"/>
      <c r="AD2" s="46"/>
      <c r="AE2" s="47"/>
      <c r="AF2" s="46"/>
      <c r="AG2" s="46"/>
      <c r="AH2" s="46"/>
      <c r="AI2" s="47"/>
      <c r="AJ2" s="46"/>
    </row>
    <row r="3" spans="2:38" ht="4.5" customHeight="1">
      <c r="B3" s="6"/>
      <c r="C3" s="6"/>
      <c r="D3" s="6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48"/>
      <c r="AI3" s="4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9" t="s">
        <v>52</v>
      </c>
      <c r="P4" s="109"/>
      <c r="Q4" s="109"/>
      <c r="R4" s="109"/>
      <c r="S4" s="109"/>
      <c r="T4" s="109"/>
      <c r="W4" s="46"/>
      <c r="X4" s="91" t="s">
        <v>41</v>
      </c>
      <c r="Y4" s="91" t="s">
        <v>8</v>
      </c>
      <c r="Z4" s="91" t="s">
        <v>40</v>
      </c>
      <c r="AA4" s="91" t="s">
        <v>39</v>
      </c>
      <c r="AB4" s="91"/>
      <c r="AC4" s="91"/>
      <c r="AD4" s="91"/>
      <c r="AE4" s="91" t="s">
        <v>38</v>
      </c>
      <c r="AF4" s="91"/>
      <c r="AG4" s="91" t="s">
        <v>36</v>
      </c>
      <c r="AH4" s="91"/>
      <c r="AI4" s="91" t="s">
        <v>37</v>
      </c>
      <c r="AJ4" s="91"/>
      <c r="AK4" s="91" t="s">
        <v>35</v>
      </c>
      <c r="AL4" s="91"/>
    </row>
    <row r="5" spans="2:38" ht="17.25" customHeight="1">
      <c r="B5" s="101" t="s">
        <v>3</v>
      </c>
      <c r="C5" s="101"/>
      <c r="D5" s="62"/>
      <c r="G5" s="102" t="s">
        <v>46</v>
      </c>
      <c r="H5" s="102"/>
      <c r="I5" s="102"/>
      <c r="J5" s="102"/>
      <c r="K5" s="102"/>
      <c r="L5" s="102"/>
      <c r="M5" s="102"/>
      <c r="N5" s="102"/>
      <c r="O5" s="102" t="s">
        <v>47</v>
      </c>
      <c r="P5" s="102"/>
      <c r="Q5" s="102"/>
      <c r="R5" s="102"/>
      <c r="S5" s="102"/>
      <c r="T5" s="102"/>
      <c r="W5" s="46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</row>
    <row r="6" spans="2:38" ht="5.25" customHeight="1">
      <c r="B6" s="9"/>
      <c r="C6" s="9"/>
      <c r="D6" s="63"/>
      <c r="E6" s="9"/>
      <c r="F6" s="9"/>
      <c r="G6" s="9"/>
      <c r="H6" s="9"/>
      <c r="I6" s="9"/>
      <c r="J6" s="9"/>
      <c r="K6" s="9"/>
      <c r="L6" s="9"/>
      <c r="M6" s="9"/>
      <c r="N6" s="9"/>
      <c r="O6" s="43"/>
      <c r="P6" s="3"/>
      <c r="Q6" s="3"/>
      <c r="R6" s="3"/>
      <c r="S6" s="3"/>
      <c r="T6" s="3"/>
      <c r="W6" s="46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</row>
    <row r="7" spans="2:38" ht="35.25" customHeight="1">
      <c r="B7" s="92" t="s">
        <v>4</v>
      </c>
      <c r="C7" s="85" t="s">
        <v>5</v>
      </c>
      <c r="D7" s="87" t="s">
        <v>6</v>
      </c>
      <c r="E7" s="88"/>
      <c r="F7" s="92" t="s">
        <v>7</v>
      </c>
      <c r="G7" s="92" t="s">
        <v>8</v>
      </c>
      <c r="H7" s="100" t="s">
        <v>9</v>
      </c>
      <c r="I7" s="100" t="s">
        <v>10</v>
      </c>
      <c r="J7" s="100" t="s">
        <v>11</v>
      </c>
      <c r="K7" s="100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2" t="s">
        <v>17</v>
      </c>
      <c r="Q7" s="98" t="s">
        <v>18</v>
      </c>
      <c r="R7" s="92" t="s">
        <v>19</v>
      </c>
      <c r="S7" s="92" t="s">
        <v>20</v>
      </c>
      <c r="T7" s="92" t="s">
        <v>21</v>
      </c>
      <c r="W7" s="46"/>
      <c r="X7" s="91"/>
      <c r="Y7" s="91"/>
      <c r="Z7" s="91"/>
      <c r="AA7" s="49" t="s">
        <v>22</v>
      </c>
      <c r="AB7" s="49" t="s">
        <v>23</v>
      </c>
      <c r="AC7" s="49" t="s">
        <v>24</v>
      </c>
      <c r="AD7" s="49" t="s">
        <v>25</v>
      </c>
      <c r="AE7" s="49" t="s">
        <v>26</v>
      </c>
      <c r="AF7" s="49" t="s">
        <v>25</v>
      </c>
      <c r="AG7" s="49" t="s">
        <v>26</v>
      </c>
      <c r="AH7" s="49" t="s">
        <v>25</v>
      </c>
      <c r="AI7" s="49" t="s">
        <v>26</v>
      </c>
      <c r="AJ7" s="49" t="s">
        <v>25</v>
      </c>
      <c r="AK7" s="49" t="s">
        <v>26</v>
      </c>
      <c r="AL7" s="50" t="s">
        <v>25</v>
      </c>
    </row>
    <row r="8" spans="2:38" ht="35.25" customHeight="1">
      <c r="B8" s="93"/>
      <c r="C8" s="86"/>
      <c r="D8" s="89"/>
      <c r="E8" s="90"/>
      <c r="F8" s="93"/>
      <c r="G8" s="93"/>
      <c r="H8" s="100"/>
      <c r="I8" s="100"/>
      <c r="J8" s="100"/>
      <c r="K8" s="100"/>
      <c r="L8" s="98"/>
      <c r="M8" s="98"/>
      <c r="N8" s="98"/>
      <c r="O8" s="98"/>
      <c r="P8" s="99"/>
      <c r="Q8" s="98"/>
      <c r="R8" s="93"/>
      <c r="S8" s="99"/>
      <c r="T8" s="99"/>
      <c r="V8" s="10"/>
      <c r="W8" s="46"/>
      <c r="X8" s="51" t="str">
        <f>+D4</f>
        <v>Cơ sở kỹ thuật thông tin vô tuyến</v>
      </c>
      <c r="Y8" s="52" t="str">
        <f>+O4</f>
        <v>Nhóm: TEL1407-02</v>
      </c>
      <c r="Z8" s="53">
        <f>+$AI$8+$AK$8+$AG$8</f>
        <v>23</v>
      </c>
      <c r="AA8" s="47">
        <f>COUNTIF($S$9:$S$178,"Khiển trách")</f>
        <v>0</v>
      </c>
      <c r="AB8" s="47">
        <f>COUNTIF($S$9:$S$178,"Cảnh cáo")</f>
        <v>0</v>
      </c>
      <c r="AC8" s="47">
        <f>COUNTIF($S$9:$S$178,"Đình chỉ thi")</f>
        <v>0</v>
      </c>
      <c r="AD8" s="54">
        <f>+($AA$8+$AB$8+$AC$8)/$Z$8*100%</f>
        <v>0</v>
      </c>
      <c r="AE8" s="47">
        <f>SUM(COUNTIF($S$9:$S$176,"Vắng"),COUNTIF($S$9:$S$176,"Vắng có phép"))</f>
        <v>1</v>
      </c>
      <c r="AF8" s="55">
        <f>+$AE$8/$Z$8</f>
        <v>4.3478260869565216E-2</v>
      </c>
      <c r="AG8" s="56">
        <f>COUNTIF($W$9:$W$178,"Thi lại")</f>
        <v>0</v>
      </c>
      <c r="AH8" s="55">
        <f>+$AG$8/$Z$8</f>
        <v>0</v>
      </c>
      <c r="AI8" s="56">
        <f>COUNTIF($W$9:$W$179,"Học lại")</f>
        <v>2</v>
      </c>
      <c r="AJ8" s="55">
        <f>+$AI$8/$Z$8</f>
        <v>8.6956521739130432E-2</v>
      </c>
      <c r="AK8" s="47">
        <f>COUNTIF($W$10:$W$179,"Đạt")</f>
        <v>21</v>
      </c>
      <c r="AL8" s="54">
        <f>+$AK$8/$Z$8</f>
        <v>0.91304347826086951</v>
      </c>
    </row>
    <row r="9" spans="2:38" ht="16.5" customHeight="1">
      <c r="B9" s="94" t="s">
        <v>27</v>
      </c>
      <c r="C9" s="95"/>
      <c r="D9" s="95"/>
      <c r="E9" s="95"/>
      <c r="F9" s="95"/>
      <c r="G9" s="9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44">
        <f>100-(H9+I9+J9+K9)</f>
        <v>60</v>
      </c>
      <c r="P9" s="93"/>
      <c r="Q9" s="15"/>
      <c r="R9" s="15"/>
      <c r="S9" s="93"/>
      <c r="T9" s="93"/>
      <c r="W9" s="46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2:38" ht="16.5" customHeight="1">
      <c r="B10" s="17">
        <v>1</v>
      </c>
      <c r="C10" s="18" t="s">
        <v>64</v>
      </c>
      <c r="D10" s="64" t="s">
        <v>65</v>
      </c>
      <c r="E10" s="19" t="s">
        <v>66</v>
      </c>
      <c r="F10" s="20" t="s">
        <v>67</v>
      </c>
      <c r="G10" s="18" t="s">
        <v>68</v>
      </c>
      <c r="H10" s="21">
        <v>9</v>
      </c>
      <c r="I10" s="21">
        <v>6</v>
      </c>
      <c r="J10" s="21">
        <v>5</v>
      </c>
      <c r="K10" s="21">
        <v>7</v>
      </c>
      <c r="L10" s="28"/>
      <c r="M10" s="28"/>
      <c r="N10" s="28"/>
      <c r="O10" s="22">
        <v>5.5</v>
      </c>
      <c r="P10" s="23">
        <f>ROUND(SUMPRODUCT(H10:O10,$H$9:$O$9)/100,1)</f>
        <v>6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5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26" t="str">
        <f t="shared" ref="S10:S45" si="2">+IF(OR($H10=0,$I10=0,$J10=0,$K10=0),"Không đủ ĐKDT","")</f>
        <v/>
      </c>
      <c r="T10" s="27" t="s">
        <v>53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2:38" ht="16.5" customHeight="1">
      <c r="B11" s="17">
        <v>2</v>
      </c>
      <c r="C11" s="18" t="s">
        <v>69</v>
      </c>
      <c r="D11" s="64" t="s">
        <v>70</v>
      </c>
      <c r="E11" s="19" t="s">
        <v>66</v>
      </c>
      <c r="F11" s="20" t="s">
        <v>71</v>
      </c>
      <c r="G11" s="18" t="s">
        <v>72</v>
      </c>
      <c r="H11" s="21">
        <v>10</v>
      </c>
      <c r="I11" s="21">
        <v>6</v>
      </c>
      <c r="J11" s="21">
        <v>6</v>
      </c>
      <c r="K11" s="21">
        <v>9</v>
      </c>
      <c r="L11" s="28"/>
      <c r="M11" s="28"/>
      <c r="N11" s="28"/>
      <c r="O11" s="22">
        <v>8</v>
      </c>
      <c r="P11" s="23">
        <f>ROUND(SUMPRODUCT(H11:O11,$H$9:$O$9)/100,1)</f>
        <v>7.9</v>
      </c>
      <c r="Q11" s="24" t="str">
        <f t="shared" si="0"/>
        <v>B</v>
      </c>
      <c r="R11" s="25" t="str">
        <f t="shared" si="1"/>
        <v>Khá</v>
      </c>
      <c r="S11" s="26" t="str">
        <f t="shared" si="2"/>
        <v/>
      </c>
      <c r="T11" s="27" t="s">
        <v>53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2:38" ht="16.5" customHeight="1">
      <c r="B12" s="17">
        <v>3</v>
      </c>
      <c r="C12" s="18" t="s">
        <v>73</v>
      </c>
      <c r="D12" s="64" t="s">
        <v>74</v>
      </c>
      <c r="E12" s="19" t="s">
        <v>75</v>
      </c>
      <c r="F12" s="20" t="s">
        <v>76</v>
      </c>
      <c r="G12" s="18" t="s">
        <v>77</v>
      </c>
      <c r="H12" s="21">
        <v>10</v>
      </c>
      <c r="I12" s="21">
        <v>7</v>
      </c>
      <c r="J12" s="21">
        <v>5</v>
      </c>
      <c r="K12" s="21">
        <v>8</v>
      </c>
      <c r="L12" s="28"/>
      <c r="M12" s="28"/>
      <c r="N12" s="28"/>
      <c r="O12" s="22">
        <v>4.5</v>
      </c>
      <c r="P12" s="23">
        <f>ROUND(SUMPRODUCT(H12:O12,$H$9:$O$9)/100,1)</f>
        <v>5.7</v>
      </c>
      <c r="Q12" s="24" t="str">
        <f t="shared" si="0"/>
        <v>C</v>
      </c>
      <c r="R12" s="25" t="str">
        <f t="shared" si="1"/>
        <v>Trung bình</v>
      </c>
      <c r="S12" s="26" t="str">
        <f t="shared" si="2"/>
        <v/>
      </c>
      <c r="T12" s="27" t="s">
        <v>53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2:38" ht="16.5" customHeight="1">
      <c r="B13" s="17">
        <v>4</v>
      </c>
      <c r="C13" s="18" t="s">
        <v>78</v>
      </c>
      <c r="D13" s="64" t="s">
        <v>79</v>
      </c>
      <c r="E13" s="19" t="s">
        <v>75</v>
      </c>
      <c r="F13" s="20" t="s">
        <v>80</v>
      </c>
      <c r="G13" s="18" t="s">
        <v>68</v>
      </c>
      <c r="H13" s="21">
        <v>10</v>
      </c>
      <c r="I13" s="21">
        <v>6</v>
      </c>
      <c r="J13" s="21">
        <v>6</v>
      </c>
      <c r="K13" s="21">
        <v>8</v>
      </c>
      <c r="L13" s="28"/>
      <c r="M13" s="28"/>
      <c r="N13" s="28"/>
      <c r="O13" s="22">
        <v>6</v>
      </c>
      <c r="P13" s="23">
        <f>ROUND(SUMPRODUCT(H13:O13,$H$9:$O$9)/100,1)</f>
        <v>6.6</v>
      </c>
      <c r="Q13" s="24" t="str">
        <f t="shared" si="0"/>
        <v>C+</v>
      </c>
      <c r="R13" s="25" t="str">
        <f t="shared" si="1"/>
        <v>Trung bình</v>
      </c>
      <c r="S13" s="26" t="str">
        <f t="shared" si="2"/>
        <v/>
      </c>
      <c r="T13" s="27" t="s">
        <v>53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2:38" ht="16.5" customHeight="1">
      <c r="B14" s="17">
        <v>5</v>
      </c>
      <c r="C14" s="18" t="s">
        <v>81</v>
      </c>
      <c r="D14" s="64" t="s">
        <v>82</v>
      </c>
      <c r="E14" s="19" t="s">
        <v>75</v>
      </c>
      <c r="F14" s="20" t="s">
        <v>83</v>
      </c>
      <c r="G14" s="18" t="s">
        <v>84</v>
      </c>
      <c r="H14" s="21">
        <v>8</v>
      </c>
      <c r="I14" s="21">
        <v>6</v>
      </c>
      <c r="J14" s="21">
        <v>4</v>
      </c>
      <c r="K14" s="21">
        <v>8</v>
      </c>
      <c r="L14" s="28"/>
      <c r="M14" s="28"/>
      <c r="N14" s="28"/>
      <c r="O14" s="22">
        <v>7.5</v>
      </c>
      <c r="P14" s="23">
        <f>ROUND(SUMPRODUCT(H14:O14,$H$9:$O$9)/100,1)</f>
        <v>7.1</v>
      </c>
      <c r="Q14" s="24" t="str">
        <f t="shared" si="0"/>
        <v>B</v>
      </c>
      <c r="R14" s="25" t="str">
        <f t="shared" si="1"/>
        <v>Khá</v>
      </c>
      <c r="S14" s="26" t="str">
        <f t="shared" si="2"/>
        <v/>
      </c>
      <c r="T14" s="27" t="s">
        <v>53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2:38" ht="16.5" customHeight="1">
      <c r="B15" s="17">
        <v>6</v>
      </c>
      <c r="C15" s="18" t="s">
        <v>85</v>
      </c>
      <c r="D15" s="64" t="s">
        <v>86</v>
      </c>
      <c r="E15" s="19" t="s">
        <v>75</v>
      </c>
      <c r="F15" s="20" t="s">
        <v>87</v>
      </c>
      <c r="G15" s="18" t="s">
        <v>88</v>
      </c>
      <c r="H15" s="21">
        <v>7</v>
      </c>
      <c r="I15" s="21">
        <v>6</v>
      </c>
      <c r="J15" s="21">
        <v>4</v>
      </c>
      <c r="K15" s="21">
        <v>7</v>
      </c>
      <c r="L15" s="28"/>
      <c r="M15" s="28"/>
      <c r="N15" s="28"/>
      <c r="O15" s="22">
        <v>3</v>
      </c>
      <c r="P15" s="23">
        <f>ROUND(SUMPRODUCT(H15:O15,$H$9:$O$9)/100,1)</f>
        <v>4.2</v>
      </c>
      <c r="Q15" s="24" t="str">
        <f t="shared" si="0"/>
        <v>D</v>
      </c>
      <c r="R15" s="25" t="str">
        <f t="shared" si="1"/>
        <v>Trung bình yếu</v>
      </c>
      <c r="S15" s="26" t="str">
        <f t="shared" si="2"/>
        <v/>
      </c>
      <c r="T15" s="27" t="s">
        <v>53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2:38" ht="16.5" customHeight="1">
      <c r="B16" s="17">
        <v>7</v>
      </c>
      <c r="C16" s="18" t="s">
        <v>89</v>
      </c>
      <c r="D16" s="64" t="s">
        <v>90</v>
      </c>
      <c r="E16" s="19" t="s">
        <v>75</v>
      </c>
      <c r="F16" s="20" t="s">
        <v>91</v>
      </c>
      <c r="G16" s="18" t="s">
        <v>68</v>
      </c>
      <c r="H16" s="21">
        <v>6</v>
      </c>
      <c r="I16" s="21">
        <v>6</v>
      </c>
      <c r="J16" s="21">
        <v>4</v>
      </c>
      <c r="K16" s="21">
        <v>7</v>
      </c>
      <c r="L16" s="28"/>
      <c r="M16" s="28"/>
      <c r="N16" s="28"/>
      <c r="O16" s="22">
        <v>5</v>
      </c>
      <c r="P16" s="23">
        <f>ROUND(SUMPRODUCT(H16:O16,$H$9:$O$9)/100,1)</f>
        <v>5.3</v>
      </c>
      <c r="Q16" s="24" t="str">
        <f t="shared" si="0"/>
        <v>D+</v>
      </c>
      <c r="R16" s="25" t="str">
        <f t="shared" si="1"/>
        <v>Trung bình yếu</v>
      </c>
      <c r="S16" s="26" t="str">
        <f t="shared" si="2"/>
        <v/>
      </c>
      <c r="T16" s="27" t="s">
        <v>53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2:38" ht="16.5" customHeight="1">
      <c r="B17" s="17">
        <v>8</v>
      </c>
      <c r="C17" s="18" t="s">
        <v>92</v>
      </c>
      <c r="D17" s="64" t="s">
        <v>93</v>
      </c>
      <c r="E17" s="19" t="s">
        <v>94</v>
      </c>
      <c r="F17" s="20" t="s">
        <v>95</v>
      </c>
      <c r="G17" s="18" t="s">
        <v>96</v>
      </c>
      <c r="H17" s="21">
        <v>10</v>
      </c>
      <c r="I17" s="21">
        <v>7</v>
      </c>
      <c r="J17" s="21">
        <v>7</v>
      </c>
      <c r="K17" s="21">
        <v>8</v>
      </c>
      <c r="L17" s="28"/>
      <c r="M17" s="28"/>
      <c r="N17" s="28"/>
      <c r="O17" s="22">
        <v>3.5</v>
      </c>
      <c r="P17" s="23">
        <f>ROUND(SUMPRODUCT(H17:O17,$H$9:$O$9)/100,1)</f>
        <v>5.3</v>
      </c>
      <c r="Q17" s="24" t="str">
        <f t="shared" si="0"/>
        <v>D+</v>
      </c>
      <c r="R17" s="25" t="str">
        <f t="shared" si="1"/>
        <v>Trung bình yếu</v>
      </c>
      <c r="S17" s="26" t="str">
        <f t="shared" si="2"/>
        <v/>
      </c>
      <c r="T17" s="27" t="s">
        <v>53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2:38" ht="16.5" customHeight="1">
      <c r="B18" s="17">
        <v>9</v>
      </c>
      <c r="C18" s="18" t="s">
        <v>97</v>
      </c>
      <c r="D18" s="64" t="s">
        <v>98</v>
      </c>
      <c r="E18" s="19" t="s">
        <v>99</v>
      </c>
      <c r="F18" s="20" t="s">
        <v>100</v>
      </c>
      <c r="G18" s="18" t="s">
        <v>101</v>
      </c>
      <c r="H18" s="21">
        <v>7</v>
      </c>
      <c r="I18" s="21">
        <v>5</v>
      </c>
      <c r="J18" s="21">
        <v>6</v>
      </c>
      <c r="K18" s="21">
        <v>6</v>
      </c>
      <c r="L18" s="28"/>
      <c r="M18" s="28"/>
      <c r="N18" s="28"/>
      <c r="O18" s="22">
        <v>5.5</v>
      </c>
      <c r="P18" s="23">
        <f>ROUND(SUMPRODUCT(H18:O18,$H$9:$O$9)/100,1)</f>
        <v>5.7</v>
      </c>
      <c r="Q18" s="24" t="str">
        <f t="shared" si="0"/>
        <v>C</v>
      </c>
      <c r="R18" s="25" t="str">
        <f t="shared" si="1"/>
        <v>Trung bình</v>
      </c>
      <c r="S18" s="26" t="str">
        <f t="shared" si="2"/>
        <v/>
      </c>
      <c r="T18" s="27" t="s">
        <v>53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2:38" ht="16.5" customHeight="1">
      <c r="B19" s="17">
        <v>10</v>
      </c>
      <c r="C19" s="18" t="s">
        <v>102</v>
      </c>
      <c r="D19" s="64" t="s">
        <v>103</v>
      </c>
      <c r="E19" s="19" t="s">
        <v>104</v>
      </c>
      <c r="F19" s="20" t="s">
        <v>105</v>
      </c>
      <c r="G19" s="18" t="s">
        <v>72</v>
      </c>
      <c r="H19" s="21">
        <v>10</v>
      </c>
      <c r="I19" s="21">
        <v>6</v>
      </c>
      <c r="J19" s="21">
        <v>6</v>
      </c>
      <c r="K19" s="21">
        <v>9</v>
      </c>
      <c r="L19" s="28"/>
      <c r="M19" s="28"/>
      <c r="N19" s="28"/>
      <c r="O19" s="22">
        <v>5</v>
      </c>
      <c r="P19" s="23">
        <f>ROUND(SUMPRODUCT(H19:O19,$H$9:$O$9)/100,1)</f>
        <v>6.1</v>
      </c>
      <c r="Q19" s="24" t="str">
        <f t="shared" si="0"/>
        <v>C</v>
      </c>
      <c r="R19" s="25" t="str">
        <f t="shared" si="1"/>
        <v>Trung bình</v>
      </c>
      <c r="S19" s="26" t="str">
        <f t="shared" si="2"/>
        <v/>
      </c>
      <c r="T19" s="27" t="s">
        <v>53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2:38" ht="16.5" customHeight="1">
      <c r="B20" s="17">
        <v>11</v>
      </c>
      <c r="C20" s="18" t="s">
        <v>106</v>
      </c>
      <c r="D20" s="64" t="s">
        <v>107</v>
      </c>
      <c r="E20" s="19" t="s">
        <v>108</v>
      </c>
      <c r="F20" s="20" t="s">
        <v>109</v>
      </c>
      <c r="G20" s="18" t="s">
        <v>88</v>
      </c>
      <c r="H20" s="21">
        <v>9</v>
      </c>
      <c r="I20" s="21">
        <v>5</v>
      </c>
      <c r="J20" s="21">
        <v>6</v>
      </c>
      <c r="K20" s="21">
        <v>5</v>
      </c>
      <c r="L20" s="28"/>
      <c r="M20" s="28"/>
      <c r="N20" s="28"/>
      <c r="O20" s="22">
        <v>1</v>
      </c>
      <c r="P20" s="23">
        <f>ROUND(SUMPRODUCT(H20:O20,$H$9:$O$9)/100,1)</f>
        <v>3.1</v>
      </c>
      <c r="Q20" s="24" t="str">
        <f t="shared" si="0"/>
        <v>F</v>
      </c>
      <c r="R20" s="25" t="str">
        <f t="shared" si="1"/>
        <v>Kém</v>
      </c>
      <c r="S20" s="26" t="str">
        <f t="shared" si="2"/>
        <v/>
      </c>
      <c r="T20" s="27" t="s">
        <v>53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2:38" ht="16.5" customHeight="1">
      <c r="B21" s="17">
        <v>12</v>
      </c>
      <c r="C21" s="18" t="s">
        <v>110</v>
      </c>
      <c r="D21" s="64" t="s">
        <v>111</v>
      </c>
      <c r="E21" s="19" t="s">
        <v>112</v>
      </c>
      <c r="F21" s="20" t="s">
        <v>113</v>
      </c>
      <c r="G21" s="18" t="s">
        <v>72</v>
      </c>
      <c r="H21" s="21">
        <v>8</v>
      </c>
      <c r="I21" s="21">
        <v>1</v>
      </c>
      <c r="J21" s="21">
        <v>6</v>
      </c>
      <c r="K21" s="21">
        <v>7</v>
      </c>
      <c r="L21" s="28"/>
      <c r="M21" s="28"/>
      <c r="N21" s="28"/>
      <c r="O21" s="22">
        <v>4</v>
      </c>
      <c r="P21" s="23">
        <f>ROUND(SUMPRODUCT(H21:O21,$H$9:$O$9)/100,1)</f>
        <v>4.5999999999999996</v>
      </c>
      <c r="Q21" s="24" t="str">
        <f t="shared" si="0"/>
        <v>D</v>
      </c>
      <c r="R21" s="25" t="str">
        <f t="shared" si="1"/>
        <v>Trung bình yếu</v>
      </c>
      <c r="S21" s="26" t="str">
        <f t="shared" si="2"/>
        <v/>
      </c>
      <c r="T21" s="27" t="s">
        <v>53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2:38" ht="16.5" customHeight="1">
      <c r="B22" s="17">
        <v>13</v>
      </c>
      <c r="C22" s="18" t="s">
        <v>114</v>
      </c>
      <c r="D22" s="64" t="s">
        <v>115</v>
      </c>
      <c r="E22" s="19" t="s">
        <v>116</v>
      </c>
      <c r="F22" s="20" t="s">
        <v>117</v>
      </c>
      <c r="G22" s="18" t="s">
        <v>84</v>
      </c>
      <c r="H22" s="21">
        <v>10</v>
      </c>
      <c r="I22" s="21">
        <v>6</v>
      </c>
      <c r="J22" s="21">
        <v>7</v>
      </c>
      <c r="K22" s="21">
        <v>7</v>
      </c>
      <c r="L22" s="28"/>
      <c r="M22" s="28"/>
      <c r="N22" s="28"/>
      <c r="O22" s="22">
        <v>7</v>
      </c>
      <c r="P22" s="23">
        <f>ROUND(SUMPRODUCT(H22:O22,$H$9:$O$9)/100,1)</f>
        <v>7.2</v>
      </c>
      <c r="Q22" s="24" t="str">
        <f t="shared" si="0"/>
        <v>B</v>
      </c>
      <c r="R22" s="25" t="str">
        <f t="shared" si="1"/>
        <v>Khá</v>
      </c>
      <c r="S22" s="26" t="str">
        <f t="shared" si="2"/>
        <v/>
      </c>
      <c r="T22" s="27" t="s">
        <v>53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2:38" ht="16.5" customHeight="1">
      <c r="B23" s="17">
        <v>14</v>
      </c>
      <c r="C23" s="18" t="s">
        <v>118</v>
      </c>
      <c r="D23" s="64" t="s">
        <v>119</v>
      </c>
      <c r="E23" s="19" t="s">
        <v>116</v>
      </c>
      <c r="F23" s="20" t="s">
        <v>120</v>
      </c>
      <c r="G23" s="18" t="s">
        <v>68</v>
      </c>
      <c r="H23" s="21">
        <v>10</v>
      </c>
      <c r="I23" s="21">
        <v>6</v>
      </c>
      <c r="J23" s="21">
        <v>6</v>
      </c>
      <c r="K23" s="21">
        <v>7</v>
      </c>
      <c r="L23" s="28"/>
      <c r="M23" s="28"/>
      <c r="N23" s="28"/>
      <c r="O23" s="22">
        <v>6</v>
      </c>
      <c r="P23" s="23">
        <f>ROUND(SUMPRODUCT(H23:O23,$H$9:$O$9)/100,1)</f>
        <v>6.5</v>
      </c>
      <c r="Q23" s="24" t="str">
        <f t="shared" si="0"/>
        <v>C+</v>
      </c>
      <c r="R23" s="25" t="str">
        <f t="shared" si="1"/>
        <v>Trung bình</v>
      </c>
      <c r="S23" s="26" t="str">
        <f t="shared" si="2"/>
        <v/>
      </c>
      <c r="T23" s="27" t="s">
        <v>53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2:38" ht="16.5" customHeight="1">
      <c r="B24" s="17">
        <v>15</v>
      </c>
      <c r="C24" s="18" t="s">
        <v>121</v>
      </c>
      <c r="D24" s="64" t="s">
        <v>122</v>
      </c>
      <c r="E24" s="19" t="s">
        <v>116</v>
      </c>
      <c r="F24" s="20" t="s">
        <v>123</v>
      </c>
      <c r="G24" s="18" t="s">
        <v>124</v>
      </c>
      <c r="H24" s="21">
        <v>10</v>
      </c>
      <c r="I24" s="21">
        <v>7</v>
      </c>
      <c r="J24" s="21">
        <v>6</v>
      </c>
      <c r="K24" s="21">
        <v>6</v>
      </c>
      <c r="L24" s="28"/>
      <c r="M24" s="28"/>
      <c r="N24" s="28"/>
      <c r="O24" s="22">
        <v>4.5</v>
      </c>
      <c r="P24" s="23">
        <f>ROUND(SUMPRODUCT(H24:O24,$H$9:$O$9)/100,1)</f>
        <v>5.6</v>
      </c>
      <c r="Q24" s="24" t="str">
        <f t="shared" si="0"/>
        <v>C</v>
      </c>
      <c r="R24" s="25" t="str">
        <f t="shared" si="1"/>
        <v>Trung bình</v>
      </c>
      <c r="S24" s="26" t="str">
        <f t="shared" si="2"/>
        <v/>
      </c>
      <c r="T24" s="27" t="s">
        <v>53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2:38" ht="16.5" customHeight="1">
      <c r="B25" s="17">
        <v>16</v>
      </c>
      <c r="C25" s="18" t="s">
        <v>125</v>
      </c>
      <c r="D25" s="64" t="s">
        <v>126</v>
      </c>
      <c r="E25" s="19" t="s">
        <v>127</v>
      </c>
      <c r="F25" s="20" t="s">
        <v>128</v>
      </c>
      <c r="G25" s="18" t="s">
        <v>96</v>
      </c>
      <c r="H25" s="21">
        <v>7.5</v>
      </c>
      <c r="I25" s="21">
        <v>7</v>
      </c>
      <c r="J25" s="21">
        <v>3</v>
      </c>
      <c r="K25" s="21">
        <v>5</v>
      </c>
      <c r="L25" s="28"/>
      <c r="M25" s="28"/>
      <c r="N25" s="28"/>
      <c r="O25" s="22">
        <v>5.5</v>
      </c>
      <c r="P25" s="23">
        <f>ROUND(SUMPRODUCT(H25:O25,$H$9:$O$9)/100,1)</f>
        <v>5.6</v>
      </c>
      <c r="Q25" s="24" t="str">
        <f t="shared" si="0"/>
        <v>C</v>
      </c>
      <c r="R25" s="25" t="str">
        <f t="shared" si="1"/>
        <v>Trung bình</v>
      </c>
      <c r="S25" s="26" t="str">
        <f t="shared" si="2"/>
        <v/>
      </c>
      <c r="T25" s="27" t="s">
        <v>53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2:38" ht="16.5" customHeight="1">
      <c r="B26" s="17">
        <v>17</v>
      </c>
      <c r="C26" s="18" t="s">
        <v>129</v>
      </c>
      <c r="D26" s="64" t="s">
        <v>130</v>
      </c>
      <c r="E26" s="19" t="s">
        <v>131</v>
      </c>
      <c r="F26" s="20" t="s">
        <v>132</v>
      </c>
      <c r="G26" s="18" t="s">
        <v>101</v>
      </c>
      <c r="H26" s="21">
        <v>7</v>
      </c>
      <c r="I26" s="21">
        <v>6</v>
      </c>
      <c r="J26" s="21">
        <v>8</v>
      </c>
      <c r="K26" s="21">
        <v>8</v>
      </c>
      <c r="L26" s="28"/>
      <c r="M26" s="28"/>
      <c r="N26" s="28"/>
      <c r="O26" s="22">
        <v>6</v>
      </c>
      <c r="P26" s="23">
        <f>ROUND(SUMPRODUCT(H26:O26,$H$9:$O$9)/100,1)</f>
        <v>6.5</v>
      </c>
      <c r="Q26" s="24" t="str">
        <f t="shared" si="0"/>
        <v>C+</v>
      </c>
      <c r="R26" s="25" t="str">
        <f t="shared" si="1"/>
        <v>Trung bình</v>
      </c>
      <c r="S26" s="26" t="str">
        <f t="shared" si="2"/>
        <v/>
      </c>
      <c r="T26" s="27" t="s">
        <v>53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2:38" ht="16.5" customHeight="1">
      <c r="B27" s="17">
        <v>18</v>
      </c>
      <c r="C27" s="18" t="s">
        <v>133</v>
      </c>
      <c r="D27" s="64" t="s">
        <v>134</v>
      </c>
      <c r="E27" s="19" t="s">
        <v>131</v>
      </c>
      <c r="F27" s="20" t="s">
        <v>135</v>
      </c>
      <c r="G27" s="18" t="s">
        <v>68</v>
      </c>
      <c r="H27" s="21">
        <v>9</v>
      </c>
      <c r="I27" s="21">
        <v>6</v>
      </c>
      <c r="J27" s="21">
        <v>6</v>
      </c>
      <c r="K27" s="21">
        <v>7</v>
      </c>
      <c r="L27" s="28"/>
      <c r="M27" s="28"/>
      <c r="N27" s="28"/>
      <c r="O27" s="22">
        <v>3</v>
      </c>
      <c r="P27" s="23">
        <f>ROUND(SUMPRODUCT(H27:O27,$H$9:$O$9)/100,1)</f>
        <v>4.5999999999999996</v>
      </c>
      <c r="Q27" s="24" t="str">
        <f t="shared" si="0"/>
        <v>D</v>
      </c>
      <c r="R27" s="25" t="str">
        <f t="shared" si="1"/>
        <v>Trung bình yếu</v>
      </c>
      <c r="S27" s="26" t="str">
        <f t="shared" si="2"/>
        <v/>
      </c>
      <c r="T27" s="27" t="s">
        <v>53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2:38" ht="16.5" customHeight="1">
      <c r="B28" s="17">
        <v>19</v>
      </c>
      <c r="C28" s="18" t="s">
        <v>136</v>
      </c>
      <c r="D28" s="64" t="s">
        <v>137</v>
      </c>
      <c r="E28" s="19" t="s">
        <v>138</v>
      </c>
      <c r="F28" s="20" t="s">
        <v>139</v>
      </c>
      <c r="G28" s="18" t="s">
        <v>84</v>
      </c>
      <c r="H28" s="21">
        <v>10</v>
      </c>
      <c r="I28" s="21">
        <v>5</v>
      </c>
      <c r="J28" s="21">
        <v>4</v>
      </c>
      <c r="K28" s="21">
        <v>4</v>
      </c>
      <c r="L28" s="28"/>
      <c r="M28" s="28"/>
      <c r="N28" s="28"/>
      <c r="O28" s="22">
        <v>2</v>
      </c>
      <c r="P28" s="23">
        <f>ROUND(SUMPRODUCT(H28:O28,$H$9:$O$9)/100,1)</f>
        <v>3.5</v>
      </c>
      <c r="Q28" s="24" t="str">
        <f t="shared" si="0"/>
        <v>F</v>
      </c>
      <c r="R28" s="25" t="str">
        <f t="shared" si="1"/>
        <v>Kém</v>
      </c>
      <c r="S28" s="26" t="str">
        <f t="shared" si="2"/>
        <v/>
      </c>
      <c r="T28" s="27" t="s">
        <v>53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2:38" ht="16.5" customHeight="1">
      <c r="B29" s="17">
        <v>20</v>
      </c>
      <c r="C29" s="18" t="s">
        <v>140</v>
      </c>
      <c r="D29" s="64" t="s">
        <v>141</v>
      </c>
      <c r="E29" s="19" t="s">
        <v>142</v>
      </c>
      <c r="F29" s="20" t="s">
        <v>71</v>
      </c>
      <c r="G29" s="18" t="s">
        <v>96</v>
      </c>
      <c r="H29" s="21">
        <v>6.5</v>
      </c>
      <c r="I29" s="21">
        <v>5</v>
      </c>
      <c r="J29" s="21">
        <v>5</v>
      </c>
      <c r="K29" s="21">
        <v>6</v>
      </c>
      <c r="L29" s="28"/>
      <c r="M29" s="28"/>
      <c r="N29" s="28"/>
      <c r="O29" s="22">
        <v>4</v>
      </c>
      <c r="P29" s="23">
        <f>ROUND(SUMPRODUCT(H29:O29,$H$9:$O$9)/100,1)</f>
        <v>4.7</v>
      </c>
      <c r="Q29" s="24" t="str">
        <f t="shared" si="0"/>
        <v>D</v>
      </c>
      <c r="R29" s="25" t="str">
        <f t="shared" si="1"/>
        <v>Trung bình yếu</v>
      </c>
      <c r="S29" s="26" t="str">
        <f t="shared" si="2"/>
        <v/>
      </c>
      <c r="T29" s="27" t="s">
        <v>53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2:38" ht="16.5" customHeight="1">
      <c r="B30" s="17">
        <v>21</v>
      </c>
      <c r="C30" s="18" t="s">
        <v>143</v>
      </c>
      <c r="D30" s="64" t="s">
        <v>144</v>
      </c>
      <c r="E30" s="19" t="s">
        <v>145</v>
      </c>
      <c r="F30" s="20" t="s">
        <v>146</v>
      </c>
      <c r="G30" s="18" t="s">
        <v>124</v>
      </c>
      <c r="H30" s="21">
        <v>10</v>
      </c>
      <c r="I30" s="21">
        <v>5</v>
      </c>
      <c r="J30" s="21">
        <v>3</v>
      </c>
      <c r="K30" s="21">
        <v>8</v>
      </c>
      <c r="L30" s="28"/>
      <c r="M30" s="28"/>
      <c r="N30" s="28"/>
      <c r="O30" s="22">
        <v>7</v>
      </c>
      <c r="P30" s="23">
        <f>ROUND(SUMPRODUCT(H30:O30,$H$9:$O$9)/100,1)</f>
        <v>6.8</v>
      </c>
      <c r="Q30" s="24" t="str">
        <f t="shared" si="0"/>
        <v>C+</v>
      </c>
      <c r="R30" s="25" t="str">
        <f t="shared" si="1"/>
        <v>Trung bình</v>
      </c>
      <c r="S30" s="26" t="str">
        <f t="shared" si="2"/>
        <v/>
      </c>
      <c r="T30" s="27" t="s">
        <v>53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2:38" ht="16.5" customHeight="1">
      <c r="B31" s="17">
        <v>22</v>
      </c>
      <c r="C31" s="18" t="s">
        <v>147</v>
      </c>
      <c r="D31" s="64" t="s">
        <v>148</v>
      </c>
      <c r="E31" s="19" t="s">
        <v>145</v>
      </c>
      <c r="F31" s="20" t="s">
        <v>149</v>
      </c>
      <c r="G31" s="18" t="s">
        <v>72</v>
      </c>
      <c r="H31" s="21">
        <v>10</v>
      </c>
      <c r="I31" s="21">
        <v>6</v>
      </c>
      <c r="J31" s="21">
        <v>4</v>
      </c>
      <c r="K31" s="21">
        <v>9</v>
      </c>
      <c r="L31" s="28"/>
      <c r="M31" s="28"/>
      <c r="N31" s="28"/>
      <c r="O31" s="22">
        <v>5.5</v>
      </c>
      <c r="P31" s="23">
        <f>ROUND(SUMPRODUCT(H31:O31,$H$9:$O$9)/100,1)</f>
        <v>6.2</v>
      </c>
      <c r="Q31" s="24" t="str">
        <f t="shared" si="0"/>
        <v>C</v>
      </c>
      <c r="R31" s="25" t="str">
        <f t="shared" si="1"/>
        <v>Trung bình</v>
      </c>
      <c r="S31" s="26" t="str">
        <f t="shared" si="2"/>
        <v/>
      </c>
      <c r="T31" s="27" t="s">
        <v>53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2:38" ht="16.5" customHeight="1">
      <c r="B32" s="17">
        <v>23</v>
      </c>
      <c r="C32" s="18" t="s">
        <v>150</v>
      </c>
      <c r="D32" s="64" t="s">
        <v>148</v>
      </c>
      <c r="E32" s="19" t="s">
        <v>151</v>
      </c>
      <c r="F32" s="20" t="s">
        <v>152</v>
      </c>
      <c r="G32" s="18" t="s">
        <v>68</v>
      </c>
      <c r="H32" s="21">
        <v>10</v>
      </c>
      <c r="I32" s="21">
        <v>6</v>
      </c>
      <c r="J32" s="21">
        <v>6</v>
      </c>
      <c r="K32" s="21">
        <v>7</v>
      </c>
      <c r="L32" s="28"/>
      <c r="M32" s="28"/>
      <c r="N32" s="28"/>
      <c r="O32" s="22">
        <v>5</v>
      </c>
      <c r="P32" s="23">
        <f>ROUND(SUMPRODUCT(H32:O32,$H$9:$O$9)/100,1)</f>
        <v>5.9</v>
      </c>
      <c r="Q32" s="24" t="str">
        <f t="shared" si="0"/>
        <v>C</v>
      </c>
      <c r="R32" s="25" t="str">
        <f t="shared" si="1"/>
        <v>Trung bình</v>
      </c>
      <c r="S32" s="26" t="str">
        <f t="shared" si="2"/>
        <v/>
      </c>
      <c r="T32" s="27" t="s">
        <v>53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2:38" ht="16.5" customHeight="1">
      <c r="B33" s="17">
        <v>24</v>
      </c>
      <c r="C33" s="18" t="s">
        <v>153</v>
      </c>
      <c r="D33" s="64" t="s">
        <v>154</v>
      </c>
      <c r="E33" s="19" t="s">
        <v>155</v>
      </c>
      <c r="F33" s="20" t="s">
        <v>156</v>
      </c>
      <c r="G33" s="18" t="s">
        <v>72</v>
      </c>
      <c r="H33" s="21">
        <v>0</v>
      </c>
      <c r="I33" s="21">
        <v>0</v>
      </c>
      <c r="J33" s="21">
        <v>0</v>
      </c>
      <c r="K33" s="21">
        <v>0</v>
      </c>
      <c r="L33" s="28"/>
      <c r="M33" s="28"/>
      <c r="N33" s="28"/>
      <c r="O33" s="22" t="s">
        <v>1035</v>
      </c>
      <c r="P33" s="23">
        <f>ROUND(SUMPRODUCT(H33:O33,$H$9:$O$9)/100,1)</f>
        <v>0</v>
      </c>
      <c r="Q33" s="24" t="str">
        <f t="shared" si="0"/>
        <v>F</v>
      </c>
      <c r="R33" s="25" t="str">
        <f t="shared" si="1"/>
        <v>Kém</v>
      </c>
      <c r="S33" s="26" t="str">
        <f t="shared" si="2"/>
        <v>Không đủ ĐKDT</v>
      </c>
      <c r="T33" s="27" t="s">
        <v>53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2:38" ht="16.5" customHeight="1">
      <c r="B34" s="17">
        <v>25</v>
      </c>
      <c r="C34" s="18" t="s">
        <v>157</v>
      </c>
      <c r="D34" s="64" t="s">
        <v>148</v>
      </c>
      <c r="E34" s="19" t="s">
        <v>155</v>
      </c>
      <c r="F34" s="20" t="s">
        <v>158</v>
      </c>
      <c r="G34" s="18" t="s">
        <v>77</v>
      </c>
      <c r="H34" s="21">
        <v>10</v>
      </c>
      <c r="I34" s="21">
        <v>5</v>
      </c>
      <c r="J34" s="21">
        <v>4</v>
      </c>
      <c r="K34" s="21">
        <v>9</v>
      </c>
      <c r="L34" s="28"/>
      <c r="M34" s="28"/>
      <c r="N34" s="28"/>
      <c r="O34" s="22">
        <v>5.5</v>
      </c>
      <c r="P34" s="23">
        <f>ROUND(SUMPRODUCT(H34:O34,$H$9:$O$9)/100,1)</f>
        <v>6.1</v>
      </c>
      <c r="Q34" s="24" t="str">
        <f t="shared" si="0"/>
        <v>C</v>
      </c>
      <c r="R34" s="25" t="str">
        <f t="shared" si="1"/>
        <v>Trung bình</v>
      </c>
      <c r="S34" s="26" t="str">
        <f t="shared" si="2"/>
        <v/>
      </c>
      <c r="T34" s="27" t="s">
        <v>53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2:38" ht="16.5" customHeight="1">
      <c r="B35" s="17">
        <v>26</v>
      </c>
      <c r="C35" s="18" t="s">
        <v>159</v>
      </c>
      <c r="D35" s="64" t="s">
        <v>122</v>
      </c>
      <c r="E35" s="19" t="s">
        <v>155</v>
      </c>
      <c r="F35" s="20" t="s">
        <v>160</v>
      </c>
      <c r="G35" s="18" t="s">
        <v>96</v>
      </c>
      <c r="H35" s="21">
        <v>8.5</v>
      </c>
      <c r="I35" s="21">
        <v>6</v>
      </c>
      <c r="J35" s="21">
        <v>3</v>
      </c>
      <c r="K35" s="21">
        <v>5</v>
      </c>
      <c r="L35" s="28"/>
      <c r="M35" s="28"/>
      <c r="N35" s="28"/>
      <c r="O35" s="22">
        <v>7</v>
      </c>
      <c r="P35" s="23">
        <f>ROUND(SUMPRODUCT(H35:O35,$H$9:$O$9)/100,1)</f>
        <v>6.5</v>
      </c>
      <c r="Q35" s="24" t="str">
        <f t="shared" si="0"/>
        <v>C+</v>
      </c>
      <c r="R35" s="25" t="str">
        <f t="shared" si="1"/>
        <v>Trung bình</v>
      </c>
      <c r="S35" s="26" t="str">
        <f t="shared" si="2"/>
        <v/>
      </c>
      <c r="T35" s="27" t="s">
        <v>53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2:38" ht="16.5" customHeight="1">
      <c r="B36" s="17">
        <v>27</v>
      </c>
      <c r="C36" s="18" t="s">
        <v>161</v>
      </c>
      <c r="D36" s="64" t="s">
        <v>162</v>
      </c>
      <c r="E36" s="19" t="s">
        <v>155</v>
      </c>
      <c r="F36" s="20" t="s">
        <v>163</v>
      </c>
      <c r="G36" s="18" t="s">
        <v>88</v>
      </c>
      <c r="H36" s="21">
        <v>4</v>
      </c>
      <c r="I36" s="21">
        <v>8</v>
      </c>
      <c r="J36" s="21">
        <v>7</v>
      </c>
      <c r="K36" s="21">
        <v>3</v>
      </c>
      <c r="L36" s="28"/>
      <c r="M36" s="28"/>
      <c r="N36" s="28"/>
      <c r="O36" s="22">
        <v>4.5</v>
      </c>
      <c r="P36" s="23">
        <f>ROUND(SUMPRODUCT(H36:O36,$H$9:$O$9)/100,1)</f>
        <v>4.9000000000000004</v>
      </c>
      <c r="Q36" s="24" t="str">
        <f t="shared" si="0"/>
        <v>D</v>
      </c>
      <c r="R36" s="25" t="str">
        <f t="shared" si="1"/>
        <v>Trung bình yếu</v>
      </c>
      <c r="S36" s="26" t="str">
        <f t="shared" si="2"/>
        <v/>
      </c>
      <c r="T36" s="27" t="s">
        <v>53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2:38" ht="16.5" customHeight="1">
      <c r="B37" s="17">
        <v>28</v>
      </c>
      <c r="C37" s="18" t="s">
        <v>164</v>
      </c>
      <c r="D37" s="64" t="s">
        <v>165</v>
      </c>
      <c r="E37" s="19" t="s">
        <v>166</v>
      </c>
      <c r="F37" s="20" t="s">
        <v>167</v>
      </c>
      <c r="G37" s="18" t="s">
        <v>101</v>
      </c>
      <c r="H37" s="21">
        <v>9.5</v>
      </c>
      <c r="I37" s="21">
        <v>6</v>
      </c>
      <c r="J37" s="21">
        <v>8</v>
      </c>
      <c r="K37" s="21">
        <v>7</v>
      </c>
      <c r="L37" s="28"/>
      <c r="M37" s="28"/>
      <c r="N37" s="28"/>
      <c r="O37" s="22">
        <v>5.5</v>
      </c>
      <c r="P37" s="23">
        <f>ROUND(SUMPRODUCT(H37:O37,$H$9:$O$9)/100,1)</f>
        <v>6.4</v>
      </c>
      <c r="Q37" s="24" t="str">
        <f t="shared" si="0"/>
        <v>C</v>
      </c>
      <c r="R37" s="25" t="str">
        <f t="shared" si="1"/>
        <v>Trung bình</v>
      </c>
      <c r="S37" s="26" t="str">
        <f t="shared" si="2"/>
        <v/>
      </c>
      <c r="T37" s="27" t="s">
        <v>53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2:38" ht="16.5" customHeight="1">
      <c r="B38" s="17">
        <v>29</v>
      </c>
      <c r="C38" s="18" t="s">
        <v>168</v>
      </c>
      <c r="D38" s="64" t="s">
        <v>169</v>
      </c>
      <c r="E38" s="19" t="s">
        <v>170</v>
      </c>
      <c r="F38" s="20" t="s">
        <v>171</v>
      </c>
      <c r="G38" s="18" t="s">
        <v>101</v>
      </c>
      <c r="H38" s="21">
        <v>8</v>
      </c>
      <c r="I38" s="21">
        <v>6</v>
      </c>
      <c r="J38" s="21">
        <v>3</v>
      </c>
      <c r="K38" s="21">
        <v>8</v>
      </c>
      <c r="L38" s="28"/>
      <c r="M38" s="28"/>
      <c r="N38" s="28"/>
      <c r="O38" s="22">
        <v>4</v>
      </c>
      <c r="P38" s="23">
        <f>ROUND(SUMPRODUCT(H38:O38,$H$9:$O$9)/100,1)</f>
        <v>4.9000000000000004</v>
      </c>
      <c r="Q38" s="24" t="str">
        <f t="shared" si="0"/>
        <v>D</v>
      </c>
      <c r="R38" s="25" t="str">
        <f t="shared" si="1"/>
        <v>Trung bình yếu</v>
      </c>
      <c r="S38" s="26" t="str">
        <f t="shared" si="2"/>
        <v/>
      </c>
      <c r="T38" s="27" t="s">
        <v>53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2:38" ht="16.5" customHeight="1">
      <c r="B39" s="17">
        <v>30</v>
      </c>
      <c r="C39" s="18" t="s">
        <v>172</v>
      </c>
      <c r="D39" s="64" t="s">
        <v>173</v>
      </c>
      <c r="E39" s="19" t="s">
        <v>174</v>
      </c>
      <c r="F39" s="20" t="s">
        <v>175</v>
      </c>
      <c r="G39" s="18" t="s">
        <v>68</v>
      </c>
      <c r="H39" s="21">
        <v>8</v>
      </c>
      <c r="I39" s="21">
        <v>6</v>
      </c>
      <c r="J39" s="21">
        <v>7</v>
      </c>
      <c r="K39" s="21">
        <v>7</v>
      </c>
      <c r="L39" s="28"/>
      <c r="M39" s="28"/>
      <c r="N39" s="28"/>
      <c r="O39" s="22">
        <v>3</v>
      </c>
      <c r="P39" s="23">
        <f>ROUND(SUMPRODUCT(H39:O39,$H$9:$O$9)/100,1)</f>
        <v>4.5999999999999996</v>
      </c>
      <c r="Q39" s="24" t="str">
        <f t="shared" si="0"/>
        <v>D</v>
      </c>
      <c r="R39" s="25" t="str">
        <f t="shared" si="1"/>
        <v>Trung bình yếu</v>
      </c>
      <c r="S39" s="26" t="str">
        <f t="shared" si="2"/>
        <v/>
      </c>
      <c r="T39" s="27" t="s">
        <v>53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2:38" ht="16.5" customHeight="1">
      <c r="B40" s="17">
        <v>31</v>
      </c>
      <c r="C40" s="18" t="s">
        <v>176</v>
      </c>
      <c r="D40" s="64" t="s">
        <v>177</v>
      </c>
      <c r="E40" s="19" t="s">
        <v>178</v>
      </c>
      <c r="F40" s="20" t="s">
        <v>179</v>
      </c>
      <c r="G40" s="18" t="s">
        <v>96</v>
      </c>
      <c r="H40" s="21">
        <v>8</v>
      </c>
      <c r="I40" s="21">
        <v>6</v>
      </c>
      <c r="J40" s="21">
        <v>4</v>
      </c>
      <c r="K40" s="21">
        <v>5</v>
      </c>
      <c r="L40" s="28"/>
      <c r="M40" s="28"/>
      <c r="N40" s="28"/>
      <c r="O40" s="22">
        <v>5</v>
      </c>
      <c r="P40" s="23">
        <f>ROUND(SUMPRODUCT(H40:O40,$H$9:$O$9)/100,1)</f>
        <v>5.3</v>
      </c>
      <c r="Q40" s="24" t="str">
        <f t="shared" si="0"/>
        <v>D+</v>
      </c>
      <c r="R40" s="25" t="str">
        <f t="shared" si="1"/>
        <v>Trung bình yếu</v>
      </c>
      <c r="S40" s="26" t="str">
        <f t="shared" si="2"/>
        <v/>
      </c>
      <c r="T40" s="27" t="s">
        <v>53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2:38" ht="16.5" customHeight="1">
      <c r="B41" s="17">
        <v>32</v>
      </c>
      <c r="C41" s="18" t="s">
        <v>180</v>
      </c>
      <c r="D41" s="64" t="s">
        <v>181</v>
      </c>
      <c r="E41" s="19" t="s">
        <v>182</v>
      </c>
      <c r="F41" s="20" t="s">
        <v>183</v>
      </c>
      <c r="G41" s="18" t="s">
        <v>68</v>
      </c>
      <c r="H41" s="21">
        <v>9</v>
      </c>
      <c r="I41" s="21">
        <v>5</v>
      </c>
      <c r="J41" s="21">
        <v>6</v>
      </c>
      <c r="K41" s="21">
        <v>8</v>
      </c>
      <c r="L41" s="28"/>
      <c r="M41" s="28"/>
      <c r="N41" s="28"/>
      <c r="O41" s="22">
        <v>2.5</v>
      </c>
      <c r="P41" s="23">
        <f>ROUND(SUMPRODUCT(H41:O41,$H$9:$O$9)/100,1)</f>
        <v>4.3</v>
      </c>
      <c r="Q41" s="24" t="str">
        <f t="shared" si="0"/>
        <v>D</v>
      </c>
      <c r="R41" s="25" t="str">
        <f t="shared" si="1"/>
        <v>Trung bình yếu</v>
      </c>
      <c r="S41" s="26" t="str">
        <f t="shared" si="2"/>
        <v/>
      </c>
      <c r="T41" s="27" t="s">
        <v>53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2:38" ht="16.5" customHeight="1">
      <c r="B42" s="17">
        <v>33</v>
      </c>
      <c r="C42" s="18" t="s">
        <v>184</v>
      </c>
      <c r="D42" s="64" t="s">
        <v>185</v>
      </c>
      <c r="E42" s="19" t="s">
        <v>182</v>
      </c>
      <c r="F42" s="20" t="s">
        <v>186</v>
      </c>
      <c r="G42" s="18" t="s">
        <v>124</v>
      </c>
      <c r="H42" s="21">
        <v>10</v>
      </c>
      <c r="I42" s="21">
        <v>6</v>
      </c>
      <c r="J42" s="21">
        <v>4</v>
      </c>
      <c r="K42" s="21">
        <v>6</v>
      </c>
      <c r="L42" s="28"/>
      <c r="M42" s="28"/>
      <c r="N42" s="28"/>
      <c r="O42" s="22">
        <v>4</v>
      </c>
      <c r="P42" s="23">
        <f>ROUND(SUMPRODUCT(H42:O42,$H$9:$O$9)/100,1)</f>
        <v>5</v>
      </c>
      <c r="Q42" s="24" t="str">
        <f t="shared" ref="Q42:Q76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25" t="str">
        <f t="shared" ref="R42:R76" si="4">IF($P42&lt;4,"Kém",IF(AND($P42&gt;=4,$P42&lt;=5.4),"Trung bình yếu",IF(AND($P42&gt;=5.5,$P42&lt;=6.9),"Trung bình",IF(AND($P42&gt;=7,$P42&lt;=8.4),"Khá",IF(AND($P42&gt;=8.5,$P42&lt;=10),"Giỏi","")))))</f>
        <v>Trung bình yếu</v>
      </c>
      <c r="S42" s="26" t="str">
        <f t="shared" si="2"/>
        <v/>
      </c>
      <c r="T42" s="27" t="s">
        <v>53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2:38" ht="16.5" customHeight="1">
      <c r="B43" s="17">
        <v>34</v>
      </c>
      <c r="C43" s="18" t="s">
        <v>187</v>
      </c>
      <c r="D43" s="64" t="s">
        <v>188</v>
      </c>
      <c r="E43" s="19" t="s">
        <v>189</v>
      </c>
      <c r="F43" s="20" t="s">
        <v>95</v>
      </c>
      <c r="G43" s="18" t="s">
        <v>84</v>
      </c>
      <c r="H43" s="21">
        <v>9</v>
      </c>
      <c r="I43" s="21">
        <v>6</v>
      </c>
      <c r="J43" s="21">
        <v>6</v>
      </c>
      <c r="K43" s="21">
        <v>8</v>
      </c>
      <c r="L43" s="28"/>
      <c r="M43" s="28"/>
      <c r="N43" s="28"/>
      <c r="O43" s="22">
        <v>2.5</v>
      </c>
      <c r="P43" s="23">
        <f>ROUND(SUMPRODUCT(H43:O43,$H$9:$O$9)/100,1)</f>
        <v>4.4000000000000004</v>
      </c>
      <c r="Q43" s="24" t="str">
        <f t="shared" si="3"/>
        <v>D</v>
      </c>
      <c r="R43" s="25" t="str">
        <f t="shared" si="4"/>
        <v>Trung bình yếu</v>
      </c>
      <c r="S43" s="26" t="str">
        <f t="shared" si="2"/>
        <v/>
      </c>
      <c r="T43" s="27" t="s">
        <v>55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2:38" ht="16.5" customHeight="1">
      <c r="B44" s="17">
        <v>35</v>
      </c>
      <c r="C44" s="18" t="s">
        <v>190</v>
      </c>
      <c r="D44" s="64" t="s">
        <v>122</v>
      </c>
      <c r="E44" s="19" t="s">
        <v>189</v>
      </c>
      <c r="F44" s="20" t="s">
        <v>149</v>
      </c>
      <c r="G44" s="18" t="s">
        <v>124</v>
      </c>
      <c r="H44" s="21">
        <v>8.5</v>
      </c>
      <c r="I44" s="21">
        <v>6</v>
      </c>
      <c r="J44" s="21">
        <v>5</v>
      </c>
      <c r="K44" s="21">
        <v>6</v>
      </c>
      <c r="L44" s="28"/>
      <c r="M44" s="28"/>
      <c r="N44" s="28"/>
      <c r="O44" s="22">
        <v>1.5</v>
      </c>
      <c r="P44" s="23">
        <f>ROUND(SUMPRODUCT(H44:O44,$H$9:$O$9)/100,1)</f>
        <v>3.5</v>
      </c>
      <c r="Q44" s="24" t="str">
        <f t="shared" si="3"/>
        <v>F</v>
      </c>
      <c r="R44" s="25" t="str">
        <f t="shared" si="4"/>
        <v>Kém</v>
      </c>
      <c r="S44" s="26" t="str">
        <f t="shared" si="2"/>
        <v/>
      </c>
      <c r="T44" s="27" t="s">
        <v>55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2:38" ht="16.5" customHeight="1">
      <c r="B45" s="17">
        <v>36</v>
      </c>
      <c r="C45" s="18" t="s">
        <v>191</v>
      </c>
      <c r="D45" s="64" t="s">
        <v>192</v>
      </c>
      <c r="E45" s="19" t="s">
        <v>189</v>
      </c>
      <c r="F45" s="20" t="s">
        <v>193</v>
      </c>
      <c r="G45" s="18" t="s">
        <v>72</v>
      </c>
      <c r="H45" s="21">
        <v>8.5</v>
      </c>
      <c r="I45" s="21">
        <v>6</v>
      </c>
      <c r="J45" s="21">
        <v>4</v>
      </c>
      <c r="K45" s="21">
        <v>8</v>
      </c>
      <c r="L45" s="28"/>
      <c r="M45" s="28"/>
      <c r="N45" s="28"/>
      <c r="O45" s="22">
        <v>4.5</v>
      </c>
      <c r="P45" s="23">
        <f>ROUND(SUMPRODUCT(H45:O45,$H$9:$O$9)/100,1)</f>
        <v>5.4</v>
      </c>
      <c r="Q45" s="24" t="str">
        <f t="shared" si="3"/>
        <v>D+</v>
      </c>
      <c r="R45" s="25" t="str">
        <f t="shared" si="4"/>
        <v>Trung bình yếu</v>
      </c>
      <c r="S45" s="26" t="str">
        <f t="shared" si="2"/>
        <v/>
      </c>
      <c r="T45" s="27" t="s">
        <v>55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2:38" ht="16.5" customHeight="1">
      <c r="B46" s="17">
        <v>37</v>
      </c>
      <c r="C46" s="18" t="s">
        <v>194</v>
      </c>
      <c r="D46" s="64" t="s">
        <v>195</v>
      </c>
      <c r="E46" s="19" t="s">
        <v>196</v>
      </c>
      <c r="F46" s="20" t="s">
        <v>146</v>
      </c>
      <c r="G46" s="18" t="s">
        <v>84</v>
      </c>
      <c r="H46" s="21">
        <v>6.5</v>
      </c>
      <c r="I46" s="21">
        <v>5</v>
      </c>
      <c r="J46" s="21">
        <v>3</v>
      </c>
      <c r="K46" s="21">
        <v>1</v>
      </c>
      <c r="L46" s="28"/>
      <c r="M46" s="28"/>
      <c r="N46" s="28"/>
      <c r="O46" s="22" t="s">
        <v>1036</v>
      </c>
      <c r="P46" s="23">
        <f>ROUND(SUMPRODUCT(H46:O46,$H$9:$O$9)/100,1)</f>
        <v>1.6</v>
      </c>
      <c r="Q46" s="24" t="str">
        <f t="shared" si="3"/>
        <v>F</v>
      </c>
      <c r="R46" s="25" t="str">
        <f t="shared" si="4"/>
        <v>Kém</v>
      </c>
      <c r="S46" s="26" t="s">
        <v>1034</v>
      </c>
      <c r="T46" s="27" t="s">
        <v>55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2:38" ht="16.5" customHeight="1">
      <c r="B47" s="17">
        <v>38</v>
      </c>
      <c r="C47" s="18" t="s">
        <v>197</v>
      </c>
      <c r="D47" s="64" t="s">
        <v>198</v>
      </c>
      <c r="E47" s="19" t="s">
        <v>199</v>
      </c>
      <c r="F47" s="20" t="s">
        <v>200</v>
      </c>
      <c r="G47" s="18" t="s">
        <v>88</v>
      </c>
      <c r="H47" s="21">
        <v>10</v>
      </c>
      <c r="I47" s="21">
        <v>7</v>
      </c>
      <c r="J47" s="21">
        <v>7</v>
      </c>
      <c r="K47" s="21">
        <v>8</v>
      </c>
      <c r="L47" s="28"/>
      <c r="M47" s="28"/>
      <c r="N47" s="28"/>
      <c r="O47" s="22">
        <v>7</v>
      </c>
      <c r="P47" s="23">
        <f>ROUND(SUMPRODUCT(H47:O47,$H$9:$O$9)/100,1)</f>
        <v>7.4</v>
      </c>
      <c r="Q47" s="24" t="str">
        <f t="shared" si="3"/>
        <v>B</v>
      </c>
      <c r="R47" s="25" t="str">
        <f t="shared" si="4"/>
        <v>Khá</v>
      </c>
      <c r="S47" s="26" t="str">
        <f t="shared" ref="S47:S76" si="5">+IF(OR($H47=0,$I47=0,$J47=0,$K47=0),"Không đủ ĐKDT","")</f>
        <v/>
      </c>
      <c r="T47" s="27" t="s">
        <v>55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2:38" ht="16.5" customHeight="1">
      <c r="B48" s="17">
        <v>39</v>
      </c>
      <c r="C48" s="18" t="s">
        <v>201</v>
      </c>
      <c r="D48" s="64" t="s">
        <v>202</v>
      </c>
      <c r="E48" s="19" t="s">
        <v>203</v>
      </c>
      <c r="F48" s="20" t="s">
        <v>204</v>
      </c>
      <c r="G48" s="18" t="s">
        <v>72</v>
      </c>
      <c r="H48" s="21">
        <v>6</v>
      </c>
      <c r="I48" s="21">
        <v>5</v>
      </c>
      <c r="J48" s="21">
        <v>7</v>
      </c>
      <c r="K48" s="21">
        <v>6</v>
      </c>
      <c r="L48" s="28"/>
      <c r="M48" s="28"/>
      <c r="N48" s="28"/>
      <c r="O48" s="22">
        <v>2</v>
      </c>
      <c r="P48" s="23">
        <f>ROUND(SUMPRODUCT(H48:O48,$H$9:$O$9)/100,1)</f>
        <v>3.6</v>
      </c>
      <c r="Q48" s="24" t="str">
        <f t="shared" si="3"/>
        <v>F</v>
      </c>
      <c r="R48" s="25" t="str">
        <f t="shared" si="4"/>
        <v>Kém</v>
      </c>
      <c r="S48" s="26" t="str">
        <f t="shared" si="5"/>
        <v/>
      </c>
      <c r="T48" s="27" t="s">
        <v>55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ht="16.5" customHeight="1">
      <c r="B49" s="17">
        <v>40</v>
      </c>
      <c r="C49" s="18" t="s">
        <v>205</v>
      </c>
      <c r="D49" s="64" t="s">
        <v>206</v>
      </c>
      <c r="E49" s="19" t="s">
        <v>207</v>
      </c>
      <c r="F49" s="20" t="s">
        <v>204</v>
      </c>
      <c r="G49" s="18" t="s">
        <v>77</v>
      </c>
      <c r="H49" s="21">
        <v>10</v>
      </c>
      <c r="I49" s="21">
        <v>5</v>
      </c>
      <c r="J49" s="21">
        <v>6</v>
      </c>
      <c r="K49" s="21">
        <v>8</v>
      </c>
      <c r="L49" s="28"/>
      <c r="M49" s="28"/>
      <c r="N49" s="28"/>
      <c r="O49" s="22">
        <v>5.5</v>
      </c>
      <c r="P49" s="23">
        <f>ROUND(SUMPRODUCT(H49:O49,$H$9:$O$9)/100,1)</f>
        <v>6.2</v>
      </c>
      <c r="Q49" s="24" t="str">
        <f t="shared" si="3"/>
        <v>C</v>
      </c>
      <c r="R49" s="25" t="str">
        <f t="shared" si="4"/>
        <v>Trung bình</v>
      </c>
      <c r="S49" s="26" t="str">
        <f t="shared" si="5"/>
        <v/>
      </c>
      <c r="T49" s="27" t="s">
        <v>55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2:38" ht="16.5" customHeight="1">
      <c r="B50" s="17">
        <v>41</v>
      </c>
      <c r="C50" s="18" t="s">
        <v>208</v>
      </c>
      <c r="D50" s="64" t="s">
        <v>209</v>
      </c>
      <c r="E50" s="19" t="s">
        <v>210</v>
      </c>
      <c r="F50" s="20" t="s">
        <v>211</v>
      </c>
      <c r="G50" s="18" t="s">
        <v>88</v>
      </c>
      <c r="H50" s="21">
        <v>10</v>
      </c>
      <c r="I50" s="21">
        <v>7</v>
      </c>
      <c r="J50" s="21">
        <v>6</v>
      </c>
      <c r="K50" s="21">
        <v>8</v>
      </c>
      <c r="L50" s="28"/>
      <c r="M50" s="28"/>
      <c r="N50" s="28"/>
      <c r="O50" s="22">
        <v>8</v>
      </c>
      <c r="P50" s="23">
        <f>ROUND(SUMPRODUCT(H50:O50,$H$9:$O$9)/100,1)</f>
        <v>7.9</v>
      </c>
      <c r="Q50" s="24" t="str">
        <f t="shared" si="3"/>
        <v>B</v>
      </c>
      <c r="R50" s="25" t="str">
        <f t="shared" si="4"/>
        <v>Khá</v>
      </c>
      <c r="S50" s="26" t="str">
        <f t="shared" si="5"/>
        <v/>
      </c>
      <c r="T50" s="27" t="s">
        <v>55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2:38" ht="16.5" customHeight="1">
      <c r="B51" s="17">
        <v>42</v>
      </c>
      <c r="C51" s="18" t="s">
        <v>212</v>
      </c>
      <c r="D51" s="64" t="s">
        <v>213</v>
      </c>
      <c r="E51" s="19" t="s">
        <v>214</v>
      </c>
      <c r="F51" s="20" t="s">
        <v>215</v>
      </c>
      <c r="G51" s="18" t="s">
        <v>101</v>
      </c>
      <c r="H51" s="21">
        <v>9</v>
      </c>
      <c r="I51" s="21">
        <v>6</v>
      </c>
      <c r="J51" s="21">
        <v>6</v>
      </c>
      <c r="K51" s="21">
        <v>6</v>
      </c>
      <c r="L51" s="28"/>
      <c r="M51" s="28"/>
      <c r="N51" s="28"/>
      <c r="O51" s="22">
        <v>0</v>
      </c>
      <c r="P51" s="23">
        <f>ROUND(SUMPRODUCT(H51:O51,$H$9:$O$9)/100,1)</f>
        <v>2.7</v>
      </c>
      <c r="Q51" s="24" t="str">
        <f t="shared" si="3"/>
        <v>F</v>
      </c>
      <c r="R51" s="25" t="str">
        <f t="shared" si="4"/>
        <v>Kém</v>
      </c>
      <c r="S51" s="26" t="str">
        <f t="shared" si="5"/>
        <v/>
      </c>
      <c r="T51" s="27" t="s">
        <v>55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2:38" ht="16.5" customHeight="1">
      <c r="B52" s="17">
        <v>43</v>
      </c>
      <c r="C52" s="18" t="s">
        <v>216</v>
      </c>
      <c r="D52" s="64" t="s">
        <v>217</v>
      </c>
      <c r="E52" s="19" t="s">
        <v>218</v>
      </c>
      <c r="F52" s="20" t="s">
        <v>219</v>
      </c>
      <c r="G52" s="18" t="s">
        <v>96</v>
      </c>
      <c r="H52" s="21">
        <v>9.5</v>
      </c>
      <c r="I52" s="21">
        <v>6</v>
      </c>
      <c r="J52" s="21">
        <v>7</v>
      </c>
      <c r="K52" s="21">
        <v>5</v>
      </c>
      <c r="L52" s="28"/>
      <c r="M52" s="28"/>
      <c r="N52" s="28"/>
      <c r="O52" s="22">
        <v>5.5</v>
      </c>
      <c r="P52" s="23">
        <f>ROUND(SUMPRODUCT(H52:O52,$H$9:$O$9)/100,1)</f>
        <v>6.1</v>
      </c>
      <c r="Q52" s="24" t="str">
        <f t="shared" si="3"/>
        <v>C</v>
      </c>
      <c r="R52" s="25" t="str">
        <f t="shared" si="4"/>
        <v>Trung bình</v>
      </c>
      <c r="S52" s="26" t="str">
        <f t="shared" si="5"/>
        <v/>
      </c>
      <c r="T52" s="27" t="s">
        <v>55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2:38" ht="16.5" customHeight="1">
      <c r="B53" s="17">
        <v>44</v>
      </c>
      <c r="C53" s="18" t="s">
        <v>220</v>
      </c>
      <c r="D53" s="64" t="s">
        <v>221</v>
      </c>
      <c r="E53" s="19" t="s">
        <v>222</v>
      </c>
      <c r="F53" s="20" t="s">
        <v>223</v>
      </c>
      <c r="G53" s="18" t="s">
        <v>96</v>
      </c>
      <c r="H53" s="21">
        <v>8</v>
      </c>
      <c r="I53" s="21">
        <v>6</v>
      </c>
      <c r="J53" s="21">
        <v>6</v>
      </c>
      <c r="K53" s="21">
        <v>5</v>
      </c>
      <c r="L53" s="28"/>
      <c r="M53" s="28"/>
      <c r="N53" s="28"/>
      <c r="O53" s="22">
        <v>1</v>
      </c>
      <c r="P53" s="23">
        <f>ROUND(SUMPRODUCT(H53:O53,$H$9:$O$9)/100,1)</f>
        <v>3.1</v>
      </c>
      <c r="Q53" s="24" t="str">
        <f t="shared" si="3"/>
        <v>F</v>
      </c>
      <c r="R53" s="25" t="str">
        <f t="shared" si="4"/>
        <v>Kém</v>
      </c>
      <c r="S53" s="26" t="str">
        <f t="shared" si="5"/>
        <v/>
      </c>
      <c r="T53" s="27" t="s">
        <v>55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2:38" ht="16.5" customHeight="1">
      <c r="B54" s="17">
        <v>45</v>
      </c>
      <c r="C54" s="18" t="s">
        <v>224</v>
      </c>
      <c r="D54" s="64" t="s">
        <v>225</v>
      </c>
      <c r="E54" s="19" t="s">
        <v>222</v>
      </c>
      <c r="F54" s="20" t="s">
        <v>226</v>
      </c>
      <c r="G54" s="18" t="s">
        <v>68</v>
      </c>
      <c r="H54" s="21">
        <v>10</v>
      </c>
      <c r="I54" s="21">
        <v>6</v>
      </c>
      <c r="J54" s="21">
        <v>5</v>
      </c>
      <c r="K54" s="21">
        <v>9</v>
      </c>
      <c r="L54" s="28"/>
      <c r="M54" s="28"/>
      <c r="N54" s="28"/>
      <c r="O54" s="22">
        <v>3</v>
      </c>
      <c r="P54" s="23">
        <f>ROUND(SUMPRODUCT(H54:O54,$H$9:$O$9)/100,1)</f>
        <v>4.8</v>
      </c>
      <c r="Q54" s="24" t="str">
        <f t="shared" si="3"/>
        <v>D</v>
      </c>
      <c r="R54" s="25" t="str">
        <f t="shared" si="4"/>
        <v>Trung bình yếu</v>
      </c>
      <c r="S54" s="26" t="str">
        <f t="shared" si="5"/>
        <v/>
      </c>
      <c r="T54" s="27" t="s">
        <v>55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2:38" ht="16.5" customHeight="1">
      <c r="B55" s="17">
        <v>46</v>
      </c>
      <c r="C55" s="18" t="s">
        <v>227</v>
      </c>
      <c r="D55" s="64" t="s">
        <v>228</v>
      </c>
      <c r="E55" s="19" t="s">
        <v>229</v>
      </c>
      <c r="F55" s="20" t="s">
        <v>230</v>
      </c>
      <c r="G55" s="18" t="s">
        <v>72</v>
      </c>
      <c r="H55" s="21">
        <v>0</v>
      </c>
      <c r="I55" s="21">
        <v>5</v>
      </c>
      <c r="J55" s="21">
        <v>2</v>
      </c>
      <c r="K55" s="21">
        <v>0</v>
      </c>
      <c r="L55" s="28"/>
      <c r="M55" s="28"/>
      <c r="N55" s="28"/>
      <c r="O55" s="22" t="s">
        <v>1035</v>
      </c>
      <c r="P55" s="23">
        <f>ROUND(SUMPRODUCT(H55:O55,$H$9:$O$9)/100,1)</f>
        <v>0.7</v>
      </c>
      <c r="Q55" s="24" t="str">
        <f t="shared" si="3"/>
        <v>F</v>
      </c>
      <c r="R55" s="25" t="str">
        <f t="shared" si="4"/>
        <v>Kém</v>
      </c>
      <c r="S55" s="26" t="str">
        <f t="shared" si="5"/>
        <v>Không đủ ĐKDT</v>
      </c>
      <c r="T55" s="27" t="s">
        <v>55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2:38" ht="16.5" customHeight="1">
      <c r="B56" s="17">
        <v>47</v>
      </c>
      <c r="C56" s="18" t="s">
        <v>231</v>
      </c>
      <c r="D56" s="64" t="s">
        <v>122</v>
      </c>
      <c r="E56" s="19" t="s">
        <v>232</v>
      </c>
      <c r="F56" s="20" t="s">
        <v>233</v>
      </c>
      <c r="G56" s="18" t="s">
        <v>124</v>
      </c>
      <c r="H56" s="21">
        <v>8</v>
      </c>
      <c r="I56" s="21">
        <v>6</v>
      </c>
      <c r="J56" s="21">
        <v>6</v>
      </c>
      <c r="K56" s="21">
        <v>7</v>
      </c>
      <c r="L56" s="28"/>
      <c r="M56" s="28"/>
      <c r="N56" s="28"/>
      <c r="O56" s="22">
        <v>2</v>
      </c>
      <c r="P56" s="23">
        <f>ROUND(SUMPRODUCT(H56:O56,$H$9:$O$9)/100,1)</f>
        <v>3.9</v>
      </c>
      <c r="Q56" s="24" t="str">
        <f t="shared" si="3"/>
        <v>F</v>
      </c>
      <c r="R56" s="25" t="str">
        <f t="shared" si="4"/>
        <v>Kém</v>
      </c>
      <c r="S56" s="26" t="str">
        <f t="shared" si="5"/>
        <v/>
      </c>
      <c r="T56" s="27" t="s">
        <v>55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2:38" ht="16.5" customHeight="1">
      <c r="B57" s="17">
        <v>48</v>
      </c>
      <c r="C57" s="18" t="s">
        <v>234</v>
      </c>
      <c r="D57" s="64" t="s">
        <v>235</v>
      </c>
      <c r="E57" s="19" t="s">
        <v>236</v>
      </c>
      <c r="F57" s="20" t="s">
        <v>237</v>
      </c>
      <c r="G57" s="18" t="s">
        <v>77</v>
      </c>
      <c r="H57" s="21">
        <v>10</v>
      </c>
      <c r="I57" s="21">
        <v>5</v>
      </c>
      <c r="J57" s="21">
        <v>7</v>
      </c>
      <c r="K57" s="21">
        <v>7</v>
      </c>
      <c r="L57" s="28"/>
      <c r="M57" s="28"/>
      <c r="N57" s="28"/>
      <c r="O57" s="22">
        <v>6.5</v>
      </c>
      <c r="P57" s="23">
        <f>ROUND(SUMPRODUCT(H57:O57,$H$9:$O$9)/100,1)</f>
        <v>6.8</v>
      </c>
      <c r="Q57" s="24" t="str">
        <f t="shared" si="3"/>
        <v>C+</v>
      </c>
      <c r="R57" s="25" t="str">
        <f t="shared" si="4"/>
        <v>Trung bình</v>
      </c>
      <c r="S57" s="26" t="str">
        <f t="shared" si="5"/>
        <v/>
      </c>
      <c r="T57" s="27" t="s">
        <v>55</v>
      </c>
      <c r="U57" s="3"/>
      <c r="V57" s="16"/>
      <c r="W57" s="5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</row>
    <row r="58" spans="2:38" ht="16.5" customHeight="1">
      <c r="B58" s="17">
        <v>49</v>
      </c>
      <c r="C58" s="18" t="s">
        <v>238</v>
      </c>
      <c r="D58" s="64" t="s">
        <v>239</v>
      </c>
      <c r="E58" s="19" t="s">
        <v>240</v>
      </c>
      <c r="F58" s="20" t="s">
        <v>241</v>
      </c>
      <c r="G58" s="18" t="s">
        <v>88</v>
      </c>
      <c r="H58" s="21">
        <v>5</v>
      </c>
      <c r="I58" s="21">
        <v>6</v>
      </c>
      <c r="J58" s="21">
        <v>7</v>
      </c>
      <c r="K58" s="21">
        <v>8</v>
      </c>
      <c r="L58" s="28"/>
      <c r="M58" s="28"/>
      <c r="N58" s="28"/>
      <c r="O58" s="22">
        <v>6.5</v>
      </c>
      <c r="P58" s="23">
        <f>ROUND(SUMPRODUCT(H58:O58,$H$9:$O$9)/100,1)</f>
        <v>6.5</v>
      </c>
      <c r="Q58" s="24" t="str">
        <f t="shared" si="3"/>
        <v>C+</v>
      </c>
      <c r="R58" s="25" t="str">
        <f t="shared" si="4"/>
        <v>Trung bình</v>
      </c>
      <c r="S58" s="26" t="str">
        <f t="shared" si="5"/>
        <v/>
      </c>
      <c r="T58" s="27" t="s">
        <v>55</v>
      </c>
      <c r="U58" s="3"/>
      <c r="V58" s="16"/>
      <c r="W58" s="5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</row>
    <row r="59" spans="2:38" ht="16.5" customHeight="1">
      <c r="B59" s="17">
        <v>50</v>
      </c>
      <c r="C59" s="18" t="s">
        <v>242</v>
      </c>
      <c r="D59" s="64" t="s">
        <v>243</v>
      </c>
      <c r="E59" s="19" t="s">
        <v>244</v>
      </c>
      <c r="F59" s="20" t="s">
        <v>167</v>
      </c>
      <c r="G59" s="18" t="s">
        <v>72</v>
      </c>
      <c r="H59" s="21">
        <v>9.5</v>
      </c>
      <c r="I59" s="21">
        <v>5</v>
      </c>
      <c r="J59" s="21">
        <v>6</v>
      </c>
      <c r="K59" s="21">
        <v>6</v>
      </c>
      <c r="L59" s="28"/>
      <c r="M59" s="28"/>
      <c r="N59" s="28"/>
      <c r="O59" s="22">
        <v>4</v>
      </c>
      <c r="P59" s="23">
        <f>ROUND(SUMPRODUCT(H59:O59,$H$9:$O$9)/100,1)</f>
        <v>5.0999999999999996</v>
      </c>
      <c r="Q59" s="24" t="str">
        <f t="shared" si="3"/>
        <v>D+</v>
      </c>
      <c r="R59" s="25" t="str">
        <f t="shared" si="4"/>
        <v>Trung bình yếu</v>
      </c>
      <c r="S59" s="26" t="str">
        <f t="shared" si="5"/>
        <v/>
      </c>
      <c r="T59" s="27" t="s">
        <v>55</v>
      </c>
      <c r="U59" s="3"/>
      <c r="V59" s="16"/>
      <c r="W59" s="5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</row>
    <row r="60" spans="2:38" ht="16.5" customHeight="1">
      <c r="B60" s="17">
        <v>51</v>
      </c>
      <c r="C60" s="18" t="s">
        <v>245</v>
      </c>
      <c r="D60" s="64" t="s">
        <v>246</v>
      </c>
      <c r="E60" s="19" t="s">
        <v>247</v>
      </c>
      <c r="F60" s="20" t="s">
        <v>248</v>
      </c>
      <c r="G60" s="18" t="s">
        <v>84</v>
      </c>
      <c r="H60" s="21">
        <v>10</v>
      </c>
      <c r="I60" s="21">
        <v>6</v>
      </c>
      <c r="J60" s="21">
        <v>6</v>
      </c>
      <c r="K60" s="21">
        <v>8</v>
      </c>
      <c r="L60" s="28"/>
      <c r="M60" s="28"/>
      <c r="N60" s="28"/>
      <c r="O60" s="22">
        <v>3.5</v>
      </c>
      <c r="P60" s="23">
        <f>ROUND(SUMPRODUCT(H60:O60,$H$9:$O$9)/100,1)</f>
        <v>5.0999999999999996</v>
      </c>
      <c r="Q60" s="24" t="str">
        <f t="shared" si="3"/>
        <v>D+</v>
      </c>
      <c r="R60" s="25" t="str">
        <f t="shared" si="4"/>
        <v>Trung bình yếu</v>
      </c>
      <c r="S60" s="26" t="str">
        <f t="shared" si="5"/>
        <v/>
      </c>
      <c r="T60" s="27" t="s">
        <v>55</v>
      </c>
      <c r="U60" s="3"/>
      <c r="V60" s="16"/>
      <c r="W60" s="5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</row>
    <row r="61" spans="2:38" ht="16.5" customHeight="1">
      <c r="B61" s="17">
        <v>52</v>
      </c>
      <c r="C61" s="18" t="s">
        <v>249</v>
      </c>
      <c r="D61" s="64" t="s">
        <v>250</v>
      </c>
      <c r="E61" s="19" t="s">
        <v>251</v>
      </c>
      <c r="F61" s="20" t="s">
        <v>252</v>
      </c>
      <c r="G61" s="18" t="s">
        <v>84</v>
      </c>
      <c r="H61" s="21">
        <v>8.5</v>
      </c>
      <c r="I61" s="21">
        <v>5</v>
      </c>
      <c r="J61" s="21">
        <v>5</v>
      </c>
      <c r="K61" s="21">
        <v>6</v>
      </c>
      <c r="L61" s="28"/>
      <c r="M61" s="28"/>
      <c r="N61" s="28"/>
      <c r="O61" s="22">
        <v>3.5</v>
      </c>
      <c r="P61" s="23">
        <f>ROUND(SUMPRODUCT(H61:O61,$H$9:$O$9)/100,1)</f>
        <v>4.5999999999999996</v>
      </c>
      <c r="Q61" s="24" t="str">
        <f t="shared" si="3"/>
        <v>D</v>
      </c>
      <c r="R61" s="25" t="str">
        <f t="shared" si="4"/>
        <v>Trung bình yếu</v>
      </c>
      <c r="S61" s="26" t="str">
        <f t="shared" si="5"/>
        <v/>
      </c>
      <c r="T61" s="27" t="s">
        <v>55</v>
      </c>
      <c r="U61" s="3"/>
      <c r="V61" s="16"/>
      <c r="W61" s="5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</row>
    <row r="62" spans="2:38" ht="16.5" customHeight="1">
      <c r="B62" s="17">
        <v>53</v>
      </c>
      <c r="C62" s="18" t="s">
        <v>253</v>
      </c>
      <c r="D62" s="64" t="s">
        <v>254</v>
      </c>
      <c r="E62" s="19" t="s">
        <v>255</v>
      </c>
      <c r="F62" s="20" t="s">
        <v>256</v>
      </c>
      <c r="G62" s="18" t="s">
        <v>96</v>
      </c>
      <c r="H62" s="21">
        <v>9.5</v>
      </c>
      <c r="I62" s="21">
        <v>5</v>
      </c>
      <c r="J62" s="21">
        <v>4</v>
      </c>
      <c r="K62" s="21">
        <v>8</v>
      </c>
      <c r="L62" s="28"/>
      <c r="M62" s="28"/>
      <c r="N62" s="28"/>
      <c r="O62" s="22">
        <v>2.5</v>
      </c>
      <c r="P62" s="23">
        <f>ROUND(SUMPRODUCT(H62:O62,$H$9:$O$9)/100,1)</f>
        <v>4.2</v>
      </c>
      <c r="Q62" s="24" t="str">
        <f t="shared" si="3"/>
        <v>D</v>
      </c>
      <c r="R62" s="25" t="str">
        <f t="shared" si="4"/>
        <v>Trung bình yếu</v>
      </c>
      <c r="S62" s="26" t="str">
        <f t="shared" si="5"/>
        <v/>
      </c>
      <c r="T62" s="27" t="s">
        <v>55</v>
      </c>
      <c r="U62" s="3"/>
      <c r="V62" s="16"/>
      <c r="W62" s="5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</row>
    <row r="63" spans="2:38" ht="16.5" customHeight="1">
      <c r="B63" s="17">
        <v>54</v>
      </c>
      <c r="C63" s="18" t="s">
        <v>257</v>
      </c>
      <c r="D63" s="64" t="s">
        <v>258</v>
      </c>
      <c r="E63" s="19" t="s">
        <v>259</v>
      </c>
      <c r="F63" s="20" t="s">
        <v>260</v>
      </c>
      <c r="G63" s="18" t="s">
        <v>124</v>
      </c>
      <c r="H63" s="21">
        <v>8</v>
      </c>
      <c r="I63" s="21">
        <v>6</v>
      </c>
      <c r="J63" s="21">
        <v>6</v>
      </c>
      <c r="K63" s="21">
        <v>8</v>
      </c>
      <c r="L63" s="28"/>
      <c r="M63" s="28"/>
      <c r="N63" s="28"/>
      <c r="O63" s="22">
        <v>6</v>
      </c>
      <c r="P63" s="23">
        <f>ROUND(SUMPRODUCT(H63:O63,$H$9:$O$9)/100,1)</f>
        <v>6.4</v>
      </c>
      <c r="Q63" s="24" t="str">
        <f t="shared" si="3"/>
        <v>C</v>
      </c>
      <c r="R63" s="25" t="str">
        <f t="shared" si="4"/>
        <v>Trung bình</v>
      </c>
      <c r="S63" s="26" t="str">
        <f t="shared" si="5"/>
        <v/>
      </c>
      <c r="T63" s="27" t="s">
        <v>55</v>
      </c>
      <c r="U63" s="3"/>
      <c r="V63" s="16"/>
      <c r="W63" s="5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</row>
    <row r="64" spans="2:38" ht="16.5" customHeight="1">
      <c r="B64" s="17">
        <v>55</v>
      </c>
      <c r="C64" s="18" t="s">
        <v>261</v>
      </c>
      <c r="D64" s="64" t="s">
        <v>148</v>
      </c>
      <c r="E64" s="19" t="s">
        <v>262</v>
      </c>
      <c r="F64" s="20" t="s">
        <v>263</v>
      </c>
      <c r="G64" s="18" t="s">
        <v>124</v>
      </c>
      <c r="H64" s="21">
        <v>7.5</v>
      </c>
      <c r="I64" s="21">
        <v>5</v>
      </c>
      <c r="J64" s="21">
        <v>6</v>
      </c>
      <c r="K64" s="21">
        <v>8</v>
      </c>
      <c r="L64" s="28"/>
      <c r="M64" s="28"/>
      <c r="N64" s="28"/>
      <c r="O64" s="22">
        <v>2</v>
      </c>
      <c r="P64" s="23">
        <f>ROUND(SUMPRODUCT(H64:O64,$H$9:$O$9)/100,1)</f>
        <v>3.9</v>
      </c>
      <c r="Q64" s="24" t="str">
        <f t="shared" si="3"/>
        <v>F</v>
      </c>
      <c r="R64" s="25" t="str">
        <f t="shared" si="4"/>
        <v>Kém</v>
      </c>
      <c r="S64" s="26" t="str">
        <f t="shared" si="5"/>
        <v/>
      </c>
      <c r="T64" s="27" t="s">
        <v>55</v>
      </c>
      <c r="U64" s="3"/>
      <c r="V64" s="16"/>
      <c r="W64" s="5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</row>
    <row r="65" spans="2:38" ht="16.5" customHeight="1">
      <c r="B65" s="17">
        <v>56</v>
      </c>
      <c r="C65" s="18" t="s">
        <v>264</v>
      </c>
      <c r="D65" s="64" t="s">
        <v>265</v>
      </c>
      <c r="E65" s="19" t="s">
        <v>266</v>
      </c>
      <c r="F65" s="20" t="s">
        <v>267</v>
      </c>
      <c r="G65" s="18" t="s">
        <v>84</v>
      </c>
      <c r="H65" s="21">
        <v>7</v>
      </c>
      <c r="I65" s="21">
        <v>6</v>
      </c>
      <c r="J65" s="21">
        <v>6</v>
      </c>
      <c r="K65" s="21">
        <v>6</v>
      </c>
      <c r="L65" s="28"/>
      <c r="M65" s="28"/>
      <c r="N65" s="28"/>
      <c r="O65" s="22">
        <v>1</v>
      </c>
      <c r="P65" s="23">
        <f>ROUND(SUMPRODUCT(H65:O65,$H$9:$O$9)/100,1)</f>
        <v>3.1</v>
      </c>
      <c r="Q65" s="24" t="str">
        <f t="shared" si="3"/>
        <v>F</v>
      </c>
      <c r="R65" s="25" t="str">
        <f t="shared" si="4"/>
        <v>Kém</v>
      </c>
      <c r="S65" s="26" t="str">
        <f t="shared" si="5"/>
        <v/>
      </c>
      <c r="T65" s="27" t="s">
        <v>55</v>
      </c>
      <c r="U65" s="3"/>
      <c r="V65" s="16"/>
      <c r="W65" s="5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</row>
    <row r="66" spans="2:38" ht="16.5" customHeight="1">
      <c r="B66" s="17">
        <v>57</v>
      </c>
      <c r="C66" s="18" t="s">
        <v>268</v>
      </c>
      <c r="D66" s="64" t="s">
        <v>269</v>
      </c>
      <c r="E66" s="19" t="s">
        <v>270</v>
      </c>
      <c r="F66" s="20" t="s">
        <v>271</v>
      </c>
      <c r="G66" s="18" t="s">
        <v>272</v>
      </c>
      <c r="H66" s="21">
        <v>8</v>
      </c>
      <c r="I66" s="21">
        <v>5</v>
      </c>
      <c r="J66" s="21">
        <v>7</v>
      </c>
      <c r="K66" s="21">
        <v>7</v>
      </c>
      <c r="L66" s="28"/>
      <c r="M66" s="28"/>
      <c r="N66" s="28"/>
      <c r="O66" s="22">
        <v>3</v>
      </c>
      <c r="P66" s="23">
        <f>ROUND(SUMPRODUCT(H66:O66,$H$9:$O$9)/100,1)</f>
        <v>4.5</v>
      </c>
      <c r="Q66" s="24" t="str">
        <f t="shared" si="3"/>
        <v>D</v>
      </c>
      <c r="R66" s="25" t="str">
        <f t="shared" si="4"/>
        <v>Trung bình yếu</v>
      </c>
      <c r="S66" s="26" t="str">
        <f t="shared" si="5"/>
        <v/>
      </c>
      <c r="T66" s="27" t="s">
        <v>55</v>
      </c>
      <c r="U66" s="3"/>
      <c r="V66" s="16"/>
      <c r="W66" s="5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</row>
    <row r="67" spans="2:38" ht="16.5" customHeight="1">
      <c r="B67" s="17">
        <v>58</v>
      </c>
      <c r="C67" s="18" t="s">
        <v>273</v>
      </c>
      <c r="D67" s="64" t="s">
        <v>274</v>
      </c>
      <c r="E67" s="19" t="s">
        <v>275</v>
      </c>
      <c r="F67" s="20" t="s">
        <v>276</v>
      </c>
      <c r="G67" s="18" t="s">
        <v>96</v>
      </c>
      <c r="H67" s="21">
        <v>10</v>
      </c>
      <c r="I67" s="21">
        <v>9</v>
      </c>
      <c r="J67" s="21">
        <v>6</v>
      </c>
      <c r="K67" s="21">
        <v>8</v>
      </c>
      <c r="L67" s="28"/>
      <c r="M67" s="28"/>
      <c r="N67" s="28"/>
      <c r="O67" s="22">
        <v>6</v>
      </c>
      <c r="P67" s="23">
        <f>ROUND(SUMPRODUCT(H67:O67,$H$9:$O$9)/100,1)</f>
        <v>6.9</v>
      </c>
      <c r="Q67" s="24" t="str">
        <f t="shared" si="3"/>
        <v>C+</v>
      </c>
      <c r="R67" s="25" t="str">
        <f t="shared" si="4"/>
        <v>Trung bình</v>
      </c>
      <c r="S67" s="26" t="str">
        <f t="shared" si="5"/>
        <v/>
      </c>
      <c r="T67" s="27" t="s">
        <v>55</v>
      </c>
      <c r="U67" s="3"/>
      <c r="V67" s="16"/>
      <c r="W67" s="5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</row>
    <row r="68" spans="2:38" ht="16.5" customHeight="1">
      <c r="B68" s="17">
        <v>59</v>
      </c>
      <c r="C68" s="18" t="s">
        <v>277</v>
      </c>
      <c r="D68" s="64" t="s">
        <v>278</v>
      </c>
      <c r="E68" s="19" t="s">
        <v>275</v>
      </c>
      <c r="F68" s="20" t="s">
        <v>279</v>
      </c>
      <c r="G68" s="18" t="s">
        <v>101</v>
      </c>
      <c r="H68" s="21">
        <v>10</v>
      </c>
      <c r="I68" s="21">
        <v>6</v>
      </c>
      <c r="J68" s="21">
        <v>5</v>
      </c>
      <c r="K68" s="21">
        <v>7</v>
      </c>
      <c r="L68" s="28"/>
      <c r="M68" s="28"/>
      <c r="N68" s="28"/>
      <c r="O68" s="22">
        <v>4</v>
      </c>
      <c r="P68" s="23">
        <f>ROUND(SUMPRODUCT(H68:O68,$H$9:$O$9)/100,1)</f>
        <v>5.2</v>
      </c>
      <c r="Q68" s="24" t="str">
        <f t="shared" si="3"/>
        <v>D+</v>
      </c>
      <c r="R68" s="25" t="str">
        <f t="shared" si="4"/>
        <v>Trung bình yếu</v>
      </c>
      <c r="S68" s="26" t="str">
        <f t="shared" si="5"/>
        <v/>
      </c>
      <c r="T68" s="27" t="s">
        <v>55</v>
      </c>
      <c r="U68" s="3"/>
      <c r="V68" s="16"/>
      <c r="W68" s="5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</row>
    <row r="69" spans="2:38" ht="16.5" customHeight="1">
      <c r="B69" s="17">
        <v>60</v>
      </c>
      <c r="C69" s="18" t="s">
        <v>280</v>
      </c>
      <c r="D69" s="64" t="s">
        <v>281</v>
      </c>
      <c r="E69" s="19" t="s">
        <v>275</v>
      </c>
      <c r="F69" s="20" t="s">
        <v>282</v>
      </c>
      <c r="G69" s="18" t="s">
        <v>68</v>
      </c>
      <c r="H69" s="21">
        <v>0</v>
      </c>
      <c r="I69" s="21">
        <v>0</v>
      </c>
      <c r="J69" s="21">
        <v>0</v>
      </c>
      <c r="K69" s="21">
        <v>0</v>
      </c>
      <c r="L69" s="28"/>
      <c r="M69" s="28"/>
      <c r="N69" s="28"/>
      <c r="O69" s="22" t="s">
        <v>1035</v>
      </c>
      <c r="P69" s="23">
        <f>ROUND(SUMPRODUCT(H69:O69,$H$9:$O$9)/100,1)</f>
        <v>0</v>
      </c>
      <c r="Q69" s="24" t="str">
        <f t="shared" si="3"/>
        <v>F</v>
      </c>
      <c r="R69" s="25" t="str">
        <f t="shared" si="4"/>
        <v>Kém</v>
      </c>
      <c r="S69" s="26" t="str">
        <f t="shared" si="5"/>
        <v>Không đủ ĐKDT</v>
      </c>
      <c r="T69" s="27" t="s">
        <v>55</v>
      </c>
      <c r="U69" s="3"/>
      <c r="V69" s="16"/>
      <c r="W69" s="5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</row>
    <row r="70" spans="2:38" ht="16.5" customHeight="1">
      <c r="B70" s="17">
        <v>61</v>
      </c>
      <c r="C70" s="18" t="s">
        <v>283</v>
      </c>
      <c r="D70" s="64" t="s">
        <v>284</v>
      </c>
      <c r="E70" s="19" t="s">
        <v>275</v>
      </c>
      <c r="F70" s="20" t="s">
        <v>285</v>
      </c>
      <c r="G70" s="18" t="s">
        <v>124</v>
      </c>
      <c r="H70" s="21">
        <v>0</v>
      </c>
      <c r="I70" s="21">
        <v>0</v>
      </c>
      <c r="J70" s="21">
        <v>0</v>
      </c>
      <c r="K70" s="21">
        <v>0</v>
      </c>
      <c r="L70" s="28"/>
      <c r="M70" s="28"/>
      <c r="N70" s="28"/>
      <c r="O70" s="22" t="s">
        <v>1035</v>
      </c>
      <c r="P70" s="23">
        <f>ROUND(SUMPRODUCT(H70:O70,$H$9:$O$9)/100,1)</f>
        <v>0</v>
      </c>
      <c r="Q70" s="24" t="str">
        <f t="shared" si="3"/>
        <v>F</v>
      </c>
      <c r="R70" s="25" t="str">
        <f t="shared" si="4"/>
        <v>Kém</v>
      </c>
      <c r="S70" s="26" t="str">
        <f t="shared" si="5"/>
        <v>Không đủ ĐKDT</v>
      </c>
      <c r="T70" s="27" t="s">
        <v>55</v>
      </c>
      <c r="U70" s="3"/>
      <c r="V70" s="16"/>
      <c r="W70" s="5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</row>
    <row r="71" spans="2:38" ht="16.5" customHeight="1">
      <c r="B71" s="17">
        <v>62</v>
      </c>
      <c r="C71" s="18" t="s">
        <v>286</v>
      </c>
      <c r="D71" s="64" t="s">
        <v>287</v>
      </c>
      <c r="E71" s="19" t="s">
        <v>288</v>
      </c>
      <c r="F71" s="20" t="s">
        <v>289</v>
      </c>
      <c r="G71" s="18" t="s">
        <v>84</v>
      </c>
      <c r="H71" s="21">
        <v>8.5</v>
      </c>
      <c r="I71" s="21">
        <v>7</v>
      </c>
      <c r="J71" s="21">
        <v>6</v>
      </c>
      <c r="K71" s="21">
        <v>8</v>
      </c>
      <c r="L71" s="28"/>
      <c r="M71" s="28"/>
      <c r="N71" s="28"/>
      <c r="O71" s="22">
        <v>4.5</v>
      </c>
      <c r="P71" s="23">
        <f>ROUND(SUMPRODUCT(H71:O71,$H$9:$O$9)/100,1)</f>
        <v>5.7</v>
      </c>
      <c r="Q71" s="24" t="str">
        <f t="shared" si="3"/>
        <v>C</v>
      </c>
      <c r="R71" s="25" t="str">
        <f t="shared" si="4"/>
        <v>Trung bình</v>
      </c>
      <c r="S71" s="26" t="str">
        <f t="shared" si="5"/>
        <v/>
      </c>
      <c r="T71" s="27" t="s">
        <v>55</v>
      </c>
      <c r="U71" s="3"/>
      <c r="V71" s="16"/>
      <c r="W71" s="5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</row>
    <row r="72" spans="2:38" ht="16.5" customHeight="1">
      <c r="B72" s="17">
        <v>63</v>
      </c>
      <c r="C72" s="18" t="s">
        <v>290</v>
      </c>
      <c r="D72" s="64" t="s">
        <v>291</v>
      </c>
      <c r="E72" s="19" t="s">
        <v>292</v>
      </c>
      <c r="F72" s="20" t="s">
        <v>293</v>
      </c>
      <c r="G72" s="18" t="s">
        <v>101</v>
      </c>
      <c r="H72" s="21">
        <v>10</v>
      </c>
      <c r="I72" s="21">
        <v>6</v>
      </c>
      <c r="J72" s="21">
        <v>6</v>
      </c>
      <c r="K72" s="21">
        <v>9</v>
      </c>
      <c r="L72" s="28"/>
      <c r="M72" s="28"/>
      <c r="N72" s="28"/>
      <c r="O72" s="22">
        <v>4.5</v>
      </c>
      <c r="P72" s="23">
        <f>ROUND(SUMPRODUCT(H72:O72,$H$9:$O$9)/100,1)</f>
        <v>5.8</v>
      </c>
      <c r="Q72" s="24" t="str">
        <f t="shared" si="3"/>
        <v>C</v>
      </c>
      <c r="R72" s="25" t="str">
        <f t="shared" si="4"/>
        <v>Trung bình</v>
      </c>
      <c r="S72" s="26" t="str">
        <f t="shared" si="5"/>
        <v/>
      </c>
      <c r="T72" s="27" t="s">
        <v>55</v>
      </c>
      <c r="U72" s="3"/>
      <c r="V72" s="16"/>
      <c r="W72" s="5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</row>
    <row r="73" spans="2:38" ht="16.5" customHeight="1">
      <c r="B73" s="17">
        <v>64</v>
      </c>
      <c r="C73" s="18" t="s">
        <v>294</v>
      </c>
      <c r="D73" s="64" t="s">
        <v>122</v>
      </c>
      <c r="E73" s="19" t="s">
        <v>295</v>
      </c>
      <c r="F73" s="20" t="s">
        <v>296</v>
      </c>
      <c r="G73" s="18" t="s">
        <v>84</v>
      </c>
      <c r="H73" s="21">
        <v>10</v>
      </c>
      <c r="I73" s="21">
        <v>6</v>
      </c>
      <c r="J73" s="21">
        <v>6</v>
      </c>
      <c r="K73" s="21">
        <v>8</v>
      </c>
      <c r="L73" s="28"/>
      <c r="M73" s="28"/>
      <c r="N73" s="28"/>
      <c r="O73" s="22">
        <v>4</v>
      </c>
      <c r="P73" s="23">
        <f>ROUND(SUMPRODUCT(H73:O73,$H$9:$O$9)/100,1)</f>
        <v>5.4</v>
      </c>
      <c r="Q73" s="24" t="str">
        <f t="shared" si="3"/>
        <v>D+</v>
      </c>
      <c r="R73" s="25" t="str">
        <f t="shared" si="4"/>
        <v>Trung bình yếu</v>
      </c>
      <c r="S73" s="26" t="str">
        <f t="shared" si="5"/>
        <v/>
      </c>
      <c r="T73" s="27" t="s">
        <v>55</v>
      </c>
      <c r="U73" s="3"/>
      <c r="V73" s="16"/>
      <c r="W73" s="5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</row>
    <row r="74" spans="2:38" ht="16.5" customHeight="1">
      <c r="B74" s="17">
        <v>65</v>
      </c>
      <c r="C74" s="18" t="s">
        <v>297</v>
      </c>
      <c r="D74" s="64" t="s">
        <v>258</v>
      </c>
      <c r="E74" s="19" t="s">
        <v>298</v>
      </c>
      <c r="F74" s="20" t="s">
        <v>299</v>
      </c>
      <c r="G74" s="18" t="s">
        <v>68</v>
      </c>
      <c r="H74" s="21">
        <v>8</v>
      </c>
      <c r="I74" s="21">
        <v>6</v>
      </c>
      <c r="J74" s="21">
        <v>6</v>
      </c>
      <c r="K74" s="21">
        <v>8</v>
      </c>
      <c r="L74" s="28"/>
      <c r="M74" s="28"/>
      <c r="N74" s="28"/>
      <c r="O74" s="22">
        <v>4</v>
      </c>
      <c r="P74" s="23">
        <f>ROUND(SUMPRODUCT(H74:O74,$H$9:$O$9)/100,1)</f>
        <v>5.2</v>
      </c>
      <c r="Q74" s="24" t="str">
        <f t="shared" si="3"/>
        <v>D+</v>
      </c>
      <c r="R74" s="25" t="str">
        <f t="shared" si="4"/>
        <v>Trung bình yếu</v>
      </c>
      <c r="S74" s="26" t="str">
        <f t="shared" si="5"/>
        <v/>
      </c>
      <c r="T74" s="27" t="s">
        <v>55</v>
      </c>
      <c r="U74" s="3"/>
      <c r="V74" s="16"/>
      <c r="W74" s="5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</row>
    <row r="75" spans="2:38" ht="16.5" customHeight="1">
      <c r="B75" s="17">
        <v>66</v>
      </c>
      <c r="C75" s="18" t="s">
        <v>300</v>
      </c>
      <c r="D75" s="64" t="s">
        <v>301</v>
      </c>
      <c r="E75" s="19" t="s">
        <v>302</v>
      </c>
      <c r="F75" s="20" t="s">
        <v>303</v>
      </c>
      <c r="G75" s="18" t="s">
        <v>124</v>
      </c>
      <c r="H75" s="21">
        <v>9</v>
      </c>
      <c r="I75" s="21">
        <v>6</v>
      </c>
      <c r="J75" s="21">
        <v>6</v>
      </c>
      <c r="K75" s="21">
        <v>8</v>
      </c>
      <c r="L75" s="28"/>
      <c r="M75" s="28"/>
      <c r="N75" s="28"/>
      <c r="O75" s="22">
        <v>4</v>
      </c>
      <c r="P75" s="23">
        <f>ROUND(SUMPRODUCT(H75:O75,$H$9:$O$9)/100,1)</f>
        <v>5.3</v>
      </c>
      <c r="Q75" s="24" t="str">
        <f t="shared" si="3"/>
        <v>D+</v>
      </c>
      <c r="R75" s="25" t="str">
        <f t="shared" si="4"/>
        <v>Trung bình yếu</v>
      </c>
      <c r="S75" s="26" t="str">
        <f t="shared" si="5"/>
        <v/>
      </c>
      <c r="T75" s="27" t="s">
        <v>55</v>
      </c>
      <c r="U75" s="3"/>
      <c r="V75" s="16"/>
      <c r="W75" s="5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</row>
    <row r="76" spans="2:38" ht="16.5" customHeight="1">
      <c r="B76" s="70">
        <v>67</v>
      </c>
      <c r="C76" s="71" t="s">
        <v>304</v>
      </c>
      <c r="D76" s="72" t="s">
        <v>305</v>
      </c>
      <c r="E76" s="73" t="s">
        <v>306</v>
      </c>
      <c r="F76" s="74" t="s">
        <v>307</v>
      </c>
      <c r="G76" s="71" t="s">
        <v>84</v>
      </c>
      <c r="H76" s="75">
        <v>8.5</v>
      </c>
      <c r="I76" s="75">
        <v>6</v>
      </c>
      <c r="J76" s="75">
        <v>5</v>
      </c>
      <c r="K76" s="75">
        <v>7</v>
      </c>
      <c r="L76" s="76"/>
      <c r="M76" s="76"/>
      <c r="N76" s="76"/>
      <c r="O76" s="77">
        <v>2.5</v>
      </c>
      <c r="P76" s="78">
        <f>ROUND(SUMPRODUCT(H76:O76,$H$9:$O$9)/100,1)</f>
        <v>4.2</v>
      </c>
      <c r="Q76" s="79" t="str">
        <f t="shared" si="3"/>
        <v>D</v>
      </c>
      <c r="R76" s="80" t="str">
        <f t="shared" si="4"/>
        <v>Trung bình yếu</v>
      </c>
      <c r="S76" s="81" t="str">
        <f t="shared" si="5"/>
        <v/>
      </c>
      <c r="T76" s="82" t="s">
        <v>55</v>
      </c>
      <c r="U76" s="3"/>
      <c r="V76" s="16"/>
      <c r="W76" s="5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</row>
    <row r="77" spans="2:38" ht="16.5" customHeight="1">
      <c r="B77" s="3"/>
      <c r="C77" s="16"/>
      <c r="D77" s="5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U77" s="3"/>
      <c r="V77" s="16"/>
      <c r="W77" s="5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</row>
    <row r="78" spans="2:38" ht="16.5" customHeight="1">
      <c r="B78" s="97" t="s">
        <v>28</v>
      </c>
      <c r="C78" s="97"/>
      <c r="D78" s="65"/>
      <c r="E78" s="31"/>
      <c r="F78" s="31"/>
      <c r="G78" s="31"/>
      <c r="H78" s="32"/>
      <c r="I78" s="33"/>
      <c r="J78" s="33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"/>
      <c r="V78" s="16"/>
      <c r="W78" s="5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</row>
    <row r="79" spans="2:38" ht="16.5" customHeight="1">
      <c r="B79" s="35" t="s">
        <v>29</v>
      </c>
      <c r="C79" s="35"/>
      <c r="D79" s="66">
        <f>+$Z$8</f>
        <v>23</v>
      </c>
      <c r="E79" s="36" t="s">
        <v>30</v>
      </c>
      <c r="F79" s="83" t="s">
        <v>31</v>
      </c>
      <c r="G79" s="83"/>
      <c r="H79" s="83"/>
      <c r="I79" s="83"/>
      <c r="J79" s="83"/>
      <c r="K79" s="83"/>
      <c r="L79" s="83"/>
      <c r="M79" s="83"/>
      <c r="N79" s="83"/>
      <c r="O79" s="37">
        <f>$Z$8 -COUNTIF($S$9:$S$308,"Vắng") -COUNTIF($S$9:$S$308,"Vắng có phép") - COUNTIF($S$9:$S$308,"Đình chỉ thi") - COUNTIF($S$9:$S$308,"Không đủ ĐKDT")</f>
        <v>18</v>
      </c>
      <c r="P79" s="37"/>
      <c r="Q79" s="37"/>
      <c r="R79" s="38"/>
      <c r="S79" s="39" t="s">
        <v>30</v>
      </c>
      <c r="T79" s="38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spans="2:38" ht="16.5" customHeight="1">
      <c r="B80" s="35" t="s">
        <v>32</v>
      </c>
      <c r="C80" s="35"/>
      <c r="D80" s="66">
        <f>+$AK$8</f>
        <v>21</v>
      </c>
      <c r="E80" s="36" t="s">
        <v>30</v>
      </c>
      <c r="F80" s="83" t="s">
        <v>33</v>
      </c>
      <c r="G80" s="83"/>
      <c r="H80" s="83"/>
      <c r="I80" s="83"/>
      <c r="J80" s="83"/>
      <c r="K80" s="83"/>
      <c r="L80" s="83"/>
      <c r="M80" s="83"/>
      <c r="N80" s="83"/>
      <c r="O80" s="40">
        <f>COUNTIF($S$9:$S$184,"Vắng")</f>
        <v>1</v>
      </c>
      <c r="P80" s="40"/>
      <c r="Q80" s="40"/>
      <c r="R80" s="41"/>
      <c r="S80" s="39" t="s">
        <v>30</v>
      </c>
      <c r="T80" s="4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spans="2:38" ht="16.5" customHeight="1">
      <c r="B81" s="35" t="s">
        <v>42</v>
      </c>
      <c r="C81" s="35"/>
      <c r="D81" s="67">
        <f>COUNTIF(W10:W120,"Học lại")</f>
        <v>2</v>
      </c>
      <c r="E81" s="36" t="s">
        <v>30</v>
      </c>
      <c r="F81" s="83" t="s">
        <v>43</v>
      </c>
      <c r="G81" s="83"/>
      <c r="H81" s="83"/>
      <c r="I81" s="83"/>
      <c r="J81" s="83"/>
      <c r="K81" s="83"/>
      <c r="L81" s="83"/>
      <c r="M81" s="83"/>
      <c r="N81" s="83"/>
      <c r="O81" s="37">
        <f>COUNTIF($S$9:$S$184,"Vắng có phép")</f>
        <v>0</v>
      </c>
      <c r="P81" s="37"/>
      <c r="Q81" s="37"/>
      <c r="R81" s="38"/>
      <c r="S81" s="39" t="s">
        <v>30</v>
      </c>
      <c r="T81" s="38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spans="2:38" ht="16.5" customHeight="1">
      <c r="B82" s="29"/>
      <c r="C82" s="30"/>
      <c r="D82" s="65"/>
      <c r="E82" s="31"/>
      <c r="F82" s="31"/>
      <c r="G82" s="31"/>
      <c r="H82" s="32"/>
      <c r="I82" s="33"/>
      <c r="J82" s="33"/>
      <c r="K82" s="34"/>
      <c r="L82" s="34"/>
      <c r="M82" s="34"/>
      <c r="N82" s="34"/>
      <c r="O82" s="34"/>
      <c r="P82" s="34"/>
      <c r="Q82" s="34"/>
      <c r="R82" s="34"/>
      <c r="S82" s="34"/>
      <c r="T82" s="34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spans="2:38" ht="16.5" customHeight="1">
      <c r="B83" s="59" t="s">
        <v>44</v>
      </c>
      <c r="C83" s="59"/>
      <c r="D83" s="68">
        <f>COUNTIF(W10:W120,"Thi lại")</f>
        <v>0</v>
      </c>
      <c r="E83" s="60" t="s">
        <v>30</v>
      </c>
      <c r="F83" s="3"/>
      <c r="G83" s="3"/>
      <c r="H83" s="3"/>
      <c r="I83" s="3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2:38" ht="16.5" customHeight="1">
      <c r="U84" s="3"/>
      <c r="V84" s="16"/>
      <c r="W84" s="58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</row>
    <row r="85" spans="2:38" ht="16.5" customHeight="1">
      <c r="U85" s="3"/>
      <c r="V85" s="16"/>
      <c r="W8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</row>
    <row r="86" spans="2:38" ht="16.5" customHeight="1">
      <c r="U86" s="3"/>
      <c r="V86" s="16"/>
      <c r="W8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</row>
    <row r="87" spans="2:38" ht="16.5" customHeight="1">
      <c r="U87" s="3"/>
      <c r="V87" s="16"/>
      <c r="W8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</row>
    <row r="88" spans="2:38" ht="16.5" customHeight="1">
      <c r="U88" s="3"/>
      <c r="V88" s="16"/>
      <c r="W8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</row>
    <row r="89" spans="2:38" ht="16.5" customHeight="1">
      <c r="U89" s="3"/>
      <c r="V89" s="16"/>
      <c r="W8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</row>
    <row r="90" spans="2:38" ht="16.5" customHeight="1">
      <c r="U90" s="3"/>
      <c r="V90" s="16"/>
      <c r="W9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</row>
    <row r="91" spans="2:38" ht="16.5" customHeight="1">
      <c r="U91" s="3"/>
      <c r="V91" s="16"/>
      <c r="W9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</row>
    <row r="92" spans="2:38" ht="16.5" customHeight="1">
      <c r="U92" s="3"/>
      <c r="V92" s="16"/>
      <c r="W9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</row>
    <row r="93" spans="2:38" ht="16.5" customHeight="1">
      <c r="U93" s="3"/>
      <c r="V93" s="16"/>
      <c r="W9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</row>
    <row r="94" spans="2:38" ht="16.5" customHeight="1">
      <c r="U94" s="3"/>
      <c r="V94" s="16"/>
      <c r="W9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</row>
    <row r="95" spans="2:38" ht="16.5" customHeight="1">
      <c r="U95" s="3"/>
      <c r="V95" s="16"/>
      <c r="W9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</row>
    <row r="96" spans="2:38" ht="16.5" customHeight="1">
      <c r="U96" s="3"/>
      <c r="V96" s="16"/>
      <c r="W9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</row>
    <row r="97" spans="21:38" ht="16.5" customHeight="1">
      <c r="U97" s="3"/>
      <c r="V97" s="16"/>
      <c r="W9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</row>
    <row r="98" spans="21:38" ht="16.5" customHeight="1">
      <c r="U98" s="3"/>
      <c r="V98" s="16"/>
      <c r="W9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</row>
    <row r="99" spans="21:38" ht="16.5" customHeight="1">
      <c r="U99" s="3"/>
      <c r="V99" s="16"/>
      <c r="W9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</row>
    <row r="100" spans="21:38" ht="16.5" customHeight="1">
      <c r="U100" s="3"/>
      <c r="V100" s="16"/>
      <c r="W10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</row>
    <row r="101" spans="21:38" ht="16.5" customHeight="1">
      <c r="U101" s="3"/>
      <c r="V101" s="16"/>
      <c r="W10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</row>
    <row r="102" spans="21:38" ht="16.5" customHeight="1">
      <c r="U102" s="3"/>
      <c r="V102" s="16"/>
      <c r="W10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</row>
    <row r="103" spans="21:38" ht="16.5" customHeight="1">
      <c r="U103" s="3"/>
      <c r="V103" s="16"/>
      <c r="W10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</row>
    <row r="104" spans="21:38" ht="16.5" customHeight="1">
      <c r="U104" s="3"/>
      <c r="V104" s="16"/>
      <c r="W10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</row>
    <row r="105" spans="21:38" ht="16.5" customHeight="1">
      <c r="U105" s="3"/>
      <c r="V105" s="16"/>
      <c r="W10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</row>
    <row r="106" spans="21:38" ht="16.5" customHeight="1">
      <c r="U106" s="3"/>
      <c r="V106" s="16"/>
      <c r="W10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</row>
    <row r="107" spans="21:38" ht="16.5" customHeight="1">
      <c r="U107" s="3"/>
      <c r="V107" s="16"/>
      <c r="W10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</row>
    <row r="108" spans="21:38" ht="16.5" customHeight="1">
      <c r="U108" s="3"/>
      <c r="V108" s="16"/>
      <c r="W10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</row>
    <row r="109" spans="21:38" ht="16.5" customHeight="1">
      <c r="U109" s="3"/>
      <c r="V109" s="16"/>
      <c r="W10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</row>
    <row r="110" spans="21:38" ht="16.5" customHeight="1">
      <c r="U110" s="3"/>
      <c r="V110" s="16"/>
      <c r="W11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</row>
    <row r="111" spans="21:38" ht="16.5" customHeight="1">
      <c r="U111" s="3"/>
      <c r="V111" s="16"/>
      <c r="W11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</row>
    <row r="112" spans="21:38" ht="16.5" customHeight="1">
      <c r="U112" s="3"/>
      <c r="V112" s="16"/>
      <c r="W11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</row>
    <row r="113" spans="1:38" ht="16.5" customHeight="1">
      <c r="U113" s="3"/>
      <c r="V113" s="16"/>
      <c r="W11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</row>
    <row r="114" spans="1:38" ht="16.5" customHeight="1">
      <c r="U114" s="3"/>
      <c r="V114" s="16"/>
      <c r="W11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</row>
    <row r="115" spans="1:38" ht="16.5" customHeight="1">
      <c r="U115" s="3"/>
      <c r="V115" s="16"/>
      <c r="W11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</row>
    <row r="116" spans="1:38" ht="16.5" customHeight="1">
      <c r="U116" s="3"/>
      <c r="V116" s="16"/>
      <c r="W11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</row>
    <row r="117" spans="1:38" ht="16.5" customHeight="1">
      <c r="U117" s="3"/>
      <c r="V117" s="16"/>
      <c r="W11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</row>
    <row r="118" spans="1:38" ht="16.5" customHeight="1">
      <c r="U118" s="3"/>
      <c r="V118" s="16"/>
      <c r="W11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</row>
    <row r="119" spans="1:38" ht="16.5" customHeight="1">
      <c r="B119" s="29"/>
      <c r="C119" s="30"/>
      <c r="D119" s="65"/>
      <c r="E119" s="31"/>
      <c r="F119" s="31"/>
      <c r="G119" s="31"/>
      <c r="H119" s="32"/>
      <c r="I119" s="33"/>
      <c r="J119" s="33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"/>
      <c r="V119" s="16"/>
      <c r="W11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</row>
    <row r="120" spans="1:38" ht="16.5" customHeight="1">
      <c r="U120" s="3"/>
      <c r="V120" s="16"/>
      <c r="W12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</row>
    <row r="121" spans="1:38" ht="16.5" customHeight="1">
      <c r="A121" s="2"/>
      <c r="U121" s="3"/>
    </row>
    <row r="122" spans="1:38" ht="16.5" customHeight="1">
      <c r="A122" s="2"/>
      <c r="U122" s="3"/>
    </row>
    <row r="123" spans="1:38" ht="16.5" customHeight="1">
      <c r="A123" s="2"/>
      <c r="U123" s="3"/>
    </row>
    <row r="124" spans="1:38" ht="16.5" customHeight="1">
      <c r="A124" s="2"/>
      <c r="U124" s="3"/>
    </row>
    <row r="125" spans="1:38" ht="16.5" customHeight="1">
      <c r="A125" s="2"/>
      <c r="U125" s="3"/>
    </row>
    <row r="126" spans="1:38" ht="16.5" customHeight="1">
      <c r="A126" s="2"/>
      <c r="U126" s="3"/>
    </row>
    <row r="127" spans="1:38" ht="16.5" customHeight="1">
      <c r="U127" s="3"/>
    </row>
    <row r="128" spans="1:38" ht="16.5" customHeight="1">
      <c r="U128" s="3"/>
    </row>
    <row r="129" spans="1:38" ht="16.5" customHeight="1">
      <c r="A129" s="4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3"/>
    </row>
    <row r="130" spans="1:38" ht="16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3"/>
    </row>
    <row r="131" spans="1:38" s="2" customFormat="1" ht="16.5" customHeight="1">
      <c r="U131" s="3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</row>
    <row r="132" spans="1:38" s="2" customFormat="1" ht="16.5" customHeight="1">
      <c r="A132" s="1"/>
      <c r="U132" s="3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</row>
    <row r="133" spans="1:38" s="2" customFormat="1" ht="16.5" customHeight="1">
      <c r="A133" s="1"/>
      <c r="U133" s="3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</row>
    <row r="134" spans="1:38" s="2" customFormat="1" ht="16.5" customHeight="1">
      <c r="A134" s="1"/>
      <c r="U134" s="3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</row>
    <row r="135" spans="1:38" s="2" customFormat="1" ht="16.5" customHeight="1">
      <c r="A135" s="1"/>
      <c r="U135" s="3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</row>
    <row r="136" spans="1:38" s="2" customFormat="1" ht="16.5" customHeight="1">
      <c r="A136" s="1"/>
      <c r="U136" s="3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</row>
    <row r="137" spans="1:38" s="2" customFormat="1" ht="16.5" customHeight="1">
      <c r="A137" s="1"/>
      <c r="U137" s="3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</row>
    <row r="138" spans="1:38" s="2" customFormat="1" ht="16.5" customHeight="1">
      <c r="A138" s="1"/>
      <c r="U138" s="3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</row>
    <row r="139" spans="1:38" s="2" customFormat="1" ht="16.5" customHeight="1">
      <c r="A139" s="1"/>
      <c r="U139" s="3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</row>
    <row r="140" spans="1:38" s="2" customFormat="1" ht="16.5" customHeight="1">
      <c r="A140" s="1"/>
      <c r="U140" s="3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</row>
    <row r="141" spans="1:38" s="2" customFormat="1" ht="16.5" customHeight="1">
      <c r="A141" s="1"/>
      <c r="U141" s="1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</row>
    <row r="142" spans="1:38" s="2" customFormat="1">
      <c r="A142" s="1"/>
      <c r="B142" s="1"/>
      <c r="C142" s="1"/>
      <c r="D142" s="69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</row>
    <row r="143" spans="1:38" s="2" customFormat="1">
      <c r="A143" s="1"/>
      <c r="B143" s="1"/>
      <c r="C143" s="1"/>
      <c r="D143" s="69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</row>
  </sheetData>
  <sheetProtection formatCells="0" formatColumns="0" formatRows="0" insertColumns="0" insertRows="0" insertHyperlinks="0" deleteColumns="0" deleteRows="0" sort="0" autoFilter="0" pivotTables="0"/>
  <autoFilter ref="A8:AL120">
    <filterColumn colId="3" showButton="0"/>
  </autoFilter>
  <sortState ref="B10:U76">
    <sortCondition ref="B10:B76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78:C78"/>
    <mergeCell ref="O7:O8"/>
    <mergeCell ref="P7:P9"/>
    <mergeCell ref="H7:H8"/>
    <mergeCell ref="I7:I8"/>
    <mergeCell ref="J7:J8"/>
    <mergeCell ref="K7:K8"/>
    <mergeCell ref="L7:L8"/>
    <mergeCell ref="M7:M8"/>
    <mergeCell ref="F81:N81"/>
    <mergeCell ref="J83:T83"/>
    <mergeCell ref="F80:N80"/>
    <mergeCell ref="C7:C8"/>
    <mergeCell ref="D7:E8"/>
    <mergeCell ref="F79:N79"/>
  </mergeCells>
  <conditionalFormatting sqref="H10:O76">
    <cfRule type="cellIs" dxfId="5" priority="3" operator="greaterThan">
      <formula>10</formula>
    </cfRule>
  </conditionalFormatting>
  <conditionalFormatting sqref="C147:C1048576 C78:C83 C119 C1:C76">
    <cfRule type="duplicateValues" dxfId="4" priority="4"/>
  </conditionalFormatting>
  <dataValidations count="1">
    <dataValidation allowBlank="1" showInputMessage="1" showErrorMessage="1" errorTitle="Không xóa dữ liệu" error="Không xóa dữ liệu" prompt="Không xóa dữ liệu" sqref="W57:W78 W84:W120 X2:AL8 D77 D8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151"/>
  <sheetViews>
    <sheetView tabSelected="1" workbookViewId="0">
      <pane ySplit="3" topLeftCell="A70" activePane="bottomLeft" state="frozen"/>
      <selection activeCell="U14" sqref="U14"/>
      <selection pane="bottomLeft" activeCell="U14" sqref="U1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7.375" style="69" bestFit="1" customWidth="1"/>
    <col min="5" max="5" width="6.375" style="1" bestFit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45"/>
    <col min="24" max="24" width="9.125" style="45" bestFit="1" customWidth="1"/>
    <col min="25" max="25" width="9" style="45"/>
    <col min="26" max="26" width="10.375" style="45" bestFit="1" customWidth="1"/>
    <col min="27" max="27" width="9.125" style="45" bestFit="1" customWidth="1"/>
    <col min="28" max="38" width="9" style="45"/>
    <col min="39" max="16384" width="9" style="1"/>
  </cols>
  <sheetData>
    <row r="1" spans="2:38" ht="19.5" customHeight="1">
      <c r="B1" s="103" t="s">
        <v>0</v>
      </c>
      <c r="C1" s="103"/>
      <c r="D1" s="103"/>
      <c r="E1" s="103"/>
      <c r="F1" s="103"/>
      <c r="G1" s="103"/>
      <c r="H1" s="104" t="s">
        <v>1037</v>
      </c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3"/>
    </row>
    <row r="2" spans="2:38" ht="19.5" customHeight="1">
      <c r="B2" s="105" t="s">
        <v>1</v>
      </c>
      <c r="C2" s="105"/>
      <c r="D2" s="105"/>
      <c r="E2" s="105"/>
      <c r="F2" s="105"/>
      <c r="G2" s="105"/>
      <c r="H2" s="106" t="s">
        <v>45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4"/>
      <c r="V2" s="5"/>
      <c r="AD2" s="46"/>
      <c r="AE2" s="47"/>
      <c r="AF2" s="46"/>
      <c r="AG2" s="46"/>
      <c r="AH2" s="46"/>
      <c r="AI2" s="47"/>
      <c r="AJ2" s="46"/>
    </row>
    <row r="3" spans="2:38" ht="4.5" customHeight="1">
      <c r="B3" s="6"/>
      <c r="C3" s="6"/>
      <c r="D3" s="6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48"/>
      <c r="AI3" s="48"/>
    </row>
    <row r="4" spans="2:38" ht="23.25" customHeight="1">
      <c r="B4" s="107" t="s">
        <v>2</v>
      </c>
      <c r="C4" s="107"/>
      <c r="D4" s="108" t="s">
        <v>48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9" t="s">
        <v>49</v>
      </c>
      <c r="P4" s="109"/>
      <c r="Q4" s="109"/>
      <c r="R4" s="109"/>
      <c r="S4" s="109"/>
      <c r="T4" s="109"/>
      <c r="W4" s="46"/>
      <c r="X4" s="91" t="s">
        <v>41</v>
      </c>
      <c r="Y4" s="91" t="s">
        <v>8</v>
      </c>
      <c r="Z4" s="91" t="s">
        <v>40</v>
      </c>
      <c r="AA4" s="91" t="s">
        <v>39</v>
      </c>
      <c r="AB4" s="91"/>
      <c r="AC4" s="91"/>
      <c r="AD4" s="91"/>
      <c r="AE4" s="91" t="s">
        <v>38</v>
      </c>
      <c r="AF4" s="91"/>
      <c r="AG4" s="91" t="s">
        <v>36</v>
      </c>
      <c r="AH4" s="91"/>
      <c r="AI4" s="91" t="s">
        <v>37</v>
      </c>
      <c r="AJ4" s="91"/>
      <c r="AK4" s="91" t="s">
        <v>35</v>
      </c>
      <c r="AL4" s="91"/>
    </row>
    <row r="5" spans="2:38" ht="17.25" customHeight="1">
      <c r="B5" s="101" t="s">
        <v>3</v>
      </c>
      <c r="C5" s="101"/>
      <c r="D5" s="62"/>
      <c r="G5" s="102" t="s">
        <v>46</v>
      </c>
      <c r="H5" s="102"/>
      <c r="I5" s="102"/>
      <c r="J5" s="102"/>
      <c r="K5" s="102"/>
      <c r="L5" s="102"/>
      <c r="M5" s="102"/>
      <c r="N5" s="102"/>
      <c r="O5" s="102" t="s">
        <v>47</v>
      </c>
      <c r="P5" s="102"/>
      <c r="Q5" s="102"/>
      <c r="R5" s="102"/>
      <c r="S5" s="102"/>
      <c r="T5" s="102"/>
      <c r="W5" s="46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</row>
    <row r="6" spans="2:38" ht="5.25" customHeight="1">
      <c r="B6" s="9"/>
      <c r="C6" s="9"/>
      <c r="D6" s="63"/>
      <c r="E6" s="9"/>
      <c r="F6" s="9"/>
      <c r="G6" s="9"/>
      <c r="H6" s="9"/>
      <c r="I6" s="9"/>
      <c r="J6" s="9"/>
      <c r="K6" s="9"/>
      <c r="L6" s="9"/>
      <c r="M6" s="9"/>
      <c r="N6" s="9"/>
      <c r="O6" s="43"/>
      <c r="P6" s="3"/>
      <c r="Q6" s="3"/>
      <c r="R6" s="3"/>
      <c r="S6" s="3"/>
      <c r="T6" s="3"/>
      <c r="W6" s="46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</row>
    <row r="7" spans="2:38" ht="32.25" customHeight="1">
      <c r="B7" s="92" t="s">
        <v>4</v>
      </c>
      <c r="C7" s="85" t="s">
        <v>5</v>
      </c>
      <c r="D7" s="87" t="s">
        <v>6</v>
      </c>
      <c r="E7" s="88"/>
      <c r="F7" s="92" t="s">
        <v>7</v>
      </c>
      <c r="G7" s="92" t="s">
        <v>8</v>
      </c>
      <c r="H7" s="100" t="s">
        <v>9</v>
      </c>
      <c r="I7" s="100" t="s">
        <v>10</v>
      </c>
      <c r="J7" s="100" t="s">
        <v>11</v>
      </c>
      <c r="K7" s="100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2" t="s">
        <v>17</v>
      </c>
      <c r="Q7" s="98" t="s">
        <v>18</v>
      </c>
      <c r="R7" s="92" t="s">
        <v>19</v>
      </c>
      <c r="S7" s="92" t="s">
        <v>20</v>
      </c>
      <c r="T7" s="92" t="s">
        <v>21</v>
      </c>
      <c r="W7" s="46"/>
      <c r="X7" s="91"/>
      <c r="Y7" s="91"/>
      <c r="Z7" s="91"/>
      <c r="AA7" s="49" t="s">
        <v>22</v>
      </c>
      <c r="AB7" s="49" t="s">
        <v>23</v>
      </c>
      <c r="AC7" s="49" t="s">
        <v>24</v>
      </c>
      <c r="AD7" s="49" t="s">
        <v>25</v>
      </c>
      <c r="AE7" s="49" t="s">
        <v>26</v>
      </c>
      <c r="AF7" s="49" t="s">
        <v>25</v>
      </c>
      <c r="AG7" s="49" t="s">
        <v>26</v>
      </c>
      <c r="AH7" s="49" t="s">
        <v>25</v>
      </c>
      <c r="AI7" s="49" t="s">
        <v>26</v>
      </c>
      <c r="AJ7" s="49" t="s">
        <v>25</v>
      </c>
      <c r="AK7" s="49" t="s">
        <v>26</v>
      </c>
      <c r="AL7" s="50" t="s">
        <v>25</v>
      </c>
    </row>
    <row r="8" spans="2:38" ht="32.25" customHeight="1">
      <c r="B8" s="93"/>
      <c r="C8" s="86"/>
      <c r="D8" s="89"/>
      <c r="E8" s="90"/>
      <c r="F8" s="93"/>
      <c r="G8" s="93"/>
      <c r="H8" s="100"/>
      <c r="I8" s="100"/>
      <c r="J8" s="100"/>
      <c r="K8" s="100"/>
      <c r="L8" s="98"/>
      <c r="M8" s="98"/>
      <c r="N8" s="98"/>
      <c r="O8" s="98"/>
      <c r="P8" s="99"/>
      <c r="Q8" s="98"/>
      <c r="R8" s="93"/>
      <c r="S8" s="99"/>
      <c r="T8" s="99"/>
      <c r="V8" s="10"/>
      <c r="W8" s="46"/>
      <c r="X8" s="51" t="str">
        <f>+D4</f>
        <v>Cơ sở kỹ thuật thông tin vô tuyến</v>
      </c>
      <c r="Y8" s="52" t="str">
        <f>+O4</f>
        <v>Nhóm: TEL1407-01</v>
      </c>
      <c r="Z8" s="53">
        <f>+$AI$8+$AK$8+$AG$8</f>
        <v>31</v>
      </c>
      <c r="AA8" s="47">
        <f>COUNTIF($S$9:$S$188,"Khiển trách")</f>
        <v>0</v>
      </c>
      <c r="AB8" s="47">
        <f>COUNTIF($S$9:$S$188,"Cảnh cáo")</f>
        <v>0</v>
      </c>
      <c r="AC8" s="47">
        <f>COUNTIF($S$9:$S$188,"Đình chỉ thi")</f>
        <v>0</v>
      </c>
      <c r="AD8" s="54">
        <f>+($AA$8+$AB$8+$AC$8)/$Z$8*100%</f>
        <v>0</v>
      </c>
      <c r="AE8" s="47">
        <f>SUM(COUNTIF($S$9:$S$186,"Vắng"),COUNTIF($S$9:$S$186,"Vắng có phép"))</f>
        <v>1</v>
      </c>
      <c r="AF8" s="55">
        <f>+$AE$8/$Z$8</f>
        <v>3.2258064516129031E-2</v>
      </c>
      <c r="AG8" s="56">
        <f>COUNTIF($W$9:$W$186,"Thi lại")</f>
        <v>0</v>
      </c>
      <c r="AH8" s="55">
        <f>+$AG$8/$Z$8</f>
        <v>0</v>
      </c>
      <c r="AI8" s="56">
        <f>COUNTIF($W$9:$W$187,"Học lại")</f>
        <v>0</v>
      </c>
      <c r="AJ8" s="55">
        <f>+$AI$8/$Z$8</f>
        <v>0</v>
      </c>
      <c r="AK8" s="47">
        <f>COUNTIF($W$10:$W$187,"Đạt")</f>
        <v>31</v>
      </c>
      <c r="AL8" s="54">
        <f>+$AK$8/$Z$8</f>
        <v>1</v>
      </c>
    </row>
    <row r="9" spans="2:38" ht="16.5" customHeight="1">
      <c r="B9" s="94" t="s">
        <v>27</v>
      </c>
      <c r="C9" s="95"/>
      <c r="D9" s="95"/>
      <c r="E9" s="95"/>
      <c r="F9" s="95"/>
      <c r="G9" s="9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44">
        <f>100-(H9+I9+J9+K9)</f>
        <v>60</v>
      </c>
      <c r="P9" s="93"/>
      <c r="Q9" s="15"/>
      <c r="R9" s="15"/>
      <c r="S9" s="93"/>
      <c r="T9" s="93"/>
      <c r="W9" s="46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2:38" ht="15.75" customHeight="1">
      <c r="B10" s="17">
        <v>1</v>
      </c>
      <c r="C10" s="18" t="s">
        <v>871</v>
      </c>
      <c r="D10" s="64" t="s">
        <v>872</v>
      </c>
      <c r="E10" s="19" t="s">
        <v>75</v>
      </c>
      <c r="F10" s="20" t="s">
        <v>516</v>
      </c>
      <c r="G10" s="18" t="s">
        <v>96</v>
      </c>
      <c r="H10" s="21">
        <v>10</v>
      </c>
      <c r="I10" s="21">
        <v>7</v>
      </c>
      <c r="J10" s="21">
        <v>8</v>
      </c>
      <c r="K10" s="21">
        <v>8</v>
      </c>
      <c r="L10" s="28"/>
      <c r="M10" s="28"/>
      <c r="N10" s="28"/>
      <c r="O10" s="22">
        <v>6.5</v>
      </c>
      <c r="P10" s="23">
        <f>ROUND(SUMPRODUCT(H10:O10,$H$9:$O$9)/100,1)</f>
        <v>7.2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5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26" t="str">
        <f t="shared" ref="S10:S41" si="2">+IF(OR($H10=0,$I10=0,$J10=0,$K10=0),"Không đủ ĐKDT","")</f>
        <v/>
      </c>
      <c r="T10" s="27" t="s">
        <v>50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2:38" ht="15.75" customHeight="1">
      <c r="B11" s="17">
        <v>2</v>
      </c>
      <c r="C11" s="18" t="s">
        <v>873</v>
      </c>
      <c r="D11" s="64" t="s">
        <v>874</v>
      </c>
      <c r="E11" s="19" t="s">
        <v>75</v>
      </c>
      <c r="F11" s="20" t="s">
        <v>875</v>
      </c>
      <c r="G11" s="18" t="s">
        <v>678</v>
      </c>
      <c r="H11" s="21">
        <v>10</v>
      </c>
      <c r="I11" s="21">
        <v>8</v>
      </c>
      <c r="J11" s="21">
        <v>8</v>
      </c>
      <c r="K11" s="21">
        <v>8</v>
      </c>
      <c r="L11" s="28"/>
      <c r="M11" s="28"/>
      <c r="N11" s="28"/>
      <c r="O11" s="22">
        <v>6</v>
      </c>
      <c r="P11" s="23">
        <f>ROUND(SUMPRODUCT(H11:O11,$H$9:$O$9)/100,1)</f>
        <v>7</v>
      </c>
      <c r="Q11" s="24" t="str">
        <f t="shared" si="0"/>
        <v>B</v>
      </c>
      <c r="R11" s="25" t="str">
        <f t="shared" si="1"/>
        <v>Khá</v>
      </c>
      <c r="S11" s="26" t="str">
        <f t="shared" si="2"/>
        <v/>
      </c>
      <c r="T11" s="27" t="s">
        <v>50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2:38" ht="15.75" customHeight="1">
      <c r="B12" s="17">
        <v>3</v>
      </c>
      <c r="C12" s="18" t="s">
        <v>876</v>
      </c>
      <c r="D12" s="64" t="s">
        <v>877</v>
      </c>
      <c r="E12" s="19" t="s">
        <v>75</v>
      </c>
      <c r="F12" s="20" t="s">
        <v>878</v>
      </c>
      <c r="G12" s="18" t="s">
        <v>72</v>
      </c>
      <c r="H12" s="21">
        <v>10</v>
      </c>
      <c r="I12" s="21">
        <v>8</v>
      </c>
      <c r="J12" s="21">
        <v>9</v>
      </c>
      <c r="K12" s="21">
        <v>8</v>
      </c>
      <c r="L12" s="28"/>
      <c r="M12" s="28"/>
      <c r="N12" s="28"/>
      <c r="O12" s="22">
        <v>7.5</v>
      </c>
      <c r="P12" s="23">
        <f>ROUND(SUMPRODUCT(H12:O12,$H$9:$O$9)/100,1)</f>
        <v>8</v>
      </c>
      <c r="Q12" s="24" t="str">
        <f t="shared" si="0"/>
        <v>B+</v>
      </c>
      <c r="R12" s="25" t="str">
        <f t="shared" si="1"/>
        <v>Khá</v>
      </c>
      <c r="S12" s="26" t="str">
        <f t="shared" si="2"/>
        <v/>
      </c>
      <c r="T12" s="27" t="s">
        <v>50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2:38" ht="15.75" customHeight="1">
      <c r="B13" s="17">
        <v>4</v>
      </c>
      <c r="C13" s="18" t="s">
        <v>879</v>
      </c>
      <c r="D13" s="64" t="s">
        <v>463</v>
      </c>
      <c r="E13" s="19" t="s">
        <v>75</v>
      </c>
      <c r="F13" s="20" t="s">
        <v>880</v>
      </c>
      <c r="G13" s="18" t="s">
        <v>96</v>
      </c>
      <c r="H13" s="21">
        <v>9</v>
      </c>
      <c r="I13" s="21">
        <v>6</v>
      </c>
      <c r="J13" s="21">
        <v>7</v>
      </c>
      <c r="K13" s="21">
        <v>6</v>
      </c>
      <c r="L13" s="28"/>
      <c r="M13" s="28"/>
      <c r="N13" s="28"/>
      <c r="O13" s="22">
        <v>8</v>
      </c>
      <c r="P13" s="23">
        <f>ROUND(SUMPRODUCT(H13:O13,$H$9:$O$9)/100,1)</f>
        <v>7.6</v>
      </c>
      <c r="Q13" s="24" t="str">
        <f t="shared" si="0"/>
        <v>B</v>
      </c>
      <c r="R13" s="25" t="str">
        <f t="shared" si="1"/>
        <v>Khá</v>
      </c>
      <c r="S13" s="26" t="str">
        <f t="shared" si="2"/>
        <v/>
      </c>
      <c r="T13" s="27" t="s">
        <v>50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2:38" ht="15.75" customHeight="1">
      <c r="B14" s="17">
        <v>5</v>
      </c>
      <c r="C14" s="18" t="s">
        <v>881</v>
      </c>
      <c r="D14" s="64" t="s">
        <v>882</v>
      </c>
      <c r="E14" s="19" t="s">
        <v>75</v>
      </c>
      <c r="F14" s="20" t="s">
        <v>883</v>
      </c>
      <c r="G14" s="18" t="s">
        <v>72</v>
      </c>
      <c r="H14" s="21">
        <v>10</v>
      </c>
      <c r="I14" s="21">
        <v>7</v>
      </c>
      <c r="J14" s="21">
        <v>9</v>
      </c>
      <c r="K14" s="21">
        <v>8</v>
      </c>
      <c r="L14" s="28"/>
      <c r="M14" s="28"/>
      <c r="N14" s="28"/>
      <c r="O14" s="22">
        <v>8</v>
      </c>
      <c r="P14" s="23">
        <f>ROUND(SUMPRODUCT(H14:O14,$H$9:$O$9)/100,1)</f>
        <v>8.1999999999999993</v>
      </c>
      <c r="Q14" s="24" t="str">
        <f t="shared" si="0"/>
        <v>B+</v>
      </c>
      <c r="R14" s="25" t="str">
        <f t="shared" si="1"/>
        <v>Khá</v>
      </c>
      <c r="S14" s="26" t="str">
        <f t="shared" si="2"/>
        <v/>
      </c>
      <c r="T14" s="27" t="s">
        <v>50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2:38" ht="15.75" customHeight="1">
      <c r="B15" s="17">
        <v>6</v>
      </c>
      <c r="C15" s="18" t="s">
        <v>884</v>
      </c>
      <c r="D15" s="64" t="s">
        <v>885</v>
      </c>
      <c r="E15" s="19" t="s">
        <v>99</v>
      </c>
      <c r="F15" s="20" t="s">
        <v>886</v>
      </c>
      <c r="G15" s="18" t="s">
        <v>68</v>
      </c>
      <c r="H15" s="21">
        <v>8</v>
      </c>
      <c r="I15" s="21">
        <v>5</v>
      </c>
      <c r="J15" s="21">
        <v>6</v>
      </c>
      <c r="K15" s="21">
        <v>5</v>
      </c>
      <c r="L15" s="28"/>
      <c r="M15" s="28"/>
      <c r="N15" s="28"/>
      <c r="O15" s="22">
        <v>7</v>
      </c>
      <c r="P15" s="23">
        <f>ROUND(SUMPRODUCT(H15:O15,$H$9:$O$9)/100,1)</f>
        <v>6.6</v>
      </c>
      <c r="Q15" s="24" t="str">
        <f t="shared" si="0"/>
        <v>C+</v>
      </c>
      <c r="R15" s="25" t="str">
        <f t="shared" si="1"/>
        <v>Trung bình</v>
      </c>
      <c r="S15" s="26" t="str">
        <f t="shared" si="2"/>
        <v/>
      </c>
      <c r="T15" s="27" t="s">
        <v>50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2:38" ht="15.75" customHeight="1">
      <c r="B16" s="17">
        <v>7</v>
      </c>
      <c r="C16" s="18" t="s">
        <v>887</v>
      </c>
      <c r="D16" s="64" t="s">
        <v>221</v>
      </c>
      <c r="E16" s="19" t="s">
        <v>888</v>
      </c>
      <c r="F16" s="20" t="s">
        <v>889</v>
      </c>
      <c r="G16" s="18" t="s">
        <v>88</v>
      </c>
      <c r="H16" s="21">
        <v>8</v>
      </c>
      <c r="I16" s="21">
        <v>6</v>
      </c>
      <c r="J16" s="21">
        <v>7</v>
      </c>
      <c r="K16" s="21">
        <v>7</v>
      </c>
      <c r="L16" s="28"/>
      <c r="M16" s="28"/>
      <c r="N16" s="28"/>
      <c r="O16" s="22">
        <v>9</v>
      </c>
      <c r="P16" s="23">
        <f>ROUND(SUMPRODUCT(H16:O16,$H$9:$O$9)/100,1)</f>
        <v>8.1999999999999993</v>
      </c>
      <c r="Q16" s="24" t="str">
        <f t="shared" si="0"/>
        <v>B+</v>
      </c>
      <c r="R16" s="25" t="str">
        <f t="shared" si="1"/>
        <v>Khá</v>
      </c>
      <c r="S16" s="26" t="str">
        <f t="shared" si="2"/>
        <v/>
      </c>
      <c r="T16" s="27" t="s">
        <v>50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2:38" ht="15.75" customHeight="1">
      <c r="B17" s="17">
        <v>8</v>
      </c>
      <c r="C17" s="18" t="s">
        <v>890</v>
      </c>
      <c r="D17" s="64" t="s">
        <v>891</v>
      </c>
      <c r="E17" s="19" t="s">
        <v>892</v>
      </c>
      <c r="F17" s="20" t="s">
        <v>662</v>
      </c>
      <c r="G17" s="18" t="s">
        <v>68</v>
      </c>
      <c r="H17" s="21">
        <v>10</v>
      </c>
      <c r="I17" s="21">
        <v>6</v>
      </c>
      <c r="J17" s="21">
        <v>9</v>
      </c>
      <c r="K17" s="21">
        <v>8</v>
      </c>
      <c r="L17" s="28"/>
      <c r="M17" s="28"/>
      <c r="N17" s="28"/>
      <c r="O17" s="22">
        <v>9.5</v>
      </c>
      <c r="P17" s="23">
        <f>ROUND(SUMPRODUCT(H17:O17,$H$9:$O$9)/100,1)</f>
        <v>9</v>
      </c>
      <c r="Q17" s="24" t="str">
        <f t="shared" si="0"/>
        <v>A+</v>
      </c>
      <c r="R17" s="25" t="str">
        <f t="shared" si="1"/>
        <v>Giỏi</v>
      </c>
      <c r="S17" s="26" t="str">
        <f t="shared" si="2"/>
        <v/>
      </c>
      <c r="T17" s="27" t="s">
        <v>50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2:38" ht="15.75" customHeight="1">
      <c r="B18" s="17">
        <v>9</v>
      </c>
      <c r="C18" s="18" t="s">
        <v>893</v>
      </c>
      <c r="D18" s="64" t="s">
        <v>388</v>
      </c>
      <c r="E18" s="19" t="s">
        <v>116</v>
      </c>
      <c r="F18" s="20" t="s">
        <v>894</v>
      </c>
      <c r="G18" s="18" t="s">
        <v>96</v>
      </c>
      <c r="H18" s="21">
        <v>10</v>
      </c>
      <c r="I18" s="21">
        <v>6</v>
      </c>
      <c r="J18" s="21">
        <v>7</v>
      </c>
      <c r="K18" s="21">
        <v>6</v>
      </c>
      <c r="L18" s="28"/>
      <c r="M18" s="28"/>
      <c r="N18" s="28"/>
      <c r="O18" s="22">
        <v>8</v>
      </c>
      <c r="P18" s="23">
        <f>ROUND(SUMPRODUCT(H18:O18,$H$9:$O$9)/100,1)</f>
        <v>7.7</v>
      </c>
      <c r="Q18" s="24" t="str">
        <f t="shared" si="0"/>
        <v>B</v>
      </c>
      <c r="R18" s="25" t="str">
        <f t="shared" si="1"/>
        <v>Khá</v>
      </c>
      <c r="S18" s="26" t="str">
        <f t="shared" si="2"/>
        <v/>
      </c>
      <c r="T18" s="27" t="s">
        <v>50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2:38" ht="15.75" customHeight="1">
      <c r="B19" s="17">
        <v>10</v>
      </c>
      <c r="C19" s="18" t="s">
        <v>895</v>
      </c>
      <c r="D19" s="64" t="s">
        <v>896</v>
      </c>
      <c r="E19" s="19" t="s">
        <v>116</v>
      </c>
      <c r="F19" s="20" t="s">
        <v>897</v>
      </c>
      <c r="G19" s="18" t="s">
        <v>88</v>
      </c>
      <c r="H19" s="21">
        <v>9</v>
      </c>
      <c r="I19" s="21">
        <v>8</v>
      </c>
      <c r="J19" s="21">
        <v>9</v>
      </c>
      <c r="K19" s="21">
        <v>8</v>
      </c>
      <c r="L19" s="28"/>
      <c r="M19" s="28"/>
      <c r="N19" s="28"/>
      <c r="O19" s="22">
        <v>8</v>
      </c>
      <c r="P19" s="23">
        <f>ROUND(SUMPRODUCT(H19:O19,$H$9:$O$9)/100,1)</f>
        <v>8.1999999999999993</v>
      </c>
      <c r="Q19" s="24" t="str">
        <f t="shared" si="0"/>
        <v>B+</v>
      </c>
      <c r="R19" s="25" t="str">
        <f t="shared" si="1"/>
        <v>Khá</v>
      </c>
      <c r="S19" s="26" t="str">
        <f t="shared" si="2"/>
        <v/>
      </c>
      <c r="T19" s="27" t="s">
        <v>50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2:38" ht="15.75" customHeight="1">
      <c r="B20" s="17">
        <v>11</v>
      </c>
      <c r="C20" s="18" t="s">
        <v>898</v>
      </c>
      <c r="D20" s="64" t="s">
        <v>899</v>
      </c>
      <c r="E20" s="19" t="s">
        <v>116</v>
      </c>
      <c r="F20" s="20" t="s">
        <v>900</v>
      </c>
      <c r="G20" s="18" t="s">
        <v>72</v>
      </c>
      <c r="H20" s="21">
        <v>6</v>
      </c>
      <c r="I20" s="21">
        <v>5</v>
      </c>
      <c r="J20" s="21">
        <v>7</v>
      </c>
      <c r="K20" s="21">
        <v>7</v>
      </c>
      <c r="L20" s="28"/>
      <c r="M20" s="28"/>
      <c r="N20" s="28"/>
      <c r="O20" s="22">
        <v>7</v>
      </c>
      <c r="P20" s="23">
        <f>ROUND(SUMPRODUCT(H20:O20,$H$9:$O$9)/100,1)</f>
        <v>6.7</v>
      </c>
      <c r="Q20" s="24" t="str">
        <f t="shared" si="0"/>
        <v>C+</v>
      </c>
      <c r="R20" s="25" t="str">
        <f t="shared" si="1"/>
        <v>Trung bình</v>
      </c>
      <c r="S20" s="26" t="str">
        <f t="shared" si="2"/>
        <v/>
      </c>
      <c r="T20" s="27" t="s">
        <v>50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2:38" ht="15.75" customHeight="1">
      <c r="B21" s="17">
        <v>12</v>
      </c>
      <c r="C21" s="18" t="s">
        <v>901</v>
      </c>
      <c r="D21" s="64" t="s">
        <v>902</v>
      </c>
      <c r="E21" s="19" t="s">
        <v>131</v>
      </c>
      <c r="F21" s="20" t="s">
        <v>903</v>
      </c>
      <c r="G21" s="18" t="s">
        <v>88</v>
      </c>
      <c r="H21" s="21">
        <v>10</v>
      </c>
      <c r="I21" s="21">
        <v>7</v>
      </c>
      <c r="J21" s="21">
        <v>8</v>
      </c>
      <c r="K21" s="21">
        <v>8</v>
      </c>
      <c r="L21" s="28"/>
      <c r="M21" s="28"/>
      <c r="N21" s="28"/>
      <c r="O21" s="22">
        <v>9.5</v>
      </c>
      <c r="P21" s="23">
        <f>ROUND(SUMPRODUCT(H21:O21,$H$9:$O$9)/100,1)</f>
        <v>9</v>
      </c>
      <c r="Q21" s="24" t="str">
        <f t="shared" si="0"/>
        <v>A+</v>
      </c>
      <c r="R21" s="25" t="str">
        <f t="shared" si="1"/>
        <v>Giỏi</v>
      </c>
      <c r="S21" s="26" t="str">
        <f t="shared" si="2"/>
        <v/>
      </c>
      <c r="T21" s="27" t="s">
        <v>50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2:38" ht="15.75" customHeight="1">
      <c r="B22" s="17">
        <v>13</v>
      </c>
      <c r="C22" s="18" t="s">
        <v>904</v>
      </c>
      <c r="D22" s="64" t="s">
        <v>905</v>
      </c>
      <c r="E22" s="19" t="s">
        <v>544</v>
      </c>
      <c r="F22" s="20" t="s">
        <v>906</v>
      </c>
      <c r="G22" s="18" t="s">
        <v>77</v>
      </c>
      <c r="H22" s="21">
        <v>10</v>
      </c>
      <c r="I22" s="21">
        <v>7</v>
      </c>
      <c r="J22" s="21">
        <v>9</v>
      </c>
      <c r="K22" s="21">
        <v>8</v>
      </c>
      <c r="L22" s="28"/>
      <c r="M22" s="28"/>
      <c r="N22" s="28"/>
      <c r="O22" s="22">
        <v>9.5</v>
      </c>
      <c r="P22" s="23">
        <f>ROUND(SUMPRODUCT(H22:O22,$H$9:$O$9)/100,1)</f>
        <v>9.1</v>
      </c>
      <c r="Q22" s="24" t="str">
        <f t="shared" si="0"/>
        <v>A+</v>
      </c>
      <c r="R22" s="25" t="str">
        <f t="shared" si="1"/>
        <v>Giỏi</v>
      </c>
      <c r="S22" s="26" t="str">
        <f t="shared" si="2"/>
        <v/>
      </c>
      <c r="T22" s="27" t="s">
        <v>50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2:38" ht="15.75" customHeight="1">
      <c r="B23" s="17">
        <v>14</v>
      </c>
      <c r="C23" s="18" t="s">
        <v>907</v>
      </c>
      <c r="D23" s="64" t="s">
        <v>908</v>
      </c>
      <c r="E23" s="19" t="s">
        <v>548</v>
      </c>
      <c r="F23" s="20" t="s">
        <v>617</v>
      </c>
      <c r="G23" s="18" t="s">
        <v>124</v>
      </c>
      <c r="H23" s="21">
        <v>9</v>
      </c>
      <c r="I23" s="21">
        <v>6</v>
      </c>
      <c r="J23" s="21">
        <v>7</v>
      </c>
      <c r="K23" s="21">
        <v>6</v>
      </c>
      <c r="L23" s="28"/>
      <c r="M23" s="28"/>
      <c r="N23" s="28"/>
      <c r="O23" s="22">
        <v>9</v>
      </c>
      <c r="P23" s="23">
        <f>ROUND(SUMPRODUCT(H23:O23,$H$9:$O$9)/100,1)</f>
        <v>8.1999999999999993</v>
      </c>
      <c r="Q23" s="24" t="str">
        <f t="shared" si="0"/>
        <v>B+</v>
      </c>
      <c r="R23" s="25" t="str">
        <f t="shared" si="1"/>
        <v>Khá</v>
      </c>
      <c r="S23" s="26" t="str">
        <f t="shared" si="2"/>
        <v/>
      </c>
      <c r="T23" s="27" t="s">
        <v>50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2:38" ht="15.75" customHeight="1">
      <c r="B24" s="17">
        <v>15</v>
      </c>
      <c r="C24" s="18" t="s">
        <v>909</v>
      </c>
      <c r="D24" s="64" t="s">
        <v>910</v>
      </c>
      <c r="E24" s="19" t="s">
        <v>138</v>
      </c>
      <c r="F24" s="20" t="s">
        <v>769</v>
      </c>
      <c r="G24" s="18" t="s">
        <v>68</v>
      </c>
      <c r="H24" s="21">
        <v>9</v>
      </c>
      <c r="I24" s="21">
        <v>6</v>
      </c>
      <c r="J24" s="21">
        <v>8</v>
      </c>
      <c r="K24" s="21">
        <v>7</v>
      </c>
      <c r="L24" s="28"/>
      <c r="M24" s="28"/>
      <c r="N24" s="28"/>
      <c r="O24" s="22">
        <v>8.5</v>
      </c>
      <c r="P24" s="23">
        <f>ROUND(SUMPRODUCT(H24:O24,$H$9:$O$9)/100,1)</f>
        <v>8.1</v>
      </c>
      <c r="Q24" s="24" t="str">
        <f t="shared" si="0"/>
        <v>B+</v>
      </c>
      <c r="R24" s="25" t="str">
        <f t="shared" si="1"/>
        <v>Khá</v>
      </c>
      <c r="S24" s="26" t="str">
        <f t="shared" si="2"/>
        <v/>
      </c>
      <c r="T24" s="27" t="s">
        <v>50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2:38" ht="15.75" customHeight="1">
      <c r="B25" s="17">
        <v>16</v>
      </c>
      <c r="C25" s="18" t="s">
        <v>911</v>
      </c>
      <c r="D25" s="64" t="s">
        <v>912</v>
      </c>
      <c r="E25" s="19" t="s">
        <v>138</v>
      </c>
      <c r="F25" s="20" t="s">
        <v>526</v>
      </c>
      <c r="G25" s="18" t="s">
        <v>124</v>
      </c>
      <c r="H25" s="21">
        <v>8</v>
      </c>
      <c r="I25" s="21">
        <v>6</v>
      </c>
      <c r="J25" s="21">
        <v>7</v>
      </c>
      <c r="K25" s="21">
        <v>7</v>
      </c>
      <c r="L25" s="28"/>
      <c r="M25" s="28"/>
      <c r="N25" s="28"/>
      <c r="O25" s="22">
        <v>7</v>
      </c>
      <c r="P25" s="23">
        <f>ROUND(SUMPRODUCT(H25:O25,$H$9:$O$9)/100,1)</f>
        <v>7</v>
      </c>
      <c r="Q25" s="24" t="str">
        <f t="shared" si="0"/>
        <v>B</v>
      </c>
      <c r="R25" s="25" t="str">
        <f t="shared" si="1"/>
        <v>Khá</v>
      </c>
      <c r="S25" s="26" t="str">
        <f t="shared" si="2"/>
        <v/>
      </c>
      <c r="T25" s="27" t="s">
        <v>50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2:38" ht="15.75" customHeight="1">
      <c r="B26" s="17">
        <v>17</v>
      </c>
      <c r="C26" s="18" t="s">
        <v>913</v>
      </c>
      <c r="D26" s="64" t="s">
        <v>914</v>
      </c>
      <c r="E26" s="19" t="s">
        <v>138</v>
      </c>
      <c r="F26" s="20" t="s">
        <v>377</v>
      </c>
      <c r="G26" s="18" t="s">
        <v>72</v>
      </c>
      <c r="H26" s="21">
        <v>9</v>
      </c>
      <c r="I26" s="21">
        <v>6</v>
      </c>
      <c r="J26" s="21">
        <v>7</v>
      </c>
      <c r="K26" s="21">
        <v>7</v>
      </c>
      <c r="L26" s="28"/>
      <c r="M26" s="28"/>
      <c r="N26" s="28"/>
      <c r="O26" s="22">
        <v>8</v>
      </c>
      <c r="P26" s="23">
        <f>ROUND(SUMPRODUCT(H26:O26,$H$9:$O$9)/100,1)</f>
        <v>7.7</v>
      </c>
      <c r="Q26" s="24" t="str">
        <f t="shared" si="0"/>
        <v>B</v>
      </c>
      <c r="R26" s="25" t="str">
        <f t="shared" si="1"/>
        <v>Khá</v>
      </c>
      <c r="S26" s="26" t="str">
        <f t="shared" si="2"/>
        <v/>
      </c>
      <c r="T26" s="27" t="s">
        <v>50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2:38" ht="15.75" customHeight="1">
      <c r="B27" s="17">
        <v>18</v>
      </c>
      <c r="C27" s="18" t="s">
        <v>915</v>
      </c>
      <c r="D27" s="64" t="s">
        <v>916</v>
      </c>
      <c r="E27" s="19" t="s">
        <v>151</v>
      </c>
      <c r="F27" s="20" t="s">
        <v>917</v>
      </c>
      <c r="G27" s="18" t="s">
        <v>88</v>
      </c>
      <c r="H27" s="21">
        <v>7</v>
      </c>
      <c r="I27" s="21">
        <v>6</v>
      </c>
      <c r="J27" s="21">
        <v>7</v>
      </c>
      <c r="K27" s="21">
        <v>6</v>
      </c>
      <c r="L27" s="28"/>
      <c r="M27" s="28"/>
      <c r="N27" s="28"/>
      <c r="O27" s="22">
        <v>9</v>
      </c>
      <c r="P27" s="23">
        <f>ROUND(SUMPRODUCT(H27:O27,$H$9:$O$9)/100,1)</f>
        <v>8</v>
      </c>
      <c r="Q27" s="24" t="str">
        <f t="shared" si="0"/>
        <v>B+</v>
      </c>
      <c r="R27" s="25" t="str">
        <f t="shared" si="1"/>
        <v>Khá</v>
      </c>
      <c r="S27" s="26" t="str">
        <f t="shared" si="2"/>
        <v/>
      </c>
      <c r="T27" s="27" t="s">
        <v>50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2:38" ht="15.75" customHeight="1">
      <c r="B28" s="17">
        <v>19</v>
      </c>
      <c r="C28" s="18" t="s">
        <v>918</v>
      </c>
      <c r="D28" s="64" t="s">
        <v>919</v>
      </c>
      <c r="E28" s="19" t="s">
        <v>155</v>
      </c>
      <c r="F28" s="20" t="s">
        <v>433</v>
      </c>
      <c r="G28" s="18" t="s">
        <v>124</v>
      </c>
      <c r="H28" s="21">
        <v>9</v>
      </c>
      <c r="I28" s="21">
        <v>6</v>
      </c>
      <c r="J28" s="21">
        <v>8</v>
      </c>
      <c r="K28" s="21">
        <v>8</v>
      </c>
      <c r="L28" s="28"/>
      <c r="M28" s="28"/>
      <c r="N28" s="28"/>
      <c r="O28" s="22">
        <v>8</v>
      </c>
      <c r="P28" s="23">
        <f>ROUND(SUMPRODUCT(H28:O28,$H$9:$O$9)/100,1)</f>
        <v>7.9</v>
      </c>
      <c r="Q28" s="24" t="str">
        <f t="shared" si="0"/>
        <v>B</v>
      </c>
      <c r="R28" s="25" t="str">
        <f t="shared" si="1"/>
        <v>Khá</v>
      </c>
      <c r="S28" s="26" t="str">
        <f t="shared" si="2"/>
        <v/>
      </c>
      <c r="T28" s="27" t="s">
        <v>50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2:38" ht="15.75" customHeight="1">
      <c r="B29" s="17">
        <v>20</v>
      </c>
      <c r="C29" s="18" t="s">
        <v>920</v>
      </c>
      <c r="D29" s="64" t="s">
        <v>921</v>
      </c>
      <c r="E29" s="19" t="s">
        <v>155</v>
      </c>
      <c r="F29" s="20" t="s">
        <v>922</v>
      </c>
      <c r="G29" s="18" t="s">
        <v>84</v>
      </c>
      <c r="H29" s="21">
        <v>8</v>
      </c>
      <c r="I29" s="21">
        <v>6</v>
      </c>
      <c r="J29" s="21">
        <v>7</v>
      </c>
      <c r="K29" s="21">
        <v>6</v>
      </c>
      <c r="L29" s="28"/>
      <c r="M29" s="28"/>
      <c r="N29" s="28"/>
      <c r="O29" s="22">
        <v>7</v>
      </c>
      <c r="P29" s="23">
        <f>ROUND(SUMPRODUCT(H29:O29,$H$9:$O$9)/100,1)</f>
        <v>6.9</v>
      </c>
      <c r="Q29" s="24" t="str">
        <f t="shared" si="0"/>
        <v>C+</v>
      </c>
      <c r="R29" s="25" t="str">
        <f t="shared" si="1"/>
        <v>Trung bình</v>
      </c>
      <c r="S29" s="26" t="str">
        <f t="shared" si="2"/>
        <v/>
      </c>
      <c r="T29" s="27" t="s">
        <v>50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2:38" ht="15.75" customHeight="1">
      <c r="B30" s="17">
        <v>21</v>
      </c>
      <c r="C30" s="18" t="s">
        <v>923</v>
      </c>
      <c r="D30" s="64" t="s">
        <v>924</v>
      </c>
      <c r="E30" s="19" t="s">
        <v>357</v>
      </c>
      <c r="F30" s="20" t="s">
        <v>658</v>
      </c>
      <c r="G30" s="18" t="s">
        <v>88</v>
      </c>
      <c r="H30" s="21">
        <v>10</v>
      </c>
      <c r="I30" s="21">
        <v>7</v>
      </c>
      <c r="J30" s="21">
        <v>8</v>
      </c>
      <c r="K30" s="21">
        <v>7</v>
      </c>
      <c r="L30" s="28"/>
      <c r="M30" s="28"/>
      <c r="N30" s="28"/>
      <c r="O30" s="22">
        <v>8</v>
      </c>
      <c r="P30" s="23">
        <f>ROUND(SUMPRODUCT(H30:O30,$H$9:$O$9)/100,1)</f>
        <v>8</v>
      </c>
      <c r="Q30" s="24" t="str">
        <f t="shared" si="0"/>
        <v>B+</v>
      </c>
      <c r="R30" s="25" t="str">
        <f t="shared" si="1"/>
        <v>Khá</v>
      </c>
      <c r="S30" s="26" t="str">
        <f t="shared" si="2"/>
        <v/>
      </c>
      <c r="T30" s="27" t="s">
        <v>50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2:38" ht="15.75" customHeight="1">
      <c r="B31" s="17">
        <v>22</v>
      </c>
      <c r="C31" s="18" t="s">
        <v>925</v>
      </c>
      <c r="D31" s="64" t="s">
        <v>258</v>
      </c>
      <c r="E31" s="19" t="s">
        <v>357</v>
      </c>
      <c r="F31" s="20" t="s">
        <v>146</v>
      </c>
      <c r="G31" s="18" t="s">
        <v>68</v>
      </c>
      <c r="H31" s="21">
        <v>7</v>
      </c>
      <c r="I31" s="21">
        <v>5</v>
      </c>
      <c r="J31" s="21">
        <v>7</v>
      </c>
      <c r="K31" s="21">
        <v>6</v>
      </c>
      <c r="L31" s="28"/>
      <c r="M31" s="28"/>
      <c r="N31" s="28"/>
      <c r="O31" s="22">
        <v>7.5</v>
      </c>
      <c r="P31" s="23">
        <f>ROUND(SUMPRODUCT(H31:O31,$H$9:$O$9)/100,1)</f>
        <v>7</v>
      </c>
      <c r="Q31" s="24" t="str">
        <f t="shared" si="0"/>
        <v>B</v>
      </c>
      <c r="R31" s="25" t="str">
        <f t="shared" si="1"/>
        <v>Khá</v>
      </c>
      <c r="S31" s="26" t="str">
        <f t="shared" si="2"/>
        <v/>
      </c>
      <c r="T31" s="27" t="s">
        <v>50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2:38" ht="15.75" customHeight="1">
      <c r="B32" s="17">
        <v>23</v>
      </c>
      <c r="C32" s="18" t="s">
        <v>926</v>
      </c>
      <c r="D32" s="64" t="s">
        <v>148</v>
      </c>
      <c r="E32" s="19" t="s">
        <v>927</v>
      </c>
      <c r="F32" s="20" t="s">
        <v>832</v>
      </c>
      <c r="G32" s="18" t="s">
        <v>84</v>
      </c>
      <c r="H32" s="21">
        <v>10</v>
      </c>
      <c r="I32" s="21">
        <v>7</v>
      </c>
      <c r="J32" s="21">
        <v>9</v>
      </c>
      <c r="K32" s="21">
        <v>9</v>
      </c>
      <c r="L32" s="28"/>
      <c r="M32" s="28"/>
      <c r="N32" s="28"/>
      <c r="O32" s="22">
        <v>8.5</v>
      </c>
      <c r="P32" s="23">
        <f>ROUND(SUMPRODUCT(H32:O32,$H$9:$O$9)/100,1)</f>
        <v>8.6</v>
      </c>
      <c r="Q32" s="24" t="str">
        <f t="shared" si="0"/>
        <v>A</v>
      </c>
      <c r="R32" s="25" t="str">
        <f t="shared" si="1"/>
        <v>Giỏi</v>
      </c>
      <c r="S32" s="26" t="str">
        <f t="shared" si="2"/>
        <v/>
      </c>
      <c r="T32" s="27" t="s">
        <v>50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2:38" ht="15.75" customHeight="1">
      <c r="B33" s="17">
        <v>24</v>
      </c>
      <c r="C33" s="18" t="s">
        <v>928</v>
      </c>
      <c r="D33" s="64" t="s">
        <v>929</v>
      </c>
      <c r="E33" s="19" t="s">
        <v>361</v>
      </c>
      <c r="F33" s="20" t="s">
        <v>867</v>
      </c>
      <c r="G33" s="18" t="s">
        <v>77</v>
      </c>
      <c r="H33" s="21">
        <v>10</v>
      </c>
      <c r="I33" s="21">
        <v>7</v>
      </c>
      <c r="J33" s="21">
        <v>8</v>
      </c>
      <c r="K33" s="21">
        <v>8</v>
      </c>
      <c r="L33" s="28"/>
      <c r="M33" s="28"/>
      <c r="N33" s="28"/>
      <c r="O33" s="22">
        <v>9</v>
      </c>
      <c r="P33" s="23">
        <f>ROUND(SUMPRODUCT(H33:O33,$H$9:$O$9)/100,1)</f>
        <v>8.6999999999999993</v>
      </c>
      <c r="Q33" s="24" t="str">
        <f t="shared" si="0"/>
        <v>A</v>
      </c>
      <c r="R33" s="25" t="str">
        <f t="shared" si="1"/>
        <v>Giỏi</v>
      </c>
      <c r="S33" s="26" t="str">
        <f t="shared" si="2"/>
        <v/>
      </c>
      <c r="T33" s="27" t="s">
        <v>50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2:38" ht="15.75" customHeight="1">
      <c r="B34" s="17">
        <v>25</v>
      </c>
      <c r="C34" s="18" t="s">
        <v>930</v>
      </c>
      <c r="D34" s="64" t="s">
        <v>931</v>
      </c>
      <c r="E34" s="19" t="s">
        <v>364</v>
      </c>
      <c r="F34" s="20" t="s">
        <v>620</v>
      </c>
      <c r="G34" s="18" t="s">
        <v>124</v>
      </c>
      <c r="H34" s="21">
        <v>9</v>
      </c>
      <c r="I34" s="21">
        <v>7</v>
      </c>
      <c r="J34" s="21">
        <v>9</v>
      </c>
      <c r="K34" s="21">
        <v>8</v>
      </c>
      <c r="L34" s="28"/>
      <c r="M34" s="28"/>
      <c r="N34" s="28"/>
      <c r="O34" s="22">
        <v>6.5</v>
      </c>
      <c r="P34" s="23">
        <f>ROUND(SUMPRODUCT(H34:O34,$H$9:$O$9)/100,1)</f>
        <v>7.2</v>
      </c>
      <c r="Q34" s="24" t="str">
        <f t="shared" si="0"/>
        <v>B</v>
      </c>
      <c r="R34" s="25" t="str">
        <f t="shared" si="1"/>
        <v>Khá</v>
      </c>
      <c r="S34" s="26" t="str">
        <f t="shared" si="2"/>
        <v/>
      </c>
      <c r="T34" s="27" t="s">
        <v>50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2:38" ht="15.75" customHeight="1">
      <c r="B35" s="17">
        <v>26</v>
      </c>
      <c r="C35" s="18" t="s">
        <v>932</v>
      </c>
      <c r="D35" s="64" t="s">
        <v>933</v>
      </c>
      <c r="E35" s="19" t="s">
        <v>364</v>
      </c>
      <c r="F35" s="20" t="s">
        <v>934</v>
      </c>
      <c r="G35" s="18" t="s">
        <v>72</v>
      </c>
      <c r="H35" s="21">
        <v>8</v>
      </c>
      <c r="I35" s="21">
        <v>5</v>
      </c>
      <c r="J35" s="21">
        <v>6</v>
      </c>
      <c r="K35" s="21">
        <v>6</v>
      </c>
      <c r="L35" s="28"/>
      <c r="M35" s="28"/>
      <c r="N35" s="28"/>
      <c r="O35" s="22">
        <v>7</v>
      </c>
      <c r="P35" s="23">
        <f>ROUND(SUMPRODUCT(H35:O35,$H$9:$O$9)/100,1)</f>
        <v>6.7</v>
      </c>
      <c r="Q35" s="24" t="str">
        <f t="shared" si="0"/>
        <v>C+</v>
      </c>
      <c r="R35" s="25" t="str">
        <f t="shared" si="1"/>
        <v>Trung bình</v>
      </c>
      <c r="S35" s="26" t="str">
        <f t="shared" si="2"/>
        <v/>
      </c>
      <c r="T35" s="27" t="s">
        <v>50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2:38" ht="15.75" customHeight="1">
      <c r="B36" s="17">
        <v>27</v>
      </c>
      <c r="C36" s="18" t="s">
        <v>935</v>
      </c>
      <c r="D36" s="64" t="s">
        <v>936</v>
      </c>
      <c r="E36" s="19" t="s">
        <v>742</v>
      </c>
      <c r="F36" s="20" t="s">
        <v>937</v>
      </c>
      <c r="G36" s="18" t="s">
        <v>84</v>
      </c>
      <c r="H36" s="21">
        <v>10</v>
      </c>
      <c r="I36" s="21">
        <v>7</v>
      </c>
      <c r="J36" s="21">
        <v>8</v>
      </c>
      <c r="K36" s="21">
        <v>7</v>
      </c>
      <c r="L36" s="28"/>
      <c r="M36" s="28"/>
      <c r="N36" s="28"/>
      <c r="O36" s="22">
        <v>8</v>
      </c>
      <c r="P36" s="23">
        <f>ROUND(SUMPRODUCT(H36:O36,$H$9:$O$9)/100,1)</f>
        <v>8</v>
      </c>
      <c r="Q36" s="24" t="str">
        <f t="shared" si="0"/>
        <v>B+</v>
      </c>
      <c r="R36" s="25" t="str">
        <f t="shared" si="1"/>
        <v>Khá</v>
      </c>
      <c r="S36" s="26" t="str">
        <f t="shared" si="2"/>
        <v/>
      </c>
      <c r="T36" s="27" t="s">
        <v>50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2:38" ht="15.75" customHeight="1">
      <c r="B37" s="17">
        <v>28</v>
      </c>
      <c r="C37" s="18" t="s">
        <v>938</v>
      </c>
      <c r="D37" s="64" t="s">
        <v>446</v>
      </c>
      <c r="E37" s="19" t="s">
        <v>742</v>
      </c>
      <c r="F37" s="20" t="s">
        <v>536</v>
      </c>
      <c r="G37" s="18" t="s">
        <v>96</v>
      </c>
      <c r="H37" s="21">
        <v>10</v>
      </c>
      <c r="I37" s="21">
        <v>8</v>
      </c>
      <c r="J37" s="21">
        <v>9</v>
      </c>
      <c r="K37" s="21">
        <v>8</v>
      </c>
      <c r="L37" s="28"/>
      <c r="M37" s="28"/>
      <c r="N37" s="28"/>
      <c r="O37" s="22">
        <v>7.5</v>
      </c>
      <c r="P37" s="23">
        <f>ROUND(SUMPRODUCT(H37:O37,$H$9:$O$9)/100,1)</f>
        <v>8</v>
      </c>
      <c r="Q37" s="24" t="str">
        <f t="shared" si="0"/>
        <v>B+</v>
      </c>
      <c r="R37" s="25" t="str">
        <f t="shared" si="1"/>
        <v>Khá</v>
      </c>
      <c r="S37" s="26" t="str">
        <f t="shared" si="2"/>
        <v/>
      </c>
      <c r="T37" s="27" t="s">
        <v>50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2:38" ht="15.75" customHeight="1">
      <c r="B38" s="17">
        <v>29</v>
      </c>
      <c r="C38" s="18" t="s">
        <v>939</v>
      </c>
      <c r="D38" s="64" t="s">
        <v>940</v>
      </c>
      <c r="E38" s="19" t="s">
        <v>371</v>
      </c>
      <c r="F38" s="20" t="s">
        <v>539</v>
      </c>
      <c r="G38" s="18" t="s">
        <v>72</v>
      </c>
      <c r="H38" s="21">
        <v>10</v>
      </c>
      <c r="I38" s="21">
        <v>8</v>
      </c>
      <c r="J38" s="21">
        <v>9</v>
      </c>
      <c r="K38" s="21">
        <v>8</v>
      </c>
      <c r="L38" s="28"/>
      <c r="M38" s="28"/>
      <c r="N38" s="28"/>
      <c r="O38" s="22">
        <v>9</v>
      </c>
      <c r="P38" s="23">
        <f>ROUND(SUMPRODUCT(H38:O38,$H$9:$O$9)/100,1)</f>
        <v>8.9</v>
      </c>
      <c r="Q38" s="24" t="str">
        <f t="shared" si="0"/>
        <v>A</v>
      </c>
      <c r="R38" s="25" t="str">
        <f t="shared" si="1"/>
        <v>Giỏi</v>
      </c>
      <c r="S38" s="26" t="str">
        <f t="shared" si="2"/>
        <v/>
      </c>
      <c r="T38" s="27" t="s">
        <v>50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2:38" ht="15.75" customHeight="1">
      <c r="B39" s="17">
        <v>30</v>
      </c>
      <c r="C39" s="18" t="s">
        <v>941</v>
      </c>
      <c r="D39" s="64" t="s">
        <v>942</v>
      </c>
      <c r="E39" s="19" t="s">
        <v>371</v>
      </c>
      <c r="F39" s="20" t="s">
        <v>943</v>
      </c>
      <c r="G39" s="18" t="s">
        <v>84</v>
      </c>
      <c r="H39" s="21">
        <v>10</v>
      </c>
      <c r="I39" s="21">
        <v>7</v>
      </c>
      <c r="J39" s="21">
        <v>9</v>
      </c>
      <c r="K39" s="21">
        <v>8</v>
      </c>
      <c r="L39" s="28"/>
      <c r="M39" s="28"/>
      <c r="N39" s="28"/>
      <c r="O39" s="22">
        <v>9.5</v>
      </c>
      <c r="P39" s="23">
        <f>ROUND(SUMPRODUCT(H39:O39,$H$9:$O$9)/100,1)</f>
        <v>9.1</v>
      </c>
      <c r="Q39" s="24" t="str">
        <f t="shared" si="0"/>
        <v>A+</v>
      </c>
      <c r="R39" s="25" t="str">
        <f t="shared" si="1"/>
        <v>Giỏi</v>
      </c>
      <c r="S39" s="26" t="str">
        <f t="shared" si="2"/>
        <v/>
      </c>
      <c r="T39" s="27" t="s">
        <v>50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2:38" ht="15.75" customHeight="1">
      <c r="B40" s="17">
        <v>31</v>
      </c>
      <c r="C40" s="18" t="s">
        <v>944</v>
      </c>
      <c r="D40" s="64" t="s">
        <v>122</v>
      </c>
      <c r="E40" s="19" t="s">
        <v>371</v>
      </c>
      <c r="F40" s="20" t="s">
        <v>945</v>
      </c>
      <c r="G40" s="18" t="s">
        <v>68</v>
      </c>
      <c r="H40" s="21">
        <v>10</v>
      </c>
      <c r="I40" s="21">
        <v>8</v>
      </c>
      <c r="J40" s="21">
        <v>9</v>
      </c>
      <c r="K40" s="21">
        <v>9</v>
      </c>
      <c r="L40" s="28"/>
      <c r="M40" s="28"/>
      <c r="N40" s="28"/>
      <c r="O40" s="22">
        <v>8.5</v>
      </c>
      <c r="P40" s="23">
        <f>ROUND(SUMPRODUCT(H40:O40,$H$9:$O$9)/100,1)</f>
        <v>8.6999999999999993</v>
      </c>
      <c r="Q40" s="24" t="str">
        <f t="shared" si="0"/>
        <v>A</v>
      </c>
      <c r="R40" s="25" t="str">
        <f t="shared" si="1"/>
        <v>Giỏi</v>
      </c>
      <c r="S40" s="26" t="str">
        <f t="shared" si="2"/>
        <v/>
      </c>
      <c r="T40" s="27" t="s">
        <v>50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2:38" ht="15.75" customHeight="1">
      <c r="B41" s="17">
        <v>32</v>
      </c>
      <c r="C41" s="18" t="s">
        <v>946</v>
      </c>
      <c r="D41" s="64" t="s">
        <v>243</v>
      </c>
      <c r="E41" s="19" t="s">
        <v>371</v>
      </c>
      <c r="F41" s="20" t="s">
        <v>947</v>
      </c>
      <c r="G41" s="18" t="s">
        <v>72</v>
      </c>
      <c r="H41" s="21">
        <v>8</v>
      </c>
      <c r="I41" s="21">
        <v>5</v>
      </c>
      <c r="J41" s="21">
        <v>7</v>
      </c>
      <c r="K41" s="21">
        <v>6</v>
      </c>
      <c r="L41" s="28"/>
      <c r="M41" s="28"/>
      <c r="N41" s="28"/>
      <c r="O41" s="22">
        <v>9.5</v>
      </c>
      <c r="P41" s="23">
        <f>ROUND(SUMPRODUCT(H41:O41,$H$9:$O$9)/100,1)</f>
        <v>8.3000000000000007</v>
      </c>
      <c r="Q41" s="24" t="str">
        <f t="shared" si="0"/>
        <v>B+</v>
      </c>
      <c r="R41" s="25" t="str">
        <f t="shared" si="1"/>
        <v>Khá</v>
      </c>
      <c r="S41" s="26" t="str">
        <f t="shared" si="2"/>
        <v/>
      </c>
      <c r="T41" s="27" t="s">
        <v>50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2:38" ht="15.75" customHeight="1">
      <c r="B42" s="17">
        <v>33</v>
      </c>
      <c r="C42" s="18" t="s">
        <v>948</v>
      </c>
      <c r="D42" s="64" t="s">
        <v>397</v>
      </c>
      <c r="E42" s="19" t="s">
        <v>949</v>
      </c>
      <c r="F42" s="20" t="s">
        <v>950</v>
      </c>
      <c r="G42" s="18" t="s">
        <v>101</v>
      </c>
      <c r="H42" s="21">
        <v>8</v>
      </c>
      <c r="I42" s="21">
        <v>7</v>
      </c>
      <c r="J42" s="21">
        <v>9</v>
      </c>
      <c r="K42" s="21">
        <v>8</v>
      </c>
      <c r="L42" s="28"/>
      <c r="M42" s="28"/>
      <c r="N42" s="28"/>
      <c r="O42" s="22">
        <v>9.5</v>
      </c>
      <c r="P42" s="23">
        <f>ROUND(SUMPRODUCT(H42:O42,$H$9:$O$9)/100,1)</f>
        <v>8.9</v>
      </c>
      <c r="Q42" s="24" t="str">
        <f t="shared" ref="Q42:Q78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25" t="str">
        <f t="shared" ref="R42:R78" si="4">IF($P42&lt;4,"Kém",IF(AND($P42&gt;=4,$P42&lt;=5.4),"Trung bình yếu",IF(AND($P42&gt;=5.5,$P42&lt;=6.9),"Trung bình",IF(AND($P42&gt;=7,$P42&lt;=8.4),"Khá",IF(AND($P42&gt;=8.5,$P42&lt;=10),"Giỏi","")))))</f>
        <v>Giỏi</v>
      </c>
      <c r="S42" s="26" t="str">
        <f t="shared" ref="S42:S67" si="5">+IF(OR($H42=0,$I42=0,$J42=0,$K42=0),"Không đủ ĐKDT","")</f>
        <v/>
      </c>
      <c r="T42" s="27" t="s">
        <v>50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2:38" ht="15.75" customHeight="1">
      <c r="B43" s="17">
        <v>34</v>
      </c>
      <c r="C43" s="18" t="s">
        <v>951</v>
      </c>
      <c r="D43" s="64" t="s">
        <v>122</v>
      </c>
      <c r="E43" s="19" t="s">
        <v>182</v>
      </c>
      <c r="F43" s="20" t="s">
        <v>952</v>
      </c>
      <c r="G43" s="18" t="s">
        <v>96</v>
      </c>
      <c r="H43" s="21">
        <v>7</v>
      </c>
      <c r="I43" s="21">
        <v>6</v>
      </c>
      <c r="J43" s="21">
        <v>8</v>
      </c>
      <c r="K43" s="21">
        <v>8</v>
      </c>
      <c r="L43" s="28"/>
      <c r="M43" s="28"/>
      <c r="N43" s="28"/>
      <c r="O43" s="22">
        <v>8.5</v>
      </c>
      <c r="P43" s="23">
        <f>ROUND(SUMPRODUCT(H43:O43,$H$9:$O$9)/100,1)</f>
        <v>8</v>
      </c>
      <c r="Q43" s="24" t="str">
        <f t="shared" si="3"/>
        <v>B+</v>
      </c>
      <c r="R43" s="25" t="str">
        <f t="shared" si="4"/>
        <v>Khá</v>
      </c>
      <c r="S43" s="26" t="str">
        <f t="shared" si="5"/>
        <v/>
      </c>
      <c r="T43" s="27" t="s">
        <v>50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2:38" ht="15.75" customHeight="1">
      <c r="B44" s="17">
        <v>35</v>
      </c>
      <c r="C44" s="18" t="s">
        <v>953</v>
      </c>
      <c r="D44" s="64" t="s">
        <v>954</v>
      </c>
      <c r="E44" s="19" t="s">
        <v>189</v>
      </c>
      <c r="F44" s="20" t="s">
        <v>955</v>
      </c>
      <c r="G44" s="18" t="s">
        <v>124</v>
      </c>
      <c r="H44" s="21">
        <v>10</v>
      </c>
      <c r="I44" s="21">
        <v>7</v>
      </c>
      <c r="J44" s="21">
        <v>9</v>
      </c>
      <c r="K44" s="21">
        <v>8</v>
      </c>
      <c r="L44" s="28"/>
      <c r="M44" s="28"/>
      <c r="N44" s="28"/>
      <c r="O44" s="22">
        <v>9</v>
      </c>
      <c r="P44" s="23">
        <f>ROUND(SUMPRODUCT(H44:O44,$H$9:$O$9)/100,1)</f>
        <v>8.8000000000000007</v>
      </c>
      <c r="Q44" s="24" t="str">
        <f t="shared" si="3"/>
        <v>A</v>
      </c>
      <c r="R44" s="25" t="str">
        <f t="shared" si="4"/>
        <v>Giỏi</v>
      </c>
      <c r="S44" s="26" t="str">
        <f t="shared" si="5"/>
        <v/>
      </c>
      <c r="T44" s="27" t="s">
        <v>50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2:38" ht="16.5" customHeight="1">
      <c r="B45" s="17">
        <v>36</v>
      </c>
      <c r="C45" s="18" t="s">
        <v>956</v>
      </c>
      <c r="D45" s="64" t="s">
        <v>98</v>
      </c>
      <c r="E45" s="19" t="s">
        <v>189</v>
      </c>
      <c r="F45" s="20" t="s">
        <v>957</v>
      </c>
      <c r="G45" s="18" t="s">
        <v>96</v>
      </c>
      <c r="H45" s="21">
        <v>9</v>
      </c>
      <c r="I45" s="21">
        <v>5</v>
      </c>
      <c r="J45" s="21">
        <v>9</v>
      </c>
      <c r="K45" s="21">
        <v>8</v>
      </c>
      <c r="L45" s="28"/>
      <c r="M45" s="28"/>
      <c r="N45" s="28"/>
      <c r="O45" s="22">
        <v>7</v>
      </c>
      <c r="P45" s="23">
        <f>ROUND(SUMPRODUCT(H45:O45,$H$9:$O$9)/100,1)</f>
        <v>7.3</v>
      </c>
      <c r="Q45" s="24" t="str">
        <f t="shared" si="3"/>
        <v>B</v>
      </c>
      <c r="R45" s="25" t="str">
        <f t="shared" si="4"/>
        <v>Khá</v>
      </c>
      <c r="S45" s="26" t="str">
        <f t="shared" si="5"/>
        <v/>
      </c>
      <c r="T45" s="27" t="s">
        <v>51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2:38" ht="16.5" customHeight="1">
      <c r="B46" s="17">
        <v>37</v>
      </c>
      <c r="C46" s="18" t="s">
        <v>958</v>
      </c>
      <c r="D46" s="64" t="s">
        <v>265</v>
      </c>
      <c r="E46" s="19" t="s">
        <v>196</v>
      </c>
      <c r="F46" s="20" t="s">
        <v>959</v>
      </c>
      <c r="G46" s="18" t="s">
        <v>72</v>
      </c>
      <c r="H46" s="21">
        <v>10</v>
      </c>
      <c r="I46" s="21">
        <v>7</v>
      </c>
      <c r="J46" s="21">
        <v>8</v>
      </c>
      <c r="K46" s="21">
        <v>7</v>
      </c>
      <c r="L46" s="28"/>
      <c r="M46" s="28"/>
      <c r="N46" s="28"/>
      <c r="O46" s="22">
        <v>4</v>
      </c>
      <c r="P46" s="23">
        <f>ROUND(SUMPRODUCT(H46:O46,$H$9:$O$9)/100,1)</f>
        <v>5.6</v>
      </c>
      <c r="Q46" s="24" t="str">
        <f t="shared" si="3"/>
        <v>C</v>
      </c>
      <c r="R46" s="25" t="str">
        <f t="shared" si="4"/>
        <v>Trung bình</v>
      </c>
      <c r="S46" s="26" t="str">
        <f t="shared" si="5"/>
        <v/>
      </c>
      <c r="T46" s="27" t="s">
        <v>51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2:38" ht="16.5" customHeight="1">
      <c r="B47" s="17">
        <v>38</v>
      </c>
      <c r="C47" s="18" t="s">
        <v>960</v>
      </c>
      <c r="D47" s="64" t="s">
        <v>961</v>
      </c>
      <c r="E47" s="19" t="s">
        <v>196</v>
      </c>
      <c r="F47" s="20" t="s">
        <v>864</v>
      </c>
      <c r="G47" s="18" t="s">
        <v>96</v>
      </c>
      <c r="H47" s="21">
        <v>8</v>
      </c>
      <c r="I47" s="21">
        <v>3</v>
      </c>
      <c r="J47" s="21">
        <v>7</v>
      </c>
      <c r="K47" s="21">
        <v>6</v>
      </c>
      <c r="L47" s="28"/>
      <c r="M47" s="28"/>
      <c r="N47" s="28"/>
      <c r="O47" s="22">
        <v>3</v>
      </c>
      <c r="P47" s="23">
        <f>ROUND(SUMPRODUCT(H47:O47,$H$9:$O$9)/100,1)</f>
        <v>4.2</v>
      </c>
      <c r="Q47" s="24" t="str">
        <f t="shared" si="3"/>
        <v>D</v>
      </c>
      <c r="R47" s="25" t="str">
        <f t="shared" si="4"/>
        <v>Trung bình yếu</v>
      </c>
      <c r="S47" s="26" t="str">
        <f t="shared" si="5"/>
        <v/>
      </c>
      <c r="T47" s="27" t="s">
        <v>51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2:38" ht="16.5" customHeight="1">
      <c r="B48" s="17">
        <v>39</v>
      </c>
      <c r="C48" s="18" t="s">
        <v>962</v>
      </c>
      <c r="D48" s="64" t="s">
        <v>34</v>
      </c>
      <c r="E48" s="19" t="s">
        <v>779</v>
      </c>
      <c r="F48" s="20" t="s">
        <v>963</v>
      </c>
      <c r="G48" s="18" t="s">
        <v>101</v>
      </c>
      <c r="H48" s="21">
        <v>7</v>
      </c>
      <c r="I48" s="21">
        <v>5</v>
      </c>
      <c r="J48" s="21">
        <v>8</v>
      </c>
      <c r="K48" s="21">
        <v>7</v>
      </c>
      <c r="L48" s="28"/>
      <c r="M48" s="28"/>
      <c r="N48" s="28"/>
      <c r="O48" s="22">
        <v>7.5</v>
      </c>
      <c r="P48" s="23">
        <f>ROUND(SUMPRODUCT(H48:O48,$H$9:$O$9)/100,1)</f>
        <v>7.2</v>
      </c>
      <c r="Q48" s="24" t="str">
        <f t="shared" si="3"/>
        <v>B</v>
      </c>
      <c r="R48" s="25" t="str">
        <f t="shared" si="4"/>
        <v>Khá</v>
      </c>
      <c r="S48" s="26" t="str">
        <f t="shared" si="5"/>
        <v/>
      </c>
      <c r="T48" s="27" t="s">
        <v>51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ht="16.5" customHeight="1">
      <c r="B49" s="17">
        <v>40</v>
      </c>
      <c r="C49" s="18" t="s">
        <v>964</v>
      </c>
      <c r="D49" s="64" t="s">
        <v>394</v>
      </c>
      <c r="E49" s="19" t="s">
        <v>214</v>
      </c>
      <c r="F49" s="20" t="s">
        <v>965</v>
      </c>
      <c r="G49" s="18" t="s">
        <v>124</v>
      </c>
      <c r="H49" s="21">
        <v>9</v>
      </c>
      <c r="I49" s="21">
        <v>5</v>
      </c>
      <c r="J49" s="21">
        <v>8</v>
      </c>
      <c r="K49" s="21">
        <v>7</v>
      </c>
      <c r="L49" s="28"/>
      <c r="M49" s="28"/>
      <c r="N49" s="28"/>
      <c r="O49" s="22">
        <v>6</v>
      </c>
      <c r="P49" s="23">
        <f>ROUND(SUMPRODUCT(H49:O49,$H$9:$O$9)/100,1)</f>
        <v>6.5</v>
      </c>
      <c r="Q49" s="24" t="str">
        <f t="shared" si="3"/>
        <v>C+</v>
      </c>
      <c r="R49" s="25" t="str">
        <f t="shared" si="4"/>
        <v>Trung bình</v>
      </c>
      <c r="S49" s="26" t="str">
        <f t="shared" si="5"/>
        <v/>
      </c>
      <c r="T49" s="27" t="s">
        <v>51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2:38" ht="16.5" customHeight="1">
      <c r="B50" s="17">
        <v>41</v>
      </c>
      <c r="C50" s="18" t="s">
        <v>966</v>
      </c>
      <c r="D50" s="64" t="s">
        <v>254</v>
      </c>
      <c r="E50" s="19" t="s">
        <v>214</v>
      </c>
      <c r="F50" s="20" t="s">
        <v>539</v>
      </c>
      <c r="G50" s="18" t="s">
        <v>72</v>
      </c>
      <c r="H50" s="21">
        <v>10</v>
      </c>
      <c r="I50" s="21">
        <v>8</v>
      </c>
      <c r="J50" s="21">
        <v>9</v>
      </c>
      <c r="K50" s="21">
        <v>8</v>
      </c>
      <c r="L50" s="28"/>
      <c r="M50" s="28"/>
      <c r="N50" s="28"/>
      <c r="O50" s="22">
        <v>4</v>
      </c>
      <c r="P50" s="23">
        <f>ROUND(SUMPRODUCT(H50:O50,$H$9:$O$9)/100,1)</f>
        <v>5.9</v>
      </c>
      <c r="Q50" s="24" t="str">
        <f t="shared" si="3"/>
        <v>C</v>
      </c>
      <c r="R50" s="25" t="str">
        <f t="shared" si="4"/>
        <v>Trung bình</v>
      </c>
      <c r="S50" s="26" t="str">
        <f t="shared" si="5"/>
        <v/>
      </c>
      <c r="T50" s="27" t="s">
        <v>51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2:38" ht="16.5" customHeight="1">
      <c r="B51" s="17">
        <v>42</v>
      </c>
      <c r="C51" s="18" t="s">
        <v>967</v>
      </c>
      <c r="D51" s="64" t="s">
        <v>968</v>
      </c>
      <c r="E51" s="19" t="s">
        <v>412</v>
      </c>
      <c r="F51" s="20" t="s">
        <v>969</v>
      </c>
      <c r="G51" s="18" t="s">
        <v>68</v>
      </c>
      <c r="H51" s="21">
        <v>9</v>
      </c>
      <c r="I51" s="21">
        <v>6</v>
      </c>
      <c r="J51" s="21">
        <v>8</v>
      </c>
      <c r="K51" s="21">
        <v>7</v>
      </c>
      <c r="L51" s="28"/>
      <c r="M51" s="28"/>
      <c r="N51" s="28"/>
      <c r="O51" s="22">
        <v>6</v>
      </c>
      <c r="P51" s="23">
        <f>ROUND(SUMPRODUCT(H51:O51,$H$9:$O$9)/100,1)</f>
        <v>6.6</v>
      </c>
      <c r="Q51" s="24" t="str">
        <f t="shared" si="3"/>
        <v>C+</v>
      </c>
      <c r="R51" s="25" t="str">
        <f t="shared" si="4"/>
        <v>Trung bình</v>
      </c>
      <c r="S51" s="26" t="str">
        <f t="shared" si="5"/>
        <v/>
      </c>
      <c r="T51" s="27" t="s">
        <v>51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2:38" ht="16.5" customHeight="1">
      <c r="B52" s="17">
        <v>43</v>
      </c>
      <c r="C52" s="18" t="s">
        <v>970</v>
      </c>
      <c r="D52" s="64" t="s">
        <v>971</v>
      </c>
      <c r="E52" s="19" t="s">
        <v>424</v>
      </c>
      <c r="F52" s="20" t="s">
        <v>972</v>
      </c>
      <c r="G52" s="18" t="s">
        <v>68</v>
      </c>
      <c r="H52" s="21">
        <v>10</v>
      </c>
      <c r="I52" s="21">
        <v>7</v>
      </c>
      <c r="J52" s="21">
        <v>7</v>
      </c>
      <c r="K52" s="21">
        <v>6</v>
      </c>
      <c r="L52" s="28"/>
      <c r="M52" s="28"/>
      <c r="N52" s="28"/>
      <c r="O52" s="22">
        <v>3.5</v>
      </c>
      <c r="P52" s="23">
        <f>ROUND(SUMPRODUCT(H52:O52,$H$9:$O$9)/100,1)</f>
        <v>5.0999999999999996</v>
      </c>
      <c r="Q52" s="24" t="str">
        <f t="shared" si="3"/>
        <v>D+</v>
      </c>
      <c r="R52" s="25" t="str">
        <f t="shared" si="4"/>
        <v>Trung bình yếu</v>
      </c>
      <c r="S52" s="26" t="str">
        <f t="shared" si="5"/>
        <v/>
      </c>
      <c r="T52" s="27" t="s">
        <v>51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2:38" ht="16.5" customHeight="1">
      <c r="B53" s="17">
        <v>44</v>
      </c>
      <c r="C53" s="18" t="s">
        <v>973</v>
      </c>
      <c r="D53" s="64" t="s">
        <v>754</v>
      </c>
      <c r="E53" s="19" t="s">
        <v>424</v>
      </c>
      <c r="F53" s="20" t="s">
        <v>614</v>
      </c>
      <c r="G53" s="18" t="s">
        <v>124</v>
      </c>
      <c r="H53" s="21">
        <v>9</v>
      </c>
      <c r="I53" s="21">
        <v>6</v>
      </c>
      <c r="J53" s="21">
        <v>8</v>
      </c>
      <c r="K53" s="21">
        <v>7</v>
      </c>
      <c r="L53" s="28"/>
      <c r="M53" s="28"/>
      <c r="N53" s="28"/>
      <c r="O53" s="22">
        <v>5</v>
      </c>
      <c r="P53" s="23">
        <f>ROUND(SUMPRODUCT(H53:O53,$H$9:$O$9)/100,1)</f>
        <v>6</v>
      </c>
      <c r="Q53" s="24" t="str">
        <f t="shared" si="3"/>
        <v>C</v>
      </c>
      <c r="R53" s="25" t="str">
        <f t="shared" si="4"/>
        <v>Trung bình</v>
      </c>
      <c r="S53" s="26" t="str">
        <f t="shared" si="5"/>
        <v/>
      </c>
      <c r="T53" s="27" t="s">
        <v>51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2:38" ht="16.5" customHeight="1">
      <c r="B54" s="17">
        <v>45</v>
      </c>
      <c r="C54" s="18" t="s">
        <v>974</v>
      </c>
      <c r="D54" s="64" t="s">
        <v>165</v>
      </c>
      <c r="E54" s="19" t="s">
        <v>229</v>
      </c>
      <c r="F54" s="20" t="s">
        <v>975</v>
      </c>
      <c r="G54" s="18" t="s">
        <v>96</v>
      </c>
      <c r="H54" s="21">
        <v>10</v>
      </c>
      <c r="I54" s="21">
        <v>9</v>
      </c>
      <c r="J54" s="21">
        <v>9</v>
      </c>
      <c r="K54" s="21">
        <v>9</v>
      </c>
      <c r="L54" s="28"/>
      <c r="M54" s="28"/>
      <c r="N54" s="28"/>
      <c r="O54" s="22">
        <v>7.5</v>
      </c>
      <c r="P54" s="23">
        <f>ROUND(SUMPRODUCT(H54:O54,$H$9:$O$9)/100,1)</f>
        <v>8.1999999999999993</v>
      </c>
      <c r="Q54" s="24" t="str">
        <f t="shared" si="3"/>
        <v>B+</v>
      </c>
      <c r="R54" s="25" t="str">
        <f t="shared" si="4"/>
        <v>Khá</v>
      </c>
      <c r="S54" s="26" t="str">
        <f t="shared" si="5"/>
        <v/>
      </c>
      <c r="T54" s="27" t="s">
        <v>51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2:38" ht="16.5" customHeight="1">
      <c r="B55" s="17">
        <v>46</v>
      </c>
      <c r="C55" s="18" t="s">
        <v>976</v>
      </c>
      <c r="D55" s="64" t="s">
        <v>977</v>
      </c>
      <c r="E55" s="19" t="s">
        <v>978</v>
      </c>
      <c r="F55" s="20" t="s">
        <v>494</v>
      </c>
      <c r="G55" s="18" t="s">
        <v>72</v>
      </c>
      <c r="H55" s="21"/>
      <c r="I55" s="21"/>
      <c r="J55" s="21"/>
      <c r="K55" s="21"/>
      <c r="L55" s="28"/>
      <c r="M55" s="28"/>
      <c r="N55" s="28"/>
      <c r="O55" s="22" t="s">
        <v>1035</v>
      </c>
      <c r="P55" s="23">
        <f>ROUND(SUMPRODUCT(H55:O55,$H$9:$O$9)/100,1)</f>
        <v>0</v>
      </c>
      <c r="Q55" s="24" t="str">
        <f t="shared" si="3"/>
        <v>F</v>
      </c>
      <c r="R55" s="25" t="str">
        <f t="shared" si="4"/>
        <v>Kém</v>
      </c>
      <c r="S55" s="26" t="str">
        <f t="shared" si="5"/>
        <v>Không đủ ĐKDT</v>
      </c>
      <c r="T55" s="27" t="s">
        <v>51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2:38" ht="16.5" customHeight="1">
      <c r="B56" s="17">
        <v>47</v>
      </c>
      <c r="C56" s="18" t="s">
        <v>979</v>
      </c>
      <c r="D56" s="64" t="s">
        <v>980</v>
      </c>
      <c r="E56" s="19" t="s">
        <v>453</v>
      </c>
      <c r="F56" s="20" t="s">
        <v>790</v>
      </c>
      <c r="G56" s="18" t="s">
        <v>84</v>
      </c>
      <c r="H56" s="21">
        <v>10</v>
      </c>
      <c r="I56" s="21">
        <v>7</v>
      </c>
      <c r="J56" s="21">
        <v>9</v>
      </c>
      <c r="K56" s="21">
        <v>8</v>
      </c>
      <c r="L56" s="28"/>
      <c r="M56" s="28"/>
      <c r="N56" s="28"/>
      <c r="O56" s="22">
        <v>6</v>
      </c>
      <c r="P56" s="23">
        <f>ROUND(SUMPRODUCT(H56:O56,$H$9:$O$9)/100,1)</f>
        <v>7</v>
      </c>
      <c r="Q56" s="24" t="str">
        <f t="shared" si="3"/>
        <v>B</v>
      </c>
      <c r="R56" s="25" t="str">
        <f t="shared" si="4"/>
        <v>Khá</v>
      </c>
      <c r="S56" s="26" t="str">
        <f t="shared" si="5"/>
        <v/>
      </c>
      <c r="T56" s="27" t="s">
        <v>51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2:38" ht="16.5" customHeight="1">
      <c r="B57" s="17">
        <v>48</v>
      </c>
      <c r="C57" s="18" t="s">
        <v>981</v>
      </c>
      <c r="D57" s="64" t="s">
        <v>982</v>
      </c>
      <c r="E57" s="19" t="s">
        <v>653</v>
      </c>
      <c r="F57" s="20" t="s">
        <v>787</v>
      </c>
      <c r="G57" s="18" t="s">
        <v>96</v>
      </c>
      <c r="H57" s="21">
        <v>9</v>
      </c>
      <c r="I57" s="21">
        <v>7</v>
      </c>
      <c r="J57" s="21">
        <v>8</v>
      </c>
      <c r="K57" s="21">
        <v>8</v>
      </c>
      <c r="L57" s="28"/>
      <c r="M57" s="28"/>
      <c r="N57" s="28"/>
      <c r="O57" s="22">
        <v>7.5</v>
      </c>
      <c r="P57" s="23">
        <f>ROUND(SUMPRODUCT(H57:O57,$H$9:$O$9)/100,1)</f>
        <v>7.7</v>
      </c>
      <c r="Q57" s="24" t="str">
        <f t="shared" si="3"/>
        <v>B</v>
      </c>
      <c r="R57" s="25" t="str">
        <f t="shared" si="4"/>
        <v>Khá</v>
      </c>
      <c r="S57" s="26" t="str">
        <f t="shared" si="5"/>
        <v/>
      </c>
      <c r="T57" s="27" t="s">
        <v>51</v>
      </c>
      <c r="U57" s="3"/>
      <c r="V57" s="16"/>
      <c r="W57" s="58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</row>
    <row r="58" spans="2:38" ht="16.5" customHeight="1">
      <c r="B58" s="17">
        <v>49</v>
      </c>
      <c r="C58" s="18" t="s">
        <v>983</v>
      </c>
      <c r="D58" s="64" t="s">
        <v>148</v>
      </c>
      <c r="E58" s="19" t="s">
        <v>984</v>
      </c>
      <c r="F58" s="20" t="s">
        <v>617</v>
      </c>
      <c r="G58" s="18" t="s">
        <v>68</v>
      </c>
      <c r="H58" s="21">
        <v>10</v>
      </c>
      <c r="I58" s="21">
        <v>9</v>
      </c>
      <c r="J58" s="21">
        <v>9</v>
      </c>
      <c r="K58" s="21">
        <v>9</v>
      </c>
      <c r="L58" s="28"/>
      <c r="M58" s="28"/>
      <c r="N58" s="28"/>
      <c r="O58" s="22">
        <v>10</v>
      </c>
      <c r="P58" s="23">
        <f>ROUND(SUMPRODUCT(H58:O58,$H$9:$O$9)/100,1)</f>
        <v>9.6999999999999993</v>
      </c>
      <c r="Q58" s="24" t="str">
        <f t="shared" si="3"/>
        <v>A+</v>
      </c>
      <c r="R58" s="25" t="str">
        <f t="shared" si="4"/>
        <v>Giỏi</v>
      </c>
      <c r="S58" s="26" t="str">
        <f t="shared" si="5"/>
        <v/>
      </c>
      <c r="T58" s="27" t="s">
        <v>51</v>
      </c>
      <c r="U58" s="3"/>
      <c r="V58" s="16"/>
      <c r="W58" s="58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</row>
    <row r="59" spans="2:38" ht="16.5" customHeight="1">
      <c r="B59" s="17">
        <v>50</v>
      </c>
      <c r="C59" s="18" t="s">
        <v>985</v>
      </c>
      <c r="D59" s="64" t="s">
        <v>986</v>
      </c>
      <c r="E59" s="19" t="s">
        <v>247</v>
      </c>
      <c r="F59" s="20" t="s">
        <v>596</v>
      </c>
      <c r="G59" s="18" t="s">
        <v>101</v>
      </c>
      <c r="H59" s="21">
        <v>6</v>
      </c>
      <c r="I59" s="21">
        <v>5</v>
      </c>
      <c r="J59" s="21">
        <v>7</v>
      </c>
      <c r="K59" s="21">
        <v>7</v>
      </c>
      <c r="L59" s="28"/>
      <c r="M59" s="28"/>
      <c r="N59" s="28"/>
      <c r="O59" s="22">
        <v>6.5</v>
      </c>
      <c r="P59" s="23">
        <f>ROUND(SUMPRODUCT(H59:O59,$H$9:$O$9)/100,1)</f>
        <v>6.4</v>
      </c>
      <c r="Q59" s="24" t="str">
        <f t="shared" si="3"/>
        <v>C</v>
      </c>
      <c r="R59" s="25" t="str">
        <f t="shared" si="4"/>
        <v>Trung bình</v>
      </c>
      <c r="S59" s="26" t="str">
        <f t="shared" si="5"/>
        <v/>
      </c>
      <c r="T59" s="27" t="s">
        <v>51</v>
      </c>
      <c r="U59" s="3"/>
      <c r="V59" s="16"/>
      <c r="W59" s="58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</row>
    <row r="60" spans="2:38" ht="16.5" customHeight="1">
      <c r="B60" s="17">
        <v>51</v>
      </c>
      <c r="C60" s="18" t="s">
        <v>987</v>
      </c>
      <c r="D60" s="64" t="s">
        <v>988</v>
      </c>
      <c r="E60" s="19" t="s">
        <v>247</v>
      </c>
      <c r="F60" s="20" t="s">
        <v>223</v>
      </c>
      <c r="G60" s="18" t="s">
        <v>321</v>
      </c>
      <c r="H60" s="21">
        <v>8</v>
      </c>
      <c r="I60" s="21">
        <v>5</v>
      </c>
      <c r="J60" s="21">
        <v>8</v>
      </c>
      <c r="K60" s="21">
        <v>7</v>
      </c>
      <c r="L60" s="28"/>
      <c r="M60" s="28"/>
      <c r="N60" s="28"/>
      <c r="O60" s="22">
        <v>4</v>
      </c>
      <c r="P60" s="23">
        <f>ROUND(SUMPRODUCT(H60:O60,$H$9:$O$9)/100,1)</f>
        <v>5.2</v>
      </c>
      <c r="Q60" s="24" t="str">
        <f t="shared" si="3"/>
        <v>D+</v>
      </c>
      <c r="R60" s="25" t="str">
        <f t="shared" si="4"/>
        <v>Trung bình yếu</v>
      </c>
      <c r="S60" s="26" t="str">
        <f t="shared" si="5"/>
        <v/>
      </c>
      <c r="T60" s="27" t="s">
        <v>51</v>
      </c>
      <c r="U60" s="3"/>
      <c r="V60" s="16"/>
      <c r="W60" s="58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</row>
    <row r="61" spans="2:38" ht="16.5" customHeight="1">
      <c r="B61" s="17">
        <v>52</v>
      </c>
      <c r="C61" s="18" t="s">
        <v>989</v>
      </c>
      <c r="D61" s="64" t="s">
        <v>990</v>
      </c>
      <c r="E61" s="19" t="s">
        <v>472</v>
      </c>
      <c r="F61" s="20" t="s">
        <v>341</v>
      </c>
      <c r="G61" s="18" t="s">
        <v>72</v>
      </c>
      <c r="H61" s="21">
        <v>8</v>
      </c>
      <c r="I61" s="21">
        <v>7</v>
      </c>
      <c r="J61" s="21">
        <v>7</v>
      </c>
      <c r="K61" s="21">
        <v>7</v>
      </c>
      <c r="L61" s="28"/>
      <c r="M61" s="28"/>
      <c r="N61" s="28"/>
      <c r="O61" s="22">
        <v>4</v>
      </c>
      <c r="P61" s="23">
        <f>ROUND(SUMPRODUCT(H61:O61,$H$9:$O$9)/100,1)</f>
        <v>5.3</v>
      </c>
      <c r="Q61" s="24" t="str">
        <f t="shared" si="3"/>
        <v>D+</v>
      </c>
      <c r="R61" s="25" t="str">
        <f t="shared" si="4"/>
        <v>Trung bình yếu</v>
      </c>
      <c r="S61" s="26" t="str">
        <f t="shared" si="5"/>
        <v/>
      </c>
      <c r="T61" s="27" t="s">
        <v>51</v>
      </c>
      <c r="U61" s="3"/>
      <c r="V61" s="16"/>
      <c r="W61" s="58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</row>
    <row r="62" spans="2:38" ht="16.5" customHeight="1">
      <c r="B62" s="17">
        <v>53</v>
      </c>
      <c r="C62" s="18" t="s">
        <v>991</v>
      </c>
      <c r="D62" s="64" t="s">
        <v>933</v>
      </c>
      <c r="E62" s="19" t="s">
        <v>472</v>
      </c>
      <c r="F62" s="20" t="s">
        <v>992</v>
      </c>
      <c r="G62" s="18" t="s">
        <v>84</v>
      </c>
      <c r="H62" s="21">
        <v>6</v>
      </c>
      <c r="I62" s="21">
        <v>3</v>
      </c>
      <c r="J62" s="21">
        <v>5</v>
      </c>
      <c r="K62" s="21">
        <v>5</v>
      </c>
      <c r="L62" s="28"/>
      <c r="M62" s="28"/>
      <c r="N62" s="28"/>
      <c r="O62" s="22">
        <v>7</v>
      </c>
      <c r="P62" s="23">
        <f>ROUND(SUMPRODUCT(H62:O62,$H$9:$O$9)/100,1)</f>
        <v>6.1</v>
      </c>
      <c r="Q62" s="24" t="str">
        <f t="shared" si="3"/>
        <v>C</v>
      </c>
      <c r="R62" s="25" t="str">
        <f t="shared" si="4"/>
        <v>Trung bình</v>
      </c>
      <c r="S62" s="26" t="str">
        <f t="shared" si="5"/>
        <v/>
      </c>
      <c r="T62" s="27" t="s">
        <v>51</v>
      </c>
      <c r="U62" s="3"/>
      <c r="V62" s="16"/>
      <c r="W62" s="58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</row>
    <row r="63" spans="2:38" ht="16.5" customHeight="1">
      <c r="B63" s="17">
        <v>54</v>
      </c>
      <c r="C63" s="18" t="s">
        <v>993</v>
      </c>
      <c r="D63" s="64" t="s">
        <v>994</v>
      </c>
      <c r="E63" s="19" t="s">
        <v>995</v>
      </c>
      <c r="F63" s="20" t="s">
        <v>969</v>
      </c>
      <c r="G63" s="18" t="s">
        <v>77</v>
      </c>
      <c r="H63" s="21">
        <v>10</v>
      </c>
      <c r="I63" s="21">
        <v>8</v>
      </c>
      <c r="J63" s="21">
        <v>9</v>
      </c>
      <c r="K63" s="21">
        <v>9</v>
      </c>
      <c r="L63" s="28"/>
      <c r="M63" s="28"/>
      <c r="N63" s="28"/>
      <c r="O63" s="22">
        <v>7</v>
      </c>
      <c r="P63" s="23">
        <f>ROUND(SUMPRODUCT(H63:O63,$H$9:$O$9)/100,1)</f>
        <v>7.8</v>
      </c>
      <c r="Q63" s="24" t="str">
        <f t="shared" si="3"/>
        <v>B</v>
      </c>
      <c r="R63" s="25" t="str">
        <f t="shared" si="4"/>
        <v>Khá</v>
      </c>
      <c r="S63" s="26" t="str">
        <f t="shared" si="5"/>
        <v/>
      </c>
      <c r="T63" s="27" t="s">
        <v>51</v>
      </c>
      <c r="U63" s="3"/>
      <c r="V63" s="16"/>
      <c r="W63" s="58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</row>
    <row r="64" spans="2:38" ht="16.5" customHeight="1">
      <c r="B64" s="17">
        <v>55</v>
      </c>
      <c r="C64" s="18" t="s">
        <v>996</v>
      </c>
      <c r="D64" s="64" t="s">
        <v>622</v>
      </c>
      <c r="E64" s="19" t="s">
        <v>668</v>
      </c>
      <c r="F64" s="20" t="s">
        <v>997</v>
      </c>
      <c r="G64" s="18" t="s">
        <v>96</v>
      </c>
      <c r="H64" s="21">
        <v>9</v>
      </c>
      <c r="I64" s="21">
        <v>7</v>
      </c>
      <c r="J64" s="21">
        <v>8</v>
      </c>
      <c r="K64" s="21">
        <v>8</v>
      </c>
      <c r="L64" s="28"/>
      <c r="M64" s="28"/>
      <c r="N64" s="28"/>
      <c r="O64" s="22">
        <v>5</v>
      </c>
      <c r="P64" s="23">
        <f>ROUND(SUMPRODUCT(H64:O64,$H$9:$O$9)/100,1)</f>
        <v>6.2</v>
      </c>
      <c r="Q64" s="24" t="str">
        <f t="shared" si="3"/>
        <v>C</v>
      </c>
      <c r="R64" s="25" t="str">
        <f t="shared" si="4"/>
        <v>Trung bình</v>
      </c>
      <c r="S64" s="26" t="str">
        <f t="shared" si="5"/>
        <v/>
      </c>
      <c r="T64" s="27" t="s">
        <v>51</v>
      </c>
      <c r="U64" s="3"/>
      <c r="V64" s="16"/>
      <c r="W64" s="58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</row>
    <row r="65" spans="2:38" ht="16.5" customHeight="1">
      <c r="B65" s="17">
        <v>56</v>
      </c>
      <c r="C65" s="18" t="s">
        <v>998</v>
      </c>
      <c r="D65" s="64" t="s">
        <v>999</v>
      </c>
      <c r="E65" s="19" t="s">
        <v>668</v>
      </c>
      <c r="F65" s="20" t="s">
        <v>1000</v>
      </c>
      <c r="G65" s="18" t="s">
        <v>68</v>
      </c>
      <c r="H65" s="21">
        <v>10</v>
      </c>
      <c r="I65" s="21">
        <v>7</v>
      </c>
      <c r="J65" s="21">
        <v>8</v>
      </c>
      <c r="K65" s="21">
        <v>8</v>
      </c>
      <c r="L65" s="28"/>
      <c r="M65" s="28"/>
      <c r="N65" s="28"/>
      <c r="O65" s="22">
        <v>4.5</v>
      </c>
      <c r="P65" s="23">
        <f>ROUND(SUMPRODUCT(H65:O65,$H$9:$O$9)/100,1)</f>
        <v>6</v>
      </c>
      <c r="Q65" s="24" t="str">
        <f t="shared" si="3"/>
        <v>C</v>
      </c>
      <c r="R65" s="25" t="str">
        <f t="shared" si="4"/>
        <v>Trung bình</v>
      </c>
      <c r="S65" s="26" t="str">
        <f t="shared" si="5"/>
        <v/>
      </c>
      <c r="T65" s="27" t="s">
        <v>51</v>
      </c>
      <c r="U65" s="3"/>
      <c r="V65" s="16"/>
      <c r="W65" s="58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</row>
    <row r="66" spans="2:38" ht="16.5" customHeight="1">
      <c r="B66" s="17">
        <v>57</v>
      </c>
      <c r="C66" s="18" t="s">
        <v>1001</v>
      </c>
      <c r="D66" s="64" t="s">
        <v>1002</v>
      </c>
      <c r="E66" s="19" t="s">
        <v>668</v>
      </c>
      <c r="F66" s="20" t="s">
        <v>1003</v>
      </c>
      <c r="G66" s="18" t="s">
        <v>1004</v>
      </c>
      <c r="H66" s="21">
        <v>9</v>
      </c>
      <c r="I66" s="21">
        <v>8</v>
      </c>
      <c r="J66" s="21">
        <v>9</v>
      </c>
      <c r="K66" s="21">
        <v>9</v>
      </c>
      <c r="L66" s="28"/>
      <c r="M66" s="28"/>
      <c r="N66" s="28"/>
      <c r="O66" s="22">
        <v>8.5</v>
      </c>
      <c r="P66" s="23">
        <f>ROUND(SUMPRODUCT(H66:O66,$H$9:$O$9)/100,1)</f>
        <v>8.6</v>
      </c>
      <c r="Q66" s="24" t="str">
        <f t="shared" si="3"/>
        <v>A</v>
      </c>
      <c r="R66" s="25" t="str">
        <f t="shared" si="4"/>
        <v>Giỏi</v>
      </c>
      <c r="S66" s="26" t="str">
        <f t="shared" si="5"/>
        <v/>
      </c>
      <c r="T66" s="27" t="s">
        <v>51</v>
      </c>
      <c r="U66" s="3"/>
      <c r="V66" s="16"/>
      <c r="W66" s="58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</row>
    <row r="67" spans="2:38" ht="16.5" customHeight="1">
      <c r="B67" s="17">
        <v>58</v>
      </c>
      <c r="C67" s="18" t="s">
        <v>1005</v>
      </c>
      <c r="D67" s="64" t="s">
        <v>1006</v>
      </c>
      <c r="E67" s="19" t="s">
        <v>1007</v>
      </c>
      <c r="F67" s="20" t="s">
        <v>1008</v>
      </c>
      <c r="G67" s="18" t="s">
        <v>84</v>
      </c>
      <c r="H67" s="21">
        <v>10</v>
      </c>
      <c r="I67" s="21">
        <v>8</v>
      </c>
      <c r="J67" s="21">
        <v>9</v>
      </c>
      <c r="K67" s="21">
        <v>8</v>
      </c>
      <c r="L67" s="28"/>
      <c r="M67" s="28"/>
      <c r="N67" s="28"/>
      <c r="O67" s="22">
        <v>7</v>
      </c>
      <c r="P67" s="23">
        <f>ROUND(SUMPRODUCT(H67:O67,$H$9:$O$9)/100,1)</f>
        <v>7.7</v>
      </c>
      <c r="Q67" s="24" t="str">
        <f t="shared" si="3"/>
        <v>B</v>
      </c>
      <c r="R67" s="25" t="str">
        <f t="shared" si="4"/>
        <v>Khá</v>
      </c>
      <c r="S67" s="26" t="str">
        <f t="shared" si="5"/>
        <v/>
      </c>
      <c r="T67" s="27" t="s">
        <v>51</v>
      </c>
      <c r="U67" s="3"/>
      <c r="V67" s="16"/>
      <c r="W67" s="58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</row>
    <row r="68" spans="2:38" ht="16.5" customHeight="1">
      <c r="B68" s="17">
        <v>59</v>
      </c>
      <c r="C68" s="18" t="s">
        <v>1009</v>
      </c>
      <c r="D68" s="64" t="s">
        <v>1010</v>
      </c>
      <c r="E68" s="19" t="s">
        <v>1011</v>
      </c>
      <c r="F68" s="20" t="s">
        <v>870</v>
      </c>
      <c r="G68" s="18" t="s">
        <v>77</v>
      </c>
      <c r="H68" s="21">
        <v>5</v>
      </c>
      <c r="I68" s="21">
        <v>3</v>
      </c>
      <c r="J68" s="21">
        <v>5</v>
      </c>
      <c r="K68" s="21">
        <v>4</v>
      </c>
      <c r="L68" s="28"/>
      <c r="M68" s="28"/>
      <c r="N68" s="28"/>
      <c r="O68" s="22" t="s">
        <v>1036</v>
      </c>
      <c r="P68" s="23">
        <f>ROUND(SUMPRODUCT(H68:O68,$H$9:$O$9)/100,1)</f>
        <v>1.7</v>
      </c>
      <c r="Q68" s="24" t="str">
        <f t="shared" si="3"/>
        <v>F</v>
      </c>
      <c r="R68" s="25" t="str">
        <f t="shared" si="4"/>
        <v>Kém</v>
      </c>
      <c r="S68" s="26" t="s">
        <v>1034</v>
      </c>
      <c r="T68" s="27" t="s">
        <v>51</v>
      </c>
      <c r="U68" s="3"/>
      <c r="V68" s="16"/>
      <c r="W68" s="58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</row>
    <row r="69" spans="2:38" ht="16.5" customHeight="1">
      <c r="B69" s="17">
        <v>60</v>
      </c>
      <c r="C69" s="18" t="s">
        <v>1012</v>
      </c>
      <c r="D69" s="64" t="s">
        <v>406</v>
      </c>
      <c r="E69" s="19" t="s">
        <v>1013</v>
      </c>
      <c r="F69" s="20" t="s">
        <v>135</v>
      </c>
      <c r="G69" s="18" t="s">
        <v>96</v>
      </c>
      <c r="H69" s="21">
        <v>10</v>
      </c>
      <c r="I69" s="21">
        <v>8</v>
      </c>
      <c r="J69" s="21">
        <v>9</v>
      </c>
      <c r="K69" s="21">
        <v>8</v>
      </c>
      <c r="L69" s="28"/>
      <c r="M69" s="28"/>
      <c r="N69" s="28"/>
      <c r="O69" s="22">
        <v>9</v>
      </c>
      <c r="P69" s="23">
        <f>ROUND(SUMPRODUCT(H69:O69,$H$9:$O$9)/100,1)</f>
        <v>8.9</v>
      </c>
      <c r="Q69" s="24" t="str">
        <f t="shared" si="3"/>
        <v>A</v>
      </c>
      <c r="R69" s="25" t="str">
        <f t="shared" si="4"/>
        <v>Giỏi</v>
      </c>
      <c r="S69" s="26" t="str">
        <f t="shared" ref="S69:S78" si="6">+IF(OR($H69=0,$I69=0,$J69=0,$K69=0),"Không đủ ĐKDT","")</f>
        <v/>
      </c>
      <c r="T69" s="27" t="s">
        <v>51</v>
      </c>
      <c r="U69" s="3"/>
      <c r="V69" s="16"/>
      <c r="W69" s="58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</row>
    <row r="70" spans="2:38" ht="16.5" customHeight="1">
      <c r="B70" s="17">
        <v>61</v>
      </c>
      <c r="C70" s="18" t="s">
        <v>1014</v>
      </c>
      <c r="D70" s="64" t="s">
        <v>148</v>
      </c>
      <c r="E70" s="19" t="s">
        <v>1015</v>
      </c>
      <c r="F70" s="20" t="s">
        <v>1016</v>
      </c>
      <c r="G70" s="18" t="s">
        <v>96</v>
      </c>
      <c r="H70" s="21">
        <v>10</v>
      </c>
      <c r="I70" s="21">
        <v>6</v>
      </c>
      <c r="J70" s="21">
        <v>8</v>
      </c>
      <c r="K70" s="21">
        <v>8</v>
      </c>
      <c r="L70" s="28"/>
      <c r="M70" s="28"/>
      <c r="N70" s="28"/>
      <c r="O70" s="22">
        <v>8</v>
      </c>
      <c r="P70" s="23">
        <f>ROUND(SUMPRODUCT(H70:O70,$H$9:$O$9)/100,1)</f>
        <v>8</v>
      </c>
      <c r="Q70" s="24" t="str">
        <f t="shared" si="3"/>
        <v>B+</v>
      </c>
      <c r="R70" s="25" t="str">
        <f t="shared" si="4"/>
        <v>Khá</v>
      </c>
      <c r="S70" s="26" t="str">
        <f t="shared" si="6"/>
        <v/>
      </c>
      <c r="T70" s="27" t="s">
        <v>51</v>
      </c>
      <c r="U70" s="3"/>
      <c r="V70" s="16"/>
      <c r="W70" s="58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</row>
    <row r="71" spans="2:38" ht="16.5" customHeight="1">
      <c r="B71" s="17">
        <v>62</v>
      </c>
      <c r="C71" s="18" t="s">
        <v>1017</v>
      </c>
      <c r="D71" s="64" t="s">
        <v>148</v>
      </c>
      <c r="E71" s="19" t="s">
        <v>262</v>
      </c>
      <c r="F71" s="20" t="s">
        <v>819</v>
      </c>
      <c r="G71" s="18" t="s">
        <v>72</v>
      </c>
      <c r="H71" s="21">
        <v>8</v>
      </c>
      <c r="I71" s="21">
        <v>6</v>
      </c>
      <c r="J71" s="21">
        <v>7</v>
      </c>
      <c r="K71" s="21">
        <v>6</v>
      </c>
      <c r="L71" s="28"/>
      <c r="M71" s="28"/>
      <c r="N71" s="28"/>
      <c r="O71" s="22">
        <v>5.5</v>
      </c>
      <c r="P71" s="23">
        <f>ROUND(SUMPRODUCT(H71:O71,$H$9:$O$9)/100,1)</f>
        <v>6</v>
      </c>
      <c r="Q71" s="24" t="str">
        <f t="shared" si="3"/>
        <v>C</v>
      </c>
      <c r="R71" s="25" t="str">
        <f t="shared" si="4"/>
        <v>Trung bình</v>
      </c>
      <c r="S71" s="26" t="str">
        <f t="shared" si="6"/>
        <v/>
      </c>
      <c r="T71" s="27" t="s">
        <v>51</v>
      </c>
      <c r="U71" s="3"/>
      <c r="V71" s="16"/>
      <c r="W71" s="58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</row>
    <row r="72" spans="2:38" ht="16.5" customHeight="1">
      <c r="B72" s="17">
        <v>63</v>
      </c>
      <c r="C72" s="18" t="s">
        <v>1018</v>
      </c>
      <c r="D72" s="64" t="s">
        <v>1019</v>
      </c>
      <c r="E72" s="19" t="s">
        <v>1020</v>
      </c>
      <c r="F72" s="20" t="s">
        <v>506</v>
      </c>
      <c r="G72" s="18" t="s">
        <v>96</v>
      </c>
      <c r="H72" s="21">
        <v>8</v>
      </c>
      <c r="I72" s="21">
        <v>5</v>
      </c>
      <c r="J72" s="21">
        <v>7</v>
      </c>
      <c r="K72" s="21">
        <v>6</v>
      </c>
      <c r="L72" s="28"/>
      <c r="M72" s="28"/>
      <c r="N72" s="28"/>
      <c r="O72" s="22">
        <v>7.5</v>
      </c>
      <c r="P72" s="23">
        <f>ROUND(SUMPRODUCT(H72:O72,$H$9:$O$9)/100,1)</f>
        <v>7.1</v>
      </c>
      <c r="Q72" s="24" t="str">
        <f t="shared" si="3"/>
        <v>B</v>
      </c>
      <c r="R72" s="25" t="str">
        <f t="shared" si="4"/>
        <v>Khá</v>
      </c>
      <c r="S72" s="26" t="str">
        <f t="shared" si="6"/>
        <v/>
      </c>
      <c r="T72" s="27" t="s">
        <v>51</v>
      </c>
      <c r="U72" s="3"/>
      <c r="V72" s="16"/>
      <c r="W72" s="58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</row>
    <row r="73" spans="2:38" ht="16.5" customHeight="1">
      <c r="B73" s="17">
        <v>64</v>
      </c>
      <c r="C73" s="18" t="s">
        <v>1021</v>
      </c>
      <c r="D73" s="64" t="s">
        <v>1022</v>
      </c>
      <c r="E73" s="19" t="s">
        <v>1023</v>
      </c>
      <c r="F73" s="20" t="s">
        <v>1024</v>
      </c>
      <c r="G73" s="18" t="s">
        <v>383</v>
      </c>
      <c r="H73" s="21">
        <v>10</v>
      </c>
      <c r="I73" s="21">
        <v>8</v>
      </c>
      <c r="J73" s="21">
        <v>9</v>
      </c>
      <c r="K73" s="21">
        <v>8</v>
      </c>
      <c r="L73" s="28"/>
      <c r="M73" s="28"/>
      <c r="N73" s="28"/>
      <c r="O73" s="22">
        <v>7</v>
      </c>
      <c r="P73" s="23">
        <f>ROUND(SUMPRODUCT(H73:O73,$H$9:$O$9)/100,1)</f>
        <v>7.7</v>
      </c>
      <c r="Q73" s="24" t="str">
        <f t="shared" si="3"/>
        <v>B</v>
      </c>
      <c r="R73" s="25" t="str">
        <f t="shared" si="4"/>
        <v>Khá</v>
      </c>
      <c r="S73" s="26" t="str">
        <f t="shared" si="6"/>
        <v/>
      </c>
      <c r="T73" s="27" t="s">
        <v>51</v>
      </c>
      <c r="U73" s="3"/>
      <c r="V73" s="16"/>
      <c r="W73" s="58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</row>
    <row r="74" spans="2:38" ht="16.5" customHeight="1">
      <c r="B74" s="17">
        <v>65</v>
      </c>
      <c r="C74" s="18" t="s">
        <v>1025</v>
      </c>
      <c r="D74" s="64" t="s">
        <v>1026</v>
      </c>
      <c r="E74" s="19" t="s">
        <v>295</v>
      </c>
      <c r="F74" s="20" t="s">
        <v>596</v>
      </c>
      <c r="G74" s="18" t="s">
        <v>88</v>
      </c>
      <c r="H74" s="21">
        <v>10</v>
      </c>
      <c r="I74" s="21">
        <v>7</v>
      </c>
      <c r="J74" s="21">
        <v>7</v>
      </c>
      <c r="K74" s="21">
        <v>7</v>
      </c>
      <c r="L74" s="28"/>
      <c r="M74" s="28"/>
      <c r="N74" s="28"/>
      <c r="O74" s="22">
        <v>8.5</v>
      </c>
      <c r="P74" s="23">
        <f>ROUND(SUMPRODUCT(H74:O74,$H$9:$O$9)/100,1)</f>
        <v>8.1999999999999993</v>
      </c>
      <c r="Q74" s="24" t="str">
        <f t="shared" si="3"/>
        <v>B+</v>
      </c>
      <c r="R74" s="25" t="str">
        <f t="shared" si="4"/>
        <v>Khá</v>
      </c>
      <c r="S74" s="26" t="str">
        <f t="shared" si="6"/>
        <v/>
      </c>
      <c r="T74" s="27" t="s">
        <v>51</v>
      </c>
      <c r="U74" s="3"/>
      <c r="V74" s="16"/>
      <c r="W74" s="58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</row>
    <row r="75" spans="2:38" ht="16.5" customHeight="1">
      <c r="B75" s="17">
        <v>66</v>
      </c>
      <c r="C75" s="18" t="s">
        <v>1027</v>
      </c>
      <c r="D75" s="64" t="s">
        <v>274</v>
      </c>
      <c r="E75" s="19" t="s">
        <v>295</v>
      </c>
      <c r="F75" s="20" t="s">
        <v>215</v>
      </c>
      <c r="G75" s="18" t="s">
        <v>68</v>
      </c>
      <c r="H75" s="21">
        <v>10</v>
      </c>
      <c r="I75" s="21">
        <v>6</v>
      </c>
      <c r="J75" s="21">
        <v>7</v>
      </c>
      <c r="K75" s="21">
        <v>7</v>
      </c>
      <c r="L75" s="28"/>
      <c r="M75" s="28"/>
      <c r="N75" s="28"/>
      <c r="O75" s="22">
        <v>8.5</v>
      </c>
      <c r="P75" s="23">
        <f>ROUND(SUMPRODUCT(H75:O75,$H$9:$O$9)/100,1)</f>
        <v>8.1</v>
      </c>
      <c r="Q75" s="24" t="str">
        <f t="shared" si="3"/>
        <v>B+</v>
      </c>
      <c r="R75" s="25" t="str">
        <f t="shared" si="4"/>
        <v>Khá</v>
      </c>
      <c r="S75" s="26" t="str">
        <f t="shared" si="6"/>
        <v/>
      </c>
      <c r="T75" s="27" t="s">
        <v>51</v>
      </c>
      <c r="U75" s="3"/>
      <c r="V75" s="16"/>
      <c r="W75" s="58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</row>
    <row r="76" spans="2:38" ht="16.5" customHeight="1">
      <c r="B76" s="17">
        <v>67</v>
      </c>
      <c r="C76" s="18" t="s">
        <v>1028</v>
      </c>
      <c r="D76" s="64" t="s">
        <v>148</v>
      </c>
      <c r="E76" s="19" t="s">
        <v>295</v>
      </c>
      <c r="F76" s="20" t="s">
        <v>1029</v>
      </c>
      <c r="G76" s="18" t="s">
        <v>72</v>
      </c>
      <c r="H76" s="21">
        <v>10</v>
      </c>
      <c r="I76" s="21">
        <v>8</v>
      </c>
      <c r="J76" s="21">
        <v>9</v>
      </c>
      <c r="K76" s="21">
        <v>8</v>
      </c>
      <c r="L76" s="28"/>
      <c r="M76" s="28"/>
      <c r="N76" s="28"/>
      <c r="O76" s="22">
        <v>7</v>
      </c>
      <c r="P76" s="23">
        <f>ROUND(SUMPRODUCT(H76:O76,$H$9:$O$9)/100,1)</f>
        <v>7.7</v>
      </c>
      <c r="Q76" s="24" t="str">
        <f t="shared" si="3"/>
        <v>B</v>
      </c>
      <c r="R76" s="25" t="str">
        <f t="shared" si="4"/>
        <v>Khá</v>
      </c>
      <c r="S76" s="26" t="str">
        <f t="shared" si="6"/>
        <v/>
      </c>
      <c r="T76" s="27" t="s">
        <v>51</v>
      </c>
      <c r="U76" s="3"/>
      <c r="V76" s="16"/>
      <c r="W76" s="58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</row>
    <row r="77" spans="2:38" ht="16.5" customHeight="1">
      <c r="B77" s="17">
        <v>68</v>
      </c>
      <c r="C77" s="18" t="s">
        <v>1030</v>
      </c>
      <c r="D77" s="64" t="s">
        <v>148</v>
      </c>
      <c r="E77" s="19" t="s">
        <v>509</v>
      </c>
      <c r="F77" s="20" t="s">
        <v>568</v>
      </c>
      <c r="G77" s="18" t="s">
        <v>451</v>
      </c>
      <c r="H77" s="21">
        <v>8</v>
      </c>
      <c r="I77" s="21">
        <v>5</v>
      </c>
      <c r="J77" s="21">
        <v>9</v>
      </c>
      <c r="K77" s="21">
        <v>8</v>
      </c>
      <c r="L77" s="28"/>
      <c r="M77" s="28"/>
      <c r="N77" s="28"/>
      <c r="O77" s="22">
        <v>5</v>
      </c>
      <c r="P77" s="23">
        <f>ROUND(SUMPRODUCT(H77:O77,$H$9:$O$9)/100,1)</f>
        <v>6</v>
      </c>
      <c r="Q77" s="24" t="str">
        <f t="shared" si="3"/>
        <v>C</v>
      </c>
      <c r="R77" s="25" t="str">
        <f t="shared" si="4"/>
        <v>Trung bình</v>
      </c>
      <c r="S77" s="26" t="str">
        <f t="shared" si="6"/>
        <v/>
      </c>
      <c r="T77" s="27" t="s">
        <v>51</v>
      </c>
      <c r="U77" s="3"/>
      <c r="V77" s="16"/>
      <c r="W77" s="58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</row>
    <row r="78" spans="2:38" ht="16.5" customHeight="1">
      <c r="B78" s="70">
        <v>69</v>
      </c>
      <c r="C78" s="71" t="s">
        <v>1031</v>
      </c>
      <c r="D78" s="72" t="s">
        <v>1032</v>
      </c>
      <c r="E78" s="73" t="s">
        <v>306</v>
      </c>
      <c r="F78" s="74" t="s">
        <v>1033</v>
      </c>
      <c r="G78" s="71" t="s">
        <v>96</v>
      </c>
      <c r="H78" s="75">
        <v>9</v>
      </c>
      <c r="I78" s="75">
        <v>5</v>
      </c>
      <c r="J78" s="75">
        <v>9</v>
      </c>
      <c r="K78" s="75">
        <v>8</v>
      </c>
      <c r="L78" s="76"/>
      <c r="M78" s="76"/>
      <c r="N78" s="76"/>
      <c r="O78" s="77">
        <v>6</v>
      </c>
      <c r="P78" s="23">
        <f>ROUND(SUMPRODUCT(H78:O78,$H$9:$O$9)/100,1)</f>
        <v>6.7</v>
      </c>
      <c r="Q78" s="79" t="str">
        <f t="shared" si="3"/>
        <v>C+</v>
      </c>
      <c r="R78" s="80" t="str">
        <f t="shared" si="4"/>
        <v>Trung bình</v>
      </c>
      <c r="S78" s="81" t="str">
        <f t="shared" si="6"/>
        <v/>
      </c>
      <c r="T78" s="82" t="s">
        <v>51</v>
      </c>
      <c r="U78" s="3"/>
      <c r="V78" s="16"/>
      <c r="W78" s="58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</row>
    <row r="79" spans="2:38" ht="16.5" customHeight="1">
      <c r="B79" s="3"/>
      <c r="C79" s="16"/>
      <c r="D79" s="58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spans="2:38" ht="16.5" customHeight="1">
      <c r="B80" s="97" t="s">
        <v>28</v>
      </c>
      <c r="C80" s="97"/>
      <c r="D80" s="65"/>
      <c r="E80" s="31"/>
      <c r="F80" s="31"/>
      <c r="G80" s="31"/>
      <c r="H80" s="32"/>
      <c r="I80" s="33"/>
      <c r="J80" s="33"/>
      <c r="K80" s="34"/>
      <c r="L80" s="34"/>
      <c r="M80" s="34"/>
      <c r="N80" s="34"/>
      <c r="O80" s="34"/>
      <c r="P80" s="34"/>
      <c r="Q80" s="34"/>
      <c r="R80" s="34"/>
      <c r="S80" s="34"/>
      <c r="T80" s="34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spans="2:38" ht="16.5" customHeight="1">
      <c r="B81" s="35" t="s">
        <v>29</v>
      </c>
      <c r="C81" s="35"/>
      <c r="D81" s="66">
        <f>+$Z$8</f>
        <v>31</v>
      </c>
      <c r="E81" s="36" t="s">
        <v>30</v>
      </c>
      <c r="F81" s="83" t="s">
        <v>31</v>
      </c>
      <c r="G81" s="83"/>
      <c r="H81" s="83"/>
      <c r="I81" s="83"/>
      <c r="J81" s="83"/>
      <c r="K81" s="83"/>
      <c r="L81" s="83"/>
      <c r="M81" s="83"/>
      <c r="N81" s="83"/>
      <c r="O81" s="37">
        <f>$Z$8 -COUNTIF($S$9:$S$318,"Vắng") -COUNTIF($S$9:$S$318,"Vắng có phép") - COUNTIF($S$9:$S$318,"Đình chỉ thi") - COUNTIF($S$9:$S$318,"Không đủ ĐKDT")</f>
        <v>29</v>
      </c>
      <c r="P81" s="37"/>
      <c r="Q81" s="37"/>
      <c r="R81" s="38"/>
      <c r="S81" s="39" t="s">
        <v>30</v>
      </c>
      <c r="T81" s="38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spans="2:38" ht="16.5" customHeight="1">
      <c r="B82" s="35" t="s">
        <v>32</v>
      </c>
      <c r="C82" s="35"/>
      <c r="D82" s="66">
        <f>+$AK$8</f>
        <v>31</v>
      </c>
      <c r="E82" s="36" t="s">
        <v>30</v>
      </c>
      <c r="F82" s="83" t="s">
        <v>33</v>
      </c>
      <c r="G82" s="83"/>
      <c r="H82" s="83"/>
      <c r="I82" s="83"/>
      <c r="J82" s="83"/>
      <c r="K82" s="83"/>
      <c r="L82" s="83"/>
      <c r="M82" s="83"/>
      <c r="N82" s="83"/>
      <c r="O82" s="40">
        <f>COUNTIF($S$9:$S$194,"Vắng")</f>
        <v>1</v>
      </c>
      <c r="P82" s="40"/>
      <c r="Q82" s="40"/>
      <c r="R82" s="41"/>
      <c r="S82" s="39" t="s">
        <v>30</v>
      </c>
      <c r="T82" s="4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spans="2:38" ht="16.5" customHeight="1">
      <c r="B83" s="35" t="s">
        <v>42</v>
      </c>
      <c r="C83" s="35"/>
      <c r="D83" s="67">
        <f>COUNTIF(W10:W128,"Học lại")</f>
        <v>0</v>
      </c>
      <c r="E83" s="36" t="s">
        <v>30</v>
      </c>
      <c r="F83" s="83" t="s">
        <v>43</v>
      </c>
      <c r="G83" s="83"/>
      <c r="H83" s="83"/>
      <c r="I83" s="83"/>
      <c r="J83" s="83"/>
      <c r="K83" s="83"/>
      <c r="L83" s="83"/>
      <c r="M83" s="83"/>
      <c r="N83" s="83"/>
      <c r="O83" s="37">
        <f>COUNTIF($S$9:$S$194,"Vắng có phép")</f>
        <v>0</v>
      </c>
      <c r="P83" s="37"/>
      <c r="Q83" s="37"/>
      <c r="R83" s="38"/>
      <c r="S83" s="39" t="s">
        <v>30</v>
      </c>
      <c r="T83" s="38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2:38" ht="16.5" customHeight="1">
      <c r="B84" s="29"/>
      <c r="C84" s="30"/>
      <c r="D84" s="65"/>
      <c r="E84" s="31"/>
      <c r="F84" s="31"/>
      <c r="G84" s="31"/>
      <c r="H84" s="32"/>
      <c r="I84" s="33"/>
      <c r="J84" s="33"/>
      <c r="K84" s="34"/>
      <c r="L84" s="34"/>
      <c r="M84" s="34"/>
      <c r="N84" s="34"/>
      <c r="O84" s="34"/>
      <c r="P84" s="34"/>
      <c r="Q84" s="34"/>
      <c r="R84" s="34"/>
      <c r="S84" s="34"/>
      <c r="T84" s="34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spans="2:38" ht="16.5" customHeight="1">
      <c r="B85" s="59" t="s">
        <v>44</v>
      </c>
      <c r="C85" s="59"/>
      <c r="D85" s="68">
        <f>COUNTIF(W10:W128,"Thi lại")</f>
        <v>0</v>
      </c>
      <c r="E85" s="60" t="s">
        <v>30</v>
      </c>
      <c r="F85" s="3"/>
      <c r="G85" s="3"/>
      <c r="H85" s="3"/>
      <c r="I85" s="3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</row>
    <row r="86" spans="2:38" ht="16.5" customHeight="1">
      <c r="U86" s="3"/>
      <c r="V86" s="16"/>
      <c r="W86" s="58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</row>
    <row r="87" spans="2:38" ht="16.5" customHeight="1">
      <c r="U87" s="3"/>
      <c r="V87" s="16"/>
      <c r="W87" s="58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</row>
    <row r="88" spans="2:38" ht="16.5" customHeight="1">
      <c r="U88" s="3"/>
      <c r="V88" s="16"/>
      <c r="W88" s="58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</row>
    <row r="89" spans="2:38" ht="16.5" customHeight="1">
      <c r="U89" s="3"/>
      <c r="V89" s="16"/>
      <c r="W89" s="58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</row>
    <row r="90" spans="2:38" ht="16.5" customHeight="1">
      <c r="U90" s="3"/>
      <c r="V90" s="16"/>
      <c r="W90" s="58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</row>
    <row r="91" spans="2:38" ht="16.5" customHeight="1">
      <c r="U91" s="3"/>
      <c r="V91" s="16"/>
      <c r="W91" s="58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</row>
    <row r="92" spans="2:38" ht="16.5" customHeight="1">
      <c r="U92" s="3"/>
      <c r="V92" s="16"/>
      <c r="W92" s="58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</row>
    <row r="93" spans="2:38" ht="16.5" customHeight="1">
      <c r="U93" s="3"/>
      <c r="V93" s="16"/>
      <c r="W93" s="58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</row>
    <row r="94" spans="2:38" ht="16.5" customHeight="1">
      <c r="U94" s="3"/>
      <c r="V94" s="16"/>
      <c r="W94" s="58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</row>
    <row r="95" spans="2:38" ht="16.5" customHeight="1">
      <c r="U95" s="3"/>
      <c r="V95" s="16"/>
      <c r="W9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</row>
    <row r="96" spans="2:38" ht="16.5" customHeight="1">
      <c r="U96" s="3"/>
      <c r="V96" s="16"/>
      <c r="W9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</row>
    <row r="97" spans="21:38" ht="16.5" customHeight="1">
      <c r="U97" s="3"/>
      <c r="V97" s="16"/>
      <c r="W9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</row>
    <row r="98" spans="21:38" ht="16.5" customHeight="1">
      <c r="U98" s="3"/>
      <c r="V98" s="16"/>
      <c r="W9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</row>
    <row r="99" spans="21:38" ht="16.5" customHeight="1">
      <c r="U99" s="3"/>
      <c r="V99" s="16"/>
      <c r="W9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</row>
    <row r="100" spans="21:38" ht="16.5" customHeight="1">
      <c r="U100" s="3"/>
      <c r="V100" s="16"/>
      <c r="W10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</row>
    <row r="101" spans="21:38" ht="16.5" customHeight="1">
      <c r="U101" s="3"/>
      <c r="V101" s="16"/>
      <c r="W10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</row>
    <row r="102" spans="21:38" ht="16.5" customHeight="1">
      <c r="U102" s="3"/>
      <c r="V102" s="16"/>
      <c r="W10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</row>
    <row r="103" spans="21:38" ht="16.5" customHeight="1">
      <c r="U103" s="3"/>
      <c r="V103" s="16"/>
      <c r="W10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</row>
    <row r="104" spans="21:38" ht="16.5" customHeight="1">
      <c r="U104" s="3"/>
      <c r="V104" s="16"/>
      <c r="W10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</row>
    <row r="105" spans="21:38" ht="16.5" customHeight="1">
      <c r="U105" s="3"/>
      <c r="V105" s="16"/>
      <c r="W10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</row>
    <row r="106" spans="21:38" ht="16.5" customHeight="1">
      <c r="U106" s="3"/>
      <c r="V106" s="16"/>
      <c r="W10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</row>
    <row r="107" spans="21:38" ht="16.5" customHeight="1">
      <c r="U107" s="3"/>
      <c r="V107" s="16"/>
      <c r="W10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</row>
    <row r="108" spans="21:38" ht="16.5" customHeight="1">
      <c r="U108" s="3"/>
      <c r="V108" s="16"/>
      <c r="W10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</row>
    <row r="109" spans="21:38" ht="16.5" customHeight="1">
      <c r="U109" s="3"/>
      <c r="V109" s="16"/>
      <c r="W10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</row>
    <row r="110" spans="21:38" ht="16.5" customHeight="1">
      <c r="U110" s="3"/>
      <c r="V110" s="16"/>
      <c r="W11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</row>
    <row r="111" spans="21:38" ht="16.5" customHeight="1">
      <c r="U111" s="3"/>
      <c r="V111" s="16"/>
      <c r="W11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</row>
    <row r="112" spans="21:38" ht="16.5" customHeight="1">
      <c r="U112" s="3"/>
      <c r="V112" s="16"/>
      <c r="W11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</row>
    <row r="113" spans="21:38" ht="16.5" customHeight="1">
      <c r="U113" s="3"/>
      <c r="V113" s="16"/>
      <c r="W11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</row>
    <row r="114" spans="21:38" ht="16.5" customHeight="1">
      <c r="U114" s="3"/>
      <c r="V114" s="16"/>
      <c r="W11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</row>
    <row r="115" spans="21:38" ht="16.5" customHeight="1">
      <c r="U115" s="3"/>
      <c r="V115" s="16"/>
      <c r="W11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</row>
    <row r="116" spans="21:38" ht="16.5" customHeight="1">
      <c r="U116" s="3"/>
      <c r="V116" s="16"/>
      <c r="W11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</row>
    <row r="117" spans="21:38" ht="16.5" customHeight="1">
      <c r="U117" s="3"/>
      <c r="V117" s="16"/>
      <c r="W11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</row>
    <row r="118" spans="21:38" ht="16.5" customHeight="1">
      <c r="U118" s="3"/>
      <c r="V118" s="16"/>
      <c r="W11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</row>
    <row r="119" spans="21:38" ht="16.5" customHeight="1">
      <c r="U119" s="3"/>
      <c r="V119" s="16"/>
      <c r="W119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</row>
    <row r="120" spans="21:38" ht="16.5" customHeight="1">
      <c r="U120" s="3"/>
      <c r="V120" s="16"/>
      <c r="W120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</row>
    <row r="121" spans="21:38" ht="16.5" customHeight="1">
      <c r="U121" s="3"/>
      <c r="V121" s="16"/>
      <c r="W121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</row>
    <row r="122" spans="21:38" ht="16.5" customHeight="1">
      <c r="U122" s="3"/>
      <c r="V122" s="16"/>
      <c r="W122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</row>
    <row r="123" spans="21:38" ht="16.5" customHeight="1">
      <c r="U123" s="3"/>
      <c r="V123" s="16"/>
      <c r="W123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</row>
    <row r="124" spans="21:38" ht="16.5" customHeight="1">
      <c r="U124" s="3"/>
      <c r="V124" s="16"/>
      <c r="W124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</row>
    <row r="125" spans="21:38" ht="16.5" customHeight="1">
      <c r="U125" s="3"/>
      <c r="V125" s="16"/>
      <c r="W125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</row>
    <row r="126" spans="21:38" ht="16.5" customHeight="1">
      <c r="U126" s="3"/>
      <c r="V126" s="16"/>
      <c r="W126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</row>
    <row r="127" spans="21:38" ht="16.5" customHeight="1">
      <c r="U127" s="3"/>
      <c r="V127" s="16"/>
      <c r="W127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</row>
    <row r="128" spans="21:38" ht="16.5" customHeight="1">
      <c r="U128" s="3"/>
      <c r="V128" s="16"/>
      <c r="W128" s="58" t="e">
        <f>IF(#REF!="Không đủ ĐKDT","Học lại",IF(#REF!="Đình chỉ thi","Học lại",IF(AND(MID(#REF!,2,2)&gt;="12",#REF!="Vắng"),"Học lại",IF(#REF!="Vắng có phép", "Thi lại",IF(#REF!="Nợ học phí", "Thi lại",IF(AND((MID(#REF!,2,2)&lt;"12"),#REF!&lt;4.5),"Thi lại",IF(#REF!&lt;4,"Học lại","Đạt")))))))</f>
        <v>#REF!</v>
      </c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</row>
    <row r="129" spans="1:38" ht="16.5" customHeight="1">
      <c r="A129" s="2"/>
      <c r="B129" s="29"/>
      <c r="C129" s="30"/>
      <c r="D129" s="65"/>
      <c r="E129" s="31"/>
      <c r="F129" s="31"/>
      <c r="G129" s="31"/>
      <c r="H129" s="32"/>
      <c r="I129" s="33"/>
      <c r="J129" s="33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"/>
    </row>
    <row r="130" spans="1:38" ht="16.5" customHeight="1">
      <c r="A130" s="2"/>
      <c r="U130" s="3"/>
    </row>
    <row r="131" spans="1:38" ht="16.5" customHeight="1">
      <c r="A131" s="2"/>
      <c r="U131" s="3"/>
    </row>
    <row r="132" spans="1:38" ht="16.5" customHeight="1">
      <c r="A132" s="2"/>
      <c r="U132" s="3"/>
    </row>
    <row r="133" spans="1:38" ht="16.5" customHeight="1">
      <c r="A133" s="2"/>
      <c r="U133" s="3"/>
    </row>
    <row r="134" spans="1:38" ht="16.5" customHeight="1">
      <c r="A134" s="2"/>
      <c r="U134" s="3"/>
    </row>
    <row r="135" spans="1:38" ht="16.5" customHeight="1">
      <c r="U135" s="3"/>
    </row>
    <row r="136" spans="1:38" ht="16.5" customHeight="1">
      <c r="U136" s="3"/>
    </row>
    <row r="137" spans="1:38" ht="16.5" customHeight="1">
      <c r="A137" s="42"/>
      <c r="U137" s="3"/>
    </row>
    <row r="138" spans="1:38" ht="16.5" customHeight="1">
      <c r="A138" s="2"/>
      <c r="U138" s="3"/>
    </row>
    <row r="139" spans="1:38" s="2" customFormat="1" ht="16.5" customHeight="1">
      <c r="U139" s="3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</row>
    <row r="140" spans="1:38" s="2" customFormat="1" ht="16.5" customHeight="1">
      <c r="A140" s="1"/>
      <c r="U140" s="3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</row>
    <row r="141" spans="1:38" s="2" customFormat="1" ht="16.5" customHeight="1">
      <c r="A141" s="1"/>
      <c r="U141" s="3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</row>
    <row r="142" spans="1:38" s="2" customFormat="1" ht="16.5" customHeight="1">
      <c r="A142" s="1"/>
      <c r="U142" s="3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</row>
    <row r="143" spans="1:38" s="2" customFormat="1" ht="16.5" customHeight="1">
      <c r="A143" s="1"/>
      <c r="U143" s="3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</row>
    <row r="144" spans="1:38" s="2" customFormat="1" ht="16.5" customHeight="1">
      <c r="A144" s="1"/>
      <c r="U144" s="3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</row>
    <row r="145" spans="1:38" s="2" customFormat="1" ht="16.5" customHeight="1">
      <c r="A145" s="1"/>
      <c r="U145" s="3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</row>
    <row r="146" spans="1:38" s="2" customFormat="1" ht="16.5" customHeight="1">
      <c r="A146" s="1"/>
      <c r="U146" s="3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</row>
    <row r="147" spans="1:38" s="2" customFormat="1" ht="16.5" customHeight="1">
      <c r="A147" s="1"/>
      <c r="U147" s="3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</row>
    <row r="148" spans="1:38" s="2" customFormat="1" ht="16.5" customHeight="1">
      <c r="A148" s="1"/>
      <c r="U148" s="3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</row>
    <row r="149" spans="1:38" s="2" customFormat="1" ht="16.5" customHeight="1">
      <c r="A149" s="1"/>
      <c r="U149" s="1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</row>
    <row r="150" spans="1:38" s="2" customFormat="1">
      <c r="A150" s="1"/>
      <c r="U150" s="1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</row>
    <row r="151" spans="1:38" s="2" customFormat="1">
      <c r="A151" s="1"/>
      <c r="U151" s="1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</row>
  </sheetData>
  <sheetProtection formatCells="0" formatColumns="0" formatRows="0" insertColumns="0" insertRows="0" insertHyperlinks="0" deleteColumns="0" deleteRows="0" sort="0" autoFilter="0" pivotTables="0"/>
  <autoFilter ref="A8:AL128">
    <filterColumn colId="3" showButton="0"/>
  </autoFilter>
  <sortState ref="B10:U78">
    <sortCondition ref="B10:B78"/>
  </sortState>
  <mergeCells count="42">
    <mergeCell ref="B4:C4"/>
    <mergeCell ref="O7:O8"/>
    <mergeCell ref="P7:P9"/>
    <mergeCell ref="Q7:Q8"/>
    <mergeCell ref="G7:G8"/>
    <mergeCell ref="B5:C5"/>
    <mergeCell ref="B9:G9"/>
    <mergeCell ref="O4:T4"/>
    <mergeCell ref="O5:T5"/>
    <mergeCell ref="B80:C80"/>
    <mergeCell ref="M7:M8"/>
    <mergeCell ref="N7:N8"/>
    <mergeCell ref="J85:T85"/>
    <mergeCell ref="J7:J8"/>
    <mergeCell ref="K7:K8"/>
    <mergeCell ref="F82:N82"/>
    <mergeCell ref="F83:N83"/>
    <mergeCell ref="R7:R8"/>
    <mergeCell ref="AE4:AF6"/>
    <mergeCell ref="AG4:AH6"/>
    <mergeCell ref="AI4:AJ6"/>
    <mergeCell ref="AK4:AL6"/>
    <mergeCell ref="X4:X7"/>
    <mergeCell ref="Y4:Y7"/>
    <mergeCell ref="Z4:Z7"/>
    <mergeCell ref="AA4:AD6"/>
    <mergeCell ref="B1:G1"/>
    <mergeCell ref="H1:T1"/>
    <mergeCell ref="B2:G2"/>
    <mergeCell ref="H2:T2"/>
    <mergeCell ref="F81:N81"/>
    <mergeCell ref="L7:L8"/>
    <mergeCell ref="H7:H8"/>
    <mergeCell ref="D4:N4"/>
    <mergeCell ref="G5:N5"/>
    <mergeCell ref="B7:B8"/>
    <mergeCell ref="C7:C8"/>
    <mergeCell ref="D7:E8"/>
    <mergeCell ref="F7:F8"/>
    <mergeCell ref="I7:I8"/>
    <mergeCell ref="S7:S9"/>
    <mergeCell ref="T7:T9"/>
  </mergeCells>
  <conditionalFormatting sqref="H10:O78">
    <cfRule type="cellIs" dxfId="7" priority="12" operator="greaterThan">
      <formula>10</formula>
    </cfRule>
  </conditionalFormatting>
  <conditionalFormatting sqref="C157:C1048576 C80:C85 C129 C1:C78">
    <cfRule type="duplicateValues" dxfId="6" priority="22"/>
  </conditionalFormatting>
  <dataValidations count="1">
    <dataValidation allowBlank="1" showInputMessage="1" showErrorMessage="1" errorTitle="Không xóa dữ liệu" error="Không xóa dữ liệu" prompt="Không xóa dữ liệu" sqref="W57:W78 W86:W128 X2:AL8 D79 D8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2019-06-22T03:08:49Z</cp:lastPrinted>
  <dcterms:created xsi:type="dcterms:W3CDTF">2015-04-17T02:48:53Z</dcterms:created>
  <dcterms:modified xsi:type="dcterms:W3CDTF">2019-07-19T09:04:13Z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