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firstSheet="5" activeTab="13"/>
  </bookViews>
  <sheets>
    <sheet name="Nhom(15)" sheetId="15" r:id="rId1"/>
    <sheet name="Nhom(14)" sheetId="14" r:id="rId2"/>
    <sheet name="Nhom(13)" sheetId="13" r:id="rId3"/>
    <sheet name="Nhom(12)" sheetId="12" r:id="rId4"/>
    <sheet name="Nhom(11)" sheetId="11" r:id="rId5"/>
    <sheet name="Nhom(10)" sheetId="10" r:id="rId6"/>
    <sheet name="Nhom(9)" sheetId="9" r:id="rId7"/>
    <sheet name="Nhom(8)" sheetId="8" r:id="rId8"/>
    <sheet name="Nhom(7)" sheetId="7" r:id="rId9"/>
    <sheet name="Nhom(6)" sheetId="6" r:id="rId10"/>
    <sheet name="Nhom(5)" sheetId="5" r:id="rId11"/>
    <sheet name="Nhom(4)" sheetId="4" r:id="rId12"/>
    <sheet name="Nhom(3)" sheetId="3" r:id="rId13"/>
    <sheet name="Nhom(2)" sheetId="2" r:id="rId14"/>
    <sheet name="Nhom(1)" sheetId="1" r:id="rId15"/>
  </sheets>
  <definedNames>
    <definedName name="_xlnm._FilterDatabase" localSheetId="14" hidden="1">'Nhom(1)'!$A$8:$AL$34</definedName>
    <definedName name="_xlnm._FilterDatabase" localSheetId="5" hidden="1">'Nhom(10)'!$A$8:$AL$33</definedName>
    <definedName name="_xlnm._FilterDatabase" localSheetId="4" hidden="1">'Nhom(11)'!$A$8:$AL$37</definedName>
    <definedName name="_xlnm._FilterDatabase" localSheetId="3" hidden="1">'Nhom(12)'!$A$8:$AL$35</definedName>
    <definedName name="_xlnm._FilterDatabase" localSheetId="2" hidden="1">'Nhom(13)'!$A$8:$AL$35</definedName>
    <definedName name="_xlnm._FilterDatabase" localSheetId="1" hidden="1">'Nhom(14)'!$A$8:$AL$34</definedName>
    <definedName name="_xlnm._FilterDatabase" localSheetId="0" hidden="1">'Nhom(15)'!$A$8:$AL$33</definedName>
    <definedName name="_xlnm._FilterDatabase" localSheetId="13" hidden="1">'Nhom(2)'!$A$8:$AL$26</definedName>
    <definedName name="_xlnm._FilterDatabase" localSheetId="12" hidden="1">'Nhom(3)'!$A$8:$AL$35</definedName>
    <definedName name="_xlnm._FilterDatabase" localSheetId="11" hidden="1">'Nhom(4)'!$A$8:$AL$35</definedName>
    <definedName name="_xlnm._FilterDatabase" localSheetId="10" hidden="1">'Nhom(5)'!$A$8:$AL$35</definedName>
    <definedName name="_xlnm._FilterDatabase" localSheetId="9" hidden="1">'Nhom(6)'!$A$8:$AL$34</definedName>
    <definedName name="_xlnm._FilterDatabase" localSheetId="8" hidden="1">'Nhom(7)'!$A$8:$AL$34</definedName>
    <definedName name="_xlnm._FilterDatabase" localSheetId="7" hidden="1">'Nhom(8)'!$A$8:$AL$32</definedName>
    <definedName name="_xlnm._FilterDatabase" localSheetId="6" hidden="1">'Nhom(9)'!$A$8:$AL$34</definedName>
    <definedName name="_xlnm.Print_Titles" localSheetId="14">'Nhom(1)'!$4:$9</definedName>
    <definedName name="_xlnm.Print_Titles" localSheetId="5">'Nhom(10)'!$4:$9</definedName>
    <definedName name="_xlnm.Print_Titles" localSheetId="4">'Nhom(11)'!$4:$9</definedName>
    <definedName name="_xlnm.Print_Titles" localSheetId="3">'Nhom(12)'!$4:$9</definedName>
    <definedName name="_xlnm.Print_Titles" localSheetId="2">'Nhom(13)'!$4:$9</definedName>
    <definedName name="_xlnm.Print_Titles" localSheetId="1">'Nhom(14)'!$4:$9</definedName>
    <definedName name="_xlnm.Print_Titles" localSheetId="0">'Nhom(15)'!$4:$9</definedName>
    <definedName name="_xlnm.Print_Titles" localSheetId="13">'Nhom(2)'!$4:$9</definedName>
    <definedName name="_xlnm.Print_Titles" localSheetId="12">'Nhom(3)'!$4:$9</definedName>
    <definedName name="_xlnm.Print_Titles" localSheetId="11">'Nhom(4)'!$4:$9</definedName>
    <definedName name="_xlnm.Print_Titles" localSheetId="10">'Nhom(5)'!$4:$9</definedName>
    <definedName name="_xlnm.Print_Titles" localSheetId="9">'Nhom(6)'!$4:$9</definedName>
    <definedName name="_xlnm.Print_Titles" localSheetId="8">'Nhom(7)'!$4:$9</definedName>
    <definedName name="_xlnm.Print_Titles" localSheetId="7">'Nhom(8)'!$4:$9</definedName>
    <definedName name="_xlnm.Print_Titles" localSheetId="6">'Nhom(9)'!$4:$9</definedName>
  </definedNames>
  <calcPr calcId="124519"/>
</workbook>
</file>

<file path=xl/calcChain.xml><?xml version="1.0" encoding="utf-8"?>
<calcChain xmlns="http://schemas.openxmlformats.org/spreadsheetml/2006/main">
  <c r="T33" i="15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Q10"/>
  <c r="R10" s="1"/>
  <c r="P9"/>
  <c r="Q32" s="1"/>
  <c r="X8"/>
  <c r="W8"/>
  <c r="T34" i="1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R30" s="1"/>
  <c r="X8"/>
  <c r="W8"/>
  <c r="T35" i="13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X8"/>
  <c r="W8"/>
  <c r="T35" i="12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X8"/>
  <c r="W8"/>
  <c r="T37" i="11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X8"/>
  <c r="W8"/>
  <c r="T33" i="10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X8"/>
  <c r="W8"/>
  <c r="T34" i="9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Q10"/>
  <c r="R10" s="1"/>
  <c r="P9"/>
  <c r="Q32" s="1"/>
  <c r="X8"/>
  <c r="W8"/>
  <c r="T32" i="8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X8"/>
  <c r="W8"/>
  <c r="T34" i="7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X8"/>
  <c r="W8"/>
  <c r="T34" i="6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0" s="1"/>
  <c r="R30" s="1"/>
  <c r="X8"/>
  <c r="W8"/>
  <c r="T35" i="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R32" s="1"/>
  <c r="X8"/>
  <c r="W8"/>
  <c r="T35" i="4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X8"/>
  <c r="W8"/>
  <c r="T35" i="3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X8"/>
  <c r="W8"/>
  <c r="T26" i="2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Q10" i="8" l="1"/>
  <c r="R10" s="1"/>
  <c r="Q10" i="11"/>
  <c r="R10" s="1"/>
  <c r="Q10" i="3"/>
  <c r="R10" s="1"/>
  <c r="Q14"/>
  <c r="R14" s="1"/>
  <c r="Q18"/>
  <c r="R18" s="1"/>
  <c r="Q10" i="5"/>
  <c r="R10" s="1"/>
  <c r="Q12"/>
  <c r="R12" s="1"/>
  <c r="Q16"/>
  <c r="R16" s="1"/>
  <c r="Q20"/>
  <c r="R20" s="1"/>
  <c r="Q26"/>
  <c r="R26" s="1"/>
  <c r="Q28"/>
  <c r="R28" s="1"/>
  <c r="Q30"/>
  <c r="R30" s="1"/>
  <c r="Q10" i="6"/>
  <c r="R10" s="1"/>
  <c r="Q12"/>
  <c r="R12" s="1"/>
  <c r="Q14"/>
  <c r="R14" s="1"/>
  <c r="Q16"/>
  <c r="R16" s="1"/>
  <c r="Q18"/>
  <c r="R18" s="1"/>
  <c r="Q20"/>
  <c r="R20" s="1"/>
  <c r="Q22"/>
  <c r="R22" s="1"/>
  <c r="Q24"/>
  <c r="R24" s="1"/>
  <c r="Q26"/>
  <c r="R26" s="1"/>
  <c r="Q32"/>
  <c r="R32" s="1"/>
  <c r="Q12" i="8"/>
  <c r="R12" s="1"/>
  <c r="Q16"/>
  <c r="R16" s="1"/>
  <c r="Q20"/>
  <c r="R20" s="1"/>
  <c r="Q12" i="9"/>
  <c r="R12" s="1"/>
  <c r="Q16"/>
  <c r="R16" s="1"/>
  <c r="Q10" i="10"/>
  <c r="R10" s="1"/>
  <c r="Q14"/>
  <c r="R14" s="1"/>
  <c r="Q18"/>
  <c r="R18" s="1"/>
  <c r="R12" i="11"/>
  <c r="Q16"/>
  <c r="R16" s="1"/>
  <c r="Q10" i="14"/>
  <c r="R10" s="1"/>
  <c r="Q14"/>
  <c r="R14" s="1"/>
  <c r="Q18"/>
  <c r="R18" s="1"/>
  <c r="Q22"/>
  <c r="R22" s="1"/>
  <c r="Q26"/>
  <c r="R26" s="1"/>
  <c r="Q32"/>
  <c r="R32" s="1"/>
  <c r="Q12" i="15"/>
  <c r="R12" s="1"/>
  <c r="Q16"/>
  <c r="R16" s="1"/>
  <c r="Q12" i="3"/>
  <c r="R12" s="1"/>
  <c r="Q16"/>
  <c r="R16" s="1"/>
  <c r="Q20"/>
  <c r="R20" s="1"/>
  <c r="Q14" i="5"/>
  <c r="R14" s="1"/>
  <c r="Q18"/>
  <c r="R18" s="1"/>
  <c r="Q22"/>
  <c r="R22" s="1"/>
  <c r="Q24"/>
  <c r="R24" s="1"/>
  <c r="Q28" i="6"/>
  <c r="Q14" i="8"/>
  <c r="R14" s="1"/>
  <c r="Q18"/>
  <c r="R18" s="1"/>
  <c r="Q14" i="9"/>
  <c r="R14" s="1"/>
  <c r="Q18"/>
  <c r="R18" s="1"/>
  <c r="Q12" i="10"/>
  <c r="R12" s="1"/>
  <c r="Q16"/>
  <c r="R16" s="1"/>
  <c r="Q14" i="11"/>
  <c r="R14" s="1"/>
  <c r="Q18"/>
  <c r="R18" s="1"/>
  <c r="Q12" i="14"/>
  <c r="R12" s="1"/>
  <c r="Q16"/>
  <c r="R16" s="1"/>
  <c r="Q20"/>
  <c r="R20" s="1"/>
  <c r="Q24"/>
  <c r="R24" s="1"/>
  <c r="Q28"/>
  <c r="Q14" i="15"/>
  <c r="R14" s="1"/>
  <c r="Q18"/>
  <c r="R18" s="1"/>
  <c r="R32"/>
  <c r="S32"/>
  <c r="V32"/>
  <c r="S10"/>
  <c r="V10"/>
  <c r="S12"/>
  <c r="S14"/>
  <c r="V14"/>
  <c r="S16"/>
  <c r="V16"/>
  <c r="S18"/>
  <c r="Q20"/>
  <c r="Q22"/>
  <c r="Q24"/>
  <c r="Q26"/>
  <c r="Q28"/>
  <c r="Q30"/>
  <c r="P38"/>
  <c r="P37"/>
  <c r="Q11"/>
  <c r="Q13"/>
  <c r="Q15"/>
  <c r="Q17"/>
  <c r="V17" s="1"/>
  <c r="Q19"/>
  <c r="Q21"/>
  <c r="Q23"/>
  <c r="Q25"/>
  <c r="Q27"/>
  <c r="Q29"/>
  <c r="Q31"/>
  <c r="Q33"/>
  <c r="V33" s="1"/>
  <c r="V10" i="14"/>
  <c r="S12"/>
  <c r="V14"/>
  <c r="V16"/>
  <c r="S18"/>
  <c r="V20"/>
  <c r="S22"/>
  <c r="V24"/>
  <c r="S26"/>
  <c r="V32"/>
  <c r="P39"/>
  <c r="P38"/>
  <c r="S10"/>
  <c r="V12"/>
  <c r="S14"/>
  <c r="S16"/>
  <c r="V18"/>
  <c r="S20"/>
  <c r="V22"/>
  <c r="S24"/>
  <c r="V26"/>
  <c r="S28"/>
  <c r="S30"/>
  <c r="V30"/>
  <c r="S32"/>
  <c r="Q11"/>
  <c r="V11" s="1"/>
  <c r="Q13"/>
  <c r="Q15"/>
  <c r="Q17"/>
  <c r="Q19"/>
  <c r="V19" s="1"/>
  <c r="Q21"/>
  <c r="Q23"/>
  <c r="Q25"/>
  <c r="Q27"/>
  <c r="V27" s="1"/>
  <c r="Q29"/>
  <c r="Q31"/>
  <c r="V31" s="1"/>
  <c r="Q33"/>
  <c r="Q34"/>
  <c r="R32" i="13"/>
  <c r="S32"/>
  <c r="V32"/>
  <c r="Q10"/>
  <c r="Q12"/>
  <c r="Q14"/>
  <c r="Q16"/>
  <c r="Q18"/>
  <c r="Q20"/>
  <c r="Q22"/>
  <c r="Q24"/>
  <c r="Q26"/>
  <c r="Q30"/>
  <c r="Q35"/>
  <c r="Q34"/>
  <c r="V34" s="1"/>
  <c r="P38"/>
  <c r="P37"/>
  <c r="Q11"/>
  <c r="Q13"/>
  <c r="Q15"/>
  <c r="Q17"/>
  <c r="Q19"/>
  <c r="Q21"/>
  <c r="Q23"/>
  <c r="Q25"/>
  <c r="Q27"/>
  <c r="Q29"/>
  <c r="Q31"/>
  <c r="Q33"/>
  <c r="V33" s="1"/>
  <c r="R32" i="12"/>
  <c r="V32"/>
  <c r="S32"/>
  <c r="Q10"/>
  <c r="V10" s="1"/>
  <c r="Q14"/>
  <c r="V14" s="1"/>
  <c r="Q16"/>
  <c r="Q18"/>
  <c r="V18" s="1"/>
  <c r="Q20"/>
  <c r="Q22"/>
  <c r="V22" s="1"/>
  <c r="Q24"/>
  <c r="Q26"/>
  <c r="V26" s="1"/>
  <c r="Q28"/>
  <c r="Q30"/>
  <c r="V30" s="1"/>
  <c r="Q35"/>
  <c r="Q34"/>
  <c r="V34" s="1"/>
  <c r="P40"/>
  <c r="P39"/>
  <c r="Q11"/>
  <c r="Q13"/>
  <c r="Q15"/>
  <c r="Q17"/>
  <c r="Q19"/>
  <c r="Q21"/>
  <c r="Q23"/>
  <c r="Q25"/>
  <c r="Q27"/>
  <c r="Q31"/>
  <c r="Q33"/>
  <c r="V33" s="1"/>
  <c r="R32" i="11"/>
  <c r="S32"/>
  <c r="V32"/>
  <c r="S10"/>
  <c r="V10"/>
  <c r="S12"/>
  <c r="V12"/>
  <c r="S14"/>
  <c r="V14"/>
  <c r="S16"/>
  <c r="V16"/>
  <c r="S18"/>
  <c r="V18"/>
  <c r="Q20"/>
  <c r="Q22"/>
  <c r="Q24"/>
  <c r="Q28"/>
  <c r="Q30"/>
  <c r="Q37"/>
  <c r="V37" s="1"/>
  <c r="Q35"/>
  <c r="Q36"/>
  <c r="V36" s="1"/>
  <c r="Q34"/>
  <c r="V34" s="1"/>
  <c r="P42"/>
  <c r="P41"/>
  <c r="Q11"/>
  <c r="Q13"/>
  <c r="Q15"/>
  <c r="Q17"/>
  <c r="V17" s="1"/>
  <c r="Q19"/>
  <c r="Q21"/>
  <c r="Q23"/>
  <c r="Q25"/>
  <c r="Q27"/>
  <c r="Q29"/>
  <c r="Q31"/>
  <c r="Q33"/>
  <c r="V33" s="1"/>
  <c r="R32" i="10"/>
  <c r="S32"/>
  <c r="V32"/>
  <c r="S10"/>
  <c r="V10"/>
  <c r="V12"/>
  <c r="V14"/>
  <c r="S16"/>
  <c r="V16"/>
  <c r="S18"/>
  <c r="V18"/>
  <c r="Q20"/>
  <c r="Q22"/>
  <c r="Q24"/>
  <c r="Q26"/>
  <c r="Q28"/>
  <c r="Q30"/>
  <c r="P38"/>
  <c r="P37"/>
  <c r="Q11"/>
  <c r="Q13"/>
  <c r="Q15"/>
  <c r="Q17"/>
  <c r="V17" s="1"/>
  <c r="Q19"/>
  <c r="Q21"/>
  <c r="Q23"/>
  <c r="Q25"/>
  <c r="Q27"/>
  <c r="Q29"/>
  <c r="Q31"/>
  <c r="Q33"/>
  <c r="V33" s="1"/>
  <c r="R32" i="9"/>
  <c r="V32"/>
  <c r="S32"/>
  <c r="S10"/>
  <c r="V10"/>
  <c r="S12"/>
  <c r="V12"/>
  <c r="S14"/>
  <c r="V14"/>
  <c r="S16"/>
  <c r="V16"/>
  <c r="S18"/>
  <c r="V18"/>
  <c r="Q20"/>
  <c r="Q22"/>
  <c r="Q24"/>
  <c r="Q26"/>
  <c r="Q28"/>
  <c r="Q30"/>
  <c r="Q34"/>
  <c r="V34" s="1"/>
  <c r="P39"/>
  <c r="P38"/>
  <c r="Q11"/>
  <c r="Q13"/>
  <c r="V13" s="1"/>
  <c r="Q15"/>
  <c r="Q17"/>
  <c r="Q19"/>
  <c r="Q21"/>
  <c r="Q23"/>
  <c r="Q25"/>
  <c r="Q27"/>
  <c r="Q29"/>
  <c r="Q31"/>
  <c r="Q33"/>
  <c r="V33" s="1"/>
  <c r="R32" i="8"/>
  <c r="V32"/>
  <c r="S32"/>
  <c r="S10"/>
  <c r="V10"/>
  <c r="S12"/>
  <c r="V12"/>
  <c r="V14"/>
  <c r="V16"/>
  <c r="V18"/>
  <c r="S20"/>
  <c r="V20"/>
  <c r="Q22"/>
  <c r="Q24"/>
  <c r="Q26"/>
  <c r="Q28"/>
  <c r="Q30"/>
  <c r="P37"/>
  <c r="P36"/>
  <c r="Q13"/>
  <c r="Q15"/>
  <c r="V15" s="1"/>
  <c r="Q17"/>
  <c r="Q19"/>
  <c r="Q21"/>
  <c r="Q23"/>
  <c r="V23" s="1"/>
  <c r="Q25"/>
  <c r="Q27"/>
  <c r="V27" s="1"/>
  <c r="Q29"/>
  <c r="Q31"/>
  <c r="V31" s="1"/>
  <c r="R32" i="7"/>
  <c r="S32"/>
  <c r="V32"/>
  <c r="Q10"/>
  <c r="Q12"/>
  <c r="Q14"/>
  <c r="Q16"/>
  <c r="Q18"/>
  <c r="Q20"/>
  <c r="Q22"/>
  <c r="Q24"/>
  <c r="Q26"/>
  <c r="Q28"/>
  <c r="Q30"/>
  <c r="Q34"/>
  <c r="V34" s="1"/>
  <c r="P39"/>
  <c r="P38"/>
  <c r="Q11"/>
  <c r="Q13"/>
  <c r="Q15"/>
  <c r="Q17"/>
  <c r="Q19"/>
  <c r="Q21"/>
  <c r="Q23"/>
  <c r="Q25"/>
  <c r="Q27"/>
  <c r="Q29"/>
  <c r="Q31"/>
  <c r="Q33"/>
  <c r="V33" s="1"/>
  <c r="S14" i="6"/>
  <c r="S26"/>
  <c r="V30"/>
  <c r="P39"/>
  <c r="P38"/>
  <c r="S10"/>
  <c r="S12"/>
  <c r="S16"/>
  <c r="S18"/>
  <c r="S20"/>
  <c r="S22"/>
  <c r="S24"/>
  <c r="V26"/>
  <c r="S28"/>
  <c r="S30"/>
  <c r="S32"/>
  <c r="V32"/>
  <c r="Q11"/>
  <c r="Q13"/>
  <c r="V13" s="1"/>
  <c r="Q15"/>
  <c r="Q17"/>
  <c r="V17" s="1"/>
  <c r="Q19"/>
  <c r="Q21"/>
  <c r="V21" s="1"/>
  <c r="Q23"/>
  <c r="Q25"/>
  <c r="V25" s="1"/>
  <c r="Q27"/>
  <c r="Q29"/>
  <c r="V29" s="1"/>
  <c r="Q31"/>
  <c r="Q33"/>
  <c r="Q34"/>
  <c r="S10" i="5"/>
  <c r="V12"/>
  <c r="S14"/>
  <c r="V14"/>
  <c r="S16"/>
  <c r="V16"/>
  <c r="S18"/>
  <c r="V18"/>
  <c r="S20"/>
  <c r="V20"/>
  <c r="S22"/>
  <c r="V24"/>
  <c r="S26"/>
  <c r="S28"/>
  <c r="S30"/>
  <c r="S32"/>
  <c r="V32"/>
  <c r="Q35"/>
  <c r="P40"/>
  <c r="P39"/>
  <c r="S12"/>
  <c r="S24"/>
  <c r="V30"/>
  <c r="V35"/>
  <c r="Q11"/>
  <c r="V11" s="1"/>
  <c r="Q13"/>
  <c r="Q15"/>
  <c r="Q17"/>
  <c r="Q19"/>
  <c r="V19" s="1"/>
  <c r="Q21"/>
  <c r="Q23"/>
  <c r="Q25"/>
  <c r="Q27"/>
  <c r="V27" s="1"/>
  <c r="Q29"/>
  <c r="Q31"/>
  <c r="V31" s="1"/>
  <c r="Q33"/>
  <c r="Q34"/>
  <c r="R32" i="4"/>
  <c r="S32"/>
  <c r="V32"/>
  <c r="Q10"/>
  <c r="Q12"/>
  <c r="Q14"/>
  <c r="Q16"/>
  <c r="Q18"/>
  <c r="Q20"/>
  <c r="Q22"/>
  <c r="Q24"/>
  <c r="Q26"/>
  <c r="Q28"/>
  <c r="Q30"/>
  <c r="Q35"/>
  <c r="Q34"/>
  <c r="V34" s="1"/>
  <c r="P40"/>
  <c r="P39"/>
  <c r="Q11"/>
  <c r="Q13"/>
  <c r="Q15"/>
  <c r="Q17"/>
  <c r="Q19"/>
  <c r="Q21"/>
  <c r="Q23"/>
  <c r="Q25"/>
  <c r="Q27"/>
  <c r="Q29"/>
  <c r="Q31"/>
  <c r="Q33"/>
  <c r="V33" s="1"/>
  <c r="R32" i="3"/>
  <c r="V32"/>
  <c r="S32"/>
  <c r="S10"/>
  <c r="V10"/>
  <c r="S12"/>
  <c r="V12"/>
  <c r="V14"/>
  <c r="V16"/>
  <c r="S18"/>
  <c r="V18"/>
  <c r="S20"/>
  <c r="V20"/>
  <c r="Q22"/>
  <c r="Q24"/>
  <c r="Q26"/>
  <c r="Q28"/>
  <c r="Q30"/>
  <c r="Q35"/>
  <c r="V35" s="1"/>
  <c r="Q34"/>
  <c r="V34" s="1"/>
  <c r="P40"/>
  <c r="P39"/>
  <c r="Q11"/>
  <c r="Q13"/>
  <c r="Q15"/>
  <c r="V15" s="1"/>
  <c r="Q17"/>
  <c r="Q19"/>
  <c r="Q21"/>
  <c r="Q23"/>
  <c r="V23" s="1"/>
  <c r="Q25"/>
  <c r="Q27"/>
  <c r="V27" s="1"/>
  <c r="Q29"/>
  <c r="Q31"/>
  <c r="V31" s="1"/>
  <c r="Q33"/>
  <c r="Q11" i="2"/>
  <c r="Q17"/>
  <c r="Q21"/>
  <c r="Q25"/>
  <c r="Q10"/>
  <c r="V10" s="1"/>
  <c r="Q14"/>
  <c r="Q16"/>
  <c r="Q18"/>
  <c r="V18" s="1"/>
  <c r="Q20"/>
  <c r="Q22"/>
  <c r="Q24"/>
  <c r="Q26"/>
  <c r="P31"/>
  <c r="P30"/>
  <c r="Q13"/>
  <c r="Q15"/>
  <c r="Q23"/>
  <c r="X8" i="1"/>
  <c r="W8"/>
  <c r="P9"/>
  <c r="V18" i="15" l="1"/>
  <c r="V12"/>
  <c r="S18" i="8"/>
  <c r="S16"/>
  <c r="S14"/>
  <c r="S16" i="3"/>
  <c r="S14"/>
  <c r="S14" i="10"/>
  <c r="S12"/>
  <c r="R28" i="14"/>
  <c r="V28"/>
  <c r="V26" i="5"/>
  <c r="V24" i="6"/>
  <c r="V20"/>
  <c r="V16"/>
  <c r="V10"/>
  <c r="V22" i="5"/>
  <c r="R28" i="6"/>
  <c r="V28"/>
  <c r="V12"/>
  <c r="V10" i="5"/>
  <c r="V22" i="6"/>
  <c r="V18"/>
  <c r="V14"/>
  <c r="V28" i="5"/>
  <c r="S31" i="15"/>
  <c r="R31"/>
  <c r="S27"/>
  <c r="R27"/>
  <c r="S23"/>
  <c r="R23"/>
  <c r="S19"/>
  <c r="R19"/>
  <c r="S15"/>
  <c r="R15"/>
  <c r="S11"/>
  <c r="R11"/>
  <c r="R28"/>
  <c r="V28"/>
  <c r="S28"/>
  <c r="R24"/>
  <c r="V24"/>
  <c r="S24"/>
  <c r="R20"/>
  <c r="V20"/>
  <c r="S20"/>
  <c r="V31"/>
  <c r="V27"/>
  <c r="V23"/>
  <c r="V19"/>
  <c r="V11"/>
  <c r="S33"/>
  <c r="R33"/>
  <c r="S29"/>
  <c r="R29"/>
  <c r="S25"/>
  <c r="R25"/>
  <c r="S21"/>
  <c r="R21"/>
  <c r="S17"/>
  <c r="R17"/>
  <c r="S13"/>
  <c r="R13"/>
  <c r="R30"/>
  <c r="V30"/>
  <c r="S30"/>
  <c r="R26"/>
  <c r="V26"/>
  <c r="S26"/>
  <c r="R22"/>
  <c r="V22"/>
  <c r="S22"/>
  <c r="V13"/>
  <c r="V29"/>
  <c r="V25"/>
  <c r="V21"/>
  <c r="V15"/>
  <c r="S33" i="14"/>
  <c r="R33"/>
  <c r="S29"/>
  <c r="R29"/>
  <c r="S25"/>
  <c r="R25"/>
  <c r="S21"/>
  <c r="R21"/>
  <c r="S17"/>
  <c r="R17"/>
  <c r="S13"/>
  <c r="R13"/>
  <c r="V21"/>
  <c r="V13"/>
  <c r="R34"/>
  <c r="V34"/>
  <c r="S34"/>
  <c r="S31"/>
  <c r="R31"/>
  <c r="S27"/>
  <c r="R27"/>
  <c r="S23"/>
  <c r="R23"/>
  <c r="S19"/>
  <c r="R19"/>
  <c r="S15"/>
  <c r="R15"/>
  <c r="S11"/>
  <c r="R11"/>
  <c r="V33"/>
  <c r="V25"/>
  <c r="V17"/>
  <c r="V29"/>
  <c r="V23"/>
  <c r="V15"/>
  <c r="S31" i="13"/>
  <c r="R31"/>
  <c r="S27"/>
  <c r="R27"/>
  <c r="S23"/>
  <c r="R23"/>
  <c r="S19"/>
  <c r="R19"/>
  <c r="S15"/>
  <c r="R15"/>
  <c r="S11"/>
  <c r="R11"/>
  <c r="S35"/>
  <c r="R35"/>
  <c r="R28"/>
  <c r="S28"/>
  <c r="R24"/>
  <c r="S24"/>
  <c r="R20"/>
  <c r="S20"/>
  <c r="R16"/>
  <c r="S16"/>
  <c r="R12"/>
  <c r="S12"/>
  <c r="V28"/>
  <c r="V24"/>
  <c r="V20"/>
  <c r="V16"/>
  <c r="V12"/>
  <c r="V31"/>
  <c r="V27"/>
  <c r="V23"/>
  <c r="V19"/>
  <c r="V15"/>
  <c r="V11"/>
  <c r="S33"/>
  <c r="R33"/>
  <c r="S29"/>
  <c r="R29"/>
  <c r="S25"/>
  <c r="R25"/>
  <c r="S21"/>
  <c r="R21"/>
  <c r="S17"/>
  <c r="R17"/>
  <c r="S13"/>
  <c r="R13"/>
  <c r="R34"/>
  <c r="S34"/>
  <c r="R30"/>
  <c r="S30"/>
  <c r="R26"/>
  <c r="S26"/>
  <c r="R22"/>
  <c r="S22"/>
  <c r="R18"/>
  <c r="S18"/>
  <c r="R14"/>
  <c r="S14"/>
  <c r="R10"/>
  <c r="S10"/>
  <c r="V35"/>
  <c r="V30"/>
  <c r="V26"/>
  <c r="V22"/>
  <c r="V18"/>
  <c r="V14"/>
  <c r="V10"/>
  <c r="V29"/>
  <c r="V25"/>
  <c r="V21"/>
  <c r="V17"/>
  <c r="V13"/>
  <c r="S31" i="12"/>
  <c r="R31"/>
  <c r="V27"/>
  <c r="S27"/>
  <c r="R27"/>
  <c r="V23"/>
  <c r="S23"/>
  <c r="R23"/>
  <c r="V19"/>
  <c r="S19"/>
  <c r="R19"/>
  <c r="V15"/>
  <c r="S15"/>
  <c r="R15"/>
  <c r="V11"/>
  <c r="S11"/>
  <c r="R11"/>
  <c r="S35"/>
  <c r="R35"/>
  <c r="R28"/>
  <c r="S28"/>
  <c r="R24"/>
  <c r="S24"/>
  <c r="R20"/>
  <c r="S20"/>
  <c r="R16"/>
  <c r="S16"/>
  <c r="R12"/>
  <c r="S12"/>
  <c r="S33"/>
  <c r="R33"/>
  <c r="V29"/>
  <c r="S29"/>
  <c r="R29"/>
  <c r="V25"/>
  <c r="S25"/>
  <c r="R25"/>
  <c r="V21"/>
  <c r="S21"/>
  <c r="R21"/>
  <c r="V17"/>
  <c r="S17"/>
  <c r="R17"/>
  <c r="V13"/>
  <c r="S13"/>
  <c r="R13"/>
  <c r="R34"/>
  <c r="S34"/>
  <c r="R30"/>
  <c r="S30"/>
  <c r="R26"/>
  <c r="S26"/>
  <c r="R22"/>
  <c r="S22"/>
  <c r="R18"/>
  <c r="S18"/>
  <c r="R14"/>
  <c r="S14"/>
  <c r="R10"/>
  <c r="S10"/>
  <c r="V35"/>
  <c r="V28"/>
  <c r="V24"/>
  <c r="V20"/>
  <c r="V16"/>
  <c r="V12"/>
  <c r="V31"/>
  <c r="S31" i="11"/>
  <c r="R31"/>
  <c r="S27"/>
  <c r="R27"/>
  <c r="S23"/>
  <c r="R23"/>
  <c r="S19"/>
  <c r="R19"/>
  <c r="S15"/>
  <c r="R15"/>
  <c r="S11"/>
  <c r="R11"/>
  <c r="R36"/>
  <c r="S36"/>
  <c r="S35"/>
  <c r="R35"/>
  <c r="R28"/>
  <c r="V28"/>
  <c r="S28"/>
  <c r="R24"/>
  <c r="V24"/>
  <c r="S24"/>
  <c r="R20"/>
  <c r="V20"/>
  <c r="S20"/>
  <c r="V31"/>
  <c r="V27"/>
  <c r="V23"/>
  <c r="V19"/>
  <c r="V11"/>
  <c r="S33"/>
  <c r="R33"/>
  <c r="S29"/>
  <c r="R29"/>
  <c r="S25"/>
  <c r="R25"/>
  <c r="S21"/>
  <c r="R21"/>
  <c r="S17"/>
  <c r="R17"/>
  <c r="S13"/>
  <c r="R13"/>
  <c r="R34"/>
  <c r="S34"/>
  <c r="S37"/>
  <c r="R37"/>
  <c r="R30"/>
  <c r="V30"/>
  <c r="S30"/>
  <c r="R26"/>
  <c r="V26"/>
  <c r="S26"/>
  <c r="R22"/>
  <c r="V22"/>
  <c r="S22"/>
  <c r="V35"/>
  <c r="V13"/>
  <c r="V29"/>
  <c r="V25"/>
  <c r="V21"/>
  <c r="V15"/>
  <c r="S31" i="10"/>
  <c r="R31"/>
  <c r="S27"/>
  <c r="R27"/>
  <c r="S23"/>
  <c r="R23"/>
  <c r="S19"/>
  <c r="R19"/>
  <c r="S15"/>
  <c r="R15"/>
  <c r="S11"/>
  <c r="R11"/>
  <c r="R28"/>
  <c r="V28"/>
  <c r="S28"/>
  <c r="R24"/>
  <c r="V24"/>
  <c r="S24"/>
  <c r="R20"/>
  <c r="V20"/>
  <c r="S20"/>
  <c r="V31"/>
  <c r="V27"/>
  <c r="V23"/>
  <c r="V19"/>
  <c r="V11"/>
  <c r="S33"/>
  <c r="R33"/>
  <c r="S29"/>
  <c r="R29"/>
  <c r="S25"/>
  <c r="R25"/>
  <c r="S21"/>
  <c r="R21"/>
  <c r="S17"/>
  <c r="R17"/>
  <c r="S13"/>
  <c r="R13"/>
  <c r="R30"/>
  <c r="V30"/>
  <c r="S30"/>
  <c r="R26"/>
  <c r="V26"/>
  <c r="S26"/>
  <c r="R22"/>
  <c r="V22"/>
  <c r="S22"/>
  <c r="V13"/>
  <c r="V29"/>
  <c r="V25"/>
  <c r="V21"/>
  <c r="V15"/>
  <c r="S31" i="9"/>
  <c r="R31"/>
  <c r="S27"/>
  <c r="R27"/>
  <c r="S23"/>
  <c r="R23"/>
  <c r="S19"/>
  <c r="R19"/>
  <c r="S15"/>
  <c r="R15"/>
  <c r="S11"/>
  <c r="R11"/>
  <c r="R28"/>
  <c r="V28"/>
  <c r="S28"/>
  <c r="R24"/>
  <c r="V24"/>
  <c r="S24"/>
  <c r="R20"/>
  <c r="V20"/>
  <c r="S20"/>
  <c r="V31"/>
  <c r="V27"/>
  <c r="V23"/>
  <c r="V19"/>
  <c r="V11"/>
  <c r="S33"/>
  <c r="R33"/>
  <c r="S29"/>
  <c r="R29"/>
  <c r="S25"/>
  <c r="R25"/>
  <c r="S21"/>
  <c r="R21"/>
  <c r="S17"/>
  <c r="R17"/>
  <c r="S13"/>
  <c r="R13"/>
  <c r="R34"/>
  <c r="S34"/>
  <c r="R30"/>
  <c r="V30"/>
  <c r="S30"/>
  <c r="R26"/>
  <c r="V26"/>
  <c r="S26"/>
  <c r="R22"/>
  <c r="V22"/>
  <c r="S22"/>
  <c r="V17"/>
  <c r="V29"/>
  <c r="V25"/>
  <c r="V21"/>
  <c r="V15"/>
  <c r="S29" i="8"/>
  <c r="R29"/>
  <c r="S25"/>
  <c r="R25"/>
  <c r="S21"/>
  <c r="R21"/>
  <c r="S17"/>
  <c r="R17"/>
  <c r="S13"/>
  <c r="R13"/>
  <c r="R30"/>
  <c r="V30"/>
  <c r="S30"/>
  <c r="R26"/>
  <c r="V26"/>
  <c r="S26"/>
  <c r="R22"/>
  <c r="V22"/>
  <c r="S22"/>
  <c r="V17"/>
  <c r="S31"/>
  <c r="R31"/>
  <c r="S27"/>
  <c r="R27"/>
  <c r="S23"/>
  <c r="R23"/>
  <c r="S19"/>
  <c r="R19"/>
  <c r="S15"/>
  <c r="R15"/>
  <c r="S11"/>
  <c r="R11"/>
  <c r="R28"/>
  <c r="V28"/>
  <c r="S28"/>
  <c r="R24"/>
  <c r="V24"/>
  <c r="S24"/>
  <c r="V19"/>
  <c r="V11"/>
  <c r="V29"/>
  <c r="V25"/>
  <c r="V21"/>
  <c r="V13"/>
  <c r="S31" i="7"/>
  <c r="R31"/>
  <c r="S27"/>
  <c r="R27"/>
  <c r="S23"/>
  <c r="R23"/>
  <c r="S19"/>
  <c r="R19"/>
  <c r="S15"/>
  <c r="R15"/>
  <c r="S11"/>
  <c r="R11"/>
  <c r="R28"/>
  <c r="S28"/>
  <c r="R24"/>
  <c r="S24"/>
  <c r="R20"/>
  <c r="S20"/>
  <c r="R16"/>
  <c r="S16"/>
  <c r="R12"/>
  <c r="S12"/>
  <c r="V28"/>
  <c r="V24"/>
  <c r="V20"/>
  <c r="V16"/>
  <c r="V12"/>
  <c r="V31"/>
  <c r="V27"/>
  <c r="V23"/>
  <c r="V19"/>
  <c r="V15"/>
  <c r="V11"/>
  <c r="S33"/>
  <c r="R33"/>
  <c r="S29"/>
  <c r="R29"/>
  <c r="S25"/>
  <c r="R25"/>
  <c r="S21"/>
  <c r="R21"/>
  <c r="S17"/>
  <c r="R17"/>
  <c r="S13"/>
  <c r="R13"/>
  <c r="R34"/>
  <c r="S34"/>
  <c r="R30"/>
  <c r="S30"/>
  <c r="R26"/>
  <c r="S26"/>
  <c r="R22"/>
  <c r="S22"/>
  <c r="R18"/>
  <c r="S18"/>
  <c r="R14"/>
  <c r="S14"/>
  <c r="R10"/>
  <c r="S10"/>
  <c r="V30"/>
  <c r="V26"/>
  <c r="V22"/>
  <c r="V18"/>
  <c r="V14"/>
  <c r="V10"/>
  <c r="V29"/>
  <c r="V25"/>
  <c r="V21"/>
  <c r="V17"/>
  <c r="V13"/>
  <c r="R34" i="6"/>
  <c r="V34"/>
  <c r="S34"/>
  <c r="S31"/>
  <c r="R31"/>
  <c r="S27"/>
  <c r="R27"/>
  <c r="S23"/>
  <c r="R23"/>
  <c r="S19"/>
  <c r="R19"/>
  <c r="S15"/>
  <c r="R15"/>
  <c r="S11"/>
  <c r="R11"/>
  <c r="S33"/>
  <c r="R33"/>
  <c r="S29"/>
  <c r="R29"/>
  <c r="S25"/>
  <c r="R25"/>
  <c r="S21"/>
  <c r="R21"/>
  <c r="S17"/>
  <c r="R17"/>
  <c r="S13"/>
  <c r="R13"/>
  <c r="V33"/>
  <c r="V31"/>
  <c r="V23"/>
  <c r="V19"/>
  <c r="V15"/>
  <c r="V11"/>
  <c r="V27"/>
  <c r="S33" i="5"/>
  <c r="R33"/>
  <c r="S29"/>
  <c r="R29"/>
  <c r="S25"/>
  <c r="R25"/>
  <c r="S21"/>
  <c r="R21"/>
  <c r="S17"/>
  <c r="R17"/>
  <c r="S13"/>
  <c r="R13"/>
  <c r="S35"/>
  <c r="R35"/>
  <c r="V33"/>
  <c r="V21"/>
  <c r="V13"/>
  <c r="R34"/>
  <c r="S34"/>
  <c r="V34"/>
  <c r="S31"/>
  <c r="R31"/>
  <c r="S27"/>
  <c r="R27"/>
  <c r="S23"/>
  <c r="R23"/>
  <c r="S19"/>
  <c r="R19"/>
  <c r="S15"/>
  <c r="R15"/>
  <c r="S11"/>
  <c r="R11"/>
  <c r="V23"/>
  <c r="V17"/>
  <c r="V29"/>
  <c r="V25"/>
  <c r="V15"/>
  <c r="S29" i="4"/>
  <c r="R29"/>
  <c r="S21"/>
  <c r="R21"/>
  <c r="S17"/>
  <c r="R17"/>
  <c r="S13"/>
  <c r="R13"/>
  <c r="S31"/>
  <c r="R31"/>
  <c r="S27"/>
  <c r="R27"/>
  <c r="S23"/>
  <c r="R23"/>
  <c r="S19"/>
  <c r="R19"/>
  <c r="S15"/>
  <c r="R15"/>
  <c r="S11"/>
  <c r="R11"/>
  <c r="S35"/>
  <c r="R35"/>
  <c r="R28"/>
  <c r="S28"/>
  <c r="R24"/>
  <c r="S24"/>
  <c r="R20"/>
  <c r="S20"/>
  <c r="R16"/>
  <c r="S16"/>
  <c r="R12"/>
  <c r="S12"/>
  <c r="V28"/>
  <c r="V24"/>
  <c r="V20"/>
  <c r="V16"/>
  <c r="V12"/>
  <c r="V31"/>
  <c r="V27"/>
  <c r="V23"/>
  <c r="V19"/>
  <c r="V15"/>
  <c r="V11"/>
  <c r="S33"/>
  <c r="R33"/>
  <c r="S25"/>
  <c r="R25"/>
  <c r="R34"/>
  <c r="S34"/>
  <c r="R30"/>
  <c r="S30"/>
  <c r="R26"/>
  <c r="S26"/>
  <c r="R22"/>
  <c r="S22"/>
  <c r="R18"/>
  <c r="S18"/>
  <c r="R14"/>
  <c r="S14"/>
  <c r="R10"/>
  <c r="S10"/>
  <c r="V35"/>
  <c r="V30"/>
  <c r="V26"/>
  <c r="V22"/>
  <c r="V18"/>
  <c r="V14"/>
  <c r="V10"/>
  <c r="V29"/>
  <c r="V25"/>
  <c r="V21"/>
  <c r="V17"/>
  <c r="V13"/>
  <c r="S33" i="3"/>
  <c r="R33"/>
  <c r="S29"/>
  <c r="R29"/>
  <c r="S25"/>
  <c r="R25"/>
  <c r="S21"/>
  <c r="R21"/>
  <c r="S17"/>
  <c r="R17"/>
  <c r="S13"/>
  <c r="R13"/>
  <c r="R34"/>
  <c r="S34"/>
  <c r="R30"/>
  <c r="V30"/>
  <c r="S30"/>
  <c r="R26"/>
  <c r="V26"/>
  <c r="S26"/>
  <c r="R22"/>
  <c r="V22"/>
  <c r="S22"/>
  <c r="V17"/>
  <c r="S31"/>
  <c r="R31"/>
  <c r="S27"/>
  <c r="R27"/>
  <c r="S23"/>
  <c r="R23"/>
  <c r="S19"/>
  <c r="R19"/>
  <c r="S15"/>
  <c r="R15"/>
  <c r="S11"/>
  <c r="R11"/>
  <c r="S35"/>
  <c r="R35"/>
  <c r="R28"/>
  <c r="V28"/>
  <c r="S28"/>
  <c r="R24"/>
  <c r="V24"/>
  <c r="S24"/>
  <c r="V33"/>
  <c r="V19"/>
  <c r="V11"/>
  <c r="V29"/>
  <c r="V25"/>
  <c r="V21"/>
  <c r="V13"/>
  <c r="S19" i="2"/>
  <c r="R19"/>
  <c r="V19"/>
  <c r="S13"/>
  <c r="R13"/>
  <c r="V13"/>
  <c r="S24"/>
  <c r="R24"/>
  <c r="S20"/>
  <c r="R20"/>
  <c r="S16"/>
  <c r="R16"/>
  <c r="R12"/>
  <c r="S12"/>
  <c r="V21"/>
  <c r="R21"/>
  <c r="S21"/>
  <c r="V11"/>
  <c r="R11"/>
  <c r="S11"/>
  <c r="V24"/>
  <c r="V20"/>
  <c r="V12"/>
  <c r="S23"/>
  <c r="R23"/>
  <c r="V23"/>
  <c r="S15"/>
  <c r="R15"/>
  <c r="V15"/>
  <c r="R26"/>
  <c r="S26"/>
  <c r="R22"/>
  <c r="S22"/>
  <c r="R18"/>
  <c r="S18"/>
  <c r="R14"/>
  <c r="S14"/>
  <c r="S10"/>
  <c r="R10"/>
  <c r="V25"/>
  <c r="R25"/>
  <c r="S25"/>
  <c r="V17"/>
  <c r="R17"/>
  <c r="S17"/>
  <c r="V22"/>
  <c r="V14"/>
  <c r="V26"/>
  <c r="V16"/>
  <c r="Q10" i="1"/>
  <c r="AD8" i="11" l="1"/>
  <c r="AA8" i="5"/>
  <c r="D40" i="3"/>
  <c r="AD8"/>
  <c r="AB8" i="5"/>
  <c r="AD8" i="9"/>
  <c r="AD8" i="5"/>
  <c r="AJ8" i="14"/>
  <c r="AB8" i="3"/>
  <c r="Z8" i="5"/>
  <c r="AD8" i="8"/>
  <c r="D41" i="9"/>
  <c r="AD8" i="10"/>
  <c r="AB8"/>
  <c r="AD8" i="15"/>
  <c r="AB8"/>
  <c r="AB8" i="6"/>
  <c r="AB8" i="8"/>
  <c r="AB8" i="9"/>
  <c r="AB8" i="11"/>
  <c r="AD8" i="14"/>
  <c r="D40" i="15"/>
  <c r="D40" i="12"/>
  <c r="AH8" i="15"/>
  <c r="D38"/>
  <c r="AA8"/>
  <c r="AF8"/>
  <c r="AJ8"/>
  <c r="Z8"/>
  <c r="D38" i="14"/>
  <c r="D41"/>
  <c r="AH8"/>
  <c r="D39"/>
  <c r="AA8"/>
  <c r="AB8"/>
  <c r="AF8"/>
  <c r="Z8"/>
  <c r="D40" i="13"/>
  <c r="D38"/>
  <c r="AJ8"/>
  <c r="AH8"/>
  <c r="AF8"/>
  <c r="AD8"/>
  <c r="AB8"/>
  <c r="Z8"/>
  <c r="AA8"/>
  <c r="AD8" i="12"/>
  <c r="AB8"/>
  <c r="Z8"/>
  <c r="AA8"/>
  <c r="AF8"/>
  <c r="AJ8"/>
  <c r="D42"/>
  <c r="AH8"/>
  <c r="D44" i="11"/>
  <c r="D40" i="10"/>
  <c r="AH8" i="11"/>
  <c r="D42"/>
  <c r="AA8"/>
  <c r="AF8"/>
  <c r="AJ8"/>
  <c r="Z8"/>
  <c r="AH8" i="10"/>
  <c r="D38"/>
  <c r="AA8"/>
  <c r="AF8"/>
  <c r="AJ8"/>
  <c r="Z8"/>
  <c r="D39" i="8"/>
  <c r="D37"/>
  <c r="AH8" i="5"/>
  <c r="D42" i="3"/>
  <c r="AH8"/>
  <c r="D31" i="2"/>
  <c r="AH8" i="9"/>
  <c r="D39"/>
  <c r="AA8"/>
  <c r="AF8"/>
  <c r="AJ8"/>
  <c r="Z8"/>
  <c r="AF8" i="8"/>
  <c r="AJ8"/>
  <c r="AA8"/>
  <c r="AH8"/>
  <c r="Z8"/>
  <c r="D41" i="7"/>
  <c r="D39"/>
  <c r="AJ8"/>
  <c r="AH8"/>
  <c r="AF8"/>
  <c r="AD8"/>
  <c r="AB8"/>
  <c r="Z8"/>
  <c r="AA8"/>
  <c r="AF8" i="6"/>
  <c r="AJ8"/>
  <c r="D39"/>
  <c r="D41"/>
  <c r="AH8"/>
  <c r="Z8"/>
  <c r="AD8"/>
  <c r="AA8"/>
  <c r="AJ8" i="5"/>
  <c r="D42"/>
  <c r="D40"/>
  <c r="AF8"/>
  <c r="D42" i="4"/>
  <c r="D40"/>
  <c r="AJ8"/>
  <c r="AH8"/>
  <c r="AF8"/>
  <c r="AD8"/>
  <c r="AB8"/>
  <c r="Z8"/>
  <c r="AA8"/>
  <c r="AF8" i="3"/>
  <c r="AJ8"/>
  <c r="AA8"/>
  <c r="Z8"/>
  <c r="AF8" i="2"/>
  <c r="AJ8"/>
  <c r="D33"/>
  <c r="AD8"/>
  <c r="Z8"/>
  <c r="AA8"/>
  <c r="AB8"/>
  <c r="AH8"/>
  <c r="D37" i="15" l="1"/>
  <c r="Y8"/>
  <c r="AC8" s="1"/>
  <c r="Y8" i="14"/>
  <c r="AI8" s="1"/>
  <c r="D37" i="13"/>
  <c r="Y8"/>
  <c r="AE8" s="1"/>
  <c r="Y8" i="12"/>
  <c r="D39"/>
  <c r="AK8"/>
  <c r="D41" i="11"/>
  <c r="Y8"/>
  <c r="AC8" s="1"/>
  <c r="D37" i="10"/>
  <c r="Y8"/>
  <c r="AC8" s="1"/>
  <c r="D38" i="9"/>
  <c r="Y8"/>
  <c r="AC8" s="1"/>
  <c r="Y8" i="8"/>
  <c r="AI8" s="1"/>
  <c r="D36"/>
  <c r="AK8"/>
  <c r="D38" i="7"/>
  <c r="Y8"/>
  <c r="AE8" s="1"/>
  <c r="Y8" i="6"/>
  <c r="AI8" s="1"/>
  <c r="D38"/>
  <c r="D39" i="5"/>
  <c r="Y8"/>
  <c r="AG8" s="1"/>
  <c r="D39" i="4"/>
  <c r="Y8"/>
  <c r="AE8" s="1"/>
  <c r="D39" i="3"/>
  <c r="Y8"/>
  <c r="Y8" i="2"/>
  <c r="AC8" s="1"/>
  <c r="D30"/>
  <c r="AK8"/>
  <c r="T34" i="1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AG8" i="8" l="1"/>
  <c r="AC8"/>
  <c r="AE8" i="2"/>
  <c r="AG8" i="6"/>
  <c r="AC8" i="14"/>
  <c r="AI8" i="10"/>
  <c r="AG8" i="14"/>
  <c r="AI8" i="15"/>
  <c r="P36"/>
  <c r="D36"/>
  <c r="AE8"/>
  <c r="AK8"/>
  <c r="AG8"/>
  <c r="P37" i="14"/>
  <c r="D37"/>
  <c r="AE8"/>
  <c r="AK8"/>
  <c r="P36" i="13"/>
  <c r="D36"/>
  <c r="AG8"/>
  <c r="AC8"/>
  <c r="AI8"/>
  <c r="AK8"/>
  <c r="P38" i="12"/>
  <c r="D38"/>
  <c r="AE8"/>
  <c r="AG8"/>
  <c r="AI8"/>
  <c r="AC8"/>
  <c r="AI8" i="11"/>
  <c r="AI8" i="9"/>
  <c r="P40" i="11"/>
  <c r="D40"/>
  <c r="AE8"/>
  <c r="AK8"/>
  <c r="AG8"/>
  <c r="P36" i="10"/>
  <c r="D36"/>
  <c r="AE8"/>
  <c r="AK8"/>
  <c r="AG8"/>
  <c r="AC8" i="6"/>
  <c r="AK8"/>
  <c r="AE8"/>
  <c r="AI8" i="2"/>
  <c r="P37" i="9"/>
  <c r="D37"/>
  <c r="AE8"/>
  <c r="AK8"/>
  <c r="AG8"/>
  <c r="P35" i="8"/>
  <c r="D35"/>
  <c r="AE8"/>
  <c r="P37" i="7"/>
  <c r="D37"/>
  <c r="AG8"/>
  <c r="AC8"/>
  <c r="AI8"/>
  <c r="AK8"/>
  <c r="P37" i="6"/>
  <c r="D37"/>
  <c r="P38" i="5"/>
  <c r="D38"/>
  <c r="AI8"/>
  <c r="AE8"/>
  <c r="AC8"/>
  <c r="AK8"/>
  <c r="P38" i="4"/>
  <c r="D38"/>
  <c r="AG8"/>
  <c r="AC8"/>
  <c r="AI8"/>
  <c r="AK8"/>
  <c r="P38" i="3"/>
  <c r="D38"/>
  <c r="AI8"/>
  <c r="AE8"/>
  <c r="AC8"/>
  <c r="AG8"/>
  <c r="AK8"/>
  <c r="P29" i="2"/>
  <c r="D29"/>
  <c r="AG8"/>
  <c r="V31" i="1"/>
  <c r="V33"/>
  <c r="V30"/>
  <c r="V32"/>
  <c r="V34"/>
  <c r="V10"/>
  <c r="P38"/>
  <c r="P39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S11"/>
  <c r="R10"/>
  <c r="R21"/>
  <c r="R17"/>
  <c r="R25"/>
  <c r="R33"/>
  <c r="R13"/>
  <c r="R11"/>
  <c r="R15"/>
  <c r="R19"/>
  <c r="R23"/>
  <c r="R27"/>
  <c r="R31"/>
  <c r="S12"/>
  <c r="S16"/>
  <c r="S20"/>
  <c r="S24"/>
  <c r="S28"/>
  <c r="S32"/>
  <c r="S34"/>
  <c r="S10"/>
  <c r="S14"/>
  <c r="S18"/>
  <c r="S22"/>
  <c r="S26"/>
  <c r="S30"/>
  <c r="AB8" l="1"/>
  <c r="Z8"/>
  <c r="AD8"/>
  <c r="AA8"/>
  <c r="D41" l="1"/>
  <c r="D39"/>
  <c r="AJ8"/>
  <c r="D38" s="1"/>
  <c r="AF8"/>
  <c r="AH8"/>
  <c r="Y8" l="1"/>
  <c r="D37" l="1"/>
  <c r="P37"/>
  <c r="AG8"/>
  <c r="AE8"/>
  <c r="AC8"/>
  <c r="AK8"/>
  <c r="AI8"/>
</calcChain>
</file>

<file path=xl/sharedStrings.xml><?xml version="1.0" encoding="utf-8"?>
<sst xmlns="http://schemas.openxmlformats.org/spreadsheetml/2006/main" count="3662" uniqueCount="1134">
  <si>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</si>
  <si>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</si>
  <si>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</si>
  <si>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</si>
  <si>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</si>
  <si>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</si>
  <si>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</si>
  <si>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</si>
  <si>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</si>
  <si>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</si>
  <si>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</si>
  <si>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</si>
  <si>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</si>
  <si>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</si>
  <si>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</si>
  <si>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</si>
  <si>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</si>
  <si>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</si>
  <si>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</si>
  <si>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</si>
  <si>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</si>
  <si>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</si>
  <si>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</si>
  <si>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</si>
  <si>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</si>
  <si>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</si>
  <si>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</si>
  <si>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</si>
  <si>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</si>
  <si>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</si>
  <si>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</si>
  <si>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</si>
  <si>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</si>
  <si>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</si>
  <si>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</si>
  <si>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</si>
  <si>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</si>
  <si>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</si>
  <si>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</si>
  <si>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</si>
  <si>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</si>
  <si>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</si>
  <si>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</si>
  <si>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</si>
  <si>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</si>
  <si>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</si>
  <si>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</si>
  <si>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</si>
  <si>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Thi lần 1 học kỳ II năm học 2018 - 2019</t>
  </si>
  <si>
    <t>Trần Thị Mỹ Hạnh</t>
  </si>
  <si>
    <t>B15DCVT016</t>
  </si>
  <si>
    <t>Lưu Đức</t>
  </si>
  <si>
    <t>Anh</t>
  </si>
  <si>
    <t>20/01/1996</t>
  </si>
  <si>
    <t>D15CQVT08-B</t>
  </si>
  <si>
    <t>B15DCVT048</t>
  </si>
  <si>
    <t>Lê Đăng</t>
  </si>
  <si>
    <t>Cương</t>
  </si>
  <si>
    <t>23/10/1997</t>
  </si>
  <si>
    <t>B15DCVT053</t>
  </si>
  <si>
    <t>Nguyễn Đức</t>
  </si>
  <si>
    <t>Cường</t>
  </si>
  <si>
    <t>25/11/1997</t>
  </si>
  <si>
    <t>D15CQVT05-B</t>
  </si>
  <si>
    <t>B15DCVT102</t>
  </si>
  <si>
    <t>Trịnh Văn</t>
  </si>
  <si>
    <t>Dương</t>
  </si>
  <si>
    <t>09/10/1997</t>
  </si>
  <si>
    <t>D15CQVT06-B</t>
  </si>
  <si>
    <t>B15DCVT117</t>
  </si>
  <si>
    <t>Dương Minh</t>
  </si>
  <si>
    <t>Hà</t>
  </si>
  <si>
    <t>26/10/1997</t>
  </si>
  <si>
    <t>B15DCVT156</t>
  </si>
  <si>
    <t>Nguyễn Văn</t>
  </si>
  <si>
    <t>Hiếu</t>
  </si>
  <si>
    <t>20/11/1997</t>
  </si>
  <si>
    <t>D15CQVT04-B</t>
  </si>
  <si>
    <t>B15DCVT160</t>
  </si>
  <si>
    <t>Nguyễn Đình</t>
  </si>
  <si>
    <t>Hiệu</t>
  </si>
  <si>
    <t>19/04/1997</t>
  </si>
  <si>
    <t>B15DCVT174</t>
  </si>
  <si>
    <t>Nguyễn Thị</t>
  </si>
  <si>
    <t>Hồng</t>
  </si>
  <si>
    <t>08/07/1997</t>
  </si>
  <si>
    <t>B15DCVT192</t>
  </si>
  <si>
    <t>Phạm Quang</t>
  </si>
  <si>
    <t>Huy</t>
  </si>
  <si>
    <t>12/06/1997</t>
  </si>
  <si>
    <t>B15DCVT236</t>
  </si>
  <si>
    <t>Đặng Viết</t>
  </si>
  <si>
    <t>Long</t>
  </si>
  <si>
    <t>19/11/1997</t>
  </si>
  <si>
    <t>B15DCVT237</t>
  </si>
  <si>
    <t>Nguyễn Phụng</t>
  </si>
  <si>
    <t>06/01/1997</t>
  </si>
  <si>
    <t>B15DCVT257</t>
  </si>
  <si>
    <t>Dương Công</t>
  </si>
  <si>
    <t>Minh</t>
  </si>
  <si>
    <t>05/02/1997</t>
  </si>
  <si>
    <t>D15CQVT01-B</t>
  </si>
  <si>
    <t>B15DCVT272</t>
  </si>
  <si>
    <t>Nguyễn Công</t>
  </si>
  <si>
    <t>Nam</t>
  </si>
  <si>
    <t>13/03/1997</t>
  </si>
  <si>
    <t>B15DCVT289</t>
  </si>
  <si>
    <t>Hoàng Đình</t>
  </si>
  <si>
    <t>Nhất</t>
  </si>
  <si>
    <t>20/01/1997</t>
  </si>
  <si>
    <t>B15DCVT300</t>
  </si>
  <si>
    <t>Đinh Văn</t>
  </si>
  <si>
    <t>Phú</t>
  </si>
  <si>
    <t>05/01/1997</t>
  </si>
  <si>
    <t>B15DCVT356</t>
  </si>
  <si>
    <t>Tấn</t>
  </si>
  <si>
    <t>30/11/1996</t>
  </si>
  <si>
    <t>B15DCVT376</t>
  </si>
  <si>
    <t>Đỗ Văn</t>
  </si>
  <si>
    <t>Thành</t>
  </si>
  <si>
    <t>11/01/1996</t>
  </si>
  <si>
    <t>B15DCVT409</t>
  </si>
  <si>
    <t>Dương Ngọc</t>
  </si>
  <si>
    <t>Tráng</t>
  </si>
  <si>
    <t>01/08/1997</t>
  </si>
  <si>
    <t>B15DCVT470</t>
  </si>
  <si>
    <t>Trần Văn</t>
  </si>
  <si>
    <t>Trình</t>
  </si>
  <si>
    <t>15/01/1997</t>
  </si>
  <si>
    <t>B15DCVT412</t>
  </si>
  <si>
    <t>Ngô Văn</t>
  </si>
  <si>
    <t>Trụ</t>
  </si>
  <si>
    <t>31/12/1997</t>
  </si>
  <si>
    <t>B15DCVT417</t>
  </si>
  <si>
    <t>Nguyễn Sơn</t>
  </si>
  <si>
    <t>Trường</t>
  </si>
  <si>
    <t>06/03/1997</t>
  </si>
  <si>
    <t>B15DCVT429</t>
  </si>
  <si>
    <t>Hoàng Anh</t>
  </si>
  <si>
    <t>Tuấn</t>
  </si>
  <si>
    <t>09/02/1997</t>
  </si>
  <si>
    <t>B15DCVT436</t>
  </si>
  <si>
    <t>Trần Ngọc</t>
  </si>
  <si>
    <t>Tùng</t>
  </si>
  <si>
    <t>02/07/1996</t>
  </si>
  <si>
    <t>B15DCVT465</t>
  </si>
  <si>
    <t>Nguyễn Minh</t>
  </si>
  <si>
    <t>Vương</t>
  </si>
  <si>
    <t>17/09/1992</t>
  </si>
  <si>
    <t>B15DCVT468</t>
  </si>
  <si>
    <t>Nguyễn Tiến</t>
  </si>
  <si>
    <t>Xuyên</t>
  </si>
  <si>
    <t>09/04/1997</t>
  </si>
  <si>
    <t>Nhóm:01</t>
  </si>
  <si>
    <t>B15DCVT032</t>
  </si>
  <si>
    <t>Trần Thị</t>
  </si>
  <si>
    <t>Biển</t>
  </si>
  <si>
    <t>10/09/1997</t>
  </si>
  <si>
    <t>B14DCVT536</t>
  </si>
  <si>
    <t>Phan Hoàng</t>
  </si>
  <si>
    <t>Chương</t>
  </si>
  <si>
    <t>27/10/1993</t>
  </si>
  <si>
    <t>D14CQVT04-B</t>
  </si>
  <si>
    <t>B15DCVT131</t>
  </si>
  <si>
    <t>Hải</t>
  </si>
  <si>
    <t>24/12/1997</t>
  </si>
  <si>
    <t>D15CQVT03-B</t>
  </si>
  <si>
    <t>B15DCVT153</t>
  </si>
  <si>
    <t>19/03/1997</t>
  </si>
  <si>
    <t>B14DCVT127</t>
  </si>
  <si>
    <t>Trịnh Xuân</t>
  </si>
  <si>
    <t>04/12/1996</t>
  </si>
  <si>
    <t>D14CQVT02-B</t>
  </si>
  <si>
    <t>B15DCVT165</t>
  </si>
  <si>
    <t>Hòa</t>
  </si>
  <si>
    <t>14/05/1997</t>
  </si>
  <si>
    <t>B15DCVT209</t>
  </si>
  <si>
    <t>Vũ Quốc</t>
  </si>
  <si>
    <t>Khánh</t>
  </si>
  <si>
    <t>03/09/1997</t>
  </si>
  <si>
    <t>B15DCVT215</t>
  </si>
  <si>
    <t>Phạm Trung</t>
  </si>
  <si>
    <t>Kiên</t>
  </si>
  <si>
    <t>12/08/1997</t>
  </si>
  <si>
    <t>D15CQVT07-B</t>
  </si>
  <si>
    <t>B15DCVT224</t>
  </si>
  <si>
    <t>Linh</t>
  </si>
  <si>
    <t>B15DCVT239</t>
  </si>
  <si>
    <t>Dương Tự</t>
  </si>
  <si>
    <t>Lực</t>
  </si>
  <si>
    <t>27/07/1997</t>
  </si>
  <si>
    <t>B14DCVT062</t>
  </si>
  <si>
    <t>Lê Hoài</t>
  </si>
  <si>
    <t>18/08/1996</t>
  </si>
  <si>
    <t>D14CQVT06-B</t>
  </si>
  <si>
    <t>B15DCVT288</t>
  </si>
  <si>
    <t>Nguyễn Thế</t>
  </si>
  <si>
    <t>Nguyên</t>
  </si>
  <si>
    <t>06/07/1997</t>
  </si>
  <si>
    <t>B14DCVT425</t>
  </si>
  <si>
    <t>Nguyễn Quốc</t>
  </si>
  <si>
    <t>Quyền</t>
  </si>
  <si>
    <t>19/10/1996</t>
  </si>
  <si>
    <t>D14CQVT05-B</t>
  </si>
  <si>
    <t>B15DCVT330</t>
  </si>
  <si>
    <t>Nguyễn Thu</t>
  </si>
  <si>
    <t>Quỳnh</t>
  </si>
  <si>
    <t>16/03/1997</t>
  </si>
  <si>
    <t>D15CQVT02-B</t>
  </si>
  <si>
    <t>B15DCVT336</t>
  </si>
  <si>
    <t>Trần ánh</t>
  </si>
  <si>
    <t>Sáng</t>
  </si>
  <si>
    <t>19/12/1997</t>
  </si>
  <si>
    <t>B14DCVT691</t>
  </si>
  <si>
    <t>Mã Kiến</t>
  </si>
  <si>
    <t>Thức</t>
  </si>
  <si>
    <t>10/12/1990</t>
  </si>
  <si>
    <t>B15DCVT427</t>
  </si>
  <si>
    <t>28/11/1997</t>
  </si>
  <si>
    <t>B15DCVT018</t>
  </si>
  <si>
    <t>Nguyễn Việt</t>
  </si>
  <si>
    <t>22/09/1997</t>
  </si>
  <si>
    <t>B15DCVT092</t>
  </si>
  <si>
    <t>Nguyễn Quý</t>
  </si>
  <si>
    <t>Dũng</t>
  </si>
  <si>
    <t>10/11/1997</t>
  </si>
  <si>
    <t>B15DCVT108</t>
  </si>
  <si>
    <t>Nguyễn Thị Hằng</t>
  </si>
  <si>
    <t>Duy</t>
  </si>
  <si>
    <t>23/09/1997</t>
  </si>
  <si>
    <t>B15DCVT065</t>
  </si>
  <si>
    <t>Đạt</t>
  </si>
  <si>
    <t>29/06/1997</t>
  </si>
  <si>
    <t>B15DCVT068</t>
  </si>
  <si>
    <t>Định</t>
  </si>
  <si>
    <t>09/09/1997</t>
  </si>
  <si>
    <t>B15DCVT081</t>
  </si>
  <si>
    <t>Nguyễn Hữu</t>
  </si>
  <si>
    <t>Đức</t>
  </si>
  <si>
    <t>08/10/1997</t>
  </si>
  <si>
    <t>B15DCVT084</t>
  </si>
  <si>
    <t>Phạm Minh</t>
  </si>
  <si>
    <t>03/10/1997</t>
  </si>
  <si>
    <t>B15DCVT116</t>
  </si>
  <si>
    <t>Giáp</t>
  </si>
  <si>
    <t>04/09/1997</t>
  </si>
  <si>
    <t>B15DCVT130</t>
  </si>
  <si>
    <t>Tạ Duy</t>
  </si>
  <si>
    <t>28/12/1997</t>
  </si>
  <si>
    <t>B15DCVT128</t>
  </si>
  <si>
    <t>Trương Hồng</t>
  </si>
  <si>
    <t>14/08/1997</t>
  </si>
  <si>
    <t>B15DCVT134</t>
  </si>
  <si>
    <t>Đặng Thị</t>
  </si>
  <si>
    <t>Hằng</t>
  </si>
  <si>
    <t>06/09/1996</t>
  </si>
  <si>
    <t>B15DCVT151</t>
  </si>
  <si>
    <t>Lê Trọng</t>
  </si>
  <si>
    <t>01/06/1996</t>
  </si>
  <si>
    <t>B15DCVT172</t>
  </si>
  <si>
    <t>Hội</t>
  </si>
  <si>
    <t>04/03/1997</t>
  </si>
  <si>
    <t>B15DCVT190</t>
  </si>
  <si>
    <t>Phạm Thị</t>
  </si>
  <si>
    <t>Hương</t>
  </si>
  <si>
    <t>20/12/1997</t>
  </si>
  <si>
    <t>B15DCVT219</t>
  </si>
  <si>
    <t>Lan</t>
  </si>
  <si>
    <t>20/03/1997</t>
  </si>
  <si>
    <t>B15DCVT228</t>
  </si>
  <si>
    <t>Tạ Văn</t>
  </si>
  <si>
    <t>20/04/1997</t>
  </si>
  <si>
    <t>B15DCVT258</t>
  </si>
  <si>
    <t>Chu Thanh</t>
  </si>
  <si>
    <t>30/04/1996</t>
  </si>
  <si>
    <t>B15DCVT277</t>
  </si>
  <si>
    <t>Nguyễn Phương</t>
  </si>
  <si>
    <t>26/06/1997</t>
  </si>
  <si>
    <t>B15DCVT286</t>
  </si>
  <si>
    <t>Ngọc</t>
  </si>
  <si>
    <t>01/06/1997</t>
  </si>
  <si>
    <t>B15DCVT283</t>
  </si>
  <si>
    <t>Trần Thị Yến</t>
  </si>
  <si>
    <t>20/09/1997</t>
  </si>
  <si>
    <t>B15DCVT345</t>
  </si>
  <si>
    <t>Nguyễn Hồng</t>
  </si>
  <si>
    <t>Sơn</t>
  </si>
  <si>
    <t>01/02/1997</t>
  </si>
  <si>
    <t>B15DCVT387</t>
  </si>
  <si>
    <t>Thịnh</t>
  </si>
  <si>
    <t>B15DCVT398</t>
  </si>
  <si>
    <t>Trịnh Thị</t>
  </si>
  <si>
    <t>Thùy</t>
  </si>
  <si>
    <t>02/10/1997</t>
  </si>
  <si>
    <t>B15DCVT396</t>
  </si>
  <si>
    <t>Cao Thị</t>
  </si>
  <si>
    <t>Thúy</t>
  </si>
  <si>
    <t>23/08/1997</t>
  </si>
  <si>
    <t>B15DCVT439</t>
  </si>
  <si>
    <t>Phạm Xuân</t>
  </si>
  <si>
    <t>21/01/1997</t>
  </si>
  <si>
    <t>B15DCVT452</t>
  </si>
  <si>
    <t>Lê Thị Bích</t>
  </si>
  <si>
    <t>Vân</t>
  </si>
  <si>
    <t>15/10/1997</t>
  </si>
  <si>
    <t>B15DCVT024</t>
  </si>
  <si>
    <t>Đặng Xuân</t>
  </si>
  <si>
    <t>Bách</t>
  </si>
  <si>
    <t>10/12/1997</t>
  </si>
  <si>
    <t>B15DCVT022</t>
  </si>
  <si>
    <t>Trần Anh</t>
  </si>
  <si>
    <t>Bắc</t>
  </si>
  <si>
    <t>04/08/1997</t>
  </si>
  <si>
    <t>B15DCVT045</t>
  </si>
  <si>
    <t>Bùi Thành</t>
  </si>
  <si>
    <t>Công</t>
  </si>
  <si>
    <t>26/12/1997</t>
  </si>
  <si>
    <t>B15DCVT044</t>
  </si>
  <si>
    <t>Nguyễn Huy</t>
  </si>
  <si>
    <t>22/03/1997</t>
  </si>
  <si>
    <t>B15DCVT475</t>
  </si>
  <si>
    <t>Motdame</t>
  </si>
  <si>
    <t>Duangkayson</t>
  </si>
  <si>
    <t>01/04/1996</t>
  </si>
  <si>
    <t>B15DCVT063</t>
  </si>
  <si>
    <t>16/03/1996</t>
  </si>
  <si>
    <t>B15DCVT201</t>
  </si>
  <si>
    <t>Vương Khánh</t>
  </si>
  <si>
    <t>Huyền</t>
  </si>
  <si>
    <t>22/05/1997</t>
  </si>
  <si>
    <t>B14DCVT376</t>
  </si>
  <si>
    <t>Lê Thanh</t>
  </si>
  <si>
    <t>15/05/1996</t>
  </si>
  <si>
    <t>B15DCVT269</t>
  </si>
  <si>
    <t>Đặng Bình</t>
  </si>
  <si>
    <t>10/02/1997</t>
  </si>
  <si>
    <t>B15DCVT264</t>
  </si>
  <si>
    <t>25/12/1997</t>
  </si>
  <si>
    <t>B15DCVT268</t>
  </si>
  <si>
    <t>Phùng Đắc</t>
  </si>
  <si>
    <t>10/01/1997</t>
  </si>
  <si>
    <t>B15DCVT271</t>
  </si>
  <si>
    <t>Trịnh Hoàng</t>
  </si>
  <si>
    <t>15/01/1993</t>
  </si>
  <si>
    <t>B15DCVT298</t>
  </si>
  <si>
    <t>Đinh Duy</t>
  </si>
  <si>
    <t>Phong</t>
  </si>
  <si>
    <t>29/11/1997</t>
  </si>
  <si>
    <t>B13DCVT038</t>
  </si>
  <si>
    <t>Phạm Ngọc</t>
  </si>
  <si>
    <t>Phương</t>
  </si>
  <si>
    <t>18/09/1995</t>
  </si>
  <si>
    <t>D13CQVT01-B</t>
  </si>
  <si>
    <t>B15DCVT310</t>
  </si>
  <si>
    <t>Bùi Văn</t>
  </si>
  <si>
    <t>Phượng</t>
  </si>
  <si>
    <t>03/06/1996</t>
  </si>
  <si>
    <t>B15DCVT327</t>
  </si>
  <si>
    <t>Hoàng</t>
  </si>
  <si>
    <t>29/07/1997</t>
  </si>
  <si>
    <t>B15DCVT332</t>
  </si>
  <si>
    <t>Lê Văn</t>
  </si>
  <si>
    <t>12/04/1995</t>
  </si>
  <si>
    <t>B15DCVT348</t>
  </si>
  <si>
    <t>30/11/1997</t>
  </si>
  <si>
    <t>B15DCVT343</t>
  </si>
  <si>
    <t>Nguyễn Thái</t>
  </si>
  <si>
    <t>04/11/1997</t>
  </si>
  <si>
    <t>B15DCVT373</t>
  </si>
  <si>
    <t>27/02/1997</t>
  </si>
  <si>
    <t>B15DCVT394</t>
  </si>
  <si>
    <t>Nguyễn Xuân</t>
  </si>
  <si>
    <t>Thủy</t>
  </si>
  <si>
    <t>04/05/1997</t>
  </si>
  <si>
    <t>B15DCVT410</t>
  </si>
  <si>
    <t>Phạm Văn</t>
  </si>
  <si>
    <t>Trì</t>
  </si>
  <si>
    <t>23/06/1997</t>
  </si>
  <si>
    <t>B15DCVT438</t>
  </si>
  <si>
    <t>Dương Danh</t>
  </si>
  <si>
    <t>26/01/1995</t>
  </si>
  <si>
    <t>B15DCVT448</t>
  </si>
  <si>
    <t>Đặng Thanh</t>
  </si>
  <si>
    <t>08/07/1996</t>
  </si>
  <si>
    <t>B15DCVT457</t>
  </si>
  <si>
    <t>Vũ</t>
  </si>
  <si>
    <t>07/04/1997</t>
  </si>
  <si>
    <t>B15DCVT464</t>
  </si>
  <si>
    <t>17/05/1997</t>
  </si>
  <si>
    <t>B15DCVT005</t>
  </si>
  <si>
    <t>31/10/1997</t>
  </si>
  <si>
    <t>B15DCVT029</t>
  </si>
  <si>
    <t>Phạm Gia</t>
  </si>
  <si>
    <t>Bảo</t>
  </si>
  <si>
    <t>14/07/1997</t>
  </si>
  <si>
    <t>B15DCVT031</t>
  </si>
  <si>
    <t>Ma Thị</t>
  </si>
  <si>
    <t>Bích</t>
  </si>
  <si>
    <t>09/09/1996</t>
  </si>
  <si>
    <t>B15DCVT046</t>
  </si>
  <si>
    <t>Dương Xuân</t>
  </si>
  <si>
    <t>Cừ</t>
  </si>
  <si>
    <t>16/08/1997</t>
  </si>
  <si>
    <t>B15DCVT054</t>
  </si>
  <si>
    <t>Trần Mạnh</t>
  </si>
  <si>
    <t>28/06/1997</t>
  </si>
  <si>
    <t>B15DCVT088</t>
  </si>
  <si>
    <t>15/06/1997</t>
  </si>
  <si>
    <t>B15DCVT066</t>
  </si>
  <si>
    <t>Điệp</t>
  </si>
  <si>
    <t>B15DCVT069</t>
  </si>
  <si>
    <t>Ngụy Tôn</t>
  </si>
  <si>
    <t>04/04/1997</t>
  </si>
  <si>
    <t>B15DCVT072</t>
  </si>
  <si>
    <t>Trần Phương</t>
  </si>
  <si>
    <t>Đông</t>
  </si>
  <si>
    <t>07/03/1995</t>
  </si>
  <si>
    <t>B15DCVT080</t>
  </si>
  <si>
    <t>18/05/1997</t>
  </si>
  <si>
    <t>B15DCVT196</t>
  </si>
  <si>
    <t>Bùi Bá</t>
  </si>
  <si>
    <t>21/10/1997</t>
  </si>
  <si>
    <t>B15DCVT197</t>
  </si>
  <si>
    <t>10/10/1997</t>
  </si>
  <si>
    <t>B15DCVT184</t>
  </si>
  <si>
    <t>Hưng</t>
  </si>
  <si>
    <t>28/07/1997</t>
  </si>
  <si>
    <t>B15DCVT181</t>
  </si>
  <si>
    <t>Võ Hồng</t>
  </si>
  <si>
    <t>01/10/1997</t>
  </si>
  <si>
    <t>B15DCVT205</t>
  </si>
  <si>
    <t>23/04/1997</t>
  </si>
  <si>
    <t>B15DCVT231</t>
  </si>
  <si>
    <t>Mai Hữu</t>
  </si>
  <si>
    <t>Lộc</t>
  </si>
  <si>
    <t>23/02/1996</t>
  </si>
  <si>
    <t>B15DCVT293</t>
  </si>
  <si>
    <t>Nguyễn Đăng</t>
  </si>
  <si>
    <t>Nhiên</t>
  </si>
  <si>
    <t>B15DCVT301</t>
  </si>
  <si>
    <t>Vũ Tiến</t>
  </si>
  <si>
    <t>Phúc</t>
  </si>
  <si>
    <t>B15DCVT337</t>
  </si>
  <si>
    <t>Sinh</t>
  </si>
  <si>
    <t>B15DCVT349</t>
  </si>
  <si>
    <t>Nguyễn Tuấn</t>
  </si>
  <si>
    <t>06/12/1997</t>
  </si>
  <si>
    <t>B15DCVT341</t>
  </si>
  <si>
    <t>15/04/1997</t>
  </si>
  <si>
    <t>B15DCVT355</t>
  </si>
  <si>
    <t>Tân</t>
  </si>
  <si>
    <t>02/01/1997</t>
  </si>
  <si>
    <t>B15DCVT371</t>
  </si>
  <si>
    <t>Bùi Kim</t>
  </si>
  <si>
    <t>Thanh</t>
  </si>
  <si>
    <t>27/05/1996</t>
  </si>
  <si>
    <t>B15DCVT365</t>
  </si>
  <si>
    <t>Thắng</t>
  </si>
  <si>
    <t>31/05/1997</t>
  </si>
  <si>
    <t>B15DCVT428</t>
  </si>
  <si>
    <t>Lê Minh</t>
  </si>
  <si>
    <t>12/10/1997</t>
  </si>
  <si>
    <t>B15DCVT462</t>
  </si>
  <si>
    <t>Vui</t>
  </si>
  <si>
    <t>B15DCVT009</t>
  </si>
  <si>
    <t>05/12/1997</t>
  </si>
  <si>
    <t>B15DCVT008</t>
  </si>
  <si>
    <t>Vũ Việt</t>
  </si>
  <si>
    <t>06/08/1997</t>
  </si>
  <si>
    <t>B15DCVT025</t>
  </si>
  <si>
    <t>Bạch</t>
  </si>
  <si>
    <t>21/08/1996</t>
  </si>
  <si>
    <t>B15DCVT502</t>
  </si>
  <si>
    <t>Sounatda</t>
  </si>
  <si>
    <t>Champaphanh</t>
  </si>
  <si>
    <t>06/11/1996</t>
  </si>
  <si>
    <t>B15DCVT077</t>
  </si>
  <si>
    <t>Nguyễn Viết</t>
  </si>
  <si>
    <t>20/07/1997</t>
  </si>
  <si>
    <t>B15DCVT120</t>
  </si>
  <si>
    <t>Nguyễn Thị Thu</t>
  </si>
  <si>
    <t>09/11/1997</t>
  </si>
  <si>
    <t>B15DCVT168</t>
  </si>
  <si>
    <t>Hồ Minh</t>
  </si>
  <si>
    <t>01/01/1997</t>
  </si>
  <si>
    <t>B15DCVT200</t>
  </si>
  <si>
    <t>27/05/1995</t>
  </si>
  <si>
    <t>B15DCVT210</t>
  </si>
  <si>
    <t>26/08/1997</t>
  </si>
  <si>
    <t>B15DCVT223</t>
  </si>
  <si>
    <t>Nguyễn Quang</t>
  </si>
  <si>
    <t>13/06/1997</t>
  </si>
  <si>
    <t>B15DCVT235</t>
  </si>
  <si>
    <t>Phạm Thanh</t>
  </si>
  <si>
    <t>B15DCVT251</t>
  </si>
  <si>
    <t>Trương Văn</t>
  </si>
  <si>
    <t>B15DCVT273</t>
  </si>
  <si>
    <t>Lê Đức</t>
  </si>
  <si>
    <t>B15DCVT267</t>
  </si>
  <si>
    <t>B15DCVT469</t>
  </si>
  <si>
    <t>Saiysavanh</t>
  </si>
  <si>
    <t>Phanthavong</t>
  </si>
  <si>
    <t>09/09/1993</t>
  </si>
  <si>
    <t>B15DCVT297</t>
  </si>
  <si>
    <t>Trần Thanh</t>
  </si>
  <si>
    <t>06/06/1997</t>
  </si>
  <si>
    <t>B15DCVT323</t>
  </si>
  <si>
    <t>Quang</t>
  </si>
  <si>
    <t>29/09/1997</t>
  </si>
  <si>
    <t>B15DCVT318</t>
  </si>
  <si>
    <t>Đoàn Văn</t>
  </si>
  <si>
    <t>Quân</t>
  </si>
  <si>
    <t>13/02/1997</t>
  </si>
  <si>
    <t>B15DCVT312</t>
  </si>
  <si>
    <t>02/02/1997</t>
  </si>
  <si>
    <t>B15DCVT501</t>
  </si>
  <si>
    <t>Inthanongsak</t>
  </si>
  <si>
    <t>Thammanila</t>
  </si>
  <si>
    <t>11/06/1997</t>
  </si>
  <si>
    <t>B15DCVT368</t>
  </si>
  <si>
    <t>Lê Ngọc</t>
  </si>
  <si>
    <t>03/11/1996</t>
  </si>
  <si>
    <t>B15DCVT385</t>
  </si>
  <si>
    <t>Kiều Đức</t>
  </si>
  <si>
    <t>Thiện</t>
  </si>
  <si>
    <t>08/02/1997</t>
  </si>
  <si>
    <t>B15DCVT400</t>
  </si>
  <si>
    <t>Vũ Hồng</t>
  </si>
  <si>
    <t>Tiến</t>
  </si>
  <si>
    <t>07/03/1997</t>
  </si>
  <si>
    <t>B15DCVT500</t>
  </si>
  <si>
    <t>Vongsana</t>
  </si>
  <si>
    <t>Vongdala</t>
  </si>
  <si>
    <t>04/04/1996</t>
  </si>
  <si>
    <t>B15DCVT460</t>
  </si>
  <si>
    <t>14/01/1997</t>
  </si>
  <si>
    <t>B15DCVT030</t>
  </si>
  <si>
    <t>05/10/1997</t>
  </si>
  <si>
    <t>B15DCVT040</t>
  </si>
  <si>
    <t>Lý Thị Lan</t>
  </si>
  <si>
    <t>Chi</t>
  </si>
  <si>
    <t>14/10/1996</t>
  </si>
  <si>
    <t>B15DCVT062</t>
  </si>
  <si>
    <t>Hoàng Phước</t>
  </si>
  <si>
    <t>05/07/1997</t>
  </si>
  <si>
    <t>B15DCVT078</t>
  </si>
  <si>
    <t>Mai Minh</t>
  </si>
  <si>
    <t>13/09/1997</t>
  </si>
  <si>
    <t>B15DCVT115</t>
  </si>
  <si>
    <t>Nguyễn Hương</t>
  </si>
  <si>
    <t>Giang</t>
  </si>
  <si>
    <t>28/08/1997</t>
  </si>
  <si>
    <t>B15DCVT118</t>
  </si>
  <si>
    <t>Kiều Thu</t>
  </si>
  <si>
    <t>22/06/1996</t>
  </si>
  <si>
    <t>B15DCVT142</t>
  </si>
  <si>
    <t>Phan Văn</t>
  </si>
  <si>
    <t>Hiệp</t>
  </si>
  <si>
    <t>03/11/1997</t>
  </si>
  <si>
    <t>B15DCVT166</t>
  </si>
  <si>
    <t>Nguyễn Tuyên</t>
  </si>
  <si>
    <t>20/10/1997</t>
  </si>
  <si>
    <t>B15DCVT170</t>
  </si>
  <si>
    <t>Phạm Việt</t>
  </si>
  <si>
    <t>12/06/1996</t>
  </si>
  <si>
    <t>B15DCVT178</t>
  </si>
  <si>
    <t>Đoàn Viết</t>
  </si>
  <si>
    <t>Hùng</t>
  </si>
  <si>
    <t>09/08/1997</t>
  </si>
  <si>
    <t>B15DCVT180</t>
  </si>
  <si>
    <t>Tạ Khắc</t>
  </si>
  <si>
    <t>30/01/1997</t>
  </si>
  <si>
    <t>B15DCVT191</t>
  </si>
  <si>
    <t>Lê Quang</t>
  </si>
  <si>
    <t>12/07/1997</t>
  </si>
  <si>
    <t>B15DCVT186</t>
  </si>
  <si>
    <t>B15DCVT187</t>
  </si>
  <si>
    <t>Thân Thị</t>
  </si>
  <si>
    <t>02/11/1996</t>
  </si>
  <si>
    <t>B15DCVT206</t>
  </si>
  <si>
    <t>Vũ Ngọc</t>
  </si>
  <si>
    <t>08/01/1997</t>
  </si>
  <si>
    <t>B15DCVT230</t>
  </si>
  <si>
    <t>Bùi Nguyễn Duy</t>
  </si>
  <si>
    <t>02/12/1997</t>
  </si>
  <si>
    <t>B15DCVT250</t>
  </si>
  <si>
    <t>12/05/1997</t>
  </si>
  <si>
    <t>B15DCVT278</t>
  </si>
  <si>
    <t>Hoàng Phương</t>
  </si>
  <si>
    <t>10/09/1996</t>
  </si>
  <si>
    <t>B15DCVT280</t>
  </si>
  <si>
    <t>Bùi Thị</t>
  </si>
  <si>
    <t>Nga</t>
  </si>
  <si>
    <t>25/10/1997</t>
  </si>
  <si>
    <t>B15DCVT290</t>
  </si>
  <si>
    <t>20/02/1997</t>
  </si>
  <si>
    <t>B15DCVT306</t>
  </si>
  <si>
    <t>Nguyễn Bá</t>
  </si>
  <si>
    <t>02/09/1997</t>
  </si>
  <si>
    <t>B15DCVT311</t>
  </si>
  <si>
    <t>Trần Tiến</t>
  </si>
  <si>
    <t>B15DCVT361</t>
  </si>
  <si>
    <t>B15DCVT414</t>
  </si>
  <si>
    <t>Trần Thành</t>
  </si>
  <si>
    <t>Trung</t>
  </si>
  <si>
    <t>05/11/1997</t>
  </si>
  <si>
    <t>B15DCVT426</t>
  </si>
  <si>
    <t>Nguyễn Đăng Tuấn</t>
  </si>
  <si>
    <t>Tú</t>
  </si>
  <si>
    <t>B15DCVT095</t>
  </si>
  <si>
    <t>Trần Việt</t>
  </si>
  <si>
    <t>25/04/1997</t>
  </si>
  <si>
    <t>B15DCVT109</t>
  </si>
  <si>
    <t>Dương Phương</t>
  </si>
  <si>
    <t>B15DCVT106</t>
  </si>
  <si>
    <t>Dưỡng</t>
  </si>
  <si>
    <t>B15DCVT058</t>
  </si>
  <si>
    <t>Đại</t>
  </si>
  <si>
    <t>24/01/1997</t>
  </si>
  <si>
    <t>B15DCVT083</t>
  </si>
  <si>
    <t>Cù Trung</t>
  </si>
  <si>
    <t>15/06/1995</t>
  </si>
  <si>
    <t>B15DCVT079</t>
  </si>
  <si>
    <t>Phạm Anh</t>
  </si>
  <si>
    <t>19/02/1997</t>
  </si>
  <si>
    <t>B15DCVT135</t>
  </si>
  <si>
    <t>Cao Thị Mỹ</t>
  </si>
  <si>
    <t>Hạnh</t>
  </si>
  <si>
    <t>19/08/1997</t>
  </si>
  <si>
    <t>B15DCVT474</t>
  </si>
  <si>
    <t>28/01/1997</t>
  </si>
  <si>
    <t>B15DCVT175</t>
  </si>
  <si>
    <t>Đỗ Thị</t>
  </si>
  <si>
    <t>Huế</t>
  </si>
  <si>
    <t>B15DCVT204</t>
  </si>
  <si>
    <t>15/11/1997</t>
  </si>
  <si>
    <t>B15DCVT212</t>
  </si>
  <si>
    <t>Khuê</t>
  </si>
  <si>
    <t>B15DCVT213</t>
  </si>
  <si>
    <t>Khuyến</t>
  </si>
  <si>
    <t>29/08/1997</t>
  </si>
  <si>
    <t>B15DCVT232</t>
  </si>
  <si>
    <t>Vũ Đình</t>
  </si>
  <si>
    <t>23/01/1997</t>
  </si>
  <si>
    <t>B15DCVT243</t>
  </si>
  <si>
    <t>Đào Đức</t>
  </si>
  <si>
    <t>Mạnh</t>
  </si>
  <si>
    <t>B15DCVT247</t>
  </si>
  <si>
    <t>Lê Huy</t>
  </si>
  <si>
    <t>23/11/1997</t>
  </si>
  <si>
    <t>B15DCVT285</t>
  </si>
  <si>
    <t>B15DCVT316</t>
  </si>
  <si>
    <t>Bùi Hồng</t>
  </si>
  <si>
    <t>B15DCVT326</t>
  </si>
  <si>
    <t>28/09/1997</t>
  </si>
  <si>
    <t>B15DCVT388</t>
  </si>
  <si>
    <t>31/10/1994</t>
  </si>
  <si>
    <t>B15DCVT415</t>
  </si>
  <si>
    <t>Bùi Quý</t>
  </si>
  <si>
    <t>30/03/1997</t>
  </si>
  <si>
    <t>B15DCVT416</t>
  </si>
  <si>
    <t>Dương Đình</t>
  </si>
  <si>
    <t>B15DCVT430</t>
  </si>
  <si>
    <t>Tạ Đình</t>
  </si>
  <si>
    <t>B14DCVT108</t>
  </si>
  <si>
    <t>Lê Thế</t>
  </si>
  <si>
    <t>11/07/1996</t>
  </si>
  <si>
    <t>D14CQVT01-B</t>
  </si>
  <si>
    <t>B15DCVT027</t>
  </si>
  <si>
    <t>Nguyễn Lương</t>
  </si>
  <si>
    <t>Bằng</t>
  </si>
  <si>
    <t>08/06/1997</t>
  </si>
  <si>
    <t>B15DCVT051</t>
  </si>
  <si>
    <t>Lê Mạnh</t>
  </si>
  <si>
    <t>01/07/1997</t>
  </si>
  <si>
    <t>B15DCVT091</t>
  </si>
  <si>
    <t>B15DCVT097</t>
  </si>
  <si>
    <t>B15DCVT099</t>
  </si>
  <si>
    <t>Phạm Huy</t>
  </si>
  <si>
    <t>22/02/1997</t>
  </si>
  <si>
    <t>B15DCVT110</t>
  </si>
  <si>
    <t>Mai Văn</t>
  </si>
  <si>
    <t>25/03/1997</t>
  </si>
  <si>
    <t>B15DCVT150</t>
  </si>
  <si>
    <t>Vũ Đức Minh</t>
  </si>
  <si>
    <t>B15DCVT185</t>
  </si>
  <si>
    <t>Đỗ Thành</t>
  </si>
  <si>
    <t>30/12/1997</t>
  </si>
  <si>
    <t>B15DCVT182</t>
  </si>
  <si>
    <t>Trần An</t>
  </si>
  <si>
    <t>B15DCVT246</t>
  </si>
  <si>
    <t>28/10/1997</t>
  </si>
  <si>
    <t>B15DCVT253</t>
  </si>
  <si>
    <t>Vũ Bình</t>
  </si>
  <si>
    <t>B15DCVT275</t>
  </si>
  <si>
    <t>Đỗ Việt</t>
  </si>
  <si>
    <t>30/10/1997</t>
  </si>
  <si>
    <t>B15DCVT265</t>
  </si>
  <si>
    <t>Tô Văn</t>
  </si>
  <si>
    <t>B15DCVT281</t>
  </si>
  <si>
    <t>Nghĩa</t>
  </si>
  <si>
    <t>06/04/1997</t>
  </si>
  <si>
    <t>B15DCVT307</t>
  </si>
  <si>
    <t>Trần Hồng</t>
  </si>
  <si>
    <t>11/10/1997</t>
  </si>
  <si>
    <t>B15DCVT309</t>
  </si>
  <si>
    <t>Nguyễn Kim</t>
  </si>
  <si>
    <t>17/12/1997</t>
  </si>
  <si>
    <t>B15DCVT322</t>
  </si>
  <si>
    <t>Phạm Đình</t>
  </si>
  <si>
    <t>09/06/1997</t>
  </si>
  <si>
    <t>B15DCVT374</t>
  </si>
  <si>
    <t>15/10/1996</t>
  </si>
  <si>
    <t>B15DCVT362</t>
  </si>
  <si>
    <t>08/03/1997</t>
  </si>
  <si>
    <t>B15DCVT397</t>
  </si>
  <si>
    <t>Kiều Thị Bích</t>
  </si>
  <si>
    <t>03/12/1997</t>
  </si>
  <si>
    <t>B15DCVT411</t>
  </si>
  <si>
    <t>Đỗ Xuân</t>
  </si>
  <si>
    <t>Triển</t>
  </si>
  <si>
    <t>21/05/1997</t>
  </si>
  <si>
    <t>B15DCVT433</t>
  </si>
  <si>
    <t>B15DCVT444</t>
  </si>
  <si>
    <t>Lương Thanh</t>
  </si>
  <si>
    <t>B15DCVT453</t>
  </si>
  <si>
    <t>Nguyễn Thị Kiều</t>
  </si>
  <si>
    <t>13/10/1997</t>
  </si>
  <si>
    <t>B15DCVT466</t>
  </si>
  <si>
    <t>Vượng</t>
  </si>
  <si>
    <t>10/04/1997</t>
  </si>
  <si>
    <t>B15DCVT002</t>
  </si>
  <si>
    <t>An</t>
  </si>
  <si>
    <t>11/08/1997</t>
  </si>
  <si>
    <t>B15DCVT020</t>
  </si>
  <si>
    <t>12/04/1997</t>
  </si>
  <si>
    <t>B15DCVT006</t>
  </si>
  <si>
    <t>Nguyễn Ngọc</t>
  </si>
  <si>
    <t>25/09/1996</t>
  </si>
  <si>
    <t>B15DCVT073</t>
  </si>
  <si>
    <t>Du</t>
  </si>
  <si>
    <t>B15DCVT087</t>
  </si>
  <si>
    <t>B15DCVT094</t>
  </si>
  <si>
    <t>02/11/1997</t>
  </si>
  <si>
    <t>B15DCVT113</t>
  </si>
  <si>
    <t>Duyên</t>
  </si>
  <si>
    <t>05/09/1997</t>
  </si>
  <si>
    <t>B15DCVT133</t>
  </si>
  <si>
    <t>Hà Thị</t>
  </si>
  <si>
    <t>15/05/1997</t>
  </si>
  <si>
    <t>B15DCVT161</t>
  </si>
  <si>
    <t>Vũ Thị</t>
  </si>
  <si>
    <t>Hoa</t>
  </si>
  <si>
    <t>B15DCVT169</t>
  </si>
  <si>
    <t>17/08/1997</t>
  </si>
  <si>
    <t>B15DCVT233</t>
  </si>
  <si>
    <t>Trần Tuấn</t>
  </si>
  <si>
    <t>21/04/1996</t>
  </si>
  <si>
    <t>B15DCVT279</t>
  </si>
  <si>
    <t>Lương Xuân</t>
  </si>
  <si>
    <t>Năm</t>
  </si>
  <si>
    <t>B15DCVT294</t>
  </si>
  <si>
    <t>Nhung</t>
  </si>
  <si>
    <t>27/05/1997</t>
  </si>
  <si>
    <t>B15DCVT331</t>
  </si>
  <si>
    <t>Lê Như</t>
  </si>
  <si>
    <t>05/02/1996</t>
  </si>
  <si>
    <t>B15DCVT358</t>
  </si>
  <si>
    <t>Nguyễn Anh</t>
  </si>
  <si>
    <t>Thái</t>
  </si>
  <si>
    <t>29/05/1997</t>
  </si>
  <si>
    <t>B15DCVT360</t>
  </si>
  <si>
    <t>Phạm Sỹ</t>
  </si>
  <si>
    <t>Thăng</t>
  </si>
  <si>
    <t>22/11/1997</t>
  </si>
  <si>
    <t>B15DCVT392</t>
  </si>
  <si>
    <t>Nguyễn Khắc</t>
  </si>
  <si>
    <t>Thuận</t>
  </si>
  <si>
    <t>25/01/1997</t>
  </si>
  <si>
    <t>B15DCVT399</t>
  </si>
  <si>
    <t>16/04/1997</t>
  </si>
  <si>
    <t>B15DCVT401</t>
  </si>
  <si>
    <t>B15DCVT441</t>
  </si>
  <si>
    <t>Đỗ Tráng</t>
  </si>
  <si>
    <t>B15DCVT455</t>
  </si>
  <si>
    <t>Phạm Quốc</t>
  </si>
  <si>
    <t>Việt</t>
  </si>
  <si>
    <t>01/09/1997</t>
  </si>
  <si>
    <t>B15DCVT461</t>
  </si>
  <si>
    <t>Diêm Hữu</t>
  </si>
  <si>
    <t>B15DCVT463</t>
  </si>
  <si>
    <t>Mai Ngọc</t>
  </si>
  <si>
    <t>Vững</t>
  </si>
  <si>
    <t>B15DCVT467</t>
  </si>
  <si>
    <t>Bùi Hoàng</t>
  </si>
  <si>
    <t>03/02/1997</t>
  </si>
  <si>
    <t>B15DCVT015</t>
  </si>
  <si>
    <t>Đào Thị Vân</t>
  </si>
  <si>
    <t>B15DCVT011</t>
  </si>
  <si>
    <t>Lê Tuấn</t>
  </si>
  <si>
    <t>10/11/1994</t>
  </si>
  <si>
    <t>B15DCVT043</t>
  </si>
  <si>
    <t>B15DCVT104</t>
  </si>
  <si>
    <t>B15DCVT064</t>
  </si>
  <si>
    <t>Phạm Tiến</t>
  </si>
  <si>
    <t>11/06/1996</t>
  </si>
  <si>
    <t>B15DCVT070</t>
  </si>
  <si>
    <t>Đoàn</t>
  </si>
  <si>
    <t>B15DCVT129</t>
  </si>
  <si>
    <t>Đinh Ngọc</t>
  </si>
  <si>
    <t>07/01/1997</t>
  </si>
  <si>
    <t>B15DCVT139</t>
  </si>
  <si>
    <t>Hà Thị Thu</t>
  </si>
  <si>
    <t>Hiền</t>
  </si>
  <si>
    <t>26/07/1997</t>
  </si>
  <si>
    <t>B15DCVT158</t>
  </si>
  <si>
    <t>Ngô Quốc</t>
  </si>
  <si>
    <t>B15DCVT195</t>
  </si>
  <si>
    <t>B15DCVT189</t>
  </si>
  <si>
    <t>15/09/1997</t>
  </si>
  <si>
    <t>B15DCVT203</t>
  </si>
  <si>
    <t>Khang</t>
  </si>
  <si>
    <t>B15DCVT238</t>
  </si>
  <si>
    <t>Hồ Tấn</t>
  </si>
  <si>
    <t>19/12/1996</t>
  </si>
  <si>
    <t>B15DCVT270</t>
  </si>
  <si>
    <t>B15DCVT299</t>
  </si>
  <si>
    <t>Phạm Hữu</t>
  </si>
  <si>
    <t>Phòng</t>
  </si>
  <si>
    <t>B15DCVT302</t>
  </si>
  <si>
    <t>18/02/1997</t>
  </si>
  <si>
    <t>B15DCVT317</t>
  </si>
  <si>
    <t>22/01/1997</t>
  </si>
  <si>
    <t>B15DCVT315</t>
  </si>
  <si>
    <t>Trần Hùng Anh</t>
  </si>
  <si>
    <t>01/11/1997</t>
  </si>
  <si>
    <t>B15DCVT333</t>
  </si>
  <si>
    <t>Đào Anh</t>
  </si>
  <si>
    <t>Sang</t>
  </si>
  <si>
    <t>03/11/1995</t>
  </si>
  <si>
    <t>B15DCVT339</t>
  </si>
  <si>
    <t>Đỗ Ngọc</t>
  </si>
  <si>
    <t>21/12/1997</t>
  </si>
  <si>
    <t>B15DCVT344</t>
  </si>
  <si>
    <t>Nguyễn Hoàng</t>
  </si>
  <si>
    <t>B15DCVT357</t>
  </si>
  <si>
    <t>Bùi Mạnh</t>
  </si>
  <si>
    <t>03/01/1997</t>
  </si>
  <si>
    <t>B15DCVT372</t>
  </si>
  <si>
    <t>B15DCVT375</t>
  </si>
  <si>
    <t>Nguyễn Trọng</t>
  </si>
  <si>
    <t>16/02/1997</t>
  </si>
  <si>
    <t>B15DCVT379</t>
  </si>
  <si>
    <t>Thảo</t>
  </si>
  <si>
    <t>06/05/1997</t>
  </si>
  <si>
    <t>B15DCVT363</t>
  </si>
  <si>
    <t>Nguyễn Mạnh</t>
  </si>
  <si>
    <t>24/08/1997</t>
  </si>
  <si>
    <t>B15DCVT393</t>
  </si>
  <si>
    <t>Bùi Phi</t>
  </si>
  <si>
    <t>Thường</t>
  </si>
  <si>
    <t>21/11/1990</t>
  </si>
  <si>
    <t>B15DCVT403</t>
  </si>
  <si>
    <t>Đào Xuân</t>
  </si>
  <si>
    <t>Tin</t>
  </si>
  <si>
    <t>18/07/1996</t>
  </si>
  <si>
    <t>B15DCVT001</t>
  </si>
  <si>
    <t>25/07/1997</t>
  </si>
  <si>
    <t>B15DCVT007</t>
  </si>
  <si>
    <t>Nguyễn Thị Kim</t>
  </si>
  <si>
    <t>04/02/1997</t>
  </si>
  <si>
    <t>B15DCVT013</t>
  </si>
  <si>
    <t>27/06/1997</t>
  </si>
  <si>
    <t>B15DCVT036</t>
  </si>
  <si>
    <t>Đoàn Ngọc</t>
  </si>
  <si>
    <t>Cảnh</t>
  </si>
  <si>
    <t>21/09/1997</t>
  </si>
  <si>
    <t>B15DCVT105</t>
  </si>
  <si>
    <t>12/01/1997</t>
  </si>
  <si>
    <t>B15DCVT076</t>
  </si>
  <si>
    <t>Nguyễn Tiến Đạo</t>
  </si>
  <si>
    <t>16/09/1997</t>
  </si>
  <si>
    <t>B15DCVT121</t>
  </si>
  <si>
    <t>Ngô Mạnh</t>
  </si>
  <si>
    <t>08/11/1997</t>
  </si>
  <si>
    <t>B15DCVT136</t>
  </si>
  <si>
    <t>Lã Thị</t>
  </si>
  <si>
    <t>B15DCVT473</t>
  </si>
  <si>
    <t>Vũ Đức</t>
  </si>
  <si>
    <t>B15DCVT137</t>
  </si>
  <si>
    <t>Hậu</t>
  </si>
  <si>
    <t>13/11/1997</t>
  </si>
  <si>
    <t>B15DCVT141</t>
  </si>
  <si>
    <t>Vũ Văn</t>
  </si>
  <si>
    <t>Hiển</t>
  </si>
  <si>
    <t>B15DCVT147</t>
  </si>
  <si>
    <t>Hoàng Trung</t>
  </si>
  <si>
    <t>B15DCVT177</t>
  </si>
  <si>
    <t>28/05/1997</t>
  </si>
  <si>
    <t>B15DCVT202</t>
  </si>
  <si>
    <t>09/12/1997</t>
  </si>
  <si>
    <t>B15DCVT225</t>
  </si>
  <si>
    <t>Phí Thị Linh</t>
  </si>
  <si>
    <t>13/02/1996</t>
  </si>
  <si>
    <t>B15DCVT244</t>
  </si>
  <si>
    <t>Cao Tiến</t>
  </si>
  <si>
    <t>B15DCVT252</t>
  </si>
  <si>
    <t>B15DCVT291</t>
  </si>
  <si>
    <t>Nhật</t>
  </si>
  <si>
    <t>13/05/1997</t>
  </si>
  <si>
    <t>B15DCVT329</t>
  </si>
  <si>
    <t>Ngô Anh</t>
  </si>
  <si>
    <t>Quyết</t>
  </si>
  <si>
    <t>B15DCVT389</t>
  </si>
  <si>
    <t>Bùi Thọ</t>
  </si>
  <si>
    <t>Thọ</t>
  </si>
  <si>
    <t>B15DCVT391</t>
  </si>
  <si>
    <t>Thư</t>
  </si>
  <si>
    <t>27/09/1997</t>
  </si>
  <si>
    <t>B15DCVT472</t>
  </si>
  <si>
    <t>B15DCVT402</t>
  </si>
  <si>
    <t>Tiệp</t>
  </si>
  <si>
    <t>09/05/1997</t>
  </si>
  <si>
    <t>B15DCVT421</t>
  </si>
  <si>
    <t>Trượng</t>
  </si>
  <si>
    <t>B15DCVT446</t>
  </si>
  <si>
    <t>Trần Duy</t>
  </si>
  <si>
    <t>13/04/1997</t>
  </si>
  <si>
    <t>B15DCVT451</t>
  </si>
  <si>
    <t>Tuyển</t>
  </si>
  <si>
    <t>17/03/1997</t>
  </si>
  <si>
    <t>B15DCVT023</t>
  </si>
  <si>
    <t>Lê Công</t>
  </si>
  <si>
    <t>13/12/1997</t>
  </si>
  <si>
    <t>B15DCVT026</t>
  </si>
  <si>
    <t>Bùi Đình</t>
  </si>
  <si>
    <t>B15DCVT034</t>
  </si>
  <si>
    <t>Bình</t>
  </si>
  <si>
    <t>15/01/1996</t>
  </si>
  <si>
    <t>B15DCVT033</t>
  </si>
  <si>
    <t>11/11/1997</t>
  </si>
  <si>
    <t>B15DCVT039</t>
  </si>
  <si>
    <t>Châu</t>
  </si>
  <si>
    <t>05/08/1997</t>
  </si>
  <si>
    <t>B15DCVT049</t>
  </si>
  <si>
    <t>24/10/1997</t>
  </si>
  <si>
    <t>B15DCVT090</t>
  </si>
  <si>
    <t>28/09/1996</t>
  </si>
  <si>
    <t>B15DCVT114</t>
  </si>
  <si>
    <t>25/09/1997</t>
  </si>
  <si>
    <t>B15DCVT071</t>
  </si>
  <si>
    <t>Nguyễn Hải</t>
  </si>
  <si>
    <t>05/04/1997</t>
  </si>
  <si>
    <t>B15DCVT082</t>
  </si>
  <si>
    <t>Phạm Tuấn</t>
  </si>
  <si>
    <t>B15DCVT127</t>
  </si>
  <si>
    <t>Kiều Ngọc</t>
  </si>
  <si>
    <t>09/07/1997</t>
  </si>
  <si>
    <t>B15DCVT162</t>
  </si>
  <si>
    <t>Triệu Thị</t>
  </si>
  <si>
    <t>B15DCVT167</t>
  </si>
  <si>
    <t>Đàm Huy</t>
  </si>
  <si>
    <t>19/07/1997</t>
  </si>
  <si>
    <t>B15DCVT198</t>
  </si>
  <si>
    <t>Hồ Đức</t>
  </si>
  <si>
    <t>B15DCVT194</t>
  </si>
  <si>
    <t>B15DCVT183</t>
  </si>
  <si>
    <t>B15DCVT207</t>
  </si>
  <si>
    <t>Trần Quốc</t>
  </si>
  <si>
    <t>02/05/1997</t>
  </si>
  <si>
    <t>B15DCVT242</t>
  </si>
  <si>
    <t>Mai</t>
  </si>
  <si>
    <t>B15DCVT245</t>
  </si>
  <si>
    <t>Đỗ Tiến</t>
  </si>
  <si>
    <t>26/05/1997</t>
  </si>
  <si>
    <t>B15DCVT296</t>
  </si>
  <si>
    <t>Đỗ Thị Tú</t>
  </si>
  <si>
    <t>Oanh</t>
  </si>
  <si>
    <t>B15DCVT303</t>
  </si>
  <si>
    <t>Cao Hồng</t>
  </si>
  <si>
    <t>07/12/1997</t>
  </si>
  <si>
    <t>B15DCVT319</t>
  </si>
  <si>
    <t>Đinh Xuân</t>
  </si>
  <si>
    <t>B15DCVT359</t>
  </si>
  <si>
    <t>Trịnh Ngọc</t>
  </si>
  <si>
    <t>B15DCVT377</t>
  </si>
  <si>
    <t>Đoàn Hữu</t>
  </si>
  <si>
    <t>13/08/1997</t>
  </si>
  <si>
    <t>B15DCVT367</t>
  </si>
  <si>
    <t>Phạm Vũ Việt</t>
  </si>
  <si>
    <t>19/05/1997</t>
  </si>
  <si>
    <t>B15DCVT423</t>
  </si>
  <si>
    <t>Đỗ Anh</t>
  </si>
  <si>
    <t>12/12/1996</t>
  </si>
  <si>
    <t>B15DCVT021</t>
  </si>
  <si>
    <t>Vũ Tuấn</t>
  </si>
  <si>
    <t>19/03/1996</t>
  </si>
  <si>
    <t>B15DCVT041</t>
  </si>
  <si>
    <t>11/04/1997</t>
  </si>
  <si>
    <t>B15DCVT093</t>
  </si>
  <si>
    <t>B15DCVT143</t>
  </si>
  <si>
    <t>Dương Văn</t>
  </si>
  <si>
    <t>B15DCVT148</t>
  </si>
  <si>
    <t>Âu Quang</t>
  </si>
  <si>
    <t>B15DCVT149</t>
  </si>
  <si>
    <t>Đào Đăng</t>
  </si>
  <si>
    <t>12/09/1997</t>
  </si>
  <si>
    <t>B15DCVT159</t>
  </si>
  <si>
    <t>Ngô Trung</t>
  </si>
  <si>
    <t>B15DCVT179</t>
  </si>
  <si>
    <t>Đào Việt</t>
  </si>
  <si>
    <t>B15DCVT208</t>
  </si>
  <si>
    <t>B15DCVT227</t>
  </si>
  <si>
    <t>Trần Quang</t>
  </si>
  <si>
    <t>B15DCVT226</t>
  </si>
  <si>
    <t>Trần Xuân</t>
  </si>
  <si>
    <t>B15DCVT234</t>
  </si>
  <si>
    <t>Nguyễn Thành</t>
  </si>
  <si>
    <t>B15DCVT248</t>
  </si>
  <si>
    <t>Đào Duy</t>
  </si>
  <si>
    <t>14/04/1993</t>
  </si>
  <si>
    <t>B15DCVT249</t>
  </si>
  <si>
    <t>Miền</t>
  </si>
  <si>
    <t>02/04/1997</t>
  </si>
  <si>
    <t>B15DCVT256</t>
  </si>
  <si>
    <t>28/03/1997</t>
  </si>
  <si>
    <t>B15DCVT320</t>
  </si>
  <si>
    <t>B15DCVT366</t>
  </si>
  <si>
    <t>Phạm Đại</t>
  </si>
  <si>
    <t>22/08/1997</t>
  </si>
  <si>
    <t>B15DCVT390</t>
  </si>
  <si>
    <t>Vũ Thị Kim</t>
  </si>
  <si>
    <t>Thoa</t>
  </si>
  <si>
    <t>B15DCVT408</t>
  </si>
  <si>
    <t>Ma Nguyễn Huyền</t>
  </si>
  <si>
    <t>Trang</t>
  </si>
  <si>
    <t>25/05/1997</t>
  </si>
  <si>
    <t>B15DCVT422</t>
  </si>
  <si>
    <t>Phạm Thế</t>
  </si>
  <si>
    <t>Truyền</t>
  </si>
  <si>
    <t>08/04/1997</t>
  </si>
  <si>
    <t>B15DCVT424</t>
  </si>
  <si>
    <t>01/12/1997</t>
  </si>
  <si>
    <t>B15DCVT445</t>
  </si>
  <si>
    <t>02/07/1997</t>
  </si>
  <si>
    <t>B15DCVT437</t>
  </si>
  <si>
    <t>B15DCVT449</t>
  </si>
  <si>
    <t>Trần Thị Kim</t>
  </si>
  <si>
    <t>Tuyến</t>
  </si>
  <si>
    <t>17/10/1997</t>
  </si>
  <si>
    <t>B15DCVT456</t>
  </si>
  <si>
    <t>B15DCVT014</t>
  </si>
  <si>
    <t>Nguyễn Văn Tuấn</t>
  </si>
  <si>
    <t>B15DCVT037</t>
  </si>
  <si>
    <t>Tống Đăng</t>
  </si>
  <si>
    <t>Cầu</t>
  </si>
  <si>
    <t>16/01/1996</t>
  </si>
  <si>
    <t>B15DCVT055</t>
  </si>
  <si>
    <t>Vũ Huy</t>
  </si>
  <si>
    <t>12/03/1997</t>
  </si>
  <si>
    <t>B15DCVT075</t>
  </si>
  <si>
    <t>16/06/1997</t>
  </si>
  <si>
    <t>B15DCVT125</t>
  </si>
  <si>
    <t>Lê Xuân</t>
  </si>
  <si>
    <t>Hạ</t>
  </si>
  <si>
    <t>11/02/1997</t>
  </si>
  <si>
    <t>B15DCVT138</t>
  </si>
  <si>
    <t>B15DCVT164</t>
  </si>
  <si>
    <t>Đào Quang</t>
  </si>
  <si>
    <t>B14DCVT268</t>
  </si>
  <si>
    <t>Hoàng Đức</t>
  </si>
  <si>
    <t>11/12/1995</t>
  </si>
  <si>
    <t>B14DCVT010</t>
  </si>
  <si>
    <t>10/08/1989</t>
  </si>
  <si>
    <t>B14DCVT191</t>
  </si>
  <si>
    <t>Phạm Mạnh</t>
  </si>
  <si>
    <t>18/11/1994</t>
  </si>
  <si>
    <t>D14CQVT03-B</t>
  </si>
  <si>
    <t>B15DCVT220</t>
  </si>
  <si>
    <t>Làn</t>
  </si>
  <si>
    <t>B15DCVT222</t>
  </si>
  <si>
    <t>Hoàng Mỹ</t>
  </si>
  <si>
    <t>B15DCVT259</t>
  </si>
  <si>
    <t>Đoàn Công</t>
  </si>
  <si>
    <t>12/11/1996</t>
  </si>
  <si>
    <t>B15DCVT260</t>
  </si>
  <si>
    <t>Tống Sỹ</t>
  </si>
  <si>
    <t>12/11/1997</t>
  </si>
  <si>
    <t>B15DCVT261</t>
  </si>
  <si>
    <t>Đỗ Huyền</t>
  </si>
  <si>
    <t>My</t>
  </si>
  <si>
    <t>15/02/1995</t>
  </si>
  <si>
    <t>B15DCVT284</t>
  </si>
  <si>
    <t>B15DCVT324</t>
  </si>
  <si>
    <t>Quảng</t>
  </si>
  <si>
    <t>B15DCVT313</t>
  </si>
  <si>
    <t>24/07/1997</t>
  </si>
  <si>
    <t>B15DCVT350</t>
  </si>
  <si>
    <t>Sỹ</t>
  </si>
  <si>
    <t>18/06/1997</t>
  </si>
  <si>
    <t>B15DCVT406</t>
  </si>
  <si>
    <t>Trà</t>
  </si>
  <si>
    <t>10/05/1997</t>
  </si>
  <si>
    <t>B14DCVT118</t>
  </si>
  <si>
    <t>B15DCVT432</t>
  </si>
  <si>
    <t>B15DCVT431</t>
  </si>
  <si>
    <t>26/03/1997</t>
  </si>
  <si>
    <t>B15DCVT454</t>
  </si>
  <si>
    <t>Văn</t>
  </si>
  <si>
    <t>17/11/1997</t>
  </si>
  <si>
    <t>Ngày thi: 11/6/2019</t>
  </si>
  <si>
    <t>Thực hành chuyên sâu</t>
  </si>
  <si>
    <t>Nhóm:15</t>
  </si>
  <si>
    <t>Nhóm:14</t>
  </si>
  <si>
    <t>Nhóm:13</t>
  </si>
  <si>
    <t>Nhóm:12</t>
  </si>
  <si>
    <t>Nhóm: 11</t>
  </si>
  <si>
    <t>Nhóm: 10</t>
  </si>
  <si>
    <t>Nhóm:09</t>
  </si>
  <si>
    <t>Nhóm:08</t>
  </si>
  <si>
    <t>Nhóm:07</t>
  </si>
  <si>
    <t>Nhóm:06</t>
  </si>
  <si>
    <t>Nhóm:05</t>
  </si>
  <si>
    <t>Nhóm:04</t>
  </si>
  <si>
    <t>Nhóm:03</t>
  </si>
  <si>
    <t>Nhóm:02</t>
  </si>
  <si>
    <t>BẢNG ĐIỂM HỌC PHẦN</t>
  </si>
  <si>
    <t>Hà Nội, ngày 10 tháng 7 năm 2019</t>
  </si>
  <si>
    <t>KT.TRƯỞNG TRUNG TÂM</t>
  </si>
  <si>
    <t>PHÓ TRƯỞNG TRUNG TÂM</t>
  </si>
  <si>
    <t xml:space="preserve">                            SỐ 2</t>
  </si>
  <si>
    <t>Bùi Thị Huyền Dung</t>
  </si>
  <si>
    <t>Nguyễn Cảnh Châu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</si>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</sst>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163"/>
    </font>
    <font>
      <b/>
      <sz val="11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3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9" fillId="0" borderId="0" xfId="1" applyFont="1" applyFill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left" indent="1"/>
      <protection locked="0"/>
    </xf>
    <xf numFmtId="0" fontId="4" fillId="0" borderId="0" xfId="1" applyFont="1" applyFill="1" applyAlignment="1" applyProtection="1">
      <alignment horizontal="left" vertical="center" indent="1"/>
      <protection locked="0"/>
    </xf>
    <xf numFmtId="0" fontId="4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4" fillId="0" borderId="0" xfId="5" applyFont="1" applyFill="1" applyBorder="1" applyAlignment="1" applyProtection="1">
      <alignment horizontal="left" vertical="center" indent="1"/>
      <protection locked="0"/>
    </xf>
    <xf numFmtId="0" fontId="16" fillId="0" borderId="0" xfId="5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alignment horizontal="left" vertical="center" indent="1"/>
      <protection hidden="1"/>
    </xf>
    <xf numFmtId="0" fontId="8" fillId="0" borderId="0" xfId="0" applyFont="1" applyFill="1" applyBorder="1" applyAlignment="1" applyProtection="1">
      <alignment horizontal="left" vertical="center" indent="1"/>
      <protection hidden="1"/>
    </xf>
    <xf numFmtId="0" fontId="4" fillId="0" borderId="0" xfId="6" applyFont="1" applyFill="1" applyBorder="1" applyAlignment="1" applyProtection="1">
      <alignment horizontal="left" vertical="center" indent="1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26" fillId="0" borderId="0" xfId="0" applyFont="1" applyFill="1" applyProtection="1">
      <protection locked="0"/>
    </xf>
    <xf numFmtId="0" fontId="27" fillId="0" borderId="0" xfId="0" applyFont="1" applyFill="1" applyProtection="1">
      <protection locked="0"/>
    </xf>
    <xf numFmtId="0" fontId="27" fillId="0" borderId="0" xfId="0" applyFont="1" applyFill="1" applyAlignment="1" applyProtection="1">
      <alignment horizontal="left" indent="1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5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center"/>
      <protection locked="0"/>
    </xf>
    <xf numFmtId="164" fontId="3" fillId="0" borderId="17" xfId="4" applyNumberFormat="1" applyFont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61"/>
      <tableStyleElement type="headerRow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13" activePane="bottomLeft" state="frozen"/>
      <selection activeCell="V48" sqref="V48"/>
      <selection pane="bottomLeft" activeCell="P29" sqref="P29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1112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Nhóm:15</v>
      </c>
      <c r="Y8" s="63">
        <f>+$AH$8+$AJ$8+$AF$8</f>
        <v>24</v>
      </c>
      <c r="Z8" s="57">
        <f>COUNTIF($S$9:$S$64,"Khiển trách")</f>
        <v>0</v>
      </c>
      <c r="AA8" s="57">
        <f>COUNTIF($S$9:$S$64,"Cảnh cáo")</f>
        <v>0</v>
      </c>
      <c r="AB8" s="57">
        <f>COUNTIF($S$9:$S$64,"Đình chỉ thi")</f>
        <v>0</v>
      </c>
      <c r="AC8" s="64">
        <f>+($Z$8+$AA$8+$AB$8)/$Y$8*100%</f>
        <v>0</v>
      </c>
      <c r="AD8" s="57">
        <f>SUM(COUNTIF($S$9:$S$62,"Vắng"),COUNTIF($S$9:$S$62,"Vắng có phép"))</f>
        <v>0</v>
      </c>
      <c r="AE8" s="65">
        <f>+$AD$8/$Y$8</f>
        <v>0</v>
      </c>
      <c r="AF8" s="66">
        <f>COUNTIF($V$9:$V$62,"Thi lại")</f>
        <v>0</v>
      </c>
      <c r="AG8" s="65">
        <f>+$AF$8/$Y$8</f>
        <v>0</v>
      </c>
      <c r="AH8" s="66">
        <f>COUNTIF($V$9:$V$63,"Học lại")</f>
        <v>2</v>
      </c>
      <c r="AI8" s="65">
        <f>+$AH$8/$Y$8</f>
        <v>8.3333333333333329E-2</v>
      </c>
      <c r="AJ8" s="57">
        <f>COUNTIF($V$10:$V$63,"Đạt")</f>
        <v>22</v>
      </c>
      <c r="AK8" s="64">
        <f>+$AJ$8/$Y$8</f>
        <v>0.91666666666666663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1051</v>
      </c>
      <c r="D10" s="90" t="s">
        <v>1052</v>
      </c>
      <c r="E10" s="16" t="s">
        <v>52</v>
      </c>
      <c r="F10" s="17" t="s">
        <v>551</v>
      </c>
      <c r="G10" s="15" t="s">
        <v>68</v>
      </c>
      <c r="H10" s="18">
        <v>4</v>
      </c>
      <c r="I10" s="18">
        <v>8</v>
      </c>
      <c r="J10" s="18" t="s">
        <v>26</v>
      </c>
      <c r="K10" s="18" t="s">
        <v>26</v>
      </c>
      <c r="L10" s="19"/>
      <c r="M10" s="19"/>
      <c r="N10" s="19"/>
      <c r="O10" s="19"/>
      <c r="P10" s="18">
        <v>7.5</v>
      </c>
      <c r="Q10" s="20">
        <f t="shared" ref="Q10:Q33" si="0">ROUND(SUMPRODUCT(H10:P10,$H$9:$P$9)/100,1)</f>
        <v>7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1" t="str">
        <f t="shared" ref="S10:S33" si="1">IF($Q10&lt;4,"Kém",IF(AND($Q10&gt;=4,$Q10&lt;=5.4),"Trung bình yếu",IF(AND($Q10&gt;=5.5,$Q10&lt;=6.9),"Trung bình",IF(AND($Q10&gt;=7,$Q10&lt;=8.4),"Khá",IF(AND($Q10&gt;=8.5,$Q10&lt;=10),"Giỏi","")))))</f>
        <v>Khá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1053</v>
      </c>
      <c r="D11" s="91" t="s">
        <v>1054</v>
      </c>
      <c r="E11" s="25" t="s">
        <v>1055</v>
      </c>
      <c r="F11" s="26" t="s">
        <v>1056</v>
      </c>
      <c r="G11" s="24" t="s">
        <v>63</v>
      </c>
      <c r="H11" s="27">
        <v>5.5</v>
      </c>
      <c r="I11" s="27">
        <v>7.5</v>
      </c>
      <c r="J11" s="27" t="s">
        <v>26</v>
      </c>
      <c r="K11" s="27" t="s">
        <v>26</v>
      </c>
      <c r="L11" s="28"/>
      <c r="M11" s="28"/>
      <c r="N11" s="28"/>
      <c r="O11" s="28"/>
      <c r="P11" s="27">
        <v>6.5</v>
      </c>
      <c r="Q11" s="29">
        <f t="shared" si="0"/>
        <v>6.6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1" t="str">
        <f t="shared" si="1"/>
        <v>Trung bình</v>
      </c>
      <c r="T11" s="32" t="str">
        <f>+IF(OR($H11=0,$I11=0,$J11=0,$K11=0),"Không đủ ĐKDT","")</f>
        <v/>
      </c>
      <c r="U11" s="3"/>
      <c r="V11" s="83" t="str">
        <f t="shared" ref="V11:V3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1057</v>
      </c>
      <c r="D12" s="91" t="s">
        <v>1058</v>
      </c>
      <c r="E12" s="25" t="s">
        <v>61</v>
      </c>
      <c r="F12" s="26" t="s">
        <v>1059</v>
      </c>
      <c r="G12" s="24" t="s">
        <v>184</v>
      </c>
      <c r="H12" s="27">
        <v>5</v>
      </c>
      <c r="I12" s="27">
        <v>9</v>
      </c>
      <c r="J12" s="27" t="s">
        <v>26</v>
      </c>
      <c r="K12" s="27" t="s">
        <v>26</v>
      </c>
      <c r="L12" s="33"/>
      <c r="M12" s="33"/>
      <c r="N12" s="33"/>
      <c r="O12" s="33"/>
      <c r="P12" s="27">
        <v>8</v>
      </c>
      <c r="Q12" s="29">
        <f t="shared" si="0"/>
        <v>7.7</v>
      </c>
      <c r="R12" s="30" t="str">
        <f t="shared" ref="R12:R33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1" t="str">
        <f t="shared" si="1"/>
        <v>Khá</v>
      </c>
      <c r="T12" s="32" t="str">
        <f t="shared" ref="T12:T33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1060</v>
      </c>
      <c r="D13" s="91" t="s">
        <v>856</v>
      </c>
      <c r="E13" s="25" t="s">
        <v>238</v>
      </c>
      <c r="F13" s="26" t="s">
        <v>1061</v>
      </c>
      <c r="G13" s="24" t="s">
        <v>68</v>
      </c>
      <c r="H13" s="27">
        <v>4</v>
      </c>
      <c r="I13" s="27">
        <v>8</v>
      </c>
      <c r="J13" s="27" t="s">
        <v>26</v>
      </c>
      <c r="K13" s="27" t="s">
        <v>26</v>
      </c>
      <c r="L13" s="33"/>
      <c r="M13" s="33"/>
      <c r="N13" s="33"/>
      <c r="O13" s="33"/>
      <c r="P13" s="27">
        <v>6</v>
      </c>
      <c r="Q13" s="29">
        <f t="shared" si="0"/>
        <v>6.2</v>
      </c>
      <c r="R13" s="30" t="str">
        <f t="shared" si="3"/>
        <v>C</v>
      </c>
      <c r="S13" s="31" t="str">
        <f t="shared" si="1"/>
        <v>Trung bình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1062</v>
      </c>
      <c r="D14" s="91" t="s">
        <v>1063</v>
      </c>
      <c r="E14" s="25" t="s">
        <v>1064</v>
      </c>
      <c r="F14" s="26" t="s">
        <v>1065</v>
      </c>
      <c r="G14" s="24" t="s">
        <v>63</v>
      </c>
      <c r="H14" s="27">
        <v>7</v>
      </c>
      <c r="I14" s="27">
        <v>10</v>
      </c>
      <c r="J14" s="27" t="s">
        <v>26</v>
      </c>
      <c r="K14" s="27" t="s">
        <v>26</v>
      </c>
      <c r="L14" s="33"/>
      <c r="M14" s="33"/>
      <c r="N14" s="33"/>
      <c r="O14" s="33"/>
      <c r="P14" s="27">
        <v>7.5</v>
      </c>
      <c r="Q14" s="29">
        <f t="shared" si="0"/>
        <v>8.1999999999999993</v>
      </c>
      <c r="R14" s="30" t="str">
        <f t="shared" si="3"/>
        <v>B+</v>
      </c>
      <c r="S14" s="31" t="str">
        <f t="shared" si="1"/>
        <v>Khá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1066</v>
      </c>
      <c r="D15" s="91" t="s">
        <v>74</v>
      </c>
      <c r="E15" s="25" t="s">
        <v>890</v>
      </c>
      <c r="F15" s="26" t="s">
        <v>814</v>
      </c>
      <c r="G15" s="24" t="s">
        <v>208</v>
      </c>
      <c r="H15" s="27">
        <v>5</v>
      </c>
      <c r="I15" s="27">
        <v>8.5</v>
      </c>
      <c r="J15" s="27" t="s">
        <v>26</v>
      </c>
      <c r="K15" s="27" t="s">
        <v>26</v>
      </c>
      <c r="L15" s="33"/>
      <c r="M15" s="33"/>
      <c r="N15" s="33"/>
      <c r="O15" s="33"/>
      <c r="P15" s="27">
        <v>3.5</v>
      </c>
      <c r="Q15" s="29">
        <f t="shared" si="0"/>
        <v>5.3</v>
      </c>
      <c r="R15" s="30" t="str">
        <f t="shared" si="3"/>
        <v>D+</v>
      </c>
      <c r="S15" s="31" t="str">
        <f t="shared" si="1"/>
        <v>Trung bình yếu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1067</v>
      </c>
      <c r="D16" s="91" t="s">
        <v>1068</v>
      </c>
      <c r="E16" s="25" t="s">
        <v>174</v>
      </c>
      <c r="F16" s="26" t="s">
        <v>190</v>
      </c>
      <c r="G16" s="24" t="s">
        <v>77</v>
      </c>
      <c r="H16" s="27">
        <v>6</v>
      </c>
      <c r="I16" s="27">
        <v>8.5</v>
      </c>
      <c r="J16" s="27" t="s">
        <v>26</v>
      </c>
      <c r="K16" s="27" t="s">
        <v>26</v>
      </c>
      <c r="L16" s="33"/>
      <c r="M16" s="33"/>
      <c r="N16" s="33"/>
      <c r="O16" s="33"/>
      <c r="P16" s="27">
        <v>8</v>
      </c>
      <c r="Q16" s="29">
        <f t="shared" si="0"/>
        <v>7.8</v>
      </c>
      <c r="R16" s="30" t="str">
        <f t="shared" si="3"/>
        <v>B</v>
      </c>
      <c r="S16" s="31" t="str">
        <f t="shared" si="1"/>
        <v>Khá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1069</v>
      </c>
      <c r="D17" s="91" t="s">
        <v>1070</v>
      </c>
      <c r="E17" s="25" t="s">
        <v>567</v>
      </c>
      <c r="F17" s="26" t="s">
        <v>1071</v>
      </c>
      <c r="G17" s="24" t="s">
        <v>172</v>
      </c>
      <c r="H17" s="27">
        <v>5</v>
      </c>
      <c r="I17" s="27">
        <v>7.5</v>
      </c>
      <c r="J17" s="27" t="s">
        <v>26</v>
      </c>
      <c r="K17" s="27" t="s">
        <v>26</v>
      </c>
      <c r="L17" s="33"/>
      <c r="M17" s="33"/>
      <c r="N17" s="33"/>
      <c r="O17" s="33"/>
      <c r="P17" s="27">
        <v>6</v>
      </c>
      <c r="Q17" s="29">
        <f t="shared" si="0"/>
        <v>6.3</v>
      </c>
      <c r="R17" s="30" t="str">
        <f t="shared" si="3"/>
        <v>C</v>
      </c>
      <c r="S17" s="31" t="str">
        <f t="shared" si="1"/>
        <v>Trung bình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1072</v>
      </c>
      <c r="D18" s="91" t="s">
        <v>883</v>
      </c>
      <c r="E18" s="25" t="s">
        <v>567</v>
      </c>
      <c r="F18" s="26" t="s">
        <v>1073</v>
      </c>
      <c r="G18" s="24" t="s">
        <v>194</v>
      </c>
      <c r="H18" s="27">
        <v>5</v>
      </c>
      <c r="I18" s="27">
        <v>8</v>
      </c>
      <c r="J18" s="27" t="s">
        <v>26</v>
      </c>
      <c r="K18" s="27" t="s">
        <v>26</v>
      </c>
      <c r="L18" s="33"/>
      <c r="M18" s="33"/>
      <c r="N18" s="33"/>
      <c r="O18" s="33"/>
      <c r="P18" s="27">
        <v>2.5</v>
      </c>
      <c r="Q18" s="29">
        <f t="shared" si="0"/>
        <v>4.7</v>
      </c>
      <c r="R18" s="30" t="str">
        <f t="shared" si="3"/>
        <v>D</v>
      </c>
      <c r="S18" s="31" t="str">
        <f t="shared" si="1"/>
        <v>Trung bình yếu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1074</v>
      </c>
      <c r="D19" s="91" t="s">
        <v>1075</v>
      </c>
      <c r="E19" s="25" t="s">
        <v>425</v>
      </c>
      <c r="F19" s="26" t="s">
        <v>1076</v>
      </c>
      <c r="G19" s="24" t="s">
        <v>1077</v>
      </c>
      <c r="H19" s="27">
        <v>4</v>
      </c>
      <c r="I19" s="27">
        <v>7.5</v>
      </c>
      <c r="J19" s="27" t="s">
        <v>26</v>
      </c>
      <c r="K19" s="27" t="s">
        <v>26</v>
      </c>
      <c r="L19" s="33"/>
      <c r="M19" s="33"/>
      <c r="N19" s="33"/>
      <c r="O19" s="33"/>
      <c r="P19" s="27">
        <v>5.5</v>
      </c>
      <c r="Q19" s="29">
        <f t="shared" si="0"/>
        <v>5.8</v>
      </c>
      <c r="R19" s="30" t="str">
        <f t="shared" si="3"/>
        <v>C</v>
      </c>
      <c r="S19" s="31" t="str">
        <f t="shared" si="1"/>
        <v>Trung bình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1078</v>
      </c>
      <c r="D20" s="91" t="s">
        <v>83</v>
      </c>
      <c r="E20" s="25" t="s">
        <v>1079</v>
      </c>
      <c r="F20" s="26" t="s">
        <v>787</v>
      </c>
      <c r="G20" s="24" t="s">
        <v>77</v>
      </c>
      <c r="H20" s="27">
        <v>7</v>
      </c>
      <c r="I20" s="27">
        <v>8.5</v>
      </c>
      <c r="J20" s="27" t="s">
        <v>26</v>
      </c>
      <c r="K20" s="27" t="s">
        <v>26</v>
      </c>
      <c r="L20" s="33"/>
      <c r="M20" s="33"/>
      <c r="N20" s="33"/>
      <c r="O20" s="33"/>
      <c r="P20" s="27">
        <v>7</v>
      </c>
      <c r="Q20" s="29">
        <f t="shared" si="0"/>
        <v>7.5</v>
      </c>
      <c r="R20" s="30" t="str">
        <f t="shared" si="3"/>
        <v>B</v>
      </c>
      <c r="S20" s="31" t="str">
        <f t="shared" si="1"/>
        <v>Khá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1080</v>
      </c>
      <c r="D21" s="91" t="s">
        <v>1081</v>
      </c>
      <c r="E21" s="25" t="s">
        <v>186</v>
      </c>
      <c r="F21" s="26" t="s">
        <v>293</v>
      </c>
      <c r="G21" s="24" t="s">
        <v>68</v>
      </c>
      <c r="H21" s="27">
        <v>4</v>
      </c>
      <c r="I21" s="27">
        <v>8</v>
      </c>
      <c r="J21" s="27" t="s">
        <v>26</v>
      </c>
      <c r="K21" s="27" t="s">
        <v>26</v>
      </c>
      <c r="L21" s="33"/>
      <c r="M21" s="33"/>
      <c r="N21" s="33"/>
      <c r="O21" s="33"/>
      <c r="P21" s="27">
        <v>7.5</v>
      </c>
      <c r="Q21" s="29">
        <f t="shared" si="0"/>
        <v>7</v>
      </c>
      <c r="R21" s="30" t="str">
        <f t="shared" si="3"/>
        <v>B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1082</v>
      </c>
      <c r="D22" s="91" t="s">
        <v>1083</v>
      </c>
      <c r="E22" s="25" t="s">
        <v>99</v>
      </c>
      <c r="F22" s="26" t="s">
        <v>1084</v>
      </c>
      <c r="G22" s="24" t="s">
        <v>166</v>
      </c>
      <c r="H22" s="27">
        <v>7</v>
      </c>
      <c r="I22" s="27">
        <v>8.5</v>
      </c>
      <c r="J22" s="27" t="s">
        <v>26</v>
      </c>
      <c r="K22" s="27" t="s">
        <v>26</v>
      </c>
      <c r="L22" s="33"/>
      <c r="M22" s="33"/>
      <c r="N22" s="33"/>
      <c r="O22" s="33"/>
      <c r="P22" s="27">
        <v>7</v>
      </c>
      <c r="Q22" s="29">
        <f t="shared" si="0"/>
        <v>7.5</v>
      </c>
      <c r="R22" s="30" t="str">
        <f t="shared" si="3"/>
        <v>B</v>
      </c>
      <c r="S22" s="31" t="str">
        <f t="shared" si="1"/>
        <v>Khá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1085</v>
      </c>
      <c r="D23" s="91" t="s">
        <v>1086</v>
      </c>
      <c r="E23" s="25" t="s">
        <v>99</v>
      </c>
      <c r="F23" s="26" t="s">
        <v>1087</v>
      </c>
      <c r="G23" s="24" t="s">
        <v>77</v>
      </c>
      <c r="H23" s="27">
        <v>7</v>
      </c>
      <c r="I23" s="27">
        <v>8.5</v>
      </c>
      <c r="J23" s="27" t="s">
        <v>26</v>
      </c>
      <c r="K23" s="27" t="s">
        <v>26</v>
      </c>
      <c r="L23" s="33"/>
      <c r="M23" s="33"/>
      <c r="N23" s="33"/>
      <c r="O23" s="33"/>
      <c r="P23" s="27">
        <v>9</v>
      </c>
      <c r="Q23" s="29">
        <f t="shared" si="0"/>
        <v>8.5</v>
      </c>
      <c r="R23" s="30" t="str">
        <f t="shared" si="3"/>
        <v>A</v>
      </c>
      <c r="S23" s="31" t="str">
        <f t="shared" si="1"/>
        <v>Giỏi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1088</v>
      </c>
      <c r="D24" s="91" t="s">
        <v>1089</v>
      </c>
      <c r="E24" s="25" t="s">
        <v>1090</v>
      </c>
      <c r="F24" s="26" t="s">
        <v>1091</v>
      </c>
      <c r="G24" s="24" t="s">
        <v>63</v>
      </c>
      <c r="H24" s="27">
        <v>8</v>
      </c>
      <c r="I24" s="27">
        <v>8</v>
      </c>
      <c r="J24" s="27" t="s">
        <v>26</v>
      </c>
      <c r="K24" s="27" t="s">
        <v>26</v>
      </c>
      <c r="L24" s="33"/>
      <c r="M24" s="33"/>
      <c r="N24" s="33"/>
      <c r="O24" s="33"/>
      <c r="P24" s="27">
        <v>7</v>
      </c>
      <c r="Q24" s="29">
        <f t="shared" si="0"/>
        <v>7.5</v>
      </c>
      <c r="R24" s="30" t="str">
        <f t="shared" si="3"/>
        <v>B</v>
      </c>
      <c r="S24" s="31" t="str">
        <f t="shared" si="1"/>
        <v>Khá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1092</v>
      </c>
      <c r="D25" s="91" t="s">
        <v>138</v>
      </c>
      <c r="E25" s="25" t="s">
        <v>279</v>
      </c>
      <c r="F25" s="26" t="s">
        <v>426</v>
      </c>
      <c r="G25" s="24" t="s">
        <v>77</v>
      </c>
      <c r="H25" s="27">
        <v>7</v>
      </c>
      <c r="I25" s="27">
        <v>8</v>
      </c>
      <c r="J25" s="27" t="s">
        <v>26</v>
      </c>
      <c r="K25" s="27" t="s">
        <v>26</v>
      </c>
      <c r="L25" s="33"/>
      <c r="M25" s="33"/>
      <c r="N25" s="33"/>
      <c r="O25" s="33"/>
      <c r="P25" s="27">
        <v>8.5</v>
      </c>
      <c r="Q25" s="29">
        <f t="shared" si="0"/>
        <v>8.1</v>
      </c>
      <c r="R25" s="30" t="str">
        <f t="shared" si="3"/>
        <v>B+</v>
      </c>
      <c r="S25" s="31" t="str">
        <f t="shared" si="1"/>
        <v>Khá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1093</v>
      </c>
      <c r="D26" s="91" t="s">
        <v>74</v>
      </c>
      <c r="E26" s="25" t="s">
        <v>1094</v>
      </c>
      <c r="F26" s="26" t="s">
        <v>235</v>
      </c>
      <c r="G26" s="24" t="s">
        <v>77</v>
      </c>
      <c r="H26" s="27">
        <v>6</v>
      </c>
      <c r="I26" s="27">
        <v>8</v>
      </c>
      <c r="J26" s="27" t="s">
        <v>26</v>
      </c>
      <c r="K26" s="27" t="s">
        <v>26</v>
      </c>
      <c r="L26" s="33"/>
      <c r="M26" s="33"/>
      <c r="N26" s="33"/>
      <c r="O26" s="33"/>
      <c r="P26" s="27">
        <v>7.5</v>
      </c>
      <c r="Q26" s="29">
        <f t="shared" si="0"/>
        <v>7.4</v>
      </c>
      <c r="R26" s="30" t="str">
        <f t="shared" si="3"/>
        <v>B</v>
      </c>
      <c r="S26" s="31" t="str">
        <f t="shared" si="1"/>
        <v>Khá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1095</v>
      </c>
      <c r="D27" s="91" t="s">
        <v>79</v>
      </c>
      <c r="E27" s="25" t="s">
        <v>511</v>
      </c>
      <c r="F27" s="26" t="s">
        <v>1096</v>
      </c>
      <c r="G27" s="24" t="s">
        <v>101</v>
      </c>
      <c r="H27" s="27">
        <v>8</v>
      </c>
      <c r="I27" s="27">
        <v>8</v>
      </c>
      <c r="J27" s="27" t="s">
        <v>26</v>
      </c>
      <c r="K27" s="27" t="s">
        <v>26</v>
      </c>
      <c r="L27" s="33"/>
      <c r="M27" s="33"/>
      <c r="N27" s="33"/>
      <c r="O27" s="33"/>
      <c r="P27" s="27">
        <v>8</v>
      </c>
      <c r="Q27" s="29">
        <f t="shared" si="0"/>
        <v>8</v>
      </c>
      <c r="R27" s="30" t="str">
        <f t="shared" si="3"/>
        <v>B+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1097</v>
      </c>
      <c r="D28" s="91" t="s">
        <v>556</v>
      </c>
      <c r="E28" s="25" t="s">
        <v>1098</v>
      </c>
      <c r="F28" s="26" t="s">
        <v>1099</v>
      </c>
      <c r="G28" s="24" t="s">
        <v>68</v>
      </c>
      <c r="H28" s="27">
        <v>6</v>
      </c>
      <c r="I28" s="27">
        <v>9</v>
      </c>
      <c r="J28" s="27" t="s">
        <v>26</v>
      </c>
      <c r="K28" s="27" t="s">
        <v>26</v>
      </c>
      <c r="L28" s="33"/>
      <c r="M28" s="33"/>
      <c r="N28" s="33"/>
      <c r="O28" s="33"/>
      <c r="P28" s="27">
        <v>8</v>
      </c>
      <c r="Q28" s="29">
        <f t="shared" si="0"/>
        <v>7.9</v>
      </c>
      <c r="R28" s="30" t="str">
        <f t="shared" si="3"/>
        <v>B</v>
      </c>
      <c r="S28" s="31" t="str">
        <f t="shared" si="1"/>
        <v>Khá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1100</v>
      </c>
      <c r="D29" s="91" t="s">
        <v>893</v>
      </c>
      <c r="E29" s="25" t="s">
        <v>1101</v>
      </c>
      <c r="F29" s="26" t="s">
        <v>1102</v>
      </c>
      <c r="G29" s="24" t="s">
        <v>68</v>
      </c>
      <c r="H29" s="27">
        <v>0</v>
      </c>
      <c r="I29" s="27">
        <v>0</v>
      </c>
      <c r="J29" s="27" t="s">
        <v>26</v>
      </c>
      <c r="K29" s="27" t="s">
        <v>26</v>
      </c>
      <c r="L29" s="33"/>
      <c r="M29" s="33"/>
      <c r="N29" s="33"/>
      <c r="O29" s="33"/>
      <c r="P29" s="133" t="s">
        <v>1133</v>
      </c>
      <c r="Q29" s="29">
        <f t="shared" si="0"/>
        <v>0</v>
      </c>
      <c r="R29" s="30" t="str">
        <f t="shared" si="3"/>
        <v>F</v>
      </c>
      <c r="S29" s="31" t="str">
        <f t="shared" si="1"/>
        <v>Kém</v>
      </c>
      <c r="T29" s="32" t="str">
        <f t="shared" si="4"/>
        <v>Không đủ ĐKDT</v>
      </c>
      <c r="U29" s="3"/>
      <c r="V29" s="83" t="str">
        <f t="shared" si="2"/>
        <v>Học lại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1103</v>
      </c>
      <c r="D30" s="91" t="s">
        <v>241</v>
      </c>
      <c r="E30" s="25" t="s">
        <v>608</v>
      </c>
      <c r="F30" s="26" t="s">
        <v>398</v>
      </c>
      <c r="G30" s="24" t="s">
        <v>172</v>
      </c>
      <c r="H30" s="27">
        <v>3</v>
      </c>
      <c r="I30" s="27">
        <v>5</v>
      </c>
      <c r="J30" s="27" t="s">
        <v>26</v>
      </c>
      <c r="K30" s="27" t="s">
        <v>26</v>
      </c>
      <c r="L30" s="33"/>
      <c r="M30" s="33"/>
      <c r="N30" s="33"/>
      <c r="O30" s="33"/>
      <c r="P30" s="27">
        <v>3.5</v>
      </c>
      <c r="Q30" s="29">
        <f t="shared" si="0"/>
        <v>3.9</v>
      </c>
      <c r="R30" s="30" t="str">
        <f t="shared" si="3"/>
        <v>F</v>
      </c>
      <c r="S30" s="31" t="str">
        <f t="shared" si="1"/>
        <v>Kém</v>
      </c>
      <c r="T30" s="32" t="str">
        <f t="shared" si="4"/>
        <v/>
      </c>
      <c r="U30" s="3"/>
      <c r="V30" s="83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1104</v>
      </c>
      <c r="D31" s="91" t="s">
        <v>138</v>
      </c>
      <c r="E31" s="25" t="s">
        <v>139</v>
      </c>
      <c r="F31" s="26" t="s">
        <v>870</v>
      </c>
      <c r="G31" s="24" t="s">
        <v>54</v>
      </c>
      <c r="H31" s="27">
        <v>6</v>
      </c>
      <c r="I31" s="27">
        <v>8</v>
      </c>
      <c r="J31" s="27" t="s">
        <v>26</v>
      </c>
      <c r="K31" s="27" t="s">
        <v>26</v>
      </c>
      <c r="L31" s="33"/>
      <c r="M31" s="33"/>
      <c r="N31" s="33"/>
      <c r="O31" s="33"/>
      <c r="P31" s="27">
        <v>8</v>
      </c>
      <c r="Q31" s="29">
        <f t="shared" si="0"/>
        <v>7.6</v>
      </c>
      <c r="R31" s="30" t="str">
        <f t="shared" si="3"/>
        <v>B</v>
      </c>
      <c r="S31" s="31" t="str">
        <f t="shared" si="1"/>
        <v>Khá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1105</v>
      </c>
      <c r="D32" s="91" t="s">
        <v>776</v>
      </c>
      <c r="E32" s="25" t="s">
        <v>139</v>
      </c>
      <c r="F32" s="26" t="s">
        <v>1106</v>
      </c>
      <c r="G32" s="24" t="s">
        <v>184</v>
      </c>
      <c r="H32" s="27">
        <v>5</v>
      </c>
      <c r="I32" s="27">
        <v>10</v>
      </c>
      <c r="J32" s="27" t="s">
        <v>26</v>
      </c>
      <c r="K32" s="27" t="s">
        <v>26</v>
      </c>
      <c r="L32" s="33"/>
      <c r="M32" s="33"/>
      <c r="N32" s="33"/>
      <c r="O32" s="33"/>
      <c r="P32" s="27">
        <v>8.5</v>
      </c>
      <c r="Q32" s="29">
        <f t="shared" si="0"/>
        <v>8.3000000000000007</v>
      </c>
      <c r="R32" s="30" t="str">
        <f t="shared" si="3"/>
        <v>B+</v>
      </c>
      <c r="S32" s="31" t="str">
        <f t="shared" si="1"/>
        <v>Khá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1107</v>
      </c>
      <c r="D33" s="91" t="s">
        <v>1017</v>
      </c>
      <c r="E33" s="25" t="s">
        <v>1108</v>
      </c>
      <c r="F33" s="26" t="s">
        <v>1109</v>
      </c>
      <c r="G33" s="24" t="s">
        <v>68</v>
      </c>
      <c r="H33" s="27">
        <v>3</v>
      </c>
      <c r="I33" s="27">
        <v>8</v>
      </c>
      <c r="J33" s="27" t="s">
        <v>26</v>
      </c>
      <c r="K33" s="27" t="s">
        <v>26</v>
      </c>
      <c r="L33" s="33"/>
      <c r="M33" s="33"/>
      <c r="N33" s="33"/>
      <c r="O33" s="33"/>
      <c r="P33" s="27">
        <v>4</v>
      </c>
      <c r="Q33" s="29">
        <f t="shared" si="0"/>
        <v>5</v>
      </c>
      <c r="R33" s="30" t="str">
        <f t="shared" si="3"/>
        <v>D+</v>
      </c>
      <c r="S33" s="31" t="str">
        <f t="shared" si="1"/>
        <v>Trung bình yếu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7.5" customHeight="1">
      <c r="A34" s="2"/>
      <c r="B34" s="34"/>
      <c r="C34" s="35"/>
      <c r="D34" s="92"/>
      <c r="E34" s="36"/>
      <c r="F34" s="36"/>
      <c r="G34" s="36"/>
      <c r="H34" s="37"/>
      <c r="I34" s="38"/>
      <c r="J34" s="38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"/>
    </row>
    <row r="35" spans="1:39" ht="16.5">
      <c r="A35" s="2"/>
      <c r="B35" s="131" t="s">
        <v>27</v>
      </c>
      <c r="C35" s="131"/>
      <c r="D35" s="92"/>
      <c r="E35" s="36"/>
      <c r="F35" s="36"/>
      <c r="G35" s="36"/>
      <c r="H35" s="37"/>
      <c r="I35" s="38"/>
      <c r="J35" s="38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"/>
    </row>
    <row r="36" spans="1:39" ht="16.5" customHeight="1">
      <c r="A36" s="2"/>
      <c r="B36" s="40" t="s">
        <v>28</v>
      </c>
      <c r="C36" s="40"/>
      <c r="D36" s="93">
        <f>+$Y$8</f>
        <v>24</v>
      </c>
      <c r="E36" s="41" t="s">
        <v>29</v>
      </c>
      <c r="F36" s="41"/>
      <c r="G36" s="106" t="s">
        <v>30</v>
      </c>
      <c r="H36" s="106"/>
      <c r="I36" s="106"/>
      <c r="J36" s="106"/>
      <c r="K36" s="106"/>
      <c r="L36" s="106"/>
      <c r="M36" s="106"/>
      <c r="N36" s="106"/>
      <c r="O36" s="106"/>
      <c r="P36" s="42">
        <f>$Y$8 -COUNTIF($T$9:$T$194,"Vắng") -COUNTIF($T$9:$T$194,"Vắng có phép") - COUNTIF($T$9:$T$194,"Đình chỉ thi") - COUNTIF($T$9:$T$194,"Không đủ ĐKDT")</f>
        <v>23</v>
      </c>
      <c r="Q36" s="42"/>
      <c r="R36" s="43"/>
      <c r="S36" s="44"/>
      <c r="T36" s="44" t="s">
        <v>29</v>
      </c>
      <c r="U36" s="3"/>
    </row>
    <row r="37" spans="1:39" ht="16.5" customHeight="1">
      <c r="A37" s="2"/>
      <c r="B37" s="40" t="s">
        <v>31</v>
      </c>
      <c r="C37" s="40"/>
      <c r="D37" s="93">
        <f>+$AJ$8</f>
        <v>22</v>
      </c>
      <c r="E37" s="41" t="s">
        <v>29</v>
      </c>
      <c r="F37" s="41"/>
      <c r="G37" s="106" t="s">
        <v>32</v>
      </c>
      <c r="H37" s="106"/>
      <c r="I37" s="106"/>
      <c r="J37" s="106"/>
      <c r="K37" s="106"/>
      <c r="L37" s="106"/>
      <c r="M37" s="106"/>
      <c r="N37" s="106"/>
      <c r="O37" s="106"/>
      <c r="P37" s="45">
        <f>COUNTIF($T$9:$T$70,"Vắng")</f>
        <v>0</v>
      </c>
      <c r="Q37" s="45"/>
      <c r="R37" s="46"/>
      <c r="S37" s="44"/>
      <c r="T37" s="44" t="s">
        <v>29</v>
      </c>
      <c r="U37" s="3"/>
    </row>
    <row r="38" spans="1:39" ht="16.5" customHeight="1">
      <c r="A38" s="2"/>
      <c r="B38" s="40" t="s">
        <v>46</v>
      </c>
      <c r="C38" s="40"/>
      <c r="D38" s="94">
        <f>COUNTIF(V10:V33,"Học lại")</f>
        <v>2</v>
      </c>
      <c r="E38" s="41" t="s">
        <v>29</v>
      </c>
      <c r="F38" s="41"/>
      <c r="G38" s="106" t="s">
        <v>47</v>
      </c>
      <c r="H38" s="106"/>
      <c r="I38" s="106"/>
      <c r="J38" s="106"/>
      <c r="K38" s="106"/>
      <c r="L38" s="106"/>
      <c r="M38" s="106"/>
      <c r="N38" s="106"/>
      <c r="O38" s="106"/>
      <c r="P38" s="42">
        <f>COUNTIF($T$9:$T$70,"Vắng có phép")</f>
        <v>0</v>
      </c>
      <c r="Q38" s="42"/>
      <c r="R38" s="43"/>
      <c r="S38" s="44"/>
      <c r="T38" s="44" t="s">
        <v>29</v>
      </c>
      <c r="U38" s="3"/>
    </row>
    <row r="39" spans="1:39" ht="3" customHeight="1">
      <c r="A39" s="2"/>
      <c r="B39" s="34"/>
      <c r="C39" s="35"/>
      <c r="D39" s="92"/>
      <c r="E39" s="36"/>
      <c r="F39" s="36"/>
      <c r="G39" s="36"/>
      <c r="H39" s="37"/>
      <c r="I39" s="38"/>
      <c r="J39" s="38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"/>
    </row>
    <row r="40" spans="1:39">
      <c r="B40" s="79" t="s">
        <v>33</v>
      </c>
      <c r="C40" s="79"/>
      <c r="D40" s="95">
        <f>COUNTIF(V10:V33,"Thi lại")</f>
        <v>0</v>
      </c>
      <c r="E40" s="80" t="s">
        <v>29</v>
      </c>
      <c r="F40" s="3"/>
      <c r="G40" s="3"/>
      <c r="H40" s="3"/>
      <c r="I40" s="3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3"/>
    </row>
    <row r="41" spans="1:39" ht="15.75" customHeight="1">
      <c r="B41" s="79"/>
      <c r="C41" s="79"/>
      <c r="D41" s="95"/>
      <c r="E41" s="80"/>
      <c r="F41" s="3"/>
      <c r="G41" s="3"/>
      <c r="H41" s="3"/>
      <c r="I41" s="3"/>
      <c r="J41" s="104" t="s">
        <v>1127</v>
      </c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3"/>
      <c r="W41" s="2"/>
      <c r="AM41" s="55"/>
    </row>
    <row r="42" spans="1:39">
      <c r="A42" s="47"/>
      <c r="B42" s="102" t="s">
        <v>34</v>
      </c>
      <c r="C42" s="102"/>
      <c r="D42" s="102"/>
      <c r="E42" s="102"/>
      <c r="F42" s="102"/>
      <c r="G42" s="102"/>
      <c r="H42" s="102"/>
      <c r="I42" s="48"/>
      <c r="J42" s="105" t="s">
        <v>1128</v>
      </c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3"/>
      <c r="W42" s="2"/>
      <c r="AM42" s="55"/>
    </row>
    <row r="43" spans="1:39" ht="15.75" customHeight="1">
      <c r="A43" s="2"/>
      <c r="B43" s="34"/>
      <c r="C43" s="49"/>
      <c r="D43" s="96"/>
      <c r="E43" s="50"/>
      <c r="F43" s="50"/>
      <c r="G43" s="50"/>
      <c r="H43" s="51"/>
      <c r="I43" s="52"/>
      <c r="J43" s="105" t="s">
        <v>1129</v>
      </c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3"/>
      <c r="W43" s="2"/>
      <c r="AM43" s="55"/>
    </row>
    <row r="44" spans="1:39" s="2" customFormat="1">
      <c r="B44" s="102" t="s">
        <v>35</v>
      </c>
      <c r="C44" s="102"/>
      <c r="D44" s="103" t="s">
        <v>1130</v>
      </c>
      <c r="E44" s="103"/>
      <c r="F44" s="103"/>
      <c r="G44" s="103"/>
      <c r="H44" s="103"/>
      <c r="I44" s="52"/>
      <c r="J44" s="52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</row>
    <row r="45" spans="1:39" s="2" customFormat="1">
      <c r="A45" s="1"/>
      <c r="B45" s="3"/>
      <c r="C45" s="3"/>
      <c r="D45" s="97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</row>
    <row r="46" spans="1:39" s="2" customFormat="1">
      <c r="A46" s="1"/>
      <c r="B46" s="3"/>
      <c r="C46" s="3"/>
      <c r="D46" s="97"/>
      <c r="E46" s="3"/>
      <c r="F46" s="3"/>
      <c r="G46" s="3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3">
    <filterColumn colId="3" showButton="0"/>
  </autoFilter>
  <mergeCells count="46">
    <mergeCell ref="B1:G1"/>
    <mergeCell ref="H1:T1"/>
    <mergeCell ref="B2:G2"/>
    <mergeCell ref="H2:T2"/>
    <mergeCell ref="G38:O38"/>
    <mergeCell ref="G7:G8"/>
    <mergeCell ref="H7:H8"/>
    <mergeCell ref="I7:I8"/>
    <mergeCell ref="J7:J8"/>
    <mergeCell ref="K7:K8"/>
    <mergeCell ref="L7:L8"/>
    <mergeCell ref="T7:T9"/>
    <mergeCell ref="B9:G9"/>
    <mergeCell ref="B35:C35"/>
    <mergeCell ref="G36:O36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7:O37"/>
    <mergeCell ref="R7:R8"/>
    <mergeCell ref="S7:S8"/>
    <mergeCell ref="J40:T40"/>
    <mergeCell ref="B42:H42"/>
    <mergeCell ref="B44:C44"/>
    <mergeCell ref="D44:H44"/>
    <mergeCell ref="J41:U41"/>
    <mergeCell ref="J42:U42"/>
    <mergeCell ref="J43:U43"/>
  </mergeCells>
  <conditionalFormatting sqref="H10:P33">
    <cfRule type="cellIs" dxfId="59" priority="4" operator="greaterThan">
      <formula>10</formula>
    </cfRule>
  </conditionalFormatting>
  <conditionalFormatting sqref="C1:C1048576">
    <cfRule type="duplicateValues" dxfId="58" priority="3"/>
  </conditionalFormatting>
  <conditionalFormatting sqref="C41:C46">
    <cfRule type="duplicateValues" dxfId="57" priority="9"/>
  </conditionalFormatting>
  <conditionalFormatting sqref="O41:O46">
    <cfRule type="duplicateValues" dxfId="56" priority="10"/>
  </conditionalFormatting>
  <dataValidations count="1">
    <dataValidation allowBlank="1" showInputMessage="1" showErrorMessage="1" errorTitle="Không xóa dữ liệu" error="Không xóa dữ liệu" prompt="Không xóa dữ liệu" sqref="D38 AL2:AL8 X2:AK3 W4:AK8 V10:W33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4" activePane="bottomLeft" state="frozen"/>
      <selection activeCell="A47" sqref="A47:XFD56"/>
      <selection pane="bottomLeft" activeCell="T54" sqref="T54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1121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Nhóm:06</v>
      </c>
      <c r="Y8" s="63">
        <f>+$AH$8+$AJ$8+$AF$8</f>
        <v>25</v>
      </c>
      <c r="Z8" s="57">
        <f>COUNTIF($S$9:$S$65,"Khiển trách")</f>
        <v>0</v>
      </c>
      <c r="AA8" s="57">
        <f>COUNTIF($S$9:$S$65,"Cảnh cáo")</f>
        <v>0</v>
      </c>
      <c r="AB8" s="57">
        <f>COUNTIF($S$9:$S$65,"Đình chỉ thi")</f>
        <v>0</v>
      </c>
      <c r="AC8" s="64">
        <f>+($Z$8+$AA$8+$AB$8)/$Y$8*100%</f>
        <v>0</v>
      </c>
      <c r="AD8" s="57">
        <f>SUM(COUNTIF($S$9:$S$63,"Vắng"),COUNTIF($S$9:$S$63,"Vắng có phép"))</f>
        <v>0</v>
      </c>
      <c r="AE8" s="65">
        <f>+$AD$8/$Y$8</f>
        <v>0</v>
      </c>
      <c r="AF8" s="66">
        <f>COUNTIF($V$9:$V$63,"Thi lại")</f>
        <v>0</v>
      </c>
      <c r="AG8" s="65">
        <f>+$AF$8/$Y$8</f>
        <v>0</v>
      </c>
      <c r="AH8" s="66">
        <f>COUNTIF($V$9:$V$64,"Học lại")</f>
        <v>1</v>
      </c>
      <c r="AI8" s="65">
        <f>+$AH$8/$Y$8</f>
        <v>0.04</v>
      </c>
      <c r="AJ8" s="57">
        <f>COUNTIF($V$10:$V$64,"Đạt")</f>
        <v>24</v>
      </c>
      <c r="AK8" s="64">
        <f>+$AJ$8/$Y$8</f>
        <v>0.96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464</v>
      </c>
      <c r="D10" s="90" t="s">
        <v>200</v>
      </c>
      <c r="E10" s="16" t="s">
        <v>52</v>
      </c>
      <c r="F10" s="17" t="s">
        <v>465</v>
      </c>
      <c r="G10" s="15" t="s">
        <v>101</v>
      </c>
      <c r="H10" s="18">
        <v>7</v>
      </c>
      <c r="I10" s="18">
        <v>7</v>
      </c>
      <c r="J10" s="18" t="s">
        <v>26</v>
      </c>
      <c r="K10" s="18" t="s">
        <v>26</v>
      </c>
      <c r="L10" s="19"/>
      <c r="M10" s="19"/>
      <c r="N10" s="19"/>
      <c r="O10" s="19"/>
      <c r="P10" s="18">
        <v>7</v>
      </c>
      <c r="Q10" s="20">
        <f t="shared" ref="Q10:Q34" si="0">ROUND(SUMPRODUCT(H10:P10,$H$9:$P$9)/100,1)</f>
        <v>7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1" t="str">
        <f t="shared" ref="S10:S34" si="1">IF($Q10&lt;4,"Kém",IF(AND($Q10&gt;=4,$Q10&lt;=5.4),"Trung bình yếu",IF(AND($Q10&gt;=5.5,$Q10&lt;=6.9),"Trung bình",IF(AND($Q10&gt;=7,$Q10&lt;=8.4),"Khá",IF(AND($Q10&gt;=8.5,$Q10&lt;=10),"Giỏi","")))))</f>
        <v>Khá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466</v>
      </c>
      <c r="D11" s="91" t="s">
        <v>467</v>
      </c>
      <c r="E11" s="25" t="s">
        <v>52</v>
      </c>
      <c r="F11" s="26" t="s">
        <v>468</v>
      </c>
      <c r="G11" s="24" t="s">
        <v>54</v>
      </c>
      <c r="H11" s="27">
        <v>8</v>
      </c>
      <c r="I11" s="27">
        <v>5</v>
      </c>
      <c r="J11" s="27" t="s">
        <v>26</v>
      </c>
      <c r="K11" s="27" t="s">
        <v>26</v>
      </c>
      <c r="L11" s="28"/>
      <c r="M11" s="28"/>
      <c r="N11" s="28"/>
      <c r="O11" s="28"/>
      <c r="P11" s="27">
        <v>8.5</v>
      </c>
      <c r="Q11" s="29">
        <f t="shared" si="0"/>
        <v>7.4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1" t="str">
        <f t="shared" si="1"/>
        <v>Khá</v>
      </c>
      <c r="T11" s="32" t="str">
        <f>+IF(OR($H11=0,$I11=0,$J11=0,$K11=0),"Không đủ ĐKDT","")</f>
        <v/>
      </c>
      <c r="U11" s="3"/>
      <c r="V11" s="83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469</v>
      </c>
      <c r="D12" s="91" t="s">
        <v>74</v>
      </c>
      <c r="E12" s="25" t="s">
        <v>470</v>
      </c>
      <c r="F12" s="26" t="s">
        <v>471</v>
      </c>
      <c r="G12" s="24" t="s">
        <v>101</v>
      </c>
      <c r="H12" s="27">
        <v>8</v>
      </c>
      <c r="I12" s="27">
        <v>9.5</v>
      </c>
      <c r="J12" s="27" t="s">
        <v>26</v>
      </c>
      <c r="K12" s="27" t="s">
        <v>26</v>
      </c>
      <c r="L12" s="33"/>
      <c r="M12" s="33"/>
      <c r="N12" s="33"/>
      <c r="O12" s="33"/>
      <c r="P12" s="27">
        <v>7.5</v>
      </c>
      <c r="Q12" s="29">
        <f t="shared" si="0"/>
        <v>8.1999999999999993</v>
      </c>
      <c r="R12" s="30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1" t="str">
        <f t="shared" si="1"/>
        <v>Khá</v>
      </c>
      <c r="T12" s="32" t="str">
        <f t="shared" ref="T12:T34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472</v>
      </c>
      <c r="D13" s="91" t="s">
        <v>473</v>
      </c>
      <c r="E13" s="25" t="s">
        <v>474</v>
      </c>
      <c r="F13" s="26" t="s">
        <v>475</v>
      </c>
      <c r="G13" s="24" t="s">
        <v>101</v>
      </c>
      <c r="H13" s="27">
        <v>7</v>
      </c>
      <c r="I13" s="27">
        <v>7</v>
      </c>
      <c r="J13" s="27" t="s">
        <v>26</v>
      </c>
      <c r="K13" s="27" t="s">
        <v>26</v>
      </c>
      <c r="L13" s="33"/>
      <c r="M13" s="33"/>
      <c r="N13" s="33"/>
      <c r="O13" s="33"/>
      <c r="P13" s="27">
        <v>6</v>
      </c>
      <c r="Q13" s="29">
        <f t="shared" si="0"/>
        <v>6.5</v>
      </c>
      <c r="R13" s="30" t="str">
        <f t="shared" si="3"/>
        <v>C+</v>
      </c>
      <c r="S13" s="31" t="str">
        <f t="shared" si="1"/>
        <v>Trung bình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476</v>
      </c>
      <c r="D14" s="91" t="s">
        <v>477</v>
      </c>
      <c r="E14" s="25" t="s">
        <v>238</v>
      </c>
      <c r="F14" s="26" t="s">
        <v>478</v>
      </c>
      <c r="G14" s="24" t="s">
        <v>63</v>
      </c>
      <c r="H14" s="27">
        <v>8</v>
      </c>
      <c r="I14" s="27">
        <v>7</v>
      </c>
      <c r="J14" s="27" t="s">
        <v>26</v>
      </c>
      <c r="K14" s="27" t="s">
        <v>26</v>
      </c>
      <c r="L14" s="33"/>
      <c r="M14" s="33"/>
      <c r="N14" s="33"/>
      <c r="O14" s="33"/>
      <c r="P14" s="27">
        <v>8.5</v>
      </c>
      <c r="Q14" s="29">
        <f t="shared" si="0"/>
        <v>8</v>
      </c>
      <c r="R14" s="30" t="str">
        <f t="shared" si="3"/>
        <v>B+</v>
      </c>
      <c r="S14" s="31" t="str">
        <f t="shared" si="1"/>
        <v>Khá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479</v>
      </c>
      <c r="D15" s="91" t="s">
        <v>480</v>
      </c>
      <c r="E15" s="25" t="s">
        <v>71</v>
      </c>
      <c r="F15" s="26" t="s">
        <v>481</v>
      </c>
      <c r="G15" s="24" t="s">
        <v>54</v>
      </c>
      <c r="H15" s="27">
        <v>8</v>
      </c>
      <c r="I15" s="27">
        <v>7</v>
      </c>
      <c r="J15" s="27" t="s">
        <v>26</v>
      </c>
      <c r="K15" s="27" t="s">
        <v>26</v>
      </c>
      <c r="L15" s="33"/>
      <c r="M15" s="33"/>
      <c r="N15" s="33"/>
      <c r="O15" s="33"/>
      <c r="P15" s="27">
        <v>8</v>
      </c>
      <c r="Q15" s="29">
        <f t="shared" si="0"/>
        <v>7.7</v>
      </c>
      <c r="R15" s="30" t="str">
        <f t="shared" si="3"/>
        <v>B</v>
      </c>
      <c r="S15" s="31" t="str">
        <f t="shared" si="1"/>
        <v>Khá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482</v>
      </c>
      <c r="D16" s="91" t="s">
        <v>483</v>
      </c>
      <c r="E16" s="25" t="s">
        <v>358</v>
      </c>
      <c r="F16" s="26" t="s">
        <v>484</v>
      </c>
      <c r="G16" s="24" t="s">
        <v>54</v>
      </c>
      <c r="H16" s="27">
        <v>8</v>
      </c>
      <c r="I16" s="27">
        <v>4</v>
      </c>
      <c r="J16" s="27" t="s">
        <v>26</v>
      </c>
      <c r="K16" s="27" t="s">
        <v>26</v>
      </c>
      <c r="L16" s="33"/>
      <c r="M16" s="33"/>
      <c r="N16" s="33"/>
      <c r="O16" s="33"/>
      <c r="P16" s="27">
        <v>6</v>
      </c>
      <c r="Q16" s="29">
        <f t="shared" si="0"/>
        <v>5.8</v>
      </c>
      <c r="R16" s="30" t="str">
        <f t="shared" si="3"/>
        <v>C</v>
      </c>
      <c r="S16" s="31" t="str">
        <f t="shared" si="1"/>
        <v>Trung bình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485</v>
      </c>
      <c r="D17" s="91" t="s">
        <v>79</v>
      </c>
      <c r="E17" s="25" t="s">
        <v>88</v>
      </c>
      <c r="F17" s="26" t="s">
        <v>486</v>
      </c>
      <c r="G17" s="24" t="s">
        <v>54</v>
      </c>
      <c r="H17" s="27">
        <v>8</v>
      </c>
      <c r="I17" s="27">
        <v>5</v>
      </c>
      <c r="J17" s="27" t="s">
        <v>26</v>
      </c>
      <c r="K17" s="27" t="s">
        <v>26</v>
      </c>
      <c r="L17" s="33"/>
      <c r="M17" s="33"/>
      <c r="N17" s="33"/>
      <c r="O17" s="33"/>
      <c r="P17" s="27">
        <v>8</v>
      </c>
      <c r="Q17" s="29">
        <f t="shared" si="0"/>
        <v>7.1</v>
      </c>
      <c r="R17" s="30" t="str">
        <f t="shared" si="3"/>
        <v>B</v>
      </c>
      <c r="S17" s="31" t="str">
        <f t="shared" si="1"/>
        <v>Khá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487</v>
      </c>
      <c r="D18" s="91" t="s">
        <v>177</v>
      </c>
      <c r="E18" s="25" t="s">
        <v>178</v>
      </c>
      <c r="F18" s="26" t="s">
        <v>488</v>
      </c>
      <c r="G18" s="24" t="s">
        <v>208</v>
      </c>
      <c r="H18" s="27">
        <v>8</v>
      </c>
      <c r="I18" s="27">
        <v>7.5</v>
      </c>
      <c r="J18" s="27" t="s">
        <v>26</v>
      </c>
      <c r="K18" s="27" t="s">
        <v>26</v>
      </c>
      <c r="L18" s="33"/>
      <c r="M18" s="33"/>
      <c r="N18" s="33"/>
      <c r="O18" s="33"/>
      <c r="P18" s="27">
        <v>6</v>
      </c>
      <c r="Q18" s="29">
        <f t="shared" si="0"/>
        <v>6.9</v>
      </c>
      <c r="R18" s="30" t="str">
        <f t="shared" si="3"/>
        <v>C+</v>
      </c>
      <c r="S18" s="31" t="str">
        <f t="shared" si="1"/>
        <v>Trung bình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489</v>
      </c>
      <c r="D19" s="91" t="s">
        <v>490</v>
      </c>
      <c r="E19" s="25" t="s">
        <v>186</v>
      </c>
      <c r="F19" s="26" t="s">
        <v>491</v>
      </c>
      <c r="G19" s="24" t="s">
        <v>184</v>
      </c>
      <c r="H19" s="27">
        <v>8</v>
      </c>
      <c r="I19" s="27">
        <v>8</v>
      </c>
      <c r="J19" s="27" t="s">
        <v>26</v>
      </c>
      <c r="K19" s="27" t="s">
        <v>26</v>
      </c>
      <c r="L19" s="33"/>
      <c r="M19" s="33"/>
      <c r="N19" s="33"/>
      <c r="O19" s="33"/>
      <c r="P19" s="27">
        <v>7</v>
      </c>
      <c r="Q19" s="29">
        <f t="shared" si="0"/>
        <v>7.5</v>
      </c>
      <c r="R19" s="30" t="str">
        <f t="shared" si="3"/>
        <v>B</v>
      </c>
      <c r="S19" s="31" t="str">
        <f t="shared" si="1"/>
        <v>Khá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492</v>
      </c>
      <c r="D20" s="91" t="s">
        <v>493</v>
      </c>
      <c r="E20" s="25" t="s">
        <v>92</v>
      </c>
      <c r="F20" s="26" t="s">
        <v>369</v>
      </c>
      <c r="G20" s="24" t="s">
        <v>166</v>
      </c>
      <c r="H20" s="27">
        <v>8</v>
      </c>
      <c r="I20" s="27">
        <v>5</v>
      </c>
      <c r="J20" s="27" t="s">
        <v>26</v>
      </c>
      <c r="K20" s="27" t="s">
        <v>26</v>
      </c>
      <c r="L20" s="33"/>
      <c r="M20" s="33"/>
      <c r="N20" s="33"/>
      <c r="O20" s="33"/>
      <c r="P20" s="27">
        <v>7</v>
      </c>
      <c r="Q20" s="29">
        <f t="shared" si="0"/>
        <v>6.6</v>
      </c>
      <c r="R20" s="30" t="str">
        <f t="shared" si="3"/>
        <v>C+</v>
      </c>
      <c r="S20" s="31" t="str">
        <f t="shared" si="1"/>
        <v>Trung bình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494</v>
      </c>
      <c r="D21" s="91" t="s">
        <v>495</v>
      </c>
      <c r="E21" s="25" t="s">
        <v>99</v>
      </c>
      <c r="F21" s="26" t="s">
        <v>398</v>
      </c>
      <c r="G21" s="24" t="s">
        <v>166</v>
      </c>
      <c r="H21" s="27">
        <v>8</v>
      </c>
      <c r="I21" s="27">
        <v>7.5</v>
      </c>
      <c r="J21" s="27" t="s">
        <v>26</v>
      </c>
      <c r="K21" s="27" t="s">
        <v>26</v>
      </c>
      <c r="L21" s="33"/>
      <c r="M21" s="33"/>
      <c r="N21" s="33"/>
      <c r="O21" s="33"/>
      <c r="P21" s="27">
        <v>8.5</v>
      </c>
      <c r="Q21" s="29">
        <f t="shared" si="0"/>
        <v>8.1</v>
      </c>
      <c r="R21" s="30" t="str">
        <f t="shared" si="3"/>
        <v>B+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496</v>
      </c>
      <c r="D22" s="91" t="s">
        <v>497</v>
      </c>
      <c r="E22" s="25" t="s">
        <v>104</v>
      </c>
      <c r="F22" s="26" t="s">
        <v>402</v>
      </c>
      <c r="G22" s="24" t="s">
        <v>101</v>
      </c>
      <c r="H22" s="27">
        <v>8</v>
      </c>
      <c r="I22" s="27">
        <v>8</v>
      </c>
      <c r="J22" s="27" t="s">
        <v>26</v>
      </c>
      <c r="K22" s="27" t="s">
        <v>26</v>
      </c>
      <c r="L22" s="33"/>
      <c r="M22" s="33"/>
      <c r="N22" s="33"/>
      <c r="O22" s="33"/>
      <c r="P22" s="27">
        <v>8</v>
      </c>
      <c r="Q22" s="29">
        <f t="shared" si="0"/>
        <v>8</v>
      </c>
      <c r="R22" s="30" t="str">
        <f t="shared" si="3"/>
        <v>B+</v>
      </c>
      <c r="S22" s="31" t="str">
        <f t="shared" si="1"/>
        <v>Khá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498</v>
      </c>
      <c r="D23" s="91" t="s">
        <v>79</v>
      </c>
      <c r="E23" s="25" t="s">
        <v>104</v>
      </c>
      <c r="F23" s="26" t="s">
        <v>431</v>
      </c>
      <c r="G23" s="24" t="s">
        <v>166</v>
      </c>
      <c r="H23" s="27">
        <v>8</v>
      </c>
      <c r="I23" s="27">
        <v>6</v>
      </c>
      <c r="J23" s="27" t="s">
        <v>26</v>
      </c>
      <c r="K23" s="27" t="s">
        <v>26</v>
      </c>
      <c r="L23" s="33"/>
      <c r="M23" s="33"/>
      <c r="N23" s="33"/>
      <c r="O23" s="33"/>
      <c r="P23" s="27">
        <v>6.5</v>
      </c>
      <c r="Q23" s="29">
        <f t="shared" si="0"/>
        <v>6.7</v>
      </c>
      <c r="R23" s="30" t="str">
        <f t="shared" si="3"/>
        <v>C+</v>
      </c>
      <c r="S23" s="31" t="str">
        <f t="shared" si="1"/>
        <v>Trung bình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499</v>
      </c>
      <c r="D24" s="91" t="s">
        <v>500</v>
      </c>
      <c r="E24" s="25" t="s">
        <v>501</v>
      </c>
      <c r="F24" s="26" t="s">
        <v>502</v>
      </c>
      <c r="G24" s="24" t="s">
        <v>101</v>
      </c>
      <c r="H24" s="27">
        <v>8</v>
      </c>
      <c r="I24" s="27">
        <v>8.5</v>
      </c>
      <c r="J24" s="27" t="s">
        <v>26</v>
      </c>
      <c r="K24" s="27" t="s">
        <v>26</v>
      </c>
      <c r="L24" s="33"/>
      <c r="M24" s="33"/>
      <c r="N24" s="33"/>
      <c r="O24" s="33"/>
      <c r="P24" s="27">
        <v>7.5</v>
      </c>
      <c r="Q24" s="29">
        <f t="shared" si="0"/>
        <v>7.9</v>
      </c>
      <c r="R24" s="30" t="str">
        <f t="shared" si="3"/>
        <v>B</v>
      </c>
      <c r="S24" s="31" t="str">
        <f t="shared" si="1"/>
        <v>Khá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503</v>
      </c>
      <c r="D25" s="91" t="s">
        <v>504</v>
      </c>
      <c r="E25" s="25" t="s">
        <v>346</v>
      </c>
      <c r="F25" s="26" t="s">
        <v>505</v>
      </c>
      <c r="G25" s="24" t="s">
        <v>101</v>
      </c>
      <c r="H25" s="27">
        <v>8</v>
      </c>
      <c r="I25" s="27">
        <v>6</v>
      </c>
      <c r="J25" s="27" t="s">
        <v>26</v>
      </c>
      <c r="K25" s="27" t="s">
        <v>26</v>
      </c>
      <c r="L25" s="33"/>
      <c r="M25" s="33"/>
      <c r="N25" s="33"/>
      <c r="O25" s="33"/>
      <c r="P25" s="27">
        <v>5</v>
      </c>
      <c r="Q25" s="29">
        <f t="shared" si="0"/>
        <v>5.9</v>
      </c>
      <c r="R25" s="30" t="str">
        <f t="shared" si="3"/>
        <v>C</v>
      </c>
      <c r="S25" s="31" t="str">
        <f t="shared" si="1"/>
        <v>Trung bình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506</v>
      </c>
      <c r="D26" s="91" t="s">
        <v>375</v>
      </c>
      <c r="E26" s="25" t="s">
        <v>507</v>
      </c>
      <c r="F26" s="26" t="s">
        <v>508</v>
      </c>
      <c r="G26" s="24" t="s">
        <v>166</v>
      </c>
      <c r="H26" s="27">
        <v>8</v>
      </c>
      <c r="I26" s="27">
        <v>8.5</v>
      </c>
      <c r="J26" s="27" t="s">
        <v>26</v>
      </c>
      <c r="K26" s="27" t="s">
        <v>26</v>
      </c>
      <c r="L26" s="33"/>
      <c r="M26" s="33"/>
      <c r="N26" s="33"/>
      <c r="O26" s="33"/>
      <c r="P26" s="27">
        <v>8</v>
      </c>
      <c r="Q26" s="29">
        <f t="shared" si="0"/>
        <v>8.1999999999999993</v>
      </c>
      <c r="R26" s="30" t="str">
        <f t="shared" si="3"/>
        <v>B+</v>
      </c>
      <c r="S26" s="31" t="str">
        <f t="shared" si="1"/>
        <v>Khá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509</v>
      </c>
      <c r="D27" s="91" t="s">
        <v>510</v>
      </c>
      <c r="E27" s="25" t="s">
        <v>511</v>
      </c>
      <c r="F27" s="26" t="s">
        <v>512</v>
      </c>
      <c r="G27" s="24" t="s">
        <v>68</v>
      </c>
      <c r="H27" s="27">
        <v>7</v>
      </c>
      <c r="I27" s="27">
        <v>7</v>
      </c>
      <c r="J27" s="27" t="s">
        <v>26</v>
      </c>
      <c r="K27" s="27" t="s">
        <v>26</v>
      </c>
      <c r="L27" s="33"/>
      <c r="M27" s="33"/>
      <c r="N27" s="33"/>
      <c r="O27" s="33"/>
      <c r="P27" s="27">
        <v>8.5</v>
      </c>
      <c r="Q27" s="29">
        <f t="shared" si="0"/>
        <v>7.8</v>
      </c>
      <c r="R27" s="30" t="str">
        <f t="shared" si="3"/>
        <v>B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513</v>
      </c>
      <c r="D28" s="91" t="s">
        <v>361</v>
      </c>
      <c r="E28" s="25" t="s">
        <v>511</v>
      </c>
      <c r="F28" s="26" t="s">
        <v>514</v>
      </c>
      <c r="G28" s="24" t="s">
        <v>54</v>
      </c>
      <c r="H28" s="27">
        <v>7</v>
      </c>
      <c r="I28" s="27">
        <v>5</v>
      </c>
      <c r="J28" s="27" t="s">
        <v>26</v>
      </c>
      <c r="K28" s="27" t="s">
        <v>26</v>
      </c>
      <c r="L28" s="33"/>
      <c r="M28" s="33"/>
      <c r="N28" s="33"/>
      <c r="O28" s="33"/>
      <c r="P28" s="27">
        <v>1.5</v>
      </c>
      <c r="Q28" s="29">
        <f t="shared" si="0"/>
        <v>3.7</v>
      </c>
      <c r="R28" s="30" t="str">
        <f t="shared" si="3"/>
        <v>F</v>
      </c>
      <c r="S28" s="31" t="str">
        <f t="shared" si="1"/>
        <v>Kém</v>
      </c>
      <c r="T28" s="32" t="str">
        <f t="shared" si="4"/>
        <v/>
      </c>
      <c r="U28" s="3"/>
      <c r="V28" s="83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515</v>
      </c>
      <c r="D29" s="91" t="s">
        <v>516</v>
      </c>
      <c r="E29" s="25" t="s">
        <v>517</v>
      </c>
      <c r="F29" s="26" t="s">
        <v>518</v>
      </c>
      <c r="G29" s="24" t="s">
        <v>101</v>
      </c>
      <c r="H29" s="27">
        <v>7</v>
      </c>
      <c r="I29" s="27">
        <v>7.5</v>
      </c>
      <c r="J29" s="27" t="s">
        <v>26</v>
      </c>
      <c r="K29" s="27" t="s">
        <v>26</v>
      </c>
      <c r="L29" s="33"/>
      <c r="M29" s="33"/>
      <c r="N29" s="33"/>
      <c r="O29" s="33"/>
      <c r="P29" s="27">
        <v>3.5</v>
      </c>
      <c r="Q29" s="29">
        <f t="shared" si="0"/>
        <v>5.4</v>
      </c>
      <c r="R29" s="30" t="str">
        <f t="shared" si="3"/>
        <v>D+</v>
      </c>
      <c r="S29" s="31" t="str">
        <f t="shared" si="1"/>
        <v>Trung bình yếu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519</v>
      </c>
      <c r="D30" s="91" t="s">
        <v>520</v>
      </c>
      <c r="E30" s="25" t="s">
        <v>457</v>
      </c>
      <c r="F30" s="26" t="s">
        <v>521</v>
      </c>
      <c r="G30" s="24" t="s">
        <v>54</v>
      </c>
      <c r="H30" s="27">
        <v>5</v>
      </c>
      <c r="I30" s="27">
        <v>7</v>
      </c>
      <c r="J30" s="27" t="s">
        <v>26</v>
      </c>
      <c r="K30" s="27" t="s">
        <v>26</v>
      </c>
      <c r="L30" s="33"/>
      <c r="M30" s="33"/>
      <c r="N30" s="33"/>
      <c r="O30" s="33"/>
      <c r="P30" s="27">
        <v>7</v>
      </c>
      <c r="Q30" s="29">
        <f t="shared" si="0"/>
        <v>6.6</v>
      </c>
      <c r="R30" s="30" t="str">
        <f t="shared" si="3"/>
        <v>C+</v>
      </c>
      <c r="S30" s="31" t="str">
        <f t="shared" si="1"/>
        <v>Trung bình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522</v>
      </c>
      <c r="D31" s="91" t="s">
        <v>523</v>
      </c>
      <c r="E31" s="25" t="s">
        <v>524</v>
      </c>
      <c r="F31" s="26" t="s">
        <v>525</v>
      </c>
      <c r="G31" s="24" t="s">
        <v>101</v>
      </c>
      <c r="H31" s="27">
        <v>7</v>
      </c>
      <c r="I31" s="27">
        <v>4</v>
      </c>
      <c r="J31" s="27" t="s">
        <v>26</v>
      </c>
      <c r="K31" s="27" t="s">
        <v>26</v>
      </c>
      <c r="L31" s="33"/>
      <c r="M31" s="33"/>
      <c r="N31" s="33"/>
      <c r="O31" s="33"/>
      <c r="P31" s="27">
        <v>3.5</v>
      </c>
      <c r="Q31" s="29">
        <f t="shared" si="0"/>
        <v>4.4000000000000004</v>
      </c>
      <c r="R31" s="30" t="str">
        <f t="shared" si="3"/>
        <v>D</v>
      </c>
      <c r="S31" s="31" t="str">
        <f t="shared" si="1"/>
        <v>Trung bình yếu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526</v>
      </c>
      <c r="D32" s="91" t="s">
        <v>527</v>
      </c>
      <c r="E32" s="25" t="s">
        <v>528</v>
      </c>
      <c r="F32" s="26" t="s">
        <v>529</v>
      </c>
      <c r="G32" s="24" t="s">
        <v>54</v>
      </c>
      <c r="H32" s="27">
        <v>7</v>
      </c>
      <c r="I32" s="27">
        <v>9</v>
      </c>
      <c r="J32" s="27" t="s">
        <v>26</v>
      </c>
      <c r="K32" s="27" t="s">
        <v>26</v>
      </c>
      <c r="L32" s="33"/>
      <c r="M32" s="33"/>
      <c r="N32" s="33"/>
      <c r="O32" s="33"/>
      <c r="P32" s="27">
        <v>7.5</v>
      </c>
      <c r="Q32" s="29">
        <f t="shared" si="0"/>
        <v>7.9</v>
      </c>
      <c r="R32" s="30" t="str">
        <f t="shared" si="3"/>
        <v>B</v>
      </c>
      <c r="S32" s="31" t="str">
        <f t="shared" si="1"/>
        <v>Khá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530</v>
      </c>
      <c r="D33" s="91" t="s">
        <v>531</v>
      </c>
      <c r="E33" s="25" t="s">
        <v>532</v>
      </c>
      <c r="F33" s="26" t="s">
        <v>533</v>
      </c>
      <c r="G33" s="24" t="s">
        <v>101</v>
      </c>
      <c r="H33" s="27">
        <v>8</v>
      </c>
      <c r="I33" s="27">
        <v>7</v>
      </c>
      <c r="J33" s="27" t="s">
        <v>26</v>
      </c>
      <c r="K33" s="27" t="s">
        <v>26</v>
      </c>
      <c r="L33" s="33"/>
      <c r="M33" s="33"/>
      <c r="N33" s="33"/>
      <c r="O33" s="33"/>
      <c r="P33" s="27">
        <v>7</v>
      </c>
      <c r="Q33" s="29">
        <f t="shared" si="0"/>
        <v>7.2</v>
      </c>
      <c r="R33" s="30" t="str">
        <f t="shared" si="3"/>
        <v>B</v>
      </c>
      <c r="S33" s="31" t="str">
        <f t="shared" si="1"/>
        <v>Khá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534</v>
      </c>
      <c r="D34" s="91" t="s">
        <v>126</v>
      </c>
      <c r="E34" s="25" t="s">
        <v>385</v>
      </c>
      <c r="F34" s="26" t="s">
        <v>535</v>
      </c>
      <c r="G34" s="24" t="s">
        <v>77</v>
      </c>
      <c r="H34" s="27">
        <v>6</v>
      </c>
      <c r="I34" s="27">
        <v>6.5</v>
      </c>
      <c r="J34" s="27" t="s">
        <v>26</v>
      </c>
      <c r="K34" s="27" t="s">
        <v>26</v>
      </c>
      <c r="L34" s="33"/>
      <c r="M34" s="33"/>
      <c r="N34" s="33"/>
      <c r="O34" s="33"/>
      <c r="P34" s="27">
        <v>4.5</v>
      </c>
      <c r="Q34" s="29">
        <f t="shared" si="0"/>
        <v>5.4</v>
      </c>
      <c r="R34" s="30" t="str">
        <f t="shared" si="3"/>
        <v>D+</v>
      </c>
      <c r="S34" s="31" t="str">
        <f t="shared" si="1"/>
        <v>Trung bình yếu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7.5" customHeight="1">
      <c r="A35" s="2"/>
      <c r="B35" s="34"/>
      <c r="C35" s="35"/>
      <c r="D35" s="92"/>
      <c r="E35" s="36"/>
      <c r="F35" s="36"/>
      <c r="G35" s="36"/>
      <c r="H35" s="37"/>
      <c r="I35" s="38"/>
      <c r="J35" s="38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"/>
    </row>
    <row r="36" spans="1:39" ht="16.5">
      <c r="A36" s="2"/>
      <c r="B36" s="131" t="s">
        <v>27</v>
      </c>
      <c r="C36" s="131"/>
      <c r="D36" s="92"/>
      <c r="E36" s="36"/>
      <c r="F36" s="36"/>
      <c r="G36" s="36"/>
      <c r="H36" s="37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"/>
    </row>
    <row r="37" spans="1:39" ht="16.5" customHeight="1">
      <c r="A37" s="2"/>
      <c r="B37" s="40" t="s">
        <v>28</v>
      </c>
      <c r="C37" s="40"/>
      <c r="D37" s="93">
        <f>+$Y$8</f>
        <v>25</v>
      </c>
      <c r="E37" s="41" t="s">
        <v>29</v>
      </c>
      <c r="F37" s="41"/>
      <c r="G37" s="106" t="s">
        <v>30</v>
      </c>
      <c r="H37" s="106"/>
      <c r="I37" s="106"/>
      <c r="J37" s="106"/>
      <c r="K37" s="106"/>
      <c r="L37" s="106"/>
      <c r="M37" s="106"/>
      <c r="N37" s="106"/>
      <c r="O37" s="106"/>
      <c r="P37" s="42">
        <f>$Y$8 -COUNTIF($T$9:$T$195,"Vắng") -COUNTIF($T$9:$T$195,"Vắng có phép") - COUNTIF($T$9:$T$195,"Đình chỉ thi") - COUNTIF($T$9:$T$195,"Không đủ ĐKDT")</f>
        <v>25</v>
      </c>
      <c r="Q37" s="42"/>
      <c r="R37" s="43"/>
      <c r="S37" s="44"/>
      <c r="T37" s="44" t="s">
        <v>29</v>
      </c>
      <c r="U37" s="3"/>
    </row>
    <row r="38" spans="1:39" ht="16.5" customHeight="1">
      <c r="A38" s="2"/>
      <c r="B38" s="40" t="s">
        <v>31</v>
      </c>
      <c r="C38" s="40"/>
      <c r="D38" s="93">
        <f>+$AJ$8</f>
        <v>24</v>
      </c>
      <c r="E38" s="41" t="s">
        <v>29</v>
      </c>
      <c r="F38" s="41"/>
      <c r="G38" s="106" t="s">
        <v>32</v>
      </c>
      <c r="H38" s="106"/>
      <c r="I38" s="106"/>
      <c r="J38" s="106"/>
      <c r="K38" s="106"/>
      <c r="L38" s="106"/>
      <c r="M38" s="106"/>
      <c r="N38" s="106"/>
      <c r="O38" s="106"/>
      <c r="P38" s="45">
        <f>COUNTIF($T$9:$T$71,"Vắng")</f>
        <v>0</v>
      </c>
      <c r="Q38" s="45"/>
      <c r="R38" s="46"/>
      <c r="S38" s="44"/>
      <c r="T38" s="44" t="s">
        <v>29</v>
      </c>
      <c r="U38" s="3"/>
    </row>
    <row r="39" spans="1:39" ht="16.5" customHeight="1">
      <c r="A39" s="2"/>
      <c r="B39" s="40" t="s">
        <v>46</v>
      </c>
      <c r="C39" s="40"/>
      <c r="D39" s="94">
        <f>COUNTIF(V10:V34,"Học lại")</f>
        <v>1</v>
      </c>
      <c r="E39" s="41" t="s">
        <v>29</v>
      </c>
      <c r="F39" s="41"/>
      <c r="G39" s="106" t="s">
        <v>47</v>
      </c>
      <c r="H39" s="106"/>
      <c r="I39" s="106"/>
      <c r="J39" s="106"/>
      <c r="K39" s="106"/>
      <c r="L39" s="106"/>
      <c r="M39" s="106"/>
      <c r="N39" s="106"/>
      <c r="O39" s="106"/>
      <c r="P39" s="42">
        <f>COUNTIF($T$9:$T$71,"Vắng có phép")</f>
        <v>0</v>
      </c>
      <c r="Q39" s="42"/>
      <c r="R39" s="43"/>
      <c r="S39" s="44"/>
      <c r="T39" s="44" t="s">
        <v>29</v>
      </c>
      <c r="U39" s="3"/>
    </row>
    <row r="40" spans="1:39" ht="3" customHeight="1">
      <c r="A40" s="2"/>
      <c r="B40" s="34"/>
      <c r="C40" s="35"/>
      <c r="D40" s="92"/>
      <c r="E40" s="36"/>
      <c r="F40" s="36"/>
      <c r="G40" s="36"/>
      <c r="H40" s="37"/>
      <c r="I40" s="38"/>
      <c r="J40" s="38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"/>
    </row>
    <row r="41" spans="1:39">
      <c r="B41" s="79" t="s">
        <v>33</v>
      </c>
      <c r="C41" s="79"/>
      <c r="D41" s="95">
        <f>COUNTIF(V10:V34,"Thi lại")</f>
        <v>0</v>
      </c>
      <c r="E41" s="80" t="s">
        <v>29</v>
      </c>
      <c r="F41" s="3"/>
      <c r="G41" s="3"/>
      <c r="H41" s="3"/>
      <c r="I41" s="3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3"/>
    </row>
    <row r="42" spans="1:39" ht="15.75" customHeight="1">
      <c r="B42" s="79"/>
      <c r="C42" s="79"/>
      <c r="D42" s="95"/>
      <c r="E42" s="80"/>
      <c r="F42" s="3"/>
      <c r="G42" s="3"/>
      <c r="H42" s="3"/>
      <c r="I42" s="3"/>
      <c r="J42" s="104" t="s">
        <v>1127</v>
      </c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3"/>
      <c r="W42" s="2"/>
      <c r="AM42" s="55"/>
    </row>
    <row r="43" spans="1:39">
      <c r="A43" s="47"/>
      <c r="B43" s="102" t="s">
        <v>34</v>
      </c>
      <c r="C43" s="102"/>
      <c r="D43" s="102"/>
      <c r="E43" s="102"/>
      <c r="F43" s="102"/>
      <c r="G43" s="102"/>
      <c r="H43" s="102"/>
      <c r="I43" s="48"/>
      <c r="J43" s="105" t="s">
        <v>1128</v>
      </c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3"/>
      <c r="W43" s="2"/>
      <c r="AM43" s="55"/>
    </row>
    <row r="44" spans="1:39" ht="15.75" customHeight="1">
      <c r="A44" s="2"/>
      <c r="B44" s="34"/>
      <c r="C44" s="49"/>
      <c r="D44" s="96"/>
      <c r="E44" s="50"/>
      <c r="F44" s="50"/>
      <c r="G44" s="50"/>
      <c r="H44" s="51"/>
      <c r="I44" s="52"/>
      <c r="J44" s="105" t="s">
        <v>1129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3"/>
      <c r="W44" s="2"/>
      <c r="AM44" s="55"/>
    </row>
    <row r="45" spans="1:39" s="2" customFormat="1">
      <c r="B45" s="102" t="s">
        <v>35</v>
      </c>
      <c r="C45" s="102"/>
      <c r="D45" s="103" t="s">
        <v>1130</v>
      </c>
      <c r="E45" s="103"/>
      <c r="F45" s="103"/>
      <c r="G45" s="103"/>
      <c r="H45" s="103"/>
      <c r="I45" s="52"/>
      <c r="J45" s="52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</row>
    <row r="46" spans="1:39" s="2" customFormat="1">
      <c r="A46" s="1"/>
      <c r="B46" s="3"/>
      <c r="C46" s="3"/>
      <c r="D46" s="97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</autoFilter>
  <mergeCells count="46">
    <mergeCell ref="B1:G1"/>
    <mergeCell ref="H1:T1"/>
    <mergeCell ref="B2:G2"/>
    <mergeCell ref="H2:T2"/>
    <mergeCell ref="G39:O39"/>
    <mergeCell ref="G7:G8"/>
    <mergeCell ref="H7:H8"/>
    <mergeCell ref="I7:I8"/>
    <mergeCell ref="J7:J8"/>
    <mergeCell ref="K7:K8"/>
    <mergeCell ref="L7:L8"/>
    <mergeCell ref="T7:T9"/>
    <mergeCell ref="B9:G9"/>
    <mergeCell ref="B36:C36"/>
    <mergeCell ref="G37:O37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8:O38"/>
    <mergeCell ref="R7:R8"/>
    <mergeCell ref="S7:S8"/>
    <mergeCell ref="J41:T41"/>
    <mergeCell ref="B43:H43"/>
    <mergeCell ref="B45:C45"/>
    <mergeCell ref="D45:H45"/>
    <mergeCell ref="J42:U42"/>
    <mergeCell ref="J43:U43"/>
    <mergeCell ref="J44:U44"/>
  </mergeCells>
  <conditionalFormatting sqref="H10:P34">
    <cfRule type="cellIs" dxfId="23" priority="5" operator="greaterThan">
      <formula>10</formula>
    </cfRule>
  </conditionalFormatting>
  <conditionalFormatting sqref="C1:C1048576">
    <cfRule type="duplicateValues" dxfId="22" priority="4"/>
  </conditionalFormatting>
  <conditionalFormatting sqref="C42:C46">
    <cfRule type="duplicateValues" dxfId="21" priority="10"/>
  </conditionalFormatting>
  <conditionalFormatting sqref="O42:O46">
    <cfRule type="duplicateValues" dxfId="20" priority="12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4" activePane="bottomLeft" state="frozen"/>
      <selection activeCell="A47" sqref="A47:XFD56"/>
      <selection pane="bottomLeft" activeCell="A47" sqref="A47:XFD56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1122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Nhóm:05</v>
      </c>
      <c r="Y8" s="63">
        <f>+$AH$8+$AJ$8+$AF$8</f>
        <v>26</v>
      </c>
      <c r="Z8" s="57">
        <f>COUNTIF($S$9:$S$66,"Khiển trách")</f>
        <v>0</v>
      </c>
      <c r="AA8" s="57">
        <f>COUNTIF($S$9:$S$66,"Cảnh cáo")</f>
        <v>0</v>
      </c>
      <c r="AB8" s="57">
        <f>COUNTIF($S$9:$S$66,"Đình chỉ thi")</f>
        <v>0</v>
      </c>
      <c r="AC8" s="64">
        <f>+($Z$8+$AA$8+$AB$8)/$Y$8*100%</f>
        <v>0</v>
      </c>
      <c r="AD8" s="57">
        <f>SUM(COUNTIF($S$9:$S$64,"Vắng"),COUNTIF($S$9:$S$64,"Vắng có phép"))</f>
        <v>0</v>
      </c>
      <c r="AE8" s="65">
        <f>+$AD$8/$Y$8</f>
        <v>0</v>
      </c>
      <c r="AF8" s="66">
        <f>COUNTIF($V$9:$V$64,"Thi lại")</f>
        <v>0</v>
      </c>
      <c r="AG8" s="65">
        <f>+$AF$8/$Y$8</f>
        <v>0</v>
      </c>
      <c r="AH8" s="66">
        <f>COUNTIF($V$9:$V$65,"Học lại")</f>
        <v>0</v>
      </c>
      <c r="AI8" s="65">
        <f>+$AH$8/$Y$8</f>
        <v>0</v>
      </c>
      <c r="AJ8" s="57">
        <f>COUNTIF($V$10:$V$65,"Đạt")</f>
        <v>26</v>
      </c>
      <c r="AK8" s="64">
        <f>+$AJ$8/$Y$8</f>
        <v>1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389</v>
      </c>
      <c r="D10" s="90" t="s">
        <v>60</v>
      </c>
      <c r="E10" s="16" t="s">
        <v>52</v>
      </c>
      <c r="F10" s="17" t="s">
        <v>390</v>
      </c>
      <c r="G10" s="15" t="s">
        <v>63</v>
      </c>
      <c r="H10" s="18">
        <v>7.5</v>
      </c>
      <c r="I10" s="18">
        <v>5</v>
      </c>
      <c r="J10" s="18" t="s">
        <v>26</v>
      </c>
      <c r="K10" s="18" t="s">
        <v>26</v>
      </c>
      <c r="L10" s="19"/>
      <c r="M10" s="19"/>
      <c r="N10" s="19"/>
      <c r="O10" s="19"/>
      <c r="P10" s="18">
        <v>5.5</v>
      </c>
      <c r="Q10" s="20">
        <f t="shared" ref="Q10:Q35" si="0">ROUND(SUMPRODUCT(H10:P10,$H$9:$P$9)/100,1)</f>
        <v>5.8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1" t="str">
        <f t="shared" ref="S10:S35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391</v>
      </c>
      <c r="D11" s="91" t="s">
        <v>392</v>
      </c>
      <c r="E11" s="25" t="s">
        <v>393</v>
      </c>
      <c r="F11" s="26" t="s">
        <v>394</v>
      </c>
      <c r="G11" s="24" t="s">
        <v>63</v>
      </c>
      <c r="H11" s="27">
        <v>7.5</v>
      </c>
      <c r="I11" s="27">
        <v>8</v>
      </c>
      <c r="J11" s="27" t="s">
        <v>26</v>
      </c>
      <c r="K11" s="27" t="s">
        <v>26</v>
      </c>
      <c r="L11" s="28"/>
      <c r="M11" s="28"/>
      <c r="N11" s="28"/>
      <c r="O11" s="28"/>
      <c r="P11" s="27">
        <v>5.5</v>
      </c>
      <c r="Q11" s="29">
        <f t="shared" si="0"/>
        <v>6.7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1" t="str">
        <f t="shared" si="1"/>
        <v>Trung bình</v>
      </c>
      <c r="T11" s="32" t="str">
        <f>+IF(OR($H11=0,$I11=0,$J11=0,$K11=0),"Không đủ ĐKDT","")</f>
        <v/>
      </c>
      <c r="U11" s="3"/>
      <c r="V11" s="83" t="str">
        <f t="shared" ref="V11:V3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395</v>
      </c>
      <c r="D12" s="91" t="s">
        <v>396</v>
      </c>
      <c r="E12" s="25" t="s">
        <v>397</v>
      </c>
      <c r="F12" s="26" t="s">
        <v>398</v>
      </c>
      <c r="G12" s="24" t="s">
        <v>184</v>
      </c>
      <c r="H12" s="27">
        <v>5.5</v>
      </c>
      <c r="I12" s="27">
        <v>8</v>
      </c>
      <c r="J12" s="27" t="s">
        <v>26</v>
      </c>
      <c r="K12" s="27" t="s">
        <v>26</v>
      </c>
      <c r="L12" s="33"/>
      <c r="M12" s="33"/>
      <c r="N12" s="33"/>
      <c r="O12" s="33"/>
      <c r="P12" s="27">
        <v>5.5</v>
      </c>
      <c r="Q12" s="29">
        <f t="shared" si="0"/>
        <v>6.3</v>
      </c>
      <c r="R12" s="30" t="str">
        <f t="shared" ref="R12:R35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1" t="str">
        <f t="shared" si="1"/>
        <v>Trung bình</v>
      </c>
      <c r="T12" s="32" t="str">
        <f t="shared" ref="T12:T35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399</v>
      </c>
      <c r="D13" s="91" t="s">
        <v>400</v>
      </c>
      <c r="E13" s="25" t="s">
        <v>401</v>
      </c>
      <c r="F13" s="26" t="s">
        <v>402</v>
      </c>
      <c r="G13" s="24" t="s">
        <v>68</v>
      </c>
      <c r="H13" s="27">
        <v>3.5</v>
      </c>
      <c r="I13" s="27">
        <v>7</v>
      </c>
      <c r="J13" s="27" t="s">
        <v>26</v>
      </c>
      <c r="K13" s="27" t="s">
        <v>26</v>
      </c>
      <c r="L13" s="33"/>
      <c r="M13" s="33"/>
      <c r="N13" s="33"/>
      <c r="O13" s="33"/>
      <c r="P13" s="27">
        <v>7.5</v>
      </c>
      <c r="Q13" s="29">
        <f t="shared" si="0"/>
        <v>6.6</v>
      </c>
      <c r="R13" s="30" t="str">
        <f t="shared" si="3"/>
        <v>C+</v>
      </c>
      <c r="S13" s="31" t="str">
        <f t="shared" si="1"/>
        <v>Trung bình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403</v>
      </c>
      <c r="D14" s="91" t="s">
        <v>404</v>
      </c>
      <c r="E14" s="25" t="s">
        <v>61</v>
      </c>
      <c r="F14" s="26" t="s">
        <v>405</v>
      </c>
      <c r="G14" s="24" t="s">
        <v>68</v>
      </c>
      <c r="H14" s="27">
        <v>5</v>
      </c>
      <c r="I14" s="27">
        <v>7</v>
      </c>
      <c r="J14" s="27" t="s">
        <v>26</v>
      </c>
      <c r="K14" s="27" t="s">
        <v>26</v>
      </c>
      <c r="L14" s="33"/>
      <c r="M14" s="33"/>
      <c r="N14" s="33"/>
      <c r="O14" s="33"/>
      <c r="P14" s="27">
        <v>7</v>
      </c>
      <c r="Q14" s="29">
        <f t="shared" si="0"/>
        <v>6.6</v>
      </c>
      <c r="R14" s="30" t="str">
        <f t="shared" si="3"/>
        <v>C+</v>
      </c>
      <c r="S14" s="31" t="str">
        <f t="shared" si="1"/>
        <v>Trung bình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406</v>
      </c>
      <c r="D15" s="91" t="s">
        <v>150</v>
      </c>
      <c r="E15" s="25" t="s">
        <v>224</v>
      </c>
      <c r="F15" s="26" t="s">
        <v>407</v>
      </c>
      <c r="G15" s="24" t="s">
        <v>54</v>
      </c>
      <c r="H15" s="27">
        <v>7</v>
      </c>
      <c r="I15" s="27">
        <v>6</v>
      </c>
      <c r="J15" s="27" t="s">
        <v>26</v>
      </c>
      <c r="K15" s="27" t="s">
        <v>26</v>
      </c>
      <c r="L15" s="33"/>
      <c r="M15" s="33"/>
      <c r="N15" s="33"/>
      <c r="O15" s="33"/>
      <c r="P15" s="27">
        <v>3</v>
      </c>
      <c r="Q15" s="29">
        <f t="shared" si="0"/>
        <v>4.7</v>
      </c>
      <c r="R15" s="30" t="str">
        <f t="shared" si="3"/>
        <v>D</v>
      </c>
      <c r="S15" s="31" t="str">
        <f t="shared" si="1"/>
        <v>Trung bình yếu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408</v>
      </c>
      <c r="D16" s="91" t="s">
        <v>83</v>
      </c>
      <c r="E16" s="25" t="s">
        <v>409</v>
      </c>
      <c r="F16" s="26" t="s">
        <v>67</v>
      </c>
      <c r="G16" s="24" t="s">
        <v>208</v>
      </c>
      <c r="H16" s="27">
        <v>3.5</v>
      </c>
      <c r="I16" s="27">
        <v>8</v>
      </c>
      <c r="J16" s="27" t="s">
        <v>26</v>
      </c>
      <c r="K16" s="27" t="s">
        <v>26</v>
      </c>
      <c r="L16" s="33"/>
      <c r="M16" s="33"/>
      <c r="N16" s="33"/>
      <c r="O16" s="33"/>
      <c r="P16" s="27">
        <v>8</v>
      </c>
      <c r="Q16" s="29">
        <f t="shared" si="0"/>
        <v>7.1</v>
      </c>
      <c r="R16" s="30" t="str">
        <f t="shared" si="3"/>
        <v>B</v>
      </c>
      <c r="S16" s="31" t="str">
        <f t="shared" si="1"/>
        <v>Khá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410</v>
      </c>
      <c r="D17" s="91" t="s">
        <v>411</v>
      </c>
      <c r="E17" s="25" t="s">
        <v>234</v>
      </c>
      <c r="F17" s="26" t="s">
        <v>412</v>
      </c>
      <c r="G17" s="24" t="s">
        <v>63</v>
      </c>
      <c r="H17" s="27">
        <v>3</v>
      </c>
      <c r="I17" s="27">
        <v>5</v>
      </c>
      <c r="J17" s="27" t="s">
        <v>26</v>
      </c>
      <c r="K17" s="27" t="s">
        <v>26</v>
      </c>
      <c r="L17" s="33"/>
      <c r="M17" s="33"/>
      <c r="N17" s="33"/>
      <c r="O17" s="33"/>
      <c r="P17" s="27">
        <v>5.5</v>
      </c>
      <c r="Q17" s="29">
        <f t="shared" si="0"/>
        <v>4.9000000000000004</v>
      </c>
      <c r="R17" s="30" t="str">
        <f t="shared" si="3"/>
        <v>D</v>
      </c>
      <c r="S17" s="31" t="str">
        <f t="shared" si="1"/>
        <v>Trung bình yếu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413</v>
      </c>
      <c r="D18" s="91" t="s">
        <v>414</v>
      </c>
      <c r="E18" s="25" t="s">
        <v>415</v>
      </c>
      <c r="F18" s="26" t="s">
        <v>416</v>
      </c>
      <c r="G18" s="24" t="s">
        <v>54</v>
      </c>
      <c r="H18" s="27">
        <v>4.5</v>
      </c>
      <c r="I18" s="27">
        <v>6</v>
      </c>
      <c r="J18" s="27" t="s">
        <v>26</v>
      </c>
      <c r="K18" s="27" t="s">
        <v>26</v>
      </c>
      <c r="L18" s="33"/>
      <c r="M18" s="33"/>
      <c r="N18" s="33"/>
      <c r="O18" s="33"/>
      <c r="P18" s="27">
        <v>5</v>
      </c>
      <c r="Q18" s="29">
        <f t="shared" si="0"/>
        <v>5.2</v>
      </c>
      <c r="R18" s="30" t="str">
        <f t="shared" si="3"/>
        <v>D+</v>
      </c>
      <c r="S18" s="31" t="str">
        <f t="shared" si="1"/>
        <v>Trung bình yếu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417</v>
      </c>
      <c r="D19" s="91" t="s">
        <v>146</v>
      </c>
      <c r="E19" s="25" t="s">
        <v>238</v>
      </c>
      <c r="F19" s="26" t="s">
        <v>418</v>
      </c>
      <c r="G19" s="24" t="s">
        <v>54</v>
      </c>
      <c r="H19" s="27">
        <v>7</v>
      </c>
      <c r="I19" s="27">
        <v>7</v>
      </c>
      <c r="J19" s="27" t="s">
        <v>26</v>
      </c>
      <c r="K19" s="27" t="s">
        <v>26</v>
      </c>
      <c r="L19" s="33"/>
      <c r="M19" s="33"/>
      <c r="N19" s="33"/>
      <c r="O19" s="33"/>
      <c r="P19" s="27">
        <v>2.5</v>
      </c>
      <c r="Q19" s="29">
        <f t="shared" si="0"/>
        <v>4.8</v>
      </c>
      <c r="R19" s="30" t="str">
        <f t="shared" si="3"/>
        <v>D</v>
      </c>
      <c r="S19" s="31" t="str">
        <f t="shared" si="1"/>
        <v>Trung bình yếu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419</v>
      </c>
      <c r="D20" s="91" t="s">
        <v>420</v>
      </c>
      <c r="E20" s="25" t="s">
        <v>88</v>
      </c>
      <c r="F20" s="26" t="s">
        <v>421</v>
      </c>
      <c r="G20" s="24" t="s">
        <v>77</v>
      </c>
      <c r="H20" s="27">
        <v>3.5</v>
      </c>
      <c r="I20" s="27">
        <v>5</v>
      </c>
      <c r="J20" s="27" t="s">
        <v>26</v>
      </c>
      <c r="K20" s="27" t="s">
        <v>26</v>
      </c>
      <c r="L20" s="33"/>
      <c r="M20" s="33"/>
      <c r="N20" s="33"/>
      <c r="O20" s="33"/>
      <c r="P20" s="27">
        <v>7.5</v>
      </c>
      <c r="Q20" s="29">
        <f t="shared" si="0"/>
        <v>6</v>
      </c>
      <c r="R20" s="30" t="str">
        <f t="shared" si="3"/>
        <v>C</v>
      </c>
      <c r="S20" s="31" t="str">
        <f t="shared" si="1"/>
        <v>Trung bình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422</v>
      </c>
      <c r="D21" s="91" t="s">
        <v>60</v>
      </c>
      <c r="E21" s="25" t="s">
        <v>88</v>
      </c>
      <c r="F21" s="26" t="s">
        <v>423</v>
      </c>
      <c r="G21" s="24" t="s">
        <v>63</v>
      </c>
      <c r="H21" s="27">
        <v>6</v>
      </c>
      <c r="I21" s="27">
        <v>6</v>
      </c>
      <c r="J21" s="27" t="s">
        <v>26</v>
      </c>
      <c r="K21" s="27" t="s">
        <v>26</v>
      </c>
      <c r="L21" s="33"/>
      <c r="M21" s="33"/>
      <c r="N21" s="33"/>
      <c r="O21" s="33"/>
      <c r="P21" s="27">
        <v>8</v>
      </c>
      <c r="Q21" s="29">
        <f t="shared" si="0"/>
        <v>7</v>
      </c>
      <c r="R21" s="30" t="str">
        <f t="shared" si="3"/>
        <v>B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424</v>
      </c>
      <c r="D22" s="91" t="s">
        <v>74</v>
      </c>
      <c r="E22" s="25" t="s">
        <v>425</v>
      </c>
      <c r="F22" s="26" t="s">
        <v>426</v>
      </c>
      <c r="G22" s="24" t="s">
        <v>54</v>
      </c>
      <c r="H22" s="27">
        <v>4.5</v>
      </c>
      <c r="I22" s="27">
        <v>9</v>
      </c>
      <c r="J22" s="27" t="s">
        <v>26</v>
      </c>
      <c r="K22" s="27" t="s">
        <v>26</v>
      </c>
      <c r="L22" s="33"/>
      <c r="M22" s="33"/>
      <c r="N22" s="33"/>
      <c r="O22" s="33"/>
      <c r="P22" s="27">
        <v>6</v>
      </c>
      <c r="Q22" s="29">
        <f t="shared" si="0"/>
        <v>6.6</v>
      </c>
      <c r="R22" s="30" t="str">
        <f t="shared" si="3"/>
        <v>C+</v>
      </c>
      <c r="S22" s="31" t="str">
        <f t="shared" si="1"/>
        <v>Trung bình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427</v>
      </c>
      <c r="D23" s="91" t="s">
        <v>428</v>
      </c>
      <c r="E23" s="25" t="s">
        <v>425</v>
      </c>
      <c r="F23" s="26" t="s">
        <v>429</v>
      </c>
      <c r="G23" s="24" t="s">
        <v>63</v>
      </c>
      <c r="H23" s="27">
        <v>4</v>
      </c>
      <c r="I23" s="27">
        <v>8</v>
      </c>
      <c r="J23" s="27" t="s">
        <v>26</v>
      </c>
      <c r="K23" s="27" t="s">
        <v>26</v>
      </c>
      <c r="L23" s="33"/>
      <c r="M23" s="33"/>
      <c r="N23" s="33"/>
      <c r="O23" s="33"/>
      <c r="P23" s="27">
        <v>6</v>
      </c>
      <c r="Q23" s="29">
        <f t="shared" si="0"/>
        <v>6.2</v>
      </c>
      <c r="R23" s="30" t="str">
        <f t="shared" si="3"/>
        <v>C</v>
      </c>
      <c r="S23" s="31" t="str">
        <f t="shared" si="1"/>
        <v>Trung bình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430</v>
      </c>
      <c r="D24" s="91" t="s">
        <v>142</v>
      </c>
      <c r="E24" s="25" t="s">
        <v>178</v>
      </c>
      <c r="F24" s="26" t="s">
        <v>431</v>
      </c>
      <c r="G24" s="24" t="s">
        <v>63</v>
      </c>
      <c r="H24" s="27">
        <v>4</v>
      </c>
      <c r="I24" s="27">
        <v>8</v>
      </c>
      <c r="J24" s="27" t="s">
        <v>26</v>
      </c>
      <c r="K24" s="27" t="s">
        <v>26</v>
      </c>
      <c r="L24" s="33"/>
      <c r="M24" s="33"/>
      <c r="N24" s="33"/>
      <c r="O24" s="33"/>
      <c r="P24" s="27">
        <v>5.5</v>
      </c>
      <c r="Q24" s="29">
        <f t="shared" si="0"/>
        <v>6</v>
      </c>
      <c r="R24" s="30" t="str">
        <f t="shared" si="3"/>
        <v>C</v>
      </c>
      <c r="S24" s="31" t="str">
        <f t="shared" si="1"/>
        <v>Trung bình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432</v>
      </c>
      <c r="D25" s="91" t="s">
        <v>433</v>
      </c>
      <c r="E25" s="25" t="s">
        <v>434</v>
      </c>
      <c r="F25" s="26" t="s">
        <v>435</v>
      </c>
      <c r="G25" s="24" t="s">
        <v>184</v>
      </c>
      <c r="H25" s="27">
        <v>6.6</v>
      </c>
      <c r="I25" s="27">
        <v>8</v>
      </c>
      <c r="J25" s="27" t="s">
        <v>26</v>
      </c>
      <c r="K25" s="27" t="s">
        <v>26</v>
      </c>
      <c r="L25" s="33"/>
      <c r="M25" s="33"/>
      <c r="N25" s="33"/>
      <c r="O25" s="33"/>
      <c r="P25" s="27">
        <v>4.5</v>
      </c>
      <c r="Q25" s="29">
        <f t="shared" si="0"/>
        <v>6</v>
      </c>
      <c r="R25" s="30" t="str">
        <f t="shared" si="3"/>
        <v>C</v>
      </c>
      <c r="S25" s="31" t="str">
        <f t="shared" si="1"/>
        <v>Trung bình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436</v>
      </c>
      <c r="D26" s="91" t="s">
        <v>437</v>
      </c>
      <c r="E26" s="25" t="s">
        <v>438</v>
      </c>
      <c r="F26" s="26" t="s">
        <v>421</v>
      </c>
      <c r="G26" s="24" t="s">
        <v>63</v>
      </c>
      <c r="H26" s="27">
        <v>6</v>
      </c>
      <c r="I26" s="27">
        <v>8</v>
      </c>
      <c r="J26" s="27" t="s">
        <v>26</v>
      </c>
      <c r="K26" s="27" t="s">
        <v>26</v>
      </c>
      <c r="L26" s="33"/>
      <c r="M26" s="33"/>
      <c r="N26" s="33"/>
      <c r="O26" s="33"/>
      <c r="P26" s="27">
        <v>7.5</v>
      </c>
      <c r="Q26" s="29">
        <f t="shared" si="0"/>
        <v>7.4</v>
      </c>
      <c r="R26" s="30" t="str">
        <f t="shared" si="3"/>
        <v>B</v>
      </c>
      <c r="S26" s="31" t="str">
        <f t="shared" si="1"/>
        <v>Khá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439</v>
      </c>
      <c r="D27" s="91" t="s">
        <v>440</v>
      </c>
      <c r="E27" s="25" t="s">
        <v>441</v>
      </c>
      <c r="F27" s="26" t="s">
        <v>85</v>
      </c>
      <c r="G27" s="24" t="s">
        <v>63</v>
      </c>
      <c r="H27" s="27">
        <v>3.5</v>
      </c>
      <c r="I27" s="27">
        <v>8</v>
      </c>
      <c r="J27" s="27" t="s">
        <v>26</v>
      </c>
      <c r="K27" s="27" t="s">
        <v>26</v>
      </c>
      <c r="L27" s="33"/>
      <c r="M27" s="33"/>
      <c r="N27" s="33"/>
      <c r="O27" s="33"/>
      <c r="P27" s="27">
        <v>5</v>
      </c>
      <c r="Q27" s="29">
        <f t="shared" si="0"/>
        <v>5.6</v>
      </c>
      <c r="R27" s="30" t="str">
        <f t="shared" si="3"/>
        <v>C</v>
      </c>
      <c r="S27" s="31" t="str">
        <f t="shared" si="1"/>
        <v>Trung bình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442</v>
      </c>
      <c r="D28" s="91" t="s">
        <v>437</v>
      </c>
      <c r="E28" s="25" t="s">
        <v>443</v>
      </c>
      <c r="F28" s="26" t="s">
        <v>429</v>
      </c>
      <c r="G28" s="24" t="s">
        <v>101</v>
      </c>
      <c r="H28" s="27">
        <v>7.5</v>
      </c>
      <c r="I28" s="27">
        <v>8</v>
      </c>
      <c r="J28" s="27" t="s">
        <v>26</v>
      </c>
      <c r="K28" s="27" t="s">
        <v>26</v>
      </c>
      <c r="L28" s="33"/>
      <c r="M28" s="33"/>
      <c r="N28" s="33"/>
      <c r="O28" s="33"/>
      <c r="P28" s="27">
        <v>5</v>
      </c>
      <c r="Q28" s="29">
        <f t="shared" si="0"/>
        <v>6.4</v>
      </c>
      <c r="R28" s="30" t="str">
        <f t="shared" si="3"/>
        <v>C</v>
      </c>
      <c r="S28" s="31" t="str">
        <f t="shared" si="1"/>
        <v>Trung bình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444</v>
      </c>
      <c r="D29" s="91" t="s">
        <v>445</v>
      </c>
      <c r="E29" s="25" t="s">
        <v>286</v>
      </c>
      <c r="F29" s="26" t="s">
        <v>446</v>
      </c>
      <c r="G29" s="24" t="s">
        <v>63</v>
      </c>
      <c r="H29" s="27">
        <v>3</v>
      </c>
      <c r="I29" s="27">
        <v>8</v>
      </c>
      <c r="J29" s="27" t="s">
        <v>26</v>
      </c>
      <c r="K29" s="27" t="s">
        <v>26</v>
      </c>
      <c r="L29" s="33"/>
      <c r="M29" s="33"/>
      <c r="N29" s="33"/>
      <c r="O29" s="33"/>
      <c r="P29" s="27">
        <v>7</v>
      </c>
      <c r="Q29" s="29">
        <f t="shared" si="0"/>
        <v>6.5</v>
      </c>
      <c r="R29" s="30" t="str">
        <f t="shared" si="3"/>
        <v>C+</v>
      </c>
      <c r="S29" s="31" t="str">
        <f t="shared" si="1"/>
        <v>Trung bình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447</v>
      </c>
      <c r="D30" s="91" t="s">
        <v>74</v>
      </c>
      <c r="E30" s="25" t="s">
        <v>286</v>
      </c>
      <c r="F30" s="26" t="s">
        <v>448</v>
      </c>
      <c r="G30" s="24" t="s">
        <v>63</v>
      </c>
      <c r="H30" s="27">
        <v>7.5</v>
      </c>
      <c r="I30" s="27">
        <v>7</v>
      </c>
      <c r="J30" s="27" t="s">
        <v>26</v>
      </c>
      <c r="K30" s="27" t="s">
        <v>26</v>
      </c>
      <c r="L30" s="33"/>
      <c r="M30" s="33"/>
      <c r="N30" s="33"/>
      <c r="O30" s="33"/>
      <c r="P30" s="27">
        <v>7.5</v>
      </c>
      <c r="Q30" s="29">
        <f t="shared" si="0"/>
        <v>7.4</v>
      </c>
      <c r="R30" s="30" t="str">
        <f t="shared" si="3"/>
        <v>B</v>
      </c>
      <c r="S30" s="31" t="str">
        <f t="shared" si="1"/>
        <v>Khá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449</v>
      </c>
      <c r="D31" s="91" t="s">
        <v>74</v>
      </c>
      <c r="E31" s="25" t="s">
        <v>450</v>
      </c>
      <c r="F31" s="26" t="s">
        <v>451</v>
      </c>
      <c r="G31" s="24" t="s">
        <v>166</v>
      </c>
      <c r="H31" s="27">
        <v>8</v>
      </c>
      <c r="I31" s="27">
        <v>10</v>
      </c>
      <c r="J31" s="27" t="s">
        <v>26</v>
      </c>
      <c r="K31" s="27" t="s">
        <v>26</v>
      </c>
      <c r="L31" s="33"/>
      <c r="M31" s="33"/>
      <c r="N31" s="33"/>
      <c r="O31" s="33"/>
      <c r="P31" s="27">
        <v>8</v>
      </c>
      <c r="Q31" s="29">
        <f t="shared" si="0"/>
        <v>8.6</v>
      </c>
      <c r="R31" s="30" t="str">
        <f t="shared" si="3"/>
        <v>A</v>
      </c>
      <c r="S31" s="31" t="str">
        <f t="shared" si="1"/>
        <v>Giỏi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452</v>
      </c>
      <c r="D32" s="91" t="s">
        <v>453</v>
      </c>
      <c r="E32" s="25" t="s">
        <v>454</v>
      </c>
      <c r="F32" s="26" t="s">
        <v>455</v>
      </c>
      <c r="G32" s="24" t="s">
        <v>166</v>
      </c>
      <c r="H32" s="27">
        <v>6</v>
      </c>
      <c r="I32" s="27">
        <v>8</v>
      </c>
      <c r="J32" s="27" t="s">
        <v>26</v>
      </c>
      <c r="K32" s="27" t="s">
        <v>26</v>
      </c>
      <c r="L32" s="33"/>
      <c r="M32" s="33"/>
      <c r="N32" s="33"/>
      <c r="O32" s="33"/>
      <c r="P32" s="27">
        <v>8</v>
      </c>
      <c r="Q32" s="29">
        <f t="shared" si="0"/>
        <v>7.6</v>
      </c>
      <c r="R32" s="30" t="str">
        <f t="shared" si="3"/>
        <v>B</v>
      </c>
      <c r="S32" s="31" t="str">
        <f t="shared" si="1"/>
        <v>Khá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456</v>
      </c>
      <c r="D33" s="91" t="s">
        <v>60</v>
      </c>
      <c r="E33" s="25" t="s">
        <v>457</v>
      </c>
      <c r="F33" s="26" t="s">
        <v>458</v>
      </c>
      <c r="G33" s="24" t="s">
        <v>63</v>
      </c>
      <c r="H33" s="27">
        <v>5</v>
      </c>
      <c r="I33" s="27">
        <v>7</v>
      </c>
      <c r="J33" s="27" t="s">
        <v>26</v>
      </c>
      <c r="K33" s="27" t="s">
        <v>26</v>
      </c>
      <c r="L33" s="33"/>
      <c r="M33" s="33"/>
      <c r="N33" s="33"/>
      <c r="O33" s="33"/>
      <c r="P33" s="27">
        <v>5.5</v>
      </c>
      <c r="Q33" s="29">
        <f t="shared" si="0"/>
        <v>5.9</v>
      </c>
      <c r="R33" s="30" t="str">
        <f t="shared" si="3"/>
        <v>C</v>
      </c>
      <c r="S33" s="31" t="str">
        <f t="shared" si="1"/>
        <v>Trung bình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459</v>
      </c>
      <c r="D34" s="91" t="s">
        <v>460</v>
      </c>
      <c r="E34" s="25" t="s">
        <v>139</v>
      </c>
      <c r="F34" s="26" t="s">
        <v>461</v>
      </c>
      <c r="G34" s="24" t="s">
        <v>77</v>
      </c>
      <c r="H34" s="27">
        <v>4.5</v>
      </c>
      <c r="I34" s="27">
        <v>5</v>
      </c>
      <c r="J34" s="27" t="s">
        <v>26</v>
      </c>
      <c r="K34" s="27" t="s">
        <v>26</v>
      </c>
      <c r="L34" s="33"/>
      <c r="M34" s="33"/>
      <c r="N34" s="33"/>
      <c r="O34" s="33"/>
      <c r="P34" s="27">
        <v>7</v>
      </c>
      <c r="Q34" s="29">
        <f t="shared" si="0"/>
        <v>5.9</v>
      </c>
      <c r="R34" s="30" t="str">
        <f t="shared" si="3"/>
        <v>C</v>
      </c>
      <c r="S34" s="31" t="str">
        <f t="shared" si="1"/>
        <v>Trung bình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18.75" customHeight="1">
      <c r="B35" s="23">
        <v>26</v>
      </c>
      <c r="C35" s="24" t="s">
        <v>462</v>
      </c>
      <c r="D35" s="91" t="s">
        <v>83</v>
      </c>
      <c r="E35" s="25" t="s">
        <v>463</v>
      </c>
      <c r="F35" s="26" t="s">
        <v>423</v>
      </c>
      <c r="G35" s="24" t="s">
        <v>68</v>
      </c>
      <c r="H35" s="27">
        <v>2</v>
      </c>
      <c r="I35" s="27">
        <v>8</v>
      </c>
      <c r="J35" s="27" t="s">
        <v>26</v>
      </c>
      <c r="K35" s="27" t="s">
        <v>26</v>
      </c>
      <c r="L35" s="33"/>
      <c r="M35" s="33"/>
      <c r="N35" s="33"/>
      <c r="O35" s="33"/>
      <c r="P35" s="27">
        <v>6.5</v>
      </c>
      <c r="Q35" s="29">
        <f t="shared" si="0"/>
        <v>6.1</v>
      </c>
      <c r="R35" s="30" t="str">
        <f t="shared" si="3"/>
        <v>C</v>
      </c>
      <c r="S35" s="31" t="str">
        <f t="shared" si="1"/>
        <v>Trung bình</v>
      </c>
      <c r="T35" s="32" t="str">
        <f t="shared" si="4"/>
        <v/>
      </c>
      <c r="U35" s="3"/>
      <c r="V35" s="83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9" ht="7.5" customHeight="1">
      <c r="A36" s="2"/>
      <c r="B36" s="34"/>
      <c r="C36" s="35"/>
      <c r="D36" s="92"/>
      <c r="E36" s="36"/>
      <c r="F36" s="36"/>
      <c r="G36" s="36"/>
      <c r="H36" s="37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"/>
    </row>
    <row r="37" spans="1:39" ht="16.5">
      <c r="A37" s="2"/>
      <c r="B37" s="131" t="s">
        <v>27</v>
      </c>
      <c r="C37" s="131"/>
      <c r="D37" s="92"/>
      <c r="E37" s="36"/>
      <c r="F37" s="36"/>
      <c r="G37" s="36"/>
      <c r="H37" s="37"/>
      <c r="I37" s="38"/>
      <c r="J37" s="38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"/>
    </row>
    <row r="38" spans="1:39" ht="16.5" customHeight="1">
      <c r="A38" s="2"/>
      <c r="B38" s="40" t="s">
        <v>28</v>
      </c>
      <c r="C38" s="40"/>
      <c r="D38" s="93">
        <f>+$Y$8</f>
        <v>26</v>
      </c>
      <c r="E38" s="41" t="s">
        <v>29</v>
      </c>
      <c r="F38" s="41"/>
      <c r="G38" s="106" t="s">
        <v>30</v>
      </c>
      <c r="H38" s="106"/>
      <c r="I38" s="106"/>
      <c r="J38" s="106"/>
      <c r="K38" s="106"/>
      <c r="L38" s="106"/>
      <c r="M38" s="106"/>
      <c r="N38" s="106"/>
      <c r="O38" s="106"/>
      <c r="P38" s="42">
        <f>$Y$8 -COUNTIF($T$9:$T$196,"Vắng") -COUNTIF($T$9:$T$196,"Vắng có phép") - COUNTIF($T$9:$T$196,"Đình chỉ thi") - COUNTIF($T$9:$T$196,"Không đủ ĐKDT")</f>
        <v>26</v>
      </c>
      <c r="Q38" s="42"/>
      <c r="R38" s="43"/>
      <c r="S38" s="44"/>
      <c r="T38" s="44" t="s">
        <v>29</v>
      </c>
      <c r="U38" s="3"/>
    </row>
    <row r="39" spans="1:39" ht="16.5" customHeight="1">
      <c r="A39" s="2"/>
      <c r="B39" s="40" t="s">
        <v>31</v>
      </c>
      <c r="C39" s="40"/>
      <c r="D39" s="93">
        <f>+$AJ$8</f>
        <v>26</v>
      </c>
      <c r="E39" s="41" t="s">
        <v>29</v>
      </c>
      <c r="F39" s="41"/>
      <c r="G39" s="106" t="s">
        <v>32</v>
      </c>
      <c r="H39" s="106"/>
      <c r="I39" s="106"/>
      <c r="J39" s="106"/>
      <c r="K39" s="106"/>
      <c r="L39" s="106"/>
      <c r="M39" s="106"/>
      <c r="N39" s="106"/>
      <c r="O39" s="106"/>
      <c r="P39" s="45">
        <f>COUNTIF($T$9:$T$72,"Vắng")</f>
        <v>0</v>
      </c>
      <c r="Q39" s="45"/>
      <c r="R39" s="46"/>
      <c r="S39" s="44"/>
      <c r="T39" s="44" t="s">
        <v>29</v>
      </c>
      <c r="U39" s="3"/>
    </row>
    <row r="40" spans="1:39" ht="16.5" customHeight="1">
      <c r="A40" s="2"/>
      <c r="B40" s="40" t="s">
        <v>46</v>
      </c>
      <c r="C40" s="40"/>
      <c r="D40" s="94">
        <f>COUNTIF(V10:V35,"Học lại")</f>
        <v>0</v>
      </c>
      <c r="E40" s="41" t="s">
        <v>29</v>
      </c>
      <c r="F40" s="41"/>
      <c r="G40" s="106" t="s">
        <v>47</v>
      </c>
      <c r="H40" s="106"/>
      <c r="I40" s="106"/>
      <c r="J40" s="106"/>
      <c r="K40" s="106"/>
      <c r="L40" s="106"/>
      <c r="M40" s="106"/>
      <c r="N40" s="106"/>
      <c r="O40" s="106"/>
      <c r="P40" s="42">
        <f>COUNTIF($T$9:$T$72,"Vắng có phép")</f>
        <v>0</v>
      </c>
      <c r="Q40" s="42"/>
      <c r="R40" s="43"/>
      <c r="S40" s="44"/>
      <c r="T40" s="44" t="s">
        <v>29</v>
      </c>
      <c r="U40" s="3"/>
    </row>
    <row r="41" spans="1:39" ht="3" customHeight="1">
      <c r="A41" s="2"/>
      <c r="B41" s="34"/>
      <c r="C41" s="35"/>
      <c r="D41" s="92"/>
      <c r="E41" s="36"/>
      <c r="F41" s="36"/>
      <c r="G41" s="36"/>
      <c r="H41" s="37"/>
      <c r="I41" s="38"/>
      <c r="J41" s="38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"/>
    </row>
    <row r="42" spans="1:39">
      <c r="B42" s="79" t="s">
        <v>33</v>
      </c>
      <c r="C42" s="79"/>
      <c r="D42" s="95">
        <f>COUNTIF(V10:V35,"Thi lại")</f>
        <v>0</v>
      </c>
      <c r="E42" s="80" t="s">
        <v>29</v>
      </c>
      <c r="F42" s="3"/>
      <c r="G42" s="3"/>
      <c r="H42" s="3"/>
      <c r="I42" s="3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3"/>
    </row>
    <row r="43" spans="1:39" ht="15.75" customHeight="1">
      <c r="B43" s="79"/>
      <c r="C43" s="79"/>
      <c r="D43" s="95"/>
      <c r="E43" s="80"/>
      <c r="F43" s="3"/>
      <c r="G43" s="3"/>
      <c r="H43" s="3"/>
      <c r="I43" s="3"/>
      <c r="J43" s="104" t="s">
        <v>1127</v>
      </c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3"/>
      <c r="W43" s="2"/>
      <c r="AM43" s="55"/>
    </row>
    <row r="44" spans="1:39">
      <c r="A44" s="47"/>
      <c r="B44" s="102" t="s">
        <v>34</v>
      </c>
      <c r="C44" s="102"/>
      <c r="D44" s="102"/>
      <c r="E44" s="102"/>
      <c r="F44" s="102"/>
      <c r="G44" s="102"/>
      <c r="H44" s="102"/>
      <c r="I44" s="48"/>
      <c r="J44" s="105" t="s">
        <v>1128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3"/>
      <c r="W44" s="2"/>
      <c r="AM44" s="55"/>
    </row>
    <row r="45" spans="1:39" ht="15.75" customHeight="1">
      <c r="A45" s="2"/>
      <c r="B45" s="34"/>
      <c r="C45" s="49"/>
      <c r="D45" s="96"/>
      <c r="E45" s="50"/>
      <c r="F45" s="50"/>
      <c r="G45" s="50"/>
      <c r="H45" s="51"/>
      <c r="I45" s="52"/>
      <c r="J45" s="105" t="s">
        <v>1129</v>
      </c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3"/>
      <c r="W45" s="2"/>
      <c r="AM45" s="55"/>
    </row>
    <row r="46" spans="1:39" s="2" customFormat="1">
      <c r="B46" s="102" t="s">
        <v>35</v>
      </c>
      <c r="C46" s="102"/>
      <c r="D46" s="103" t="s">
        <v>1130</v>
      </c>
      <c r="E46" s="103"/>
      <c r="F46" s="103"/>
      <c r="G46" s="103"/>
      <c r="H46" s="103"/>
      <c r="I46" s="52"/>
      <c r="J46" s="52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5">
    <filterColumn colId="3" showButton="0"/>
  </autoFilter>
  <mergeCells count="46">
    <mergeCell ref="B1:G1"/>
    <mergeCell ref="H1:T1"/>
    <mergeCell ref="B2:G2"/>
    <mergeCell ref="H2:T2"/>
    <mergeCell ref="G40:O40"/>
    <mergeCell ref="G7:G8"/>
    <mergeCell ref="H7:H8"/>
    <mergeCell ref="I7:I8"/>
    <mergeCell ref="J7:J8"/>
    <mergeCell ref="K7:K8"/>
    <mergeCell ref="L7:L8"/>
    <mergeCell ref="T7:T9"/>
    <mergeCell ref="B9:G9"/>
    <mergeCell ref="B37:C37"/>
    <mergeCell ref="G38:O38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9:O39"/>
    <mergeCell ref="R7:R8"/>
    <mergeCell ref="S7:S8"/>
    <mergeCell ref="J42:T42"/>
    <mergeCell ref="B44:H44"/>
    <mergeCell ref="B46:C46"/>
    <mergeCell ref="D46:H46"/>
    <mergeCell ref="J43:U43"/>
    <mergeCell ref="J44:U44"/>
    <mergeCell ref="J45:U45"/>
  </mergeCells>
  <conditionalFormatting sqref="H10:P35">
    <cfRule type="cellIs" dxfId="19" priority="5" operator="greaterThan">
      <formula>10</formula>
    </cfRule>
  </conditionalFormatting>
  <conditionalFormatting sqref="C1:C1048576">
    <cfRule type="duplicateValues" dxfId="18" priority="4"/>
  </conditionalFormatting>
  <conditionalFormatting sqref="C43:C46">
    <cfRule type="duplicateValues" dxfId="17" priority="10"/>
  </conditionalFormatting>
  <conditionalFormatting sqref="O43:O46">
    <cfRule type="duplicateValues" dxfId="16" priority="12"/>
  </conditionalFormatting>
  <dataValidations count="1">
    <dataValidation allowBlank="1" showInputMessage="1" showErrorMessage="1" errorTitle="Không xóa dữ liệu" error="Không xóa dữ liệu" prompt="Không xóa dữ liệu" sqref="D40 V10:W35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31" activePane="bottomLeft" state="frozen"/>
      <selection activeCell="A47" sqref="A47:XFD56"/>
      <selection pane="bottomLeft" activeCell="T29" sqref="T29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1123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Nhóm:04</v>
      </c>
      <c r="Y8" s="63">
        <f>+$AH$8+$AJ$8+$AF$8</f>
        <v>26</v>
      </c>
      <c r="Z8" s="57">
        <f>COUNTIF($S$9:$S$66,"Khiển trách")</f>
        <v>0</v>
      </c>
      <c r="AA8" s="57">
        <f>COUNTIF($S$9:$S$66,"Cảnh cáo")</f>
        <v>0</v>
      </c>
      <c r="AB8" s="57">
        <f>COUNTIF($S$9:$S$66,"Đình chỉ thi")</f>
        <v>0</v>
      </c>
      <c r="AC8" s="64">
        <f>+($Z$8+$AA$8+$AB$8)/$Y$8*100%</f>
        <v>0</v>
      </c>
      <c r="AD8" s="57">
        <f>SUM(COUNTIF($S$9:$S$64,"Vắng"),COUNTIF($S$9:$S$64,"Vắng có phép"))</f>
        <v>0</v>
      </c>
      <c r="AE8" s="65">
        <f>+$AD$8/$Y$8</f>
        <v>0</v>
      </c>
      <c r="AF8" s="66">
        <f>COUNTIF($V$9:$V$64,"Thi lại")</f>
        <v>0</v>
      </c>
      <c r="AG8" s="65">
        <f>+$AF$8/$Y$8</f>
        <v>0</v>
      </c>
      <c r="AH8" s="66">
        <f>COUNTIF($V$9:$V$65,"Học lại")</f>
        <v>1</v>
      </c>
      <c r="AI8" s="65">
        <f>+$AH$8/$Y$8</f>
        <v>3.8461538461538464E-2</v>
      </c>
      <c r="AJ8" s="57">
        <f>COUNTIF($V$10:$V$65,"Đạt")</f>
        <v>25</v>
      </c>
      <c r="AK8" s="64">
        <f>+$AJ$8/$Y$8</f>
        <v>0.96153846153846156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305</v>
      </c>
      <c r="D10" s="90" t="s">
        <v>306</v>
      </c>
      <c r="E10" s="16" t="s">
        <v>307</v>
      </c>
      <c r="F10" s="17" t="s">
        <v>308</v>
      </c>
      <c r="G10" s="15" t="s">
        <v>54</v>
      </c>
      <c r="H10" s="18">
        <v>5</v>
      </c>
      <c r="I10" s="18">
        <v>8</v>
      </c>
      <c r="J10" s="18" t="s">
        <v>26</v>
      </c>
      <c r="K10" s="18" t="s">
        <v>26</v>
      </c>
      <c r="L10" s="19"/>
      <c r="M10" s="19"/>
      <c r="N10" s="19"/>
      <c r="O10" s="19"/>
      <c r="P10" s="18">
        <v>7</v>
      </c>
      <c r="Q10" s="20">
        <f t="shared" ref="Q10:Q35" si="0">ROUND(SUMPRODUCT(H10:P10,$H$9:$P$9)/100,1)</f>
        <v>6.9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1" t="str">
        <f t="shared" ref="S10:S35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309</v>
      </c>
      <c r="D11" s="91" t="s">
        <v>310</v>
      </c>
      <c r="E11" s="25" t="s">
        <v>311</v>
      </c>
      <c r="F11" s="26" t="s">
        <v>312</v>
      </c>
      <c r="G11" s="24" t="s">
        <v>68</v>
      </c>
      <c r="H11" s="27">
        <v>4</v>
      </c>
      <c r="I11" s="27">
        <v>8</v>
      </c>
      <c r="J11" s="27" t="s">
        <v>26</v>
      </c>
      <c r="K11" s="27" t="s">
        <v>26</v>
      </c>
      <c r="L11" s="28"/>
      <c r="M11" s="28"/>
      <c r="N11" s="28"/>
      <c r="O11" s="28"/>
      <c r="P11" s="27">
        <v>7</v>
      </c>
      <c r="Q11" s="29">
        <f t="shared" si="0"/>
        <v>6.7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1" t="str">
        <f t="shared" si="1"/>
        <v>Trung bình</v>
      </c>
      <c r="T11" s="32" t="str">
        <f>+IF(OR($H11=0,$I11=0,$J11=0,$K11=0),"Không đủ ĐKDT","")</f>
        <v/>
      </c>
      <c r="U11" s="3"/>
      <c r="V11" s="83" t="str">
        <f t="shared" ref="V11:V3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313</v>
      </c>
      <c r="D12" s="91" t="s">
        <v>314</v>
      </c>
      <c r="E12" s="25" t="s">
        <v>315</v>
      </c>
      <c r="F12" s="26" t="s">
        <v>316</v>
      </c>
      <c r="G12" s="24" t="s">
        <v>63</v>
      </c>
      <c r="H12" s="27">
        <v>4</v>
      </c>
      <c r="I12" s="27">
        <v>10</v>
      </c>
      <c r="J12" s="27" t="s">
        <v>26</v>
      </c>
      <c r="K12" s="27" t="s">
        <v>26</v>
      </c>
      <c r="L12" s="33"/>
      <c r="M12" s="33"/>
      <c r="N12" s="33"/>
      <c r="O12" s="33"/>
      <c r="P12" s="27">
        <v>8</v>
      </c>
      <c r="Q12" s="29">
        <f t="shared" si="0"/>
        <v>7.8</v>
      </c>
      <c r="R12" s="30" t="str">
        <f t="shared" ref="R12:R35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1" t="str">
        <f t="shared" si="1"/>
        <v>Khá</v>
      </c>
      <c r="T12" s="32" t="str">
        <f t="shared" ref="T12:T35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317</v>
      </c>
      <c r="D13" s="91" t="s">
        <v>318</v>
      </c>
      <c r="E13" s="25" t="s">
        <v>315</v>
      </c>
      <c r="F13" s="26" t="s">
        <v>319</v>
      </c>
      <c r="G13" s="24" t="s">
        <v>77</v>
      </c>
      <c r="H13" s="27">
        <v>6</v>
      </c>
      <c r="I13" s="27">
        <v>7</v>
      </c>
      <c r="J13" s="27" t="s">
        <v>26</v>
      </c>
      <c r="K13" s="27" t="s">
        <v>26</v>
      </c>
      <c r="L13" s="33"/>
      <c r="M13" s="33"/>
      <c r="N13" s="33"/>
      <c r="O13" s="33"/>
      <c r="P13" s="27">
        <v>7.5</v>
      </c>
      <c r="Q13" s="29">
        <f t="shared" si="0"/>
        <v>7.1</v>
      </c>
      <c r="R13" s="30" t="str">
        <f t="shared" si="3"/>
        <v>B</v>
      </c>
      <c r="S13" s="31" t="str">
        <f t="shared" si="1"/>
        <v>Khá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320</v>
      </c>
      <c r="D14" s="91" t="s">
        <v>321</v>
      </c>
      <c r="E14" s="25" t="s">
        <v>322</v>
      </c>
      <c r="F14" s="26" t="s">
        <v>323</v>
      </c>
      <c r="G14" s="24" t="s">
        <v>101</v>
      </c>
      <c r="H14" s="27">
        <v>7</v>
      </c>
      <c r="I14" s="27">
        <v>8</v>
      </c>
      <c r="J14" s="27" t="s">
        <v>26</v>
      </c>
      <c r="K14" s="27" t="s">
        <v>26</v>
      </c>
      <c r="L14" s="33"/>
      <c r="M14" s="33"/>
      <c r="N14" s="33"/>
      <c r="O14" s="33"/>
      <c r="P14" s="27">
        <v>6</v>
      </c>
      <c r="Q14" s="29">
        <f t="shared" si="0"/>
        <v>6.8</v>
      </c>
      <c r="R14" s="30" t="str">
        <f t="shared" si="3"/>
        <v>C+</v>
      </c>
      <c r="S14" s="31" t="str">
        <f t="shared" si="1"/>
        <v>Trung bình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324</v>
      </c>
      <c r="D15" s="91" t="s">
        <v>130</v>
      </c>
      <c r="E15" s="25" t="s">
        <v>231</v>
      </c>
      <c r="F15" s="26" t="s">
        <v>325</v>
      </c>
      <c r="G15" s="24" t="s">
        <v>184</v>
      </c>
      <c r="H15" s="27">
        <v>6</v>
      </c>
      <c r="I15" s="27">
        <v>8</v>
      </c>
      <c r="J15" s="27" t="s">
        <v>26</v>
      </c>
      <c r="K15" s="27" t="s">
        <v>26</v>
      </c>
      <c r="L15" s="33"/>
      <c r="M15" s="33"/>
      <c r="N15" s="33"/>
      <c r="O15" s="33"/>
      <c r="P15" s="27">
        <v>8.5</v>
      </c>
      <c r="Q15" s="29">
        <f t="shared" si="0"/>
        <v>7.9</v>
      </c>
      <c r="R15" s="30" t="str">
        <f t="shared" si="3"/>
        <v>B</v>
      </c>
      <c r="S15" s="31" t="str">
        <f t="shared" si="1"/>
        <v>Khá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326</v>
      </c>
      <c r="D16" s="91" t="s">
        <v>327</v>
      </c>
      <c r="E16" s="25" t="s">
        <v>328</v>
      </c>
      <c r="F16" s="26" t="s">
        <v>329</v>
      </c>
      <c r="G16" s="24" t="s">
        <v>101</v>
      </c>
      <c r="H16" s="27">
        <v>7</v>
      </c>
      <c r="I16" s="27">
        <v>8</v>
      </c>
      <c r="J16" s="27" t="s">
        <v>26</v>
      </c>
      <c r="K16" s="27" t="s">
        <v>26</v>
      </c>
      <c r="L16" s="33"/>
      <c r="M16" s="33"/>
      <c r="N16" s="33"/>
      <c r="O16" s="33"/>
      <c r="P16" s="27">
        <v>6.5</v>
      </c>
      <c r="Q16" s="29">
        <f t="shared" si="0"/>
        <v>7.1</v>
      </c>
      <c r="R16" s="30" t="str">
        <f t="shared" si="3"/>
        <v>B</v>
      </c>
      <c r="S16" s="31" t="str">
        <f t="shared" si="1"/>
        <v>Khá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330</v>
      </c>
      <c r="D17" s="91" t="s">
        <v>331</v>
      </c>
      <c r="E17" s="25" t="s">
        <v>92</v>
      </c>
      <c r="F17" s="26" t="s">
        <v>332</v>
      </c>
      <c r="G17" s="24" t="s">
        <v>162</v>
      </c>
      <c r="H17" s="27">
        <v>0</v>
      </c>
      <c r="I17" s="27">
        <v>0</v>
      </c>
      <c r="J17" s="27" t="s">
        <v>26</v>
      </c>
      <c r="K17" s="27" t="s">
        <v>26</v>
      </c>
      <c r="L17" s="33"/>
      <c r="M17" s="33"/>
      <c r="N17" s="33"/>
      <c r="O17" s="33"/>
      <c r="P17" s="133" t="s">
        <v>1133</v>
      </c>
      <c r="Q17" s="29">
        <f t="shared" si="0"/>
        <v>0</v>
      </c>
      <c r="R17" s="30" t="str">
        <f t="shared" si="3"/>
        <v>F</v>
      </c>
      <c r="S17" s="31" t="str">
        <f t="shared" si="1"/>
        <v>Kém</v>
      </c>
      <c r="T17" s="32" t="str">
        <f t="shared" si="4"/>
        <v>Không đủ ĐKDT</v>
      </c>
      <c r="U17" s="3"/>
      <c r="V17" s="83" t="str">
        <f t="shared" si="2"/>
        <v>Học lại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333</v>
      </c>
      <c r="D18" s="91" t="s">
        <v>334</v>
      </c>
      <c r="E18" s="25" t="s">
        <v>104</v>
      </c>
      <c r="F18" s="26" t="s">
        <v>335</v>
      </c>
      <c r="G18" s="24" t="s">
        <v>63</v>
      </c>
      <c r="H18" s="27">
        <v>5</v>
      </c>
      <c r="I18" s="27">
        <v>6</v>
      </c>
      <c r="J18" s="27" t="s">
        <v>26</v>
      </c>
      <c r="K18" s="27" t="s">
        <v>26</v>
      </c>
      <c r="L18" s="33"/>
      <c r="M18" s="33"/>
      <c r="N18" s="33"/>
      <c r="O18" s="33"/>
      <c r="P18" s="27">
        <v>3</v>
      </c>
      <c r="Q18" s="29">
        <f t="shared" si="0"/>
        <v>4.3</v>
      </c>
      <c r="R18" s="30" t="str">
        <f t="shared" si="3"/>
        <v>D</v>
      </c>
      <c r="S18" s="31" t="str">
        <f t="shared" si="1"/>
        <v>Trung bình yếu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336</v>
      </c>
      <c r="D19" s="91" t="s">
        <v>74</v>
      </c>
      <c r="E19" s="25" t="s">
        <v>104</v>
      </c>
      <c r="F19" s="26" t="s">
        <v>337</v>
      </c>
      <c r="G19" s="24" t="s">
        <v>54</v>
      </c>
      <c r="H19" s="27">
        <v>6</v>
      </c>
      <c r="I19" s="27">
        <v>8</v>
      </c>
      <c r="J19" s="27" t="s">
        <v>26</v>
      </c>
      <c r="K19" s="27" t="s">
        <v>26</v>
      </c>
      <c r="L19" s="33"/>
      <c r="M19" s="33"/>
      <c r="N19" s="33"/>
      <c r="O19" s="33"/>
      <c r="P19" s="27">
        <v>5.5</v>
      </c>
      <c r="Q19" s="29">
        <f t="shared" si="0"/>
        <v>6.4</v>
      </c>
      <c r="R19" s="30" t="str">
        <f t="shared" si="3"/>
        <v>C</v>
      </c>
      <c r="S19" s="31" t="str">
        <f t="shared" si="1"/>
        <v>Trung bình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338</v>
      </c>
      <c r="D20" s="91" t="s">
        <v>339</v>
      </c>
      <c r="E20" s="25" t="s">
        <v>104</v>
      </c>
      <c r="F20" s="26" t="s">
        <v>340</v>
      </c>
      <c r="G20" s="24" t="s">
        <v>77</v>
      </c>
      <c r="H20" s="27">
        <v>6</v>
      </c>
      <c r="I20" s="27">
        <v>8</v>
      </c>
      <c r="J20" s="27" t="s">
        <v>26</v>
      </c>
      <c r="K20" s="27" t="s">
        <v>26</v>
      </c>
      <c r="L20" s="33"/>
      <c r="M20" s="33"/>
      <c r="N20" s="33"/>
      <c r="O20" s="33"/>
      <c r="P20" s="27">
        <v>7</v>
      </c>
      <c r="Q20" s="29">
        <f t="shared" si="0"/>
        <v>7.1</v>
      </c>
      <c r="R20" s="30" t="str">
        <f t="shared" si="3"/>
        <v>B</v>
      </c>
      <c r="S20" s="31" t="str">
        <f t="shared" si="1"/>
        <v>Khá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341</v>
      </c>
      <c r="D21" s="91" t="s">
        <v>342</v>
      </c>
      <c r="E21" s="25" t="s">
        <v>104</v>
      </c>
      <c r="F21" s="26" t="s">
        <v>343</v>
      </c>
      <c r="G21" s="24" t="s">
        <v>184</v>
      </c>
      <c r="H21" s="27">
        <v>6</v>
      </c>
      <c r="I21" s="27">
        <v>7</v>
      </c>
      <c r="J21" s="27" t="s">
        <v>26</v>
      </c>
      <c r="K21" s="27" t="s">
        <v>26</v>
      </c>
      <c r="L21" s="33"/>
      <c r="M21" s="33"/>
      <c r="N21" s="33"/>
      <c r="O21" s="33"/>
      <c r="P21" s="27">
        <v>7.5</v>
      </c>
      <c r="Q21" s="29">
        <f t="shared" si="0"/>
        <v>7.1</v>
      </c>
      <c r="R21" s="30" t="str">
        <f t="shared" si="3"/>
        <v>B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344</v>
      </c>
      <c r="D22" s="91" t="s">
        <v>345</v>
      </c>
      <c r="E22" s="25" t="s">
        <v>346</v>
      </c>
      <c r="F22" s="26" t="s">
        <v>347</v>
      </c>
      <c r="G22" s="24" t="s">
        <v>208</v>
      </c>
      <c r="H22" s="27">
        <v>6</v>
      </c>
      <c r="I22" s="27">
        <v>8</v>
      </c>
      <c r="J22" s="27" t="s">
        <v>26</v>
      </c>
      <c r="K22" s="27" t="s">
        <v>26</v>
      </c>
      <c r="L22" s="33"/>
      <c r="M22" s="33"/>
      <c r="N22" s="33"/>
      <c r="O22" s="33"/>
      <c r="P22" s="27">
        <v>6.5</v>
      </c>
      <c r="Q22" s="29">
        <f t="shared" si="0"/>
        <v>6.9</v>
      </c>
      <c r="R22" s="30" t="str">
        <f t="shared" si="3"/>
        <v>C+</v>
      </c>
      <c r="S22" s="31" t="str">
        <f t="shared" si="1"/>
        <v>Trung bình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348</v>
      </c>
      <c r="D23" s="91" t="s">
        <v>349</v>
      </c>
      <c r="E23" s="25" t="s">
        <v>350</v>
      </c>
      <c r="F23" s="26" t="s">
        <v>351</v>
      </c>
      <c r="G23" s="24" t="s">
        <v>352</v>
      </c>
      <c r="H23" s="27">
        <v>2</v>
      </c>
      <c r="I23" s="27">
        <v>7</v>
      </c>
      <c r="J23" s="27" t="s">
        <v>26</v>
      </c>
      <c r="K23" s="27" t="s">
        <v>26</v>
      </c>
      <c r="L23" s="33"/>
      <c r="M23" s="33"/>
      <c r="N23" s="33"/>
      <c r="O23" s="33"/>
      <c r="P23" s="27">
        <v>4</v>
      </c>
      <c r="Q23" s="29">
        <f t="shared" si="0"/>
        <v>4.5</v>
      </c>
      <c r="R23" s="30" t="str">
        <f t="shared" si="3"/>
        <v>D</v>
      </c>
      <c r="S23" s="31" t="str">
        <f t="shared" si="1"/>
        <v>Trung bình yếu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353</v>
      </c>
      <c r="D24" s="91" t="s">
        <v>354</v>
      </c>
      <c r="E24" s="25" t="s">
        <v>355</v>
      </c>
      <c r="F24" s="26" t="s">
        <v>356</v>
      </c>
      <c r="G24" s="24" t="s">
        <v>68</v>
      </c>
      <c r="H24" s="27">
        <v>8</v>
      </c>
      <c r="I24" s="27">
        <v>10</v>
      </c>
      <c r="J24" s="27" t="s">
        <v>26</v>
      </c>
      <c r="K24" s="27" t="s">
        <v>26</v>
      </c>
      <c r="L24" s="33"/>
      <c r="M24" s="33"/>
      <c r="N24" s="33"/>
      <c r="O24" s="33"/>
      <c r="P24" s="27">
        <v>8</v>
      </c>
      <c r="Q24" s="29">
        <f t="shared" si="0"/>
        <v>8.6</v>
      </c>
      <c r="R24" s="30" t="str">
        <f t="shared" si="3"/>
        <v>A</v>
      </c>
      <c r="S24" s="31" t="str">
        <f t="shared" si="1"/>
        <v>Giỏi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357</v>
      </c>
      <c r="D25" s="91" t="s">
        <v>358</v>
      </c>
      <c r="E25" s="25" t="s">
        <v>201</v>
      </c>
      <c r="F25" s="26" t="s">
        <v>359</v>
      </c>
      <c r="G25" s="24" t="s">
        <v>184</v>
      </c>
      <c r="H25" s="27">
        <v>5</v>
      </c>
      <c r="I25" s="27">
        <v>9</v>
      </c>
      <c r="J25" s="27" t="s">
        <v>26</v>
      </c>
      <c r="K25" s="27" t="s">
        <v>26</v>
      </c>
      <c r="L25" s="33"/>
      <c r="M25" s="33"/>
      <c r="N25" s="33"/>
      <c r="O25" s="33"/>
      <c r="P25" s="27">
        <v>8</v>
      </c>
      <c r="Q25" s="29">
        <f t="shared" si="0"/>
        <v>7.7</v>
      </c>
      <c r="R25" s="30" t="str">
        <f t="shared" si="3"/>
        <v>B</v>
      </c>
      <c r="S25" s="31" t="str">
        <f t="shared" si="1"/>
        <v>Khá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360</v>
      </c>
      <c r="D26" s="91" t="s">
        <v>361</v>
      </c>
      <c r="E26" s="25" t="s">
        <v>206</v>
      </c>
      <c r="F26" s="26" t="s">
        <v>362</v>
      </c>
      <c r="G26" s="24" t="s">
        <v>77</v>
      </c>
      <c r="H26" s="27">
        <v>5</v>
      </c>
      <c r="I26" s="27">
        <v>8</v>
      </c>
      <c r="J26" s="27" t="s">
        <v>26</v>
      </c>
      <c r="K26" s="27" t="s">
        <v>26</v>
      </c>
      <c r="L26" s="33"/>
      <c r="M26" s="33"/>
      <c r="N26" s="33"/>
      <c r="O26" s="33"/>
      <c r="P26" s="27">
        <v>5</v>
      </c>
      <c r="Q26" s="29">
        <f t="shared" si="0"/>
        <v>5.9</v>
      </c>
      <c r="R26" s="30" t="str">
        <f t="shared" si="3"/>
        <v>C</v>
      </c>
      <c r="S26" s="31" t="str">
        <f t="shared" si="1"/>
        <v>Trung bình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363</v>
      </c>
      <c r="D27" s="91" t="s">
        <v>285</v>
      </c>
      <c r="E27" s="25" t="s">
        <v>286</v>
      </c>
      <c r="F27" s="26" t="s">
        <v>364</v>
      </c>
      <c r="G27" s="24" t="s">
        <v>77</v>
      </c>
      <c r="H27" s="27">
        <v>5</v>
      </c>
      <c r="I27" s="27">
        <v>7.5</v>
      </c>
      <c r="J27" s="27" t="s">
        <v>26</v>
      </c>
      <c r="K27" s="27" t="s">
        <v>26</v>
      </c>
      <c r="L27" s="33"/>
      <c r="M27" s="33"/>
      <c r="N27" s="33"/>
      <c r="O27" s="33"/>
      <c r="P27" s="27">
        <v>2.5</v>
      </c>
      <c r="Q27" s="29">
        <f t="shared" si="0"/>
        <v>4.5</v>
      </c>
      <c r="R27" s="30" t="str">
        <f t="shared" si="3"/>
        <v>D</v>
      </c>
      <c r="S27" s="31" t="str">
        <f t="shared" si="1"/>
        <v>Trung bình yếu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365</v>
      </c>
      <c r="D28" s="91" t="s">
        <v>366</v>
      </c>
      <c r="E28" s="25" t="s">
        <v>286</v>
      </c>
      <c r="F28" s="26" t="s">
        <v>367</v>
      </c>
      <c r="G28" s="24" t="s">
        <v>184</v>
      </c>
      <c r="H28" s="27">
        <v>3</v>
      </c>
      <c r="I28" s="27">
        <v>8</v>
      </c>
      <c r="J28" s="27" t="s">
        <v>26</v>
      </c>
      <c r="K28" s="27" t="s">
        <v>26</v>
      </c>
      <c r="L28" s="33"/>
      <c r="M28" s="33"/>
      <c r="N28" s="33"/>
      <c r="O28" s="33"/>
      <c r="P28" s="27">
        <v>3</v>
      </c>
      <c r="Q28" s="29">
        <f t="shared" si="0"/>
        <v>4.5</v>
      </c>
      <c r="R28" s="30" t="str">
        <f t="shared" si="3"/>
        <v>D</v>
      </c>
      <c r="S28" s="31" t="str">
        <f t="shared" si="1"/>
        <v>Trung bình yếu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368</v>
      </c>
      <c r="D29" s="91" t="s">
        <v>74</v>
      </c>
      <c r="E29" s="25" t="s">
        <v>119</v>
      </c>
      <c r="F29" s="26" t="s">
        <v>369</v>
      </c>
      <c r="G29" s="24" t="s">
        <v>63</v>
      </c>
      <c r="H29" s="27">
        <v>4</v>
      </c>
      <c r="I29" s="27">
        <v>10</v>
      </c>
      <c r="J29" s="27" t="s">
        <v>26</v>
      </c>
      <c r="K29" s="27" t="s">
        <v>26</v>
      </c>
      <c r="L29" s="33"/>
      <c r="M29" s="33"/>
      <c r="N29" s="33"/>
      <c r="O29" s="33"/>
      <c r="P29" s="27">
        <v>8.5</v>
      </c>
      <c r="Q29" s="29">
        <f t="shared" si="0"/>
        <v>8.1</v>
      </c>
      <c r="R29" s="30" t="str">
        <f t="shared" si="3"/>
        <v>B+</v>
      </c>
      <c r="S29" s="31" t="str">
        <f t="shared" si="1"/>
        <v>Khá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370</v>
      </c>
      <c r="D30" s="91" t="s">
        <v>371</v>
      </c>
      <c r="E30" s="25" t="s">
        <v>372</v>
      </c>
      <c r="F30" s="26" t="s">
        <v>373</v>
      </c>
      <c r="G30" s="24" t="s">
        <v>208</v>
      </c>
      <c r="H30" s="27">
        <v>5</v>
      </c>
      <c r="I30" s="27">
        <v>8</v>
      </c>
      <c r="J30" s="27" t="s">
        <v>26</v>
      </c>
      <c r="K30" s="27" t="s">
        <v>26</v>
      </c>
      <c r="L30" s="33"/>
      <c r="M30" s="33"/>
      <c r="N30" s="33"/>
      <c r="O30" s="33"/>
      <c r="P30" s="27">
        <v>4</v>
      </c>
      <c r="Q30" s="29">
        <f t="shared" si="0"/>
        <v>5.4</v>
      </c>
      <c r="R30" s="30" t="str">
        <f t="shared" si="3"/>
        <v>D+</v>
      </c>
      <c r="S30" s="31" t="str">
        <f t="shared" si="1"/>
        <v>Trung bình yếu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374</v>
      </c>
      <c r="D31" s="91" t="s">
        <v>375</v>
      </c>
      <c r="E31" s="25" t="s">
        <v>376</v>
      </c>
      <c r="F31" s="26" t="s">
        <v>377</v>
      </c>
      <c r="G31" s="24" t="s">
        <v>208</v>
      </c>
      <c r="H31" s="27">
        <v>5</v>
      </c>
      <c r="I31" s="27">
        <v>7</v>
      </c>
      <c r="J31" s="27" t="s">
        <v>26</v>
      </c>
      <c r="K31" s="27" t="s">
        <v>26</v>
      </c>
      <c r="L31" s="33"/>
      <c r="M31" s="33"/>
      <c r="N31" s="33"/>
      <c r="O31" s="33"/>
      <c r="P31" s="27">
        <v>4.5</v>
      </c>
      <c r="Q31" s="29">
        <f t="shared" si="0"/>
        <v>5.4</v>
      </c>
      <c r="R31" s="30" t="str">
        <f t="shared" si="3"/>
        <v>D+</v>
      </c>
      <c r="S31" s="31" t="str">
        <f t="shared" si="1"/>
        <v>Trung bình yếu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378</v>
      </c>
      <c r="D32" s="91" t="s">
        <v>379</v>
      </c>
      <c r="E32" s="25" t="s">
        <v>143</v>
      </c>
      <c r="F32" s="26" t="s">
        <v>380</v>
      </c>
      <c r="G32" s="24" t="s">
        <v>68</v>
      </c>
      <c r="H32" s="27">
        <v>5</v>
      </c>
      <c r="I32" s="27">
        <v>7</v>
      </c>
      <c r="J32" s="27" t="s">
        <v>26</v>
      </c>
      <c r="K32" s="27" t="s">
        <v>26</v>
      </c>
      <c r="L32" s="33"/>
      <c r="M32" s="33"/>
      <c r="N32" s="33"/>
      <c r="O32" s="33"/>
      <c r="P32" s="27">
        <v>6.5</v>
      </c>
      <c r="Q32" s="29">
        <f t="shared" si="0"/>
        <v>6.4</v>
      </c>
      <c r="R32" s="30" t="str">
        <f t="shared" si="3"/>
        <v>C</v>
      </c>
      <c r="S32" s="31" t="str">
        <f t="shared" si="1"/>
        <v>Trung bình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381</v>
      </c>
      <c r="D33" s="91" t="s">
        <v>382</v>
      </c>
      <c r="E33" s="25" t="s">
        <v>143</v>
      </c>
      <c r="F33" s="26" t="s">
        <v>383</v>
      </c>
      <c r="G33" s="24" t="s">
        <v>54</v>
      </c>
      <c r="H33" s="27">
        <v>6</v>
      </c>
      <c r="I33" s="27">
        <v>8</v>
      </c>
      <c r="J33" s="27" t="s">
        <v>26</v>
      </c>
      <c r="K33" s="27" t="s">
        <v>26</v>
      </c>
      <c r="L33" s="33"/>
      <c r="M33" s="33"/>
      <c r="N33" s="33"/>
      <c r="O33" s="33"/>
      <c r="P33" s="27">
        <v>6.5</v>
      </c>
      <c r="Q33" s="29">
        <f t="shared" si="0"/>
        <v>6.9</v>
      </c>
      <c r="R33" s="30" t="str">
        <f t="shared" si="3"/>
        <v>C+</v>
      </c>
      <c r="S33" s="31" t="str">
        <f t="shared" si="1"/>
        <v>Trung bình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384</v>
      </c>
      <c r="D34" s="91" t="s">
        <v>200</v>
      </c>
      <c r="E34" s="25" t="s">
        <v>385</v>
      </c>
      <c r="F34" s="26" t="s">
        <v>386</v>
      </c>
      <c r="G34" s="24" t="s">
        <v>101</v>
      </c>
      <c r="H34" s="27">
        <v>5</v>
      </c>
      <c r="I34" s="27">
        <v>7</v>
      </c>
      <c r="J34" s="27" t="s">
        <v>26</v>
      </c>
      <c r="K34" s="27" t="s">
        <v>26</v>
      </c>
      <c r="L34" s="33"/>
      <c r="M34" s="33"/>
      <c r="N34" s="33"/>
      <c r="O34" s="33"/>
      <c r="P34" s="27">
        <v>4</v>
      </c>
      <c r="Q34" s="29">
        <f t="shared" si="0"/>
        <v>5.0999999999999996</v>
      </c>
      <c r="R34" s="30" t="str">
        <f t="shared" si="3"/>
        <v>D+</v>
      </c>
      <c r="S34" s="31" t="str">
        <f t="shared" si="1"/>
        <v>Trung bình yếu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18.75" customHeight="1">
      <c r="B35" s="23">
        <v>26</v>
      </c>
      <c r="C35" s="24" t="s">
        <v>387</v>
      </c>
      <c r="D35" s="91" t="s">
        <v>196</v>
      </c>
      <c r="E35" s="25" t="s">
        <v>147</v>
      </c>
      <c r="F35" s="26" t="s">
        <v>388</v>
      </c>
      <c r="G35" s="24" t="s">
        <v>54</v>
      </c>
      <c r="H35" s="27">
        <v>4</v>
      </c>
      <c r="I35" s="27">
        <v>7</v>
      </c>
      <c r="J35" s="27" t="s">
        <v>26</v>
      </c>
      <c r="K35" s="27" t="s">
        <v>26</v>
      </c>
      <c r="L35" s="33"/>
      <c r="M35" s="33"/>
      <c r="N35" s="33"/>
      <c r="O35" s="33"/>
      <c r="P35" s="27">
        <v>7</v>
      </c>
      <c r="Q35" s="29">
        <f t="shared" si="0"/>
        <v>6.4</v>
      </c>
      <c r="R35" s="30" t="str">
        <f t="shared" si="3"/>
        <v>C</v>
      </c>
      <c r="S35" s="31" t="str">
        <f t="shared" si="1"/>
        <v>Trung bình</v>
      </c>
      <c r="T35" s="32" t="str">
        <f t="shared" si="4"/>
        <v/>
      </c>
      <c r="U35" s="3"/>
      <c r="V35" s="83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9" ht="7.5" customHeight="1">
      <c r="A36" s="2"/>
      <c r="B36" s="34"/>
      <c r="C36" s="35"/>
      <c r="D36" s="92"/>
      <c r="E36" s="36"/>
      <c r="F36" s="36"/>
      <c r="G36" s="36"/>
      <c r="H36" s="37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"/>
    </row>
    <row r="37" spans="1:39" ht="16.5">
      <c r="A37" s="2"/>
      <c r="B37" s="131" t="s">
        <v>27</v>
      </c>
      <c r="C37" s="131"/>
      <c r="D37" s="92"/>
      <c r="E37" s="36"/>
      <c r="F37" s="36"/>
      <c r="G37" s="36"/>
      <c r="H37" s="37"/>
      <c r="I37" s="38"/>
      <c r="J37" s="38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"/>
    </row>
    <row r="38" spans="1:39" ht="16.5" customHeight="1">
      <c r="A38" s="2"/>
      <c r="B38" s="40" t="s">
        <v>28</v>
      </c>
      <c r="C38" s="40"/>
      <c r="D38" s="93">
        <f>+$Y$8</f>
        <v>26</v>
      </c>
      <c r="E38" s="41" t="s">
        <v>29</v>
      </c>
      <c r="F38" s="41"/>
      <c r="G38" s="106" t="s">
        <v>30</v>
      </c>
      <c r="H38" s="106"/>
      <c r="I38" s="106"/>
      <c r="J38" s="106"/>
      <c r="K38" s="106"/>
      <c r="L38" s="106"/>
      <c r="M38" s="106"/>
      <c r="N38" s="106"/>
      <c r="O38" s="106"/>
      <c r="P38" s="42">
        <f>$Y$8 -COUNTIF($T$9:$T$196,"Vắng") -COUNTIF($T$9:$T$196,"Vắng có phép") - COUNTIF($T$9:$T$196,"Đình chỉ thi") - COUNTIF($T$9:$T$196,"Không đủ ĐKDT")</f>
        <v>25</v>
      </c>
      <c r="Q38" s="42"/>
      <c r="R38" s="43"/>
      <c r="S38" s="44"/>
      <c r="T38" s="44" t="s">
        <v>29</v>
      </c>
      <c r="U38" s="3"/>
    </row>
    <row r="39" spans="1:39" ht="16.5" customHeight="1">
      <c r="A39" s="2"/>
      <c r="B39" s="40" t="s">
        <v>31</v>
      </c>
      <c r="C39" s="40"/>
      <c r="D39" s="93">
        <f>+$AJ$8</f>
        <v>25</v>
      </c>
      <c r="E39" s="41" t="s">
        <v>29</v>
      </c>
      <c r="F39" s="41"/>
      <c r="G39" s="106" t="s">
        <v>32</v>
      </c>
      <c r="H39" s="106"/>
      <c r="I39" s="106"/>
      <c r="J39" s="106"/>
      <c r="K39" s="106"/>
      <c r="L39" s="106"/>
      <c r="M39" s="106"/>
      <c r="N39" s="106"/>
      <c r="O39" s="106"/>
      <c r="P39" s="45">
        <f>COUNTIF($T$9:$T$72,"Vắng")</f>
        <v>0</v>
      </c>
      <c r="Q39" s="45"/>
      <c r="R39" s="46"/>
      <c r="S39" s="44"/>
      <c r="T39" s="44" t="s">
        <v>29</v>
      </c>
      <c r="U39" s="3"/>
    </row>
    <row r="40" spans="1:39" ht="16.5" customHeight="1">
      <c r="A40" s="2"/>
      <c r="B40" s="40" t="s">
        <v>46</v>
      </c>
      <c r="C40" s="40"/>
      <c r="D40" s="94">
        <f>COUNTIF(V10:V35,"Học lại")</f>
        <v>1</v>
      </c>
      <c r="E40" s="41" t="s">
        <v>29</v>
      </c>
      <c r="F40" s="41"/>
      <c r="G40" s="106" t="s">
        <v>47</v>
      </c>
      <c r="H40" s="106"/>
      <c r="I40" s="106"/>
      <c r="J40" s="106"/>
      <c r="K40" s="106"/>
      <c r="L40" s="106"/>
      <c r="M40" s="106"/>
      <c r="N40" s="106"/>
      <c r="O40" s="106"/>
      <c r="P40" s="42">
        <f>COUNTIF($T$9:$T$72,"Vắng có phép")</f>
        <v>0</v>
      </c>
      <c r="Q40" s="42"/>
      <c r="R40" s="43"/>
      <c r="S40" s="44"/>
      <c r="T40" s="44" t="s">
        <v>29</v>
      </c>
      <c r="U40" s="3"/>
    </row>
    <row r="41" spans="1:39" ht="3" customHeight="1">
      <c r="A41" s="2"/>
      <c r="B41" s="34"/>
      <c r="C41" s="35"/>
      <c r="D41" s="92"/>
      <c r="E41" s="36"/>
      <c r="F41" s="36"/>
      <c r="G41" s="36"/>
      <c r="H41" s="37"/>
      <c r="I41" s="38"/>
      <c r="J41" s="38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"/>
    </row>
    <row r="42" spans="1:39">
      <c r="B42" s="79" t="s">
        <v>33</v>
      </c>
      <c r="C42" s="79"/>
      <c r="D42" s="95">
        <f>COUNTIF(V10:V35,"Thi lại")</f>
        <v>0</v>
      </c>
      <c r="E42" s="80" t="s">
        <v>29</v>
      </c>
      <c r="F42" s="3"/>
      <c r="G42" s="3"/>
      <c r="H42" s="3"/>
      <c r="I42" s="3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3"/>
    </row>
    <row r="43" spans="1:39" ht="15.75" customHeight="1">
      <c r="B43" s="79"/>
      <c r="C43" s="79"/>
      <c r="D43" s="95"/>
      <c r="E43" s="80"/>
      <c r="F43" s="3"/>
      <c r="G43" s="3"/>
      <c r="H43" s="3"/>
      <c r="I43" s="3"/>
      <c r="J43" s="104" t="s">
        <v>1127</v>
      </c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3"/>
      <c r="W43" s="2"/>
      <c r="AM43" s="55"/>
    </row>
    <row r="44" spans="1:39">
      <c r="A44" s="47"/>
      <c r="B44" s="102" t="s">
        <v>34</v>
      </c>
      <c r="C44" s="102"/>
      <c r="D44" s="102"/>
      <c r="E44" s="102"/>
      <c r="F44" s="102"/>
      <c r="G44" s="102"/>
      <c r="H44" s="102"/>
      <c r="I44" s="48"/>
      <c r="J44" s="105" t="s">
        <v>1128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3"/>
      <c r="W44" s="2"/>
      <c r="AM44" s="55"/>
    </row>
    <row r="45" spans="1:39" ht="15.75" customHeight="1">
      <c r="A45" s="2"/>
      <c r="B45" s="34"/>
      <c r="C45" s="49"/>
      <c r="D45" s="96"/>
      <c r="E45" s="50"/>
      <c r="F45" s="50"/>
      <c r="G45" s="50"/>
      <c r="H45" s="51"/>
      <c r="I45" s="52"/>
      <c r="J45" s="105" t="s">
        <v>1129</v>
      </c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3"/>
      <c r="W45" s="2"/>
      <c r="AM45" s="55"/>
    </row>
    <row r="46" spans="1:39" s="2" customFormat="1">
      <c r="B46" s="102" t="s">
        <v>35</v>
      </c>
      <c r="C46" s="102"/>
      <c r="D46" s="103" t="s">
        <v>1130</v>
      </c>
      <c r="E46" s="103"/>
      <c r="F46" s="103"/>
      <c r="G46" s="103"/>
      <c r="H46" s="103"/>
      <c r="I46" s="52"/>
      <c r="J46" s="52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5">
    <filterColumn colId="3" showButton="0"/>
  </autoFilter>
  <mergeCells count="46">
    <mergeCell ref="B1:G1"/>
    <mergeCell ref="H1:T1"/>
    <mergeCell ref="B2:G2"/>
    <mergeCell ref="H2:T2"/>
    <mergeCell ref="G40:O40"/>
    <mergeCell ref="G7:G8"/>
    <mergeCell ref="H7:H8"/>
    <mergeCell ref="I7:I8"/>
    <mergeCell ref="J7:J8"/>
    <mergeCell ref="K7:K8"/>
    <mergeCell ref="L7:L8"/>
    <mergeCell ref="T7:T9"/>
    <mergeCell ref="B9:G9"/>
    <mergeCell ref="B37:C37"/>
    <mergeCell ref="G38:O38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9:O39"/>
    <mergeCell ref="R7:R8"/>
    <mergeCell ref="S7:S8"/>
    <mergeCell ref="J42:T42"/>
    <mergeCell ref="B44:H44"/>
    <mergeCell ref="B46:C46"/>
    <mergeCell ref="D46:H46"/>
    <mergeCell ref="J43:U43"/>
    <mergeCell ref="J44:U44"/>
    <mergeCell ref="J45:U45"/>
  </mergeCells>
  <conditionalFormatting sqref="H10:P35">
    <cfRule type="cellIs" dxfId="15" priority="5" operator="greaterThan">
      <formula>10</formula>
    </cfRule>
  </conditionalFormatting>
  <conditionalFormatting sqref="C1:C1048576">
    <cfRule type="duplicateValues" dxfId="14" priority="4"/>
  </conditionalFormatting>
  <conditionalFormatting sqref="C43:C46">
    <cfRule type="duplicateValues" dxfId="13" priority="10"/>
  </conditionalFormatting>
  <conditionalFormatting sqref="O43:O46">
    <cfRule type="duplicateValues" dxfId="12" priority="12"/>
  </conditionalFormatting>
  <dataValidations count="1">
    <dataValidation allowBlank="1" showInputMessage="1" showErrorMessage="1" errorTitle="Không xóa dữ liệu" error="Không xóa dữ liệu" prompt="Không xóa dữ liệu" sqref="D40 V10:W35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10" activePane="bottomLeft" state="frozen"/>
      <selection activeCell="A47" sqref="A47:XFD56"/>
      <selection pane="bottomLeft" activeCell="A47" sqref="A47:XFD56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1124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34.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34.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Nhóm:03</v>
      </c>
      <c r="Y8" s="63">
        <f>+$AH$8+$AJ$8+$AF$8</f>
        <v>26</v>
      </c>
      <c r="Z8" s="57">
        <f>COUNTIF($S$9:$S$66,"Khiển trách")</f>
        <v>0</v>
      </c>
      <c r="AA8" s="57">
        <f>COUNTIF($S$9:$S$66,"Cảnh cáo")</f>
        <v>0</v>
      </c>
      <c r="AB8" s="57">
        <f>COUNTIF($S$9:$S$66,"Đình chỉ thi")</f>
        <v>0</v>
      </c>
      <c r="AC8" s="64">
        <f>+($Z$8+$AA$8+$AB$8)/$Y$8*100%</f>
        <v>0</v>
      </c>
      <c r="AD8" s="57">
        <f>SUM(COUNTIF($S$9:$S$64,"Vắng"),COUNTIF($S$9:$S$64,"Vắng có phép"))</f>
        <v>0</v>
      </c>
      <c r="AE8" s="65">
        <f>+$AD$8/$Y$8</f>
        <v>0</v>
      </c>
      <c r="AF8" s="66">
        <f>COUNTIF($V$9:$V$64,"Thi lại")</f>
        <v>0</v>
      </c>
      <c r="AG8" s="65">
        <f>+$AF$8/$Y$8</f>
        <v>0</v>
      </c>
      <c r="AH8" s="66">
        <f>COUNTIF($V$9:$V$65,"Học lại")</f>
        <v>1</v>
      </c>
      <c r="AI8" s="65">
        <f>+$AH$8/$Y$8</f>
        <v>3.8461538461538464E-2</v>
      </c>
      <c r="AJ8" s="57">
        <f>COUNTIF($V$10:$V$65,"Đạt")</f>
        <v>25</v>
      </c>
      <c r="AK8" s="64">
        <f>+$AJ$8/$Y$8</f>
        <v>0.96153846153846156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219</v>
      </c>
      <c r="D10" s="90" t="s">
        <v>220</v>
      </c>
      <c r="E10" s="16" t="s">
        <v>52</v>
      </c>
      <c r="F10" s="17" t="s">
        <v>221</v>
      </c>
      <c r="G10" s="15" t="s">
        <v>208</v>
      </c>
      <c r="H10" s="18">
        <v>5</v>
      </c>
      <c r="I10" s="18">
        <v>7</v>
      </c>
      <c r="J10" s="18" t="s">
        <v>26</v>
      </c>
      <c r="K10" s="18" t="s">
        <v>26</v>
      </c>
      <c r="L10" s="19"/>
      <c r="M10" s="19"/>
      <c r="N10" s="19"/>
      <c r="O10" s="19"/>
      <c r="P10" s="18">
        <v>8</v>
      </c>
      <c r="Q10" s="20">
        <f t="shared" ref="Q10:Q35" si="0">ROUND(SUMPRODUCT(H10:P10,$H$9:$P$9)/100,1)</f>
        <v>7.1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1" t="str">
        <f t="shared" ref="S10:S35" si="1">IF($Q10&lt;4,"Kém",IF(AND($Q10&gt;=4,$Q10&lt;=5.4),"Trung bình yếu",IF(AND($Q10&gt;=5.5,$Q10&lt;=6.9),"Trung bình",IF(AND($Q10&gt;=7,$Q10&lt;=8.4),"Khá",IF(AND($Q10&gt;=8.5,$Q10&lt;=10),"Giỏi","")))))</f>
        <v>Khá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222</v>
      </c>
      <c r="D11" s="91" t="s">
        <v>223</v>
      </c>
      <c r="E11" s="25" t="s">
        <v>224</v>
      </c>
      <c r="F11" s="26" t="s">
        <v>225</v>
      </c>
      <c r="G11" s="24" t="s">
        <v>77</v>
      </c>
      <c r="H11" s="27">
        <v>6</v>
      </c>
      <c r="I11" s="27">
        <v>7</v>
      </c>
      <c r="J11" s="27" t="s">
        <v>26</v>
      </c>
      <c r="K11" s="27" t="s">
        <v>26</v>
      </c>
      <c r="L11" s="28"/>
      <c r="M11" s="28"/>
      <c r="N11" s="28"/>
      <c r="O11" s="28"/>
      <c r="P11" s="27">
        <v>5</v>
      </c>
      <c r="Q11" s="29">
        <f t="shared" si="0"/>
        <v>5.8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1" t="str">
        <f t="shared" si="1"/>
        <v>Trung bình</v>
      </c>
      <c r="T11" s="32" t="str">
        <f>+IF(OR($H11=0,$I11=0,$J11=0,$K11=0),"Không đủ ĐKDT","")</f>
        <v/>
      </c>
      <c r="U11" s="3"/>
      <c r="V11" s="83" t="str">
        <f t="shared" ref="V11:V3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226</v>
      </c>
      <c r="D12" s="91" t="s">
        <v>227</v>
      </c>
      <c r="E12" s="25" t="s">
        <v>228</v>
      </c>
      <c r="F12" s="26" t="s">
        <v>229</v>
      </c>
      <c r="G12" s="24" t="s">
        <v>77</v>
      </c>
      <c r="H12" s="27">
        <v>7</v>
      </c>
      <c r="I12" s="27">
        <v>10</v>
      </c>
      <c r="J12" s="27" t="s">
        <v>26</v>
      </c>
      <c r="K12" s="27" t="s">
        <v>26</v>
      </c>
      <c r="L12" s="33"/>
      <c r="M12" s="33"/>
      <c r="N12" s="33"/>
      <c r="O12" s="33"/>
      <c r="P12" s="27">
        <v>9</v>
      </c>
      <c r="Q12" s="29">
        <f t="shared" si="0"/>
        <v>8.9</v>
      </c>
      <c r="R12" s="30" t="str">
        <f t="shared" ref="R12:R35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1" t="str">
        <f t="shared" si="1"/>
        <v>Giỏi</v>
      </c>
      <c r="T12" s="32" t="str">
        <f t="shared" ref="T12:T35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230</v>
      </c>
      <c r="D13" s="91" t="s">
        <v>196</v>
      </c>
      <c r="E13" s="25" t="s">
        <v>231</v>
      </c>
      <c r="F13" s="26" t="s">
        <v>232</v>
      </c>
      <c r="G13" s="24" t="s">
        <v>101</v>
      </c>
      <c r="H13" s="27">
        <v>4</v>
      </c>
      <c r="I13" s="27">
        <v>7</v>
      </c>
      <c r="J13" s="27" t="s">
        <v>26</v>
      </c>
      <c r="K13" s="27" t="s">
        <v>26</v>
      </c>
      <c r="L13" s="33"/>
      <c r="M13" s="33"/>
      <c r="N13" s="33"/>
      <c r="O13" s="33"/>
      <c r="P13" s="27">
        <v>7.5</v>
      </c>
      <c r="Q13" s="29">
        <f t="shared" si="0"/>
        <v>6.7</v>
      </c>
      <c r="R13" s="30" t="str">
        <f t="shared" si="3"/>
        <v>C+</v>
      </c>
      <c r="S13" s="31" t="str">
        <f t="shared" si="1"/>
        <v>Trung bình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233</v>
      </c>
      <c r="D14" s="91" t="s">
        <v>74</v>
      </c>
      <c r="E14" s="25" t="s">
        <v>234</v>
      </c>
      <c r="F14" s="26" t="s">
        <v>235</v>
      </c>
      <c r="G14" s="24" t="s">
        <v>77</v>
      </c>
      <c r="H14" s="27">
        <v>5</v>
      </c>
      <c r="I14" s="27">
        <v>6</v>
      </c>
      <c r="J14" s="27" t="s">
        <v>26</v>
      </c>
      <c r="K14" s="27" t="s">
        <v>26</v>
      </c>
      <c r="L14" s="33"/>
      <c r="M14" s="33"/>
      <c r="N14" s="33"/>
      <c r="O14" s="33"/>
      <c r="P14" s="27">
        <v>4.5</v>
      </c>
      <c r="Q14" s="29">
        <f t="shared" si="0"/>
        <v>5.0999999999999996</v>
      </c>
      <c r="R14" s="30" t="str">
        <f t="shared" si="3"/>
        <v>D+</v>
      </c>
      <c r="S14" s="31" t="str">
        <f t="shared" si="1"/>
        <v>Trung bình yếu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236</v>
      </c>
      <c r="D15" s="91" t="s">
        <v>237</v>
      </c>
      <c r="E15" s="25" t="s">
        <v>238</v>
      </c>
      <c r="F15" s="26" t="s">
        <v>239</v>
      </c>
      <c r="G15" s="24" t="s">
        <v>101</v>
      </c>
      <c r="H15" s="27">
        <v>6</v>
      </c>
      <c r="I15" s="27">
        <v>8</v>
      </c>
      <c r="J15" s="27" t="s">
        <v>26</v>
      </c>
      <c r="K15" s="27" t="s">
        <v>26</v>
      </c>
      <c r="L15" s="33"/>
      <c r="M15" s="33"/>
      <c r="N15" s="33"/>
      <c r="O15" s="33"/>
      <c r="P15" s="27">
        <v>8.5</v>
      </c>
      <c r="Q15" s="29">
        <f t="shared" si="0"/>
        <v>7.9</v>
      </c>
      <c r="R15" s="30" t="str">
        <f t="shared" si="3"/>
        <v>B</v>
      </c>
      <c r="S15" s="31" t="str">
        <f t="shared" si="1"/>
        <v>Khá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240</v>
      </c>
      <c r="D16" s="91" t="s">
        <v>241</v>
      </c>
      <c r="E16" s="25" t="s">
        <v>238</v>
      </c>
      <c r="F16" s="26" t="s">
        <v>242</v>
      </c>
      <c r="G16" s="24" t="s">
        <v>77</v>
      </c>
      <c r="H16" s="27">
        <v>4</v>
      </c>
      <c r="I16" s="27">
        <v>6</v>
      </c>
      <c r="J16" s="27" t="s">
        <v>26</v>
      </c>
      <c r="K16" s="27" t="s">
        <v>26</v>
      </c>
      <c r="L16" s="33"/>
      <c r="M16" s="33"/>
      <c r="N16" s="33"/>
      <c r="O16" s="33"/>
      <c r="P16" s="27">
        <v>3.5</v>
      </c>
      <c r="Q16" s="29">
        <f t="shared" si="0"/>
        <v>4.4000000000000004</v>
      </c>
      <c r="R16" s="30" t="str">
        <f t="shared" si="3"/>
        <v>D</v>
      </c>
      <c r="S16" s="31" t="str">
        <f t="shared" si="1"/>
        <v>Trung bình yếu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243</v>
      </c>
      <c r="D17" s="91" t="s">
        <v>79</v>
      </c>
      <c r="E17" s="25" t="s">
        <v>244</v>
      </c>
      <c r="F17" s="26" t="s">
        <v>245</v>
      </c>
      <c r="G17" s="24" t="s">
        <v>77</v>
      </c>
      <c r="H17" s="27">
        <v>5</v>
      </c>
      <c r="I17" s="27">
        <v>7</v>
      </c>
      <c r="J17" s="27" t="s">
        <v>26</v>
      </c>
      <c r="K17" s="27" t="s">
        <v>26</v>
      </c>
      <c r="L17" s="33"/>
      <c r="M17" s="33"/>
      <c r="N17" s="33"/>
      <c r="O17" s="33"/>
      <c r="P17" s="27">
        <v>6</v>
      </c>
      <c r="Q17" s="29">
        <f t="shared" si="0"/>
        <v>6.1</v>
      </c>
      <c r="R17" s="30" t="str">
        <f t="shared" si="3"/>
        <v>C</v>
      </c>
      <c r="S17" s="31" t="str">
        <f t="shared" si="1"/>
        <v>Trung bình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246</v>
      </c>
      <c r="D18" s="91" t="s">
        <v>247</v>
      </c>
      <c r="E18" s="25" t="s">
        <v>164</v>
      </c>
      <c r="F18" s="26" t="s">
        <v>248</v>
      </c>
      <c r="G18" s="24" t="s">
        <v>208</v>
      </c>
      <c r="H18" s="27">
        <v>6</v>
      </c>
      <c r="I18" s="27">
        <v>10</v>
      </c>
      <c r="J18" s="27" t="s">
        <v>26</v>
      </c>
      <c r="K18" s="27" t="s">
        <v>26</v>
      </c>
      <c r="L18" s="33"/>
      <c r="M18" s="33"/>
      <c r="N18" s="33"/>
      <c r="O18" s="33"/>
      <c r="P18" s="27">
        <v>8.5</v>
      </c>
      <c r="Q18" s="29">
        <f t="shared" si="0"/>
        <v>8.5</v>
      </c>
      <c r="R18" s="30" t="str">
        <f t="shared" si="3"/>
        <v>A</v>
      </c>
      <c r="S18" s="31" t="str">
        <f t="shared" si="1"/>
        <v>Giỏi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249</v>
      </c>
      <c r="D19" s="91" t="s">
        <v>250</v>
      </c>
      <c r="E19" s="25" t="s">
        <v>164</v>
      </c>
      <c r="F19" s="26" t="s">
        <v>251</v>
      </c>
      <c r="G19" s="24" t="s">
        <v>54</v>
      </c>
      <c r="H19" s="27">
        <v>7</v>
      </c>
      <c r="I19" s="27">
        <v>7</v>
      </c>
      <c r="J19" s="27" t="s">
        <v>26</v>
      </c>
      <c r="K19" s="27" t="s">
        <v>26</v>
      </c>
      <c r="L19" s="33"/>
      <c r="M19" s="33"/>
      <c r="N19" s="33"/>
      <c r="O19" s="33"/>
      <c r="P19" s="27">
        <v>6.5</v>
      </c>
      <c r="Q19" s="29">
        <f t="shared" si="0"/>
        <v>6.8</v>
      </c>
      <c r="R19" s="30" t="str">
        <f t="shared" si="3"/>
        <v>C+</v>
      </c>
      <c r="S19" s="31" t="str">
        <f t="shared" si="1"/>
        <v>Trung bình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252</v>
      </c>
      <c r="D20" s="91" t="s">
        <v>253</v>
      </c>
      <c r="E20" s="25" t="s">
        <v>254</v>
      </c>
      <c r="F20" s="26" t="s">
        <v>255</v>
      </c>
      <c r="G20" s="24" t="s">
        <v>68</v>
      </c>
      <c r="H20" s="27">
        <v>5</v>
      </c>
      <c r="I20" s="27">
        <v>8</v>
      </c>
      <c r="J20" s="27" t="s">
        <v>26</v>
      </c>
      <c r="K20" s="27" t="s">
        <v>26</v>
      </c>
      <c r="L20" s="33"/>
      <c r="M20" s="33"/>
      <c r="N20" s="33"/>
      <c r="O20" s="33"/>
      <c r="P20" s="27">
        <v>5</v>
      </c>
      <c r="Q20" s="29">
        <f t="shared" si="0"/>
        <v>5.9</v>
      </c>
      <c r="R20" s="30" t="str">
        <f t="shared" si="3"/>
        <v>C</v>
      </c>
      <c r="S20" s="31" t="str">
        <f t="shared" si="1"/>
        <v>Trung bình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256</v>
      </c>
      <c r="D21" s="91" t="s">
        <v>257</v>
      </c>
      <c r="E21" s="25" t="s">
        <v>75</v>
      </c>
      <c r="F21" s="26" t="s">
        <v>258</v>
      </c>
      <c r="G21" s="24" t="s">
        <v>184</v>
      </c>
      <c r="H21" s="27">
        <v>7</v>
      </c>
      <c r="I21" s="27">
        <v>8</v>
      </c>
      <c r="J21" s="27" t="s">
        <v>26</v>
      </c>
      <c r="K21" s="27" t="s">
        <v>26</v>
      </c>
      <c r="L21" s="33"/>
      <c r="M21" s="33"/>
      <c r="N21" s="33"/>
      <c r="O21" s="33"/>
      <c r="P21" s="27">
        <v>6.5</v>
      </c>
      <c r="Q21" s="29">
        <f t="shared" si="0"/>
        <v>7.1</v>
      </c>
      <c r="R21" s="30" t="str">
        <f t="shared" si="3"/>
        <v>B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259</v>
      </c>
      <c r="D22" s="91" t="s">
        <v>74</v>
      </c>
      <c r="E22" s="25" t="s">
        <v>260</v>
      </c>
      <c r="F22" s="26" t="s">
        <v>261</v>
      </c>
      <c r="G22" s="24" t="s">
        <v>77</v>
      </c>
      <c r="H22" s="27">
        <v>2</v>
      </c>
      <c r="I22" s="27">
        <v>6</v>
      </c>
      <c r="J22" s="27" t="s">
        <v>26</v>
      </c>
      <c r="K22" s="27" t="s">
        <v>26</v>
      </c>
      <c r="L22" s="33"/>
      <c r="M22" s="33"/>
      <c r="N22" s="33"/>
      <c r="O22" s="33"/>
      <c r="P22" s="27">
        <v>3</v>
      </c>
      <c r="Q22" s="29">
        <f t="shared" si="0"/>
        <v>3.7</v>
      </c>
      <c r="R22" s="30" t="str">
        <f t="shared" si="3"/>
        <v>F</v>
      </c>
      <c r="S22" s="31" t="str">
        <f t="shared" si="1"/>
        <v>Kém</v>
      </c>
      <c r="T22" s="32" t="str">
        <f t="shared" si="4"/>
        <v/>
      </c>
      <c r="U22" s="3"/>
      <c r="V22" s="83" t="str">
        <f t="shared" si="2"/>
        <v>Học lại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262</v>
      </c>
      <c r="D23" s="91" t="s">
        <v>263</v>
      </c>
      <c r="E23" s="25" t="s">
        <v>264</v>
      </c>
      <c r="F23" s="26" t="s">
        <v>265</v>
      </c>
      <c r="G23" s="24" t="s">
        <v>68</v>
      </c>
      <c r="H23" s="27">
        <v>5</v>
      </c>
      <c r="I23" s="27">
        <v>7</v>
      </c>
      <c r="J23" s="27" t="s">
        <v>26</v>
      </c>
      <c r="K23" s="27" t="s">
        <v>26</v>
      </c>
      <c r="L23" s="33"/>
      <c r="M23" s="33"/>
      <c r="N23" s="33"/>
      <c r="O23" s="33"/>
      <c r="P23" s="27">
        <v>7.5</v>
      </c>
      <c r="Q23" s="29">
        <f t="shared" si="0"/>
        <v>6.9</v>
      </c>
      <c r="R23" s="30" t="str">
        <f t="shared" si="3"/>
        <v>C+</v>
      </c>
      <c r="S23" s="31" t="str">
        <f t="shared" si="1"/>
        <v>Trung bình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266</v>
      </c>
      <c r="D24" s="91" t="s">
        <v>83</v>
      </c>
      <c r="E24" s="25" t="s">
        <v>267</v>
      </c>
      <c r="F24" s="26" t="s">
        <v>268</v>
      </c>
      <c r="G24" s="24" t="s">
        <v>166</v>
      </c>
      <c r="H24" s="27">
        <v>6</v>
      </c>
      <c r="I24" s="27">
        <v>8</v>
      </c>
      <c r="J24" s="27" t="s">
        <v>26</v>
      </c>
      <c r="K24" s="27" t="s">
        <v>26</v>
      </c>
      <c r="L24" s="33"/>
      <c r="M24" s="33"/>
      <c r="N24" s="33"/>
      <c r="O24" s="33"/>
      <c r="P24" s="27">
        <v>7.5</v>
      </c>
      <c r="Q24" s="29">
        <f t="shared" si="0"/>
        <v>7.4</v>
      </c>
      <c r="R24" s="30" t="str">
        <f t="shared" si="3"/>
        <v>B</v>
      </c>
      <c r="S24" s="31" t="str">
        <f t="shared" si="1"/>
        <v>Khá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269</v>
      </c>
      <c r="D25" s="91" t="s">
        <v>270</v>
      </c>
      <c r="E25" s="25" t="s">
        <v>186</v>
      </c>
      <c r="F25" s="26" t="s">
        <v>271</v>
      </c>
      <c r="G25" s="24" t="s">
        <v>77</v>
      </c>
      <c r="H25" s="27">
        <v>3</v>
      </c>
      <c r="I25" s="27">
        <v>7</v>
      </c>
      <c r="J25" s="27" t="s">
        <v>26</v>
      </c>
      <c r="K25" s="27" t="s">
        <v>26</v>
      </c>
      <c r="L25" s="33"/>
      <c r="M25" s="33"/>
      <c r="N25" s="33"/>
      <c r="O25" s="33"/>
      <c r="P25" s="27">
        <v>5.5</v>
      </c>
      <c r="Q25" s="29">
        <f t="shared" si="0"/>
        <v>5.5</v>
      </c>
      <c r="R25" s="30" t="str">
        <f t="shared" si="3"/>
        <v>C</v>
      </c>
      <c r="S25" s="31" t="str">
        <f t="shared" si="1"/>
        <v>Trung bình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272</v>
      </c>
      <c r="D26" s="91" t="s">
        <v>273</v>
      </c>
      <c r="E26" s="25" t="s">
        <v>99</v>
      </c>
      <c r="F26" s="26" t="s">
        <v>274</v>
      </c>
      <c r="G26" s="24" t="s">
        <v>208</v>
      </c>
      <c r="H26" s="27">
        <v>5</v>
      </c>
      <c r="I26" s="27">
        <v>6</v>
      </c>
      <c r="J26" s="27" t="s">
        <v>26</v>
      </c>
      <c r="K26" s="27" t="s">
        <v>26</v>
      </c>
      <c r="L26" s="33"/>
      <c r="M26" s="33"/>
      <c r="N26" s="33"/>
      <c r="O26" s="33"/>
      <c r="P26" s="27">
        <v>3.5</v>
      </c>
      <c r="Q26" s="29">
        <f t="shared" si="0"/>
        <v>4.5999999999999996</v>
      </c>
      <c r="R26" s="30" t="str">
        <f t="shared" si="3"/>
        <v>D</v>
      </c>
      <c r="S26" s="31" t="str">
        <f t="shared" si="1"/>
        <v>Trung bình yếu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275</v>
      </c>
      <c r="D27" s="91" t="s">
        <v>276</v>
      </c>
      <c r="E27" s="25" t="s">
        <v>104</v>
      </c>
      <c r="F27" s="26" t="s">
        <v>277</v>
      </c>
      <c r="G27" s="24" t="s">
        <v>63</v>
      </c>
      <c r="H27" s="27">
        <v>4</v>
      </c>
      <c r="I27" s="27">
        <v>7</v>
      </c>
      <c r="J27" s="27" t="s">
        <v>26</v>
      </c>
      <c r="K27" s="27" t="s">
        <v>26</v>
      </c>
      <c r="L27" s="33"/>
      <c r="M27" s="33"/>
      <c r="N27" s="33"/>
      <c r="O27" s="33"/>
      <c r="P27" s="27">
        <v>9</v>
      </c>
      <c r="Q27" s="29">
        <f t="shared" si="0"/>
        <v>7.4</v>
      </c>
      <c r="R27" s="30" t="str">
        <f t="shared" si="3"/>
        <v>B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278</v>
      </c>
      <c r="D28" s="91" t="s">
        <v>83</v>
      </c>
      <c r="E28" s="25" t="s">
        <v>279</v>
      </c>
      <c r="F28" s="26" t="s">
        <v>280</v>
      </c>
      <c r="G28" s="24" t="s">
        <v>68</v>
      </c>
      <c r="H28" s="27">
        <v>6</v>
      </c>
      <c r="I28" s="27">
        <v>7</v>
      </c>
      <c r="J28" s="27" t="s">
        <v>26</v>
      </c>
      <c r="K28" s="27" t="s">
        <v>26</v>
      </c>
      <c r="L28" s="33"/>
      <c r="M28" s="33"/>
      <c r="N28" s="33"/>
      <c r="O28" s="33"/>
      <c r="P28" s="27">
        <v>7.5</v>
      </c>
      <c r="Q28" s="29">
        <f t="shared" si="0"/>
        <v>7.1</v>
      </c>
      <c r="R28" s="30" t="str">
        <f t="shared" si="3"/>
        <v>B</v>
      </c>
      <c r="S28" s="31" t="str">
        <f t="shared" si="1"/>
        <v>Khá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281</v>
      </c>
      <c r="D29" s="91" t="s">
        <v>282</v>
      </c>
      <c r="E29" s="25" t="s">
        <v>279</v>
      </c>
      <c r="F29" s="26" t="s">
        <v>283</v>
      </c>
      <c r="G29" s="24" t="s">
        <v>166</v>
      </c>
      <c r="H29" s="27">
        <v>5</v>
      </c>
      <c r="I29" s="27">
        <v>7</v>
      </c>
      <c r="J29" s="27" t="s">
        <v>26</v>
      </c>
      <c r="K29" s="27" t="s">
        <v>26</v>
      </c>
      <c r="L29" s="33"/>
      <c r="M29" s="33"/>
      <c r="N29" s="33"/>
      <c r="O29" s="33"/>
      <c r="P29" s="27">
        <v>8.5</v>
      </c>
      <c r="Q29" s="29">
        <f t="shared" si="0"/>
        <v>7.4</v>
      </c>
      <c r="R29" s="30" t="str">
        <f t="shared" si="3"/>
        <v>B</v>
      </c>
      <c r="S29" s="31" t="str">
        <f t="shared" si="1"/>
        <v>Khá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284</v>
      </c>
      <c r="D30" s="91" t="s">
        <v>285</v>
      </c>
      <c r="E30" s="25" t="s">
        <v>286</v>
      </c>
      <c r="F30" s="26" t="s">
        <v>287</v>
      </c>
      <c r="G30" s="24" t="s">
        <v>101</v>
      </c>
      <c r="H30" s="27">
        <v>6</v>
      </c>
      <c r="I30" s="27">
        <v>6</v>
      </c>
      <c r="J30" s="27" t="s">
        <v>26</v>
      </c>
      <c r="K30" s="27" t="s">
        <v>26</v>
      </c>
      <c r="L30" s="33"/>
      <c r="M30" s="33"/>
      <c r="N30" s="33"/>
      <c r="O30" s="33"/>
      <c r="P30" s="27">
        <v>5.5</v>
      </c>
      <c r="Q30" s="29">
        <f t="shared" si="0"/>
        <v>5.8</v>
      </c>
      <c r="R30" s="30" t="str">
        <f t="shared" si="3"/>
        <v>C</v>
      </c>
      <c r="S30" s="31" t="str">
        <f t="shared" si="1"/>
        <v>Trung bình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288</v>
      </c>
      <c r="D31" s="91" t="s">
        <v>60</v>
      </c>
      <c r="E31" s="25" t="s">
        <v>289</v>
      </c>
      <c r="F31" s="26" t="s">
        <v>287</v>
      </c>
      <c r="G31" s="24" t="s">
        <v>166</v>
      </c>
      <c r="H31" s="27">
        <v>5</v>
      </c>
      <c r="I31" s="27">
        <v>6</v>
      </c>
      <c r="J31" s="27" t="s">
        <v>26</v>
      </c>
      <c r="K31" s="27" t="s">
        <v>26</v>
      </c>
      <c r="L31" s="33"/>
      <c r="M31" s="33"/>
      <c r="N31" s="33"/>
      <c r="O31" s="33"/>
      <c r="P31" s="27">
        <v>7</v>
      </c>
      <c r="Q31" s="29">
        <f t="shared" si="0"/>
        <v>6.3</v>
      </c>
      <c r="R31" s="30" t="str">
        <f t="shared" si="3"/>
        <v>C</v>
      </c>
      <c r="S31" s="31" t="str">
        <f t="shared" si="1"/>
        <v>Trung bình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290</v>
      </c>
      <c r="D32" s="91" t="s">
        <v>291</v>
      </c>
      <c r="E32" s="25" t="s">
        <v>292</v>
      </c>
      <c r="F32" s="26" t="s">
        <v>293</v>
      </c>
      <c r="G32" s="24" t="s">
        <v>68</v>
      </c>
      <c r="H32" s="27">
        <v>4</v>
      </c>
      <c r="I32" s="27">
        <v>7</v>
      </c>
      <c r="J32" s="27" t="s">
        <v>26</v>
      </c>
      <c r="K32" s="27" t="s">
        <v>26</v>
      </c>
      <c r="L32" s="33"/>
      <c r="M32" s="33"/>
      <c r="N32" s="33"/>
      <c r="O32" s="33"/>
      <c r="P32" s="27">
        <v>4.5</v>
      </c>
      <c r="Q32" s="29">
        <f t="shared" si="0"/>
        <v>5.2</v>
      </c>
      <c r="R32" s="30" t="str">
        <f t="shared" si="3"/>
        <v>D+</v>
      </c>
      <c r="S32" s="31" t="str">
        <f t="shared" si="1"/>
        <v>Trung bình yếu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294</v>
      </c>
      <c r="D33" s="91" t="s">
        <v>295</v>
      </c>
      <c r="E33" s="25" t="s">
        <v>296</v>
      </c>
      <c r="F33" s="26" t="s">
        <v>297</v>
      </c>
      <c r="G33" s="24" t="s">
        <v>77</v>
      </c>
      <c r="H33" s="27">
        <v>5</v>
      </c>
      <c r="I33" s="27">
        <v>7</v>
      </c>
      <c r="J33" s="27" t="s">
        <v>26</v>
      </c>
      <c r="K33" s="27" t="s">
        <v>26</v>
      </c>
      <c r="L33" s="33"/>
      <c r="M33" s="33"/>
      <c r="N33" s="33"/>
      <c r="O33" s="33"/>
      <c r="P33" s="27">
        <v>7.5</v>
      </c>
      <c r="Q33" s="29">
        <f t="shared" si="0"/>
        <v>6.9</v>
      </c>
      <c r="R33" s="30" t="str">
        <f t="shared" si="3"/>
        <v>C+</v>
      </c>
      <c r="S33" s="31" t="str">
        <f t="shared" si="1"/>
        <v>Trung bình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298</v>
      </c>
      <c r="D34" s="91" t="s">
        <v>299</v>
      </c>
      <c r="E34" s="25" t="s">
        <v>143</v>
      </c>
      <c r="F34" s="26" t="s">
        <v>300</v>
      </c>
      <c r="G34" s="24" t="s">
        <v>184</v>
      </c>
      <c r="H34" s="27">
        <v>7</v>
      </c>
      <c r="I34" s="27">
        <v>8</v>
      </c>
      <c r="J34" s="27" t="s">
        <v>26</v>
      </c>
      <c r="K34" s="27" t="s">
        <v>26</v>
      </c>
      <c r="L34" s="33"/>
      <c r="M34" s="33"/>
      <c r="N34" s="33"/>
      <c r="O34" s="33"/>
      <c r="P34" s="27">
        <v>9</v>
      </c>
      <c r="Q34" s="29">
        <f t="shared" si="0"/>
        <v>8.3000000000000007</v>
      </c>
      <c r="R34" s="30" t="str">
        <f t="shared" si="3"/>
        <v>B+</v>
      </c>
      <c r="S34" s="31" t="str">
        <f t="shared" si="1"/>
        <v>Khá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18.75" customHeight="1">
      <c r="B35" s="23">
        <v>26</v>
      </c>
      <c r="C35" s="24" t="s">
        <v>301</v>
      </c>
      <c r="D35" s="91" t="s">
        <v>302</v>
      </c>
      <c r="E35" s="25" t="s">
        <v>303</v>
      </c>
      <c r="F35" s="26" t="s">
        <v>304</v>
      </c>
      <c r="G35" s="24" t="s">
        <v>77</v>
      </c>
      <c r="H35" s="27">
        <v>3</v>
      </c>
      <c r="I35" s="27">
        <v>8</v>
      </c>
      <c r="J35" s="27" t="s">
        <v>26</v>
      </c>
      <c r="K35" s="27" t="s">
        <v>26</v>
      </c>
      <c r="L35" s="33"/>
      <c r="M35" s="33"/>
      <c r="N35" s="33"/>
      <c r="O35" s="33"/>
      <c r="P35" s="27">
        <v>6</v>
      </c>
      <c r="Q35" s="29">
        <f t="shared" si="0"/>
        <v>6</v>
      </c>
      <c r="R35" s="30" t="str">
        <f t="shared" si="3"/>
        <v>C</v>
      </c>
      <c r="S35" s="31" t="str">
        <f t="shared" si="1"/>
        <v>Trung bình</v>
      </c>
      <c r="T35" s="32" t="str">
        <f t="shared" si="4"/>
        <v/>
      </c>
      <c r="U35" s="3"/>
      <c r="V35" s="83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9" ht="7.5" customHeight="1">
      <c r="A36" s="2"/>
      <c r="B36" s="34"/>
      <c r="C36" s="35"/>
      <c r="D36" s="92"/>
      <c r="E36" s="36"/>
      <c r="F36" s="36"/>
      <c r="G36" s="36"/>
      <c r="H36" s="37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"/>
    </row>
    <row r="37" spans="1:39" ht="16.5">
      <c r="A37" s="2"/>
      <c r="B37" s="131" t="s">
        <v>27</v>
      </c>
      <c r="C37" s="131"/>
      <c r="D37" s="92"/>
      <c r="E37" s="36"/>
      <c r="F37" s="36"/>
      <c r="G37" s="36"/>
      <c r="H37" s="37"/>
      <c r="I37" s="38"/>
      <c r="J37" s="38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"/>
    </row>
    <row r="38" spans="1:39" ht="16.5" customHeight="1">
      <c r="A38" s="2"/>
      <c r="B38" s="40" t="s">
        <v>28</v>
      </c>
      <c r="C38" s="40"/>
      <c r="D38" s="93">
        <f>+$Y$8</f>
        <v>26</v>
      </c>
      <c r="E38" s="41" t="s">
        <v>29</v>
      </c>
      <c r="F38" s="41"/>
      <c r="G38" s="106" t="s">
        <v>30</v>
      </c>
      <c r="H38" s="106"/>
      <c r="I38" s="106"/>
      <c r="J38" s="106"/>
      <c r="K38" s="106"/>
      <c r="L38" s="106"/>
      <c r="M38" s="106"/>
      <c r="N38" s="106"/>
      <c r="O38" s="106"/>
      <c r="P38" s="42">
        <f>$Y$8 -COUNTIF($T$9:$T$196,"Vắng") -COUNTIF($T$9:$T$196,"Vắng có phép") - COUNTIF($T$9:$T$196,"Đình chỉ thi") - COUNTIF($T$9:$T$196,"Không đủ ĐKDT")</f>
        <v>26</v>
      </c>
      <c r="Q38" s="42"/>
      <c r="R38" s="43"/>
      <c r="S38" s="44"/>
      <c r="T38" s="44" t="s">
        <v>29</v>
      </c>
      <c r="U38" s="3"/>
    </row>
    <row r="39" spans="1:39" ht="16.5" customHeight="1">
      <c r="A39" s="2"/>
      <c r="B39" s="40" t="s">
        <v>31</v>
      </c>
      <c r="C39" s="40"/>
      <c r="D39" s="93">
        <f>+$AJ$8</f>
        <v>25</v>
      </c>
      <c r="E39" s="41" t="s">
        <v>29</v>
      </c>
      <c r="F39" s="41"/>
      <c r="G39" s="106" t="s">
        <v>32</v>
      </c>
      <c r="H39" s="106"/>
      <c r="I39" s="106"/>
      <c r="J39" s="106"/>
      <c r="K39" s="106"/>
      <c r="L39" s="106"/>
      <c r="M39" s="106"/>
      <c r="N39" s="106"/>
      <c r="O39" s="106"/>
      <c r="P39" s="45">
        <f>COUNTIF($T$9:$T$72,"Vắng")</f>
        <v>0</v>
      </c>
      <c r="Q39" s="45"/>
      <c r="R39" s="46"/>
      <c r="S39" s="44"/>
      <c r="T39" s="44" t="s">
        <v>29</v>
      </c>
      <c r="U39" s="3"/>
    </row>
    <row r="40" spans="1:39" ht="16.5" customHeight="1">
      <c r="A40" s="2"/>
      <c r="B40" s="40" t="s">
        <v>46</v>
      </c>
      <c r="C40" s="40"/>
      <c r="D40" s="94">
        <f>COUNTIF(V10:V35,"Học lại")</f>
        <v>1</v>
      </c>
      <c r="E40" s="41" t="s">
        <v>29</v>
      </c>
      <c r="F40" s="41"/>
      <c r="G40" s="106" t="s">
        <v>47</v>
      </c>
      <c r="H40" s="106"/>
      <c r="I40" s="106"/>
      <c r="J40" s="106"/>
      <c r="K40" s="106"/>
      <c r="L40" s="106"/>
      <c r="M40" s="106"/>
      <c r="N40" s="106"/>
      <c r="O40" s="106"/>
      <c r="P40" s="42">
        <f>COUNTIF($T$9:$T$72,"Vắng có phép")</f>
        <v>0</v>
      </c>
      <c r="Q40" s="42"/>
      <c r="R40" s="43"/>
      <c r="S40" s="44"/>
      <c r="T40" s="44" t="s">
        <v>29</v>
      </c>
      <c r="U40" s="3"/>
    </row>
    <row r="41" spans="1:39" ht="3" customHeight="1">
      <c r="A41" s="2"/>
      <c r="B41" s="34"/>
      <c r="C41" s="35"/>
      <c r="D41" s="92"/>
      <c r="E41" s="36"/>
      <c r="F41" s="36"/>
      <c r="G41" s="36"/>
      <c r="H41" s="37"/>
      <c r="I41" s="38"/>
      <c r="J41" s="38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"/>
    </row>
    <row r="42" spans="1:39">
      <c r="B42" s="79" t="s">
        <v>33</v>
      </c>
      <c r="C42" s="79"/>
      <c r="D42" s="95">
        <f>COUNTIF(V10:V35,"Thi lại")</f>
        <v>0</v>
      </c>
      <c r="E42" s="80" t="s">
        <v>29</v>
      </c>
      <c r="F42" s="3"/>
      <c r="G42" s="3"/>
      <c r="H42" s="3"/>
      <c r="I42" s="3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3"/>
    </row>
    <row r="43" spans="1:39" ht="15.75" customHeight="1">
      <c r="B43" s="79"/>
      <c r="C43" s="79"/>
      <c r="D43" s="95"/>
      <c r="E43" s="80"/>
      <c r="F43" s="3"/>
      <c r="G43" s="3"/>
      <c r="H43" s="3"/>
      <c r="I43" s="3"/>
      <c r="J43" s="104" t="s">
        <v>1127</v>
      </c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3"/>
      <c r="W43" s="2"/>
      <c r="AM43" s="55"/>
    </row>
    <row r="44" spans="1:39">
      <c r="A44" s="47"/>
      <c r="B44" s="102" t="s">
        <v>34</v>
      </c>
      <c r="C44" s="102"/>
      <c r="D44" s="102"/>
      <c r="E44" s="102"/>
      <c r="F44" s="102"/>
      <c r="G44" s="102"/>
      <c r="H44" s="102"/>
      <c r="I44" s="48"/>
      <c r="J44" s="105" t="s">
        <v>1128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3"/>
      <c r="W44" s="2"/>
      <c r="AM44" s="55"/>
    </row>
    <row r="45" spans="1:39" ht="15.75" customHeight="1">
      <c r="A45" s="2"/>
      <c r="B45" s="34"/>
      <c r="C45" s="49"/>
      <c r="D45" s="96"/>
      <c r="E45" s="50"/>
      <c r="F45" s="50"/>
      <c r="G45" s="50"/>
      <c r="H45" s="51"/>
      <c r="I45" s="52"/>
      <c r="J45" s="105" t="s">
        <v>1129</v>
      </c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3"/>
      <c r="W45" s="2"/>
      <c r="AM45" s="55"/>
    </row>
    <row r="46" spans="1:39" s="2" customFormat="1">
      <c r="B46" s="102" t="s">
        <v>35</v>
      </c>
      <c r="C46" s="102"/>
      <c r="D46" s="103" t="s">
        <v>1130</v>
      </c>
      <c r="E46" s="103"/>
      <c r="F46" s="103"/>
      <c r="G46" s="103"/>
      <c r="H46" s="103"/>
      <c r="I46" s="52"/>
      <c r="J46" s="52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5">
    <filterColumn colId="3" showButton="0"/>
  </autoFilter>
  <mergeCells count="46">
    <mergeCell ref="B1:G1"/>
    <mergeCell ref="H1:T1"/>
    <mergeCell ref="B2:G2"/>
    <mergeCell ref="H2:T2"/>
    <mergeCell ref="G40:O40"/>
    <mergeCell ref="G7:G8"/>
    <mergeCell ref="H7:H8"/>
    <mergeCell ref="I7:I8"/>
    <mergeCell ref="J7:J8"/>
    <mergeCell ref="K7:K8"/>
    <mergeCell ref="L7:L8"/>
    <mergeCell ref="T7:T9"/>
    <mergeCell ref="B9:G9"/>
    <mergeCell ref="B37:C37"/>
    <mergeCell ref="G38:O38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9:O39"/>
    <mergeCell ref="R7:R8"/>
    <mergeCell ref="S7:S8"/>
    <mergeCell ref="J42:T42"/>
    <mergeCell ref="B44:H44"/>
    <mergeCell ref="B46:C46"/>
    <mergeCell ref="D46:H46"/>
    <mergeCell ref="J43:U43"/>
    <mergeCell ref="J44:U44"/>
    <mergeCell ref="J45:U45"/>
  </mergeCells>
  <conditionalFormatting sqref="H10:P35">
    <cfRule type="cellIs" dxfId="11" priority="5" operator="greaterThan">
      <formula>10</formula>
    </cfRule>
  </conditionalFormatting>
  <conditionalFormatting sqref="C1:C1048576">
    <cfRule type="duplicateValues" dxfId="10" priority="4"/>
  </conditionalFormatting>
  <conditionalFormatting sqref="C43:C46">
    <cfRule type="duplicateValues" dxfId="9" priority="10"/>
  </conditionalFormatting>
  <conditionalFormatting sqref="O43:O46">
    <cfRule type="duplicateValues" dxfId="8" priority="12"/>
  </conditionalFormatting>
  <dataValidations count="1">
    <dataValidation allowBlank="1" showInputMessage="1" showErrorMessage="1" errorTitle="Không xóa dữ liệu" error="Không xóa dữ liệu" prompt="Không xóa dữ liệu" sqref="D40 V10:W35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AM42"/>
  <sheetViews>
    <sheetView tabSelected="1" workbookViewId="0">
      <pane ySplit="3" topLeftCell="A22" activePane="bottomLeft" state="frozen"/>
      <selection activeCell="A47" sqref="A47:XFD56"/>
      <selection pane="bottomLeft" activeCell="Q13" sqref="Q13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1125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Nhóm:02</v>
      </c>
      <c r="Y8" s="63">
        <f>+$AH$8+$AJ$8+$AF$8</f>
        <v>17</v>
      </c>
      <c r="Z8" s="57">
        <f>COUNTIF($S$9:$S$57,"Khiển trách")</f>
        <v>0</v>
      </c>
      <c r="AA8" s="57">
        <f>COUNTIF($S$9:$S$57,"Cảnh cáo")</f>
        <v>0</v>
      </c>
      <c r="AB8" s="57">
        <f>COUNTIF($S$9:$S$57,"Đình chỉ thi")</f>
        <v>0</v>
      </c>
      <c r="AC8" s="64">
        <f>+($Z$8+$AA$8+$AB$8)/$Y$8*100%</f>
        <v>0</v>
      </c>
      <c r="AD8" s="57">
        <f>SUM(COUNTIF($S$9:$S$55,"Vắng"),COUNTIF($S$9:$S$55,"Vắng có phép"))</f>
        <v>0</v>
      </c>
      <c r="AE8" s="65">
        <f>+$AD$8/$Y$8</f>
        <v>0</v>
      </c>
      <c r="AF8" s="66">
        <f>COUNTIF($V$9:$V$55,"Thi lại")</f>
        <v>0</v>
      </c>
      <c r="AG8" s="65">
        <f>+$AF$8/$Y$8</f>
        <v>0</v>
      </c>
      <c r="AH8" s="66">
        <f>COUNTIF($V$9:$V$56,"Học lại")</f>
        <v>5</v>
      </c>
      <c r="AI8" s="65">
        <f>+$AH$8/$Y$8</f>
        <v>0.29411764705882354</v>
      </c>
      <c r="AJ8" s="57">
        <f>COUNTIF($V$10:$V$56,"Đạt")</f>
        <v>12</v>
      </c>
      <c r="AK8" s="64">
        <f>+$AJ$8/$Y$8</f>
        <v>0.70588235294117652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154</v>
      </c>
      <c r="D10" s="90" t="s">
        <v>155</v>
      </c>
      <c r="E10" s="16" t="s">
        <v>156</v>
      </c>
      <c r="F10" s="17" t="s">
        <v>157</v>
      </c>
      <c r="G10" s="15" t="s">
        <v>54</v>
      </c>
      <c r="H10" s="18">
        <v>6</v>
      </c>
      <c r="I10" s="18">
        <v>10</v>
      </c>
      <c r="J10" s="18" t="s">
        <v>26</v>
      </c>
      <c r="K10" s="18" t="s">
        <v>26</v>
      </c>
      <c r="L10" s="19"/>
      <c r="M10" s="19"/>
      <c r="N10" s="19"/>
      <c r="O10" s="19"/>
      <c r="P10" s="18">
        <v>9.5</v>
      </c>
      <c r="Q10" s="20">
        <f t="shared" ref="Q10:Q26" si="0">ROUND(SUMPRODUCT(H10:P10,$H$9:$P$9)/100,1)</f>
        <v>9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21" t="str">
        <f t="shared" ref="S10:S26" si="1">IF($Q10&lt;4,"Kém",IF(AND($Q10&gt;=4,$Q10&lt;=5.4),"Trung bình yếu",IF(AND($Q10&gt;=5.5,$Q10&lt;=6.9),"Trung bình",IF(AND($Q10&gt;=7,$Q10&lt;=8.4),"Khá",IF(AND($Q10&gt;=8.5,$Q10&lt;=10),"Giỏi","")))))</f>
        <v>Giỏi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158</v>
      </c>
      <c r="D11" s="91" t="s">
        <v>159</v>
      </c>
      <c r="E11" s="25" t="s">
        <v>160</v>
      </c>
      <c r="F11" s="26" t="s">
        <v>161</v>
      </c>
      <c r="G11" s="24" t="s">
        <v>162</v>
      </c>
      <c r="H11" s="27">
        <v>3</v>
      </c>
      <c r="I11" s="27">
        <v>5</v>
      </c>
      <c r="J11" s="27" t="s">
        <v>26</v>
      </c>
      <c r="K11" s="27" t="s">
        <v>26</v>
      </c>
      <c r="L11" s="28"/>
      <c r="M11" s="28"/>
      <c r="N11" s="28"/>
      <c r="O11" s="28"/>
      <c r="P11" s="27">
        <v>3.5</v>
      </c>
      <c r="Q11" s="29">
        <f t="shared" si="0"/>
        <v>3.9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1" t="str">
        <f t="shared" si="1"/>
        <v>Kém</v>
      </c>
      <c r="T11" s="32" t="str">
        <f>+IF(OR($H11=0,$I11=0,$J11=0,$K11=0),"Không đủ ĐKDT","")</f>
        <v/>
      </c>
      <c r="U11" s="3"/>
      <c r="V11" s="83" t="str">
        <f t="shared" ref="V11:V2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163</v>
      </c>
      <c r="D12" s="91" t="s">
        <v>150</v>
      </c>
      <c r="E12" s="25" t="s">
        <v>164</v>
      </c>
      <c r="F12" s="26" t="s">
        <v>165</v>
      </c>
      <c r="G12" s="24" t="s">
        <v>166</v>
      </c>
      <c r="H12" s="27">
        <v>0</v>
      </c>
      <c r="I12" s="27">
        <v>7</v>
      </c>
      <c r="J12" s="27" t="s">
        <v>26</v>
      </c>
      <c r="K12" s="27" t="s">
        <v>26</v>
      </c>
      <c r="L12" s="33"/>
      <c r="M12" s="33"/>
      <c r="N12" s="33"/>
      <c r="O12" s="33"/>
      <c r="P12" s="133" t="s">
        <v>1133</v>
      </c>
      <c r="Q12" s="29">
        <v>0</v>
      </c>
      <c r="R12" s="30" t="str">
        <f t="shared" ref="R12:R2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1" t="str">
        <f t="shared" si="1"/>
        <v>Kém</v>
      </c>
      <c r="T12" s="32" t="str">
        <f t="shared" ref="T12:T26" si="4">+IF(OR($H12=0,$I12=0,$J12=0,$K12=0),"Không đủ ĐKDT","")</f>
        <v>Không đủ ĐKDT</v>
      </c>
      <c r="U12" s="3"/>
      <c r="V12" s="83" t="str">
        <f t="shared" si="2"/>
        <v>Học lại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167</v>
      </c>
      <c r="D13" s="91" t="s">
        <v>126</v>
      </c>
      <c r="E13" s="25" t="s">
        <v>75</v>
      </c>
      <c r="F13" s="26" t="s">
        <v>168</v>
      </c>
      <c r="G13" s="24" t="s">
        <v>101</v>
      </c>
      <c r="H13" s="27">
        <v>4</v>
      </c>
      <c r="I13" s="27">
        <v>6</v>
      </c>
      <c r="J13" s="27" t="s">
        <v>26</v>
      </c>
      <c r="K13" s="27" t="s">
        <v>26</v>
      </c>
      <c r="L13" s="33"/>
      <c r="M13" s="33"/>
      <c r="N13" s="33"/>
      <c r="O13" s="33"/>
      <c r="P13" s="27">
        <v>3</v>
      </c>
      <c r="Q13" s="29">
        <f t="shared" si="0"/>
        <v>4.0999999999999996</v>
      </c>
      <c r="R13" s="30" t="str">
        <f t="shared" si="3"/>
        <v>D</v>
      </c>
      <c r="S13" s="31" t="str">
        <f t="shared" si="1"/>
        <v>Trung bình yếu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169</v>
      </c>
      <c r="D14" s="91" t="s">
        <v>170</v>
      </c>
      <c r="E14" s="25" t="s">
        <v>75</v>
      </c>
      <c r="F14" s="26" t="s">
        <v>171</v>
      </c>
      <c r="G14" s="24" t="s">
        <v>172</v>
      </c>
      <c r="H14" s="27">
        <v>4</v>
      </c>
      <c r="I14" s="27">
        <v>10</v>
      </c>
      <c r="J14" s="27" t="s">
        <v>26</v>
      </c>
      <c r="K14" s="27" t="s">
        <v>26</v>
      </c>
      <c r="L14" s="33"/>
      <c r="M14" s="33"/>
      <c r="N14" s="33"/>
      <c r="O14" s="33"/>
      <c r="P14" s="27">
        <v>8.5</v>
      </c>
      <c r="Q14" s="29">
        <f t="shared" si="0"/>
        <v>8.1</v>
      </c>
      <c r="R14" s="30" t="str">
        <f t="shared" si="3"/>
        <v>B+</v>
      </c>
      <c r="S14" s="31" t="str">
        <f t="shared" si="1"/>
        <v>Khá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173</v>
      </c>
      <c r="D15" s="91" t="s">
        <v>60</v>
      </c>
      <c r="E15" s="25" t="s">
        <v>174</v>
      </c>
      <c r="F15" s="26" t="s">
        <v>175</v>
      </c>
      <c r="G15" s="24" t="s">
        <v>63</v>
      </c>
      <c r="H15" s="27">
        <v>7</v>
      </c>
      <c r="I15" s="27">
        <v>10</v>
      </c>
      <c r="J15" s="27" t="s">
        <v>26</v>
      </c>
      <c r="K15" s="27" t="s">
        <v>26</v>
      </c>
      <c r="L15" s="33"/>
      <c r="M15" s="33"/>
      <c r="N15" s="33"/>
      <c r="O15" s="33"/>
      <c r="P15" s="27">
        <v>7.5</v>
      </c>
      <c r="Q15" s="29">
        <f t="shared" si="0"/>
        <v>8.1999999999999993</v>
      </c>
      <c r="R15" s="30" t="str">
        <f t="shared" si="3"/>
        <v>B+</v>
      </c>
      <c r="S15" s="31" t="str">
        <f t="shared" si="1"/>
        <v>Khá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176</v>
      </c>
      <c r="D16" s="91" t="s">
        <v>177</v>
      </c>
      <c r="E16" s="25" t="s">
        <v>178</v>
      </c>
      <c r="F16" s="26" t="s">
        <v>179</v>
      </c>
      <c r="G16" s="24" t="s">
        <v>101</v>
      </c>
      <c r="H16" s="27">
        <v>3.5</v>
      </c>
      <c r="I16" s="27">
        <v>6</v>
      </c>
      <c r="J16" s="27" t="s">
        <v>26</v>
      </c>
      <c r="K16" s="27" t="s">
        <v>26</v>
      </c>
      <c r="L16" s="33"/>
      <c r="M16" s="33"/>
      <c r="N16" s="33"/>
      <c r="O16" s="33"/>
      <c r="P16" s="27">
        <v>3</v>
      </c>
      <c r="Q16" s="29">
        <f t="shared" si="0"/>
        <v>4</v>
      </c>
      <c r="R16" s="30" t="str">
        <f t="shared" si="3"/>
        <v>D</v>
      </c>
      <c r="S16" s="31" t="str">
        <f t="shared" si="1"/>
        <v>Trung bình yếu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1:38" ht="18.75" customHeight="1">
      <c r="B17" s="23">
        <v>8</v>
      </c>
      <c r="C17" s="24" t="s">
        <v>180</v>
      </c>
      <c r="D17" s="91" t="s">
        <v>181</v>
      </c>
      <c r="E17" s="25" t="s">
        <v>182</v>
      </c>
      <c r="F17" s="26" t="s">
        <v>183</v>
      </c>
      <c r="G17" s="24" t="s">
        <v>184</v>
      </c>
      <c r="H17" s="27">
        <v>8.5</v>
      </c>
      <c r="I17" s="27">
        <v>8</v>
      </c>
      <c r="J17" s="27" t="s">
        <v>26</v>
      </c>
      <c r="K17" s="27" t="s">
        <v>26</v>
      </c>
      <c r="L17" s="33"/>
      <c r="M17" s="33"/>
      <c r="N17" s="33"/>
      <c r="O17" s="33"/>
      <c r="P17" s="27">
        <v>8</v>
      </c>
      <c r="Q17" s="29">
        <f t="shared" si="0"/>
        <v>8.1</v>
      </c>
      <c r="R17" s="30" t="str">
        <f t="shared" si="3"/>
        <v>B+</v>
      </c>
      <c r="S17" s="31" t="str">
        <f t="shared" si="1"/>
        <v>Khá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1:38" ht="18.75" customHeight="1">
      <c r="B18" s="23">
        <v>9</v>
      </c>
      <c r="C18" s="24" t="s">
        <v>185</v>
      </c>
      <c r="D18" s="91" t="s">
        <v>83</v>
      </c>
      <c r="E18" s="25" t="s">
        <v>186</v>
      </c>
      <c r="F18" s="26" t="s">
        <v>67</v>
      </c>
      <c r="G18" s="24" t="s">
        <v>54</v>
      </c>
      <c r="H18" s="27">
        <v>7</v>
      </c>
      <c r="I18" s="27">
        <v>8</v>
      </c>
      <c r="J18" s="27" t="s">
        <v>26</v>
      </c>
      <c r="K18" s="27" t="s">
        <v>26</v>
      </c>
      <c r="L18" s="33"/>
      <c r="M18" s="33"/>
      <c r="N18" s="33"/>
      <c r="O18" s="33"/>
      <c r="P18" s="27">
        <v>8</v>
      </c>
      <c r="Q18" s="29">
        <f t="shared" si="0"/>
        <v>7.8</v>
      </c>
      <c r="R18" s="30" t="str">
        <f t="shared" si="3"/>
        <v>B</v>
      </c>
      <c r="S18" s="31" t="str">
        <f t="shared" si="1"/>
        <v>Khá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1:38" ht="18.75" customHeight="1">
      <c r="B19" s="23">
        <v>10</v>
      </c>
      <c r="C19" s="24" t="s">
        <v>187</v>
      </c>
      <c r="D19" s="91" t="s">
        <v>188</v>
      </c>
      <c r="E19" s="25" t="s">
        <v>189</v>
      </c>
      <c r="F19" s="26" t="s">
        <v>190</v>
      </c>
      <c r="G19" s="24" t="s">
        <v>184</v>
      </c>
      <c r="H19" s="27">
        <v>0</v>
      </c>
      <c r="I19" s="27">
        <v>5</v>
      </c>
      <c r="J19" s="27" t="s">
        <v>26</v>
      </c>
      <c r="K19" s="27" t="s">
        <v>26</v>
      </c>
      <c r="L19" s="33"/>
      <c r="M19" s="33"/>
      <c r="N19" s="33"/>
      <c r="O19" s="33"/>
      <c r="P19" s="133" t="s">
        <v>1133</v>
      </c>
      <c r="Q19" s="29">
        <v>0</v>
      </c>
      <c r="R19" s="30" t="str">
        <f t="shared" si="3"/>
        <v>F</v>
      </c>
      <c r="S19" s="31" t="str">
        <f t="shared" si="1"/>
        <v>Kém</v>
      </c>
      <c r="T19" s="32" t="str">
        <f t="shared" si="4"/>
        <v>Không đủ ĐKDT</v>
      </c>
      <c r="U19" s="3"/>
      <c r="V19" s="83" t="str">
        <f t="shared" si="2"/>
        <v>Học lại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1:38" ht="18.75" customHeight="1">
      <c r="B20" s="23">
        <v>11</v>
      </c>
      <c r="C20" s="24" t="s">
        <v>191</v>
      </c>
      <c r="D20" s="91" t="s">
        <v>192</v>
      </c>
      <c r="E20" s="25" t="s">
        <v>104</v>
      </c>
      <c r="F20" s="26" t="s">
        <v>193</v>
      </c>
      <c r="G20" s="24" t="s">
        <v>194</v>
      </c>
      <c r="H20" s="27">
        <v>2</v>
      </c>
      <c r="I20" s="27">
        <v>7</v>
      </c>
      <c r="J20" s="27" t="s">
        <v>26</v>
      </c>
      <c r="K20" s="27" t="s">
        <v>26</v>
      </c>
      <c r="L20" s="33"/>
      <c r="M20" s="33"/>
      <c r="N20" s="33"/>
      <c r="O20" s="33"/>
      <c r="P20" s="27">
        <v>0.5</v>
      </c>
      <c r="Q20" s="29">
        <f t="shared" si="0"/>
        <v>2.8</v>
      </c>
      <c r="R20" s="30" t="str">
        <f t="shared" si="3"/>
        <v>F</v>
      </c>
      <c r="S20" s="31" t="str">
        <f t="shared" si="1"/>
        <v>Kém</v>
      </c>
      <c r="T20" s="32" t="str">
        <f t="shared" si="4"/>
        <v/>
      </c>
      <c r="U20" s="3"/>
      <c r="V20" s="83" t="str">
        <f t="shared" si="2"/>
        <v>Học lại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1:38" ht="18.75" customHeight="1">
      <c r="B21" s="23">
        <v>12</v>
      </c>
      <c r="C21" s="24" t="s">
        <v>195</v>
      </c>
      <c r="D21" s="91" t="s">
        <v>196</v>
      </c>
      <c r="E21" s="25" t="s">
        <v>197</v>
      </c>
      <c r="F21" s="26" t="s">
        <v>198</v>
      </c>
      <c r="G21" s="24" t="s">
        <v>54</v>
      </c>
      <c r="H21" s="27">
        <v>8</v>
      </c>
      <c r="I21" s="27">
        <v>10</v>
      </c>
      <c r="J21" s="27" t="s">
        <v>26</v>
      </c>
      <c r="K21" s="27" t="s">
        <v>26</v>
      </c>
      <c r="L21" s="33"/>
      <c r="M21" s="33"/>
      <c r="N21" s="33"/>
      <c r="O21" s="33"/>
      <c r="P21" s="27">
        <v>9.5</v>
      </c>
      <c r="Q21" s="29">
        <f t="shared" si="0"/>
        <v>9.4</v>
      </c>
      <c r="R21" s="30" t="str">
        <f t="shared" si="3"/>
        <v>A+</v>
      </c>
      <c r="S21" s="31" t="str">
        <f t="shared" si="1"/>
        <v>Giỏi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1:38" ht="18.75" customHeight="1">
      <c r="B22" s="23">
        <v>13</v>
      </c>
      <c r="C22" s="24" t="s">
        <v>199</v>
      </c>
      <c r="D22" s="91" t="s">
        <v>200</v>
      </c>
      <c r="E22" s="25" t="s">
        <v>201</v>
      </c>
      <c r="F22" s="26" t="s">
        <v>202</v>
      </c>
      <c r="G22" s="24" t="s">
        <v>203</v>
      </c>
      <c r="H22" s="27">
        <v>0</v>
      </c>
      <c r="I22" s="27">
        <v>0</v>
      </c>
      <c r="J22" s="27" t="s">
        <v>26</v>
      </c>
      <c r="K22" s="27" t="s">
        <v>26</v>
      </c>
      <c r="L22" s="33"/>
      <c r="M22" s="33"/>
      <c r="N22" s="33"/>
      <c r="O22" s="33"/>
      <c r="P22" s="133" t="s">
        <v>1133</v>
      </c>
      <c r="Q22" s="29">
        <f t="shared" si="0"/>
        <v>0</v>
      </c>
      <c r="R22" s="30" t="str">
        <f t="shared" si="3"/>
        <v>F</v>
      </c>
      <c r="S22" s="31" t="str">
        <f t="shared" si="1"/>
        <v>Kém</v>
      </c>
      <c r="T22" s="32" t="str">
        <f t="shared" si="4"/>
        <v>Không đủ ĐKDT</v>
      </c>
      <c r="U22" s="3"/>
      <c r="V22" s="83" t="str">
        <f t="shared" si="2"/>
        <v>Học lại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1:38" ht="18.75" customHeight="1">
      <c r="B23" s="23">
        <v>14</v>
      </c>
      <c r="C23" s="24" t="s">
        <v>204</v>
      </c>
      <c r="D23" s="91" t="s">
        <v>205</v>
      </c>
      <c r="E23" s="25" t="s">
        <v>206</v>
      </c>
      <c r="F23" s="26" t="s">
        <v>207</v>
      </c>
      <c r="G23" s="24" t="s">
        <v>208</v>
      </c>
      <c r="H23" s="27">
        <v>7</v>
      </c>
      <c r="I23" s="27">
        <v>8</v>
      </c>
      <c r="J23" s="27" t="s">
        <v>26</v>
      </c>
      <c r="K23" s="27" t="s">
        <v>26</v>
      </c>
      <c r="L23" s="33"/>
      <c r="M23" s="33"/>
      <c r="N23" s="33"/>
      <c r="O23" s="33"/>
      <c r="P23" s="27">
        <v>7.5</v>
      </c>
      <c r="Q23" s="29">
        <f t="shared" si="0"/>
        <v>7.6</v>
      </c>
      <c r="R23" s="30" t="str">
        <f t="shared" si="3"/>
        <v>B</v>
      </c>
      <c r="S23" s="31" t="str">
        <f t="shared" si="1"/>
        <v>Khá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1:38" ht="18.75" customHeight="1">
      <c r="B24" s="23">
        <v>15</v>
      </c>
      <c r="C24" s="24" t="s">
        <v>209</v>
      </c>
      <c r="D24" s="91" t="s">
        <v>210</v>
      </c>
      <c r="E24" s="25" t="s">
        <v>211</v>
      </c>
      <c r="F24" s="26" t="s">
        <v>212</v>
      </c>
      <c r="G24" s="24" t="s">
        <v>54</v>
      </c>
      <c r="H24" s="27">
        <v>3.5</v>
      </c>
      <c r="I24" s="27">
        <v>6</v>
      </c>
      <c r="J24" s="27" t="s">
        <v>26</v>
      </c>
      <c r="K24" s="27" t="s">
        <v>26</v>
      </c>
      <c r="L24" s="33"/>
      <c r="M24" s="33"/>
      <c r="N24" s="33"/>
      <c r="O24" s="33"/>
      <c r="P24" s="27">
        <v>6.5</v>
      </c>
      <c r="Q24" s="29">
        <f t="shared" si="0"/>
        <v>5.8</v>
      </c>
      <c r="R24" s="30" t="str">
        <f t="shared" si="3"/>
        <v>C</v>
      </c>
      <c r="S24" s="31" t="str">
        <f t="shared" si="1"/>
        <v>Trung bình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1:38" ht="18.75" customHeight="1">
      <c r="B25" s="23">
        <v>16</v>
      </c>
      <c r="C25" s="24" t="s">
        <v>213</v>
      </c>
      <c r="D25" s="91" t="s">
        <v>214</v>
      </c>
      <c r="E25" s="25" t="s">
        <v>215</v>
      </c>
      <c r="F25" s="26" t="s">
        <v>216</v>
      </c>
      <c r="G25" s="24" t="s">
        <v>203</v>
      </c>
      <c r="H25" s="27">
        <v>7</v>
      </c>
      <c r="I25" s="27">
        <v>8</v>
      </c>
      <c r="J25" s="27" t="s">
        <v>26</v>
      </c>
      <c r="K25" s="27" t="s">
        <v>26</v>
      </c>
      <c r="L25" s="33"/>
      <c r="M25" s="33"/>
      <c r="N25" s="33"/>
      <c r="O25" s="33"/>
      <c r="P25" s="27">
        <v>6</v>
      </c>
      <c r="Q25" s="29">
        <f t="shared" si="0"/>
        <v>6.8</v>
      </c>
      <c r="R25" s="30" t="str">
        <f t="shared" si="3"/>
        <v>C+</v>
      </c>
      <c r="S25" s="31" t="str">
        <f t="shared" si="1"/>
        <v>Trung bình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1:38" ht="18.75" customHeight="1">
      <c r="B26" s="23">
        <v>17</v>
      </c>
      <c r="C26" s="24" t="s">
        <v>217</v>
      </c>
      <c r="D26" s="91" t="s">
        <v>74</v>
      </c>
      <c r="E26" s="25" t="s">
        <v>139</v>
      </c>
      <c r="F26" s="26" t="s">
        <v>218</v>
      </c>
      <c r="G26" s="24" t="s">
        <v>166</v>
      </c>
      <c r="H26" s="27">
        <v>7</v>
      </c>
      <c r="I26" s="27">
        <v>8</v>
      </c>
      <c r="J26" s="27" t="s">
        <v>26</v>
      </c>
      <c r="K26" s="27" t="s">
        <v>26</v>
      </c>
      <c r="L26" s="33"/>
      <c r="M26" s="33"/>
      <c r="N26" s="33"/>
      <c r="O26" s="33"/>
      <c r="P26" s="27">
        <v>7.5</v>
      </c>
      <c r="Q26" s="29">
        <f t="shared" si="0"/>
        <v>7.6</v>
      </c>
      <c r="R26" s="30" t="str">
        <f t="shared" si="3"/>
        <v>B</v>
      </c>
      <c r="S26" s="31" t="str">
        <f t="shared" si="1"/>
        <v>Khá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1:38" ht="7.5" customHeight="1">
      <c r="A27" s="2"/>
      <c r="B27" s="34"/>
      <c r="C27" s="35"/>
      <c r="D27" s="92"/>
      <c r="E27" s="36"/>
      <c r="F27" s="36"/>
      <c r="G27" s="36"/>
      <c r="H27" s="37"/>
      <c r="I27" s="38"/>
      <c r="J27" s="38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"/>
    </row>
    <row r="28" spans="1:38" ht="16.5">
      <c r="A28" s="2"/>
      <c r="B28" s="131" t="s">
        <v>27</v>
      </c>
      <c r="C28" s="131"/>
      <c r="D28" s="92"/>
      <c r="E28" s="36"/>
      <c r="F28" s="36"/>
      <c r="G28" s="36"/>
      <c r="H28" s="37"/>
      <c r="I28" s="38"/>
      <c r="J28" s="38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"/>
    </row>
    <row r="29" spans="1:38" ht="16.5" customHeight="1">
      <c r="A29" s="2"/>
      <c r="B29" s="40" t="s">
        <v>28</v>
      </c>
      <c r="C29" s="40"/>
      <c r="D29" s="93">
        <f>+$Y$8</f>
        <v>17</v>
      </c>
      <c r="E29" s="41" t="s">
        <v>29</v>
      </c>
      <c r="F29" s="41"/>
      <c r="G29" s="106" t="s">
        <v>30</v>
      </c>
      <c r="H29" s="106"/>
      <c r="I29" s="106"/>
      <c r="J29" s="106"/>
      <c r="K29" s="106"/>
      <c r="L29" s="106"/>
      <c r="M29" s="106"/>
      <c r="N29" s="106"/>
      <c r="O29" s="106"/>
      <c r="P29" s="42">
        <f>$Y$8 -COUNTIF($T$9:$T$187,"Vắng") -COUNTIF($T$9:$T$187,"Vắng có phép") - COUNTIF($T$9:$T$187,"Đình chỉ thi") - COUNTIF($T$9:$T$187,"Không đủ ĐKDT")</f>
        <v>14</v>
      </c>
      <c r="Q29" s="42"/>
      <c r="R29" s="43"/>
      <c r="S29" s="44"/>
      <c r="T29" s="44" t="s">
        <v>29</v>
      </c>
      <c r="U29" s="3"/>
    </row>
    <row r="30" spans="1:38" ht="16.5" customHeight="1">
      <c r="A30" s="2"/>
      <c r="B30" s="40" t="s">
        <v>31</v>
      </c>
      <c r="C30" s="40"/>
      <c r="D30" s="93">
        <f>+$AJ$8</f>
        <v>12</v>
      </c>
      <c r="E30" s="41" t="s">
        <v>29</v>
      </c>
      <c r="F30" s="41"/>
      <c r="G30" s="106" t="s">
        <v>32</v>
      </c>
      <c r="H30" s="106"/>
      <c r="I30" s="106"/>
      <c r="J30" s="106"/>
      <c r="K30" s="106"/>
      <c r="L30" s="106"/>
      <c r="M30" s="106"/>
      <c r="N30" s="106"/>
      <c r="O30" s="106"/>
      <c r="P30" s="45">
        <f>COUNTIF($T$9:$T$63,"Vắng")</f>
        <v>0</v>
      </c>
      <c r="Q30" s="45"/>
      <c r="R30" s="46"/>
      <c r="S30" s="44"/>
      <c r="T30" s="44" t="s">
        <v>29</v>
      </c>
      <c r="U30" s="3"/>
    </row>
    <row r="31" spans="1:38" ht="16.5" customHeight="1">
      <c r="A31" s="2"/>
      <c r="B31" s="40" t="s">
        <v>46</v>
      </c>
      <c r="C31" s="40"/>
      <c r="D31" s="94">
        <f>COUNTIF(V10:V26,"Học lại")</f>
        <v>5</v>
      </c>
      <c r="E31" s="41" t="s">
        <v>29</v>
      </c>
      <c r="F31" s="41"/>
      <c r="G31" s="106" t="s">
        <v>47</v>
      </c>
      <c r="H31" s="106"/>
      <c r="I31" s="106"/>
      <c r="J31" s="106"/>
      <c r="K31" s="106"/>
      <c r="L31" s="106"/>
      <c r="M31" s="106"/>
      <c r="N31" s="106"/>
      <c r="O31" s="106"/>
      <c r="P31" s="42">
        <f>COUNTIF($T$9:$T$63,"Vắng có phép")</f>
        <v>0</v>
      </c>
      <c r="Q31" s="42"/>
      <c r="R31" s="43"/>
      <c r="S31" s="44"/>
      <c r="T31" s="44" t="s">
        <v>29</v>
      </c>
      <c r="U31" s="3"/>
    </row>
    <row r="32" spans="1:38" ht="3" customHeight="1">
      <c r="A32" s="2"/>
      <c r="B32" s="34"/>
      <c r="C32" s="35"/>
      <c r="D32" s="92"/>
      <c r="E32" s="36"/>
      <c r="F32" s="36"/>
      <c r="G32" s="36"/>
      <c r="H32" s="37"/>
      <c r="I32" s="38"/>
      <c r="J32" s="38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"/>
    </row>
    <row r="33" spans="1:39">
      <c r="B33" s="79" t="s">
        <v>33</v>
      </c>
      <c r="C33" s="79"/>
      <c r="D33" s="95">
        <f>COUNTIF(V10:V26,"Thi lại")</f>
        <v>0</v>
      </c>
      <c r="E33" s="80" t="s">
        <v>29</v>
      </c>
      <c r="F33" s="3"/>
      <c r="G33" s="3"/>
      <c r="H33" s="3"/>
      <c r="I33" s="3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3"/>
    </row>
    <row r="34" spans="1:39" ht="15.75" customHeight="1">
      <c r="B34" s="79"/>
      <c r="C34" s="79"/>
      <c r="D34" s="95"/>
      <c r="E34" s="80"/>
      <c r="F34" s="3"/>
      <c r="G34" s="3"/>
      <c r="H34" s="3"/>
      <c r="I34" s="3"/>
      <c r="J34" s="104" t="s">
        <v>1127</v>
      </c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3"/>
      <c r="W34" s="2"/>
      <c r="AM34" s="55"/>
    </row>
    <row r="35" spans="1:39">
      <c r="A35" s="47"/>
      <c r="B35" s="102" t="s">
        <v>34</v>
      </c>
      <c r="C35" s="102"/>
      <c r="D35" s="102"/>
      <c r="E35" s="102"/>
      <c r="F35" s="102"/>
      <c r="G35" s="102"/>
      <c r="H35" s="102"/>
      <c r="I35" s="48"/>
      <c r="J35" s="105" t="s">
        <v>1128</v>
      </c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3"/>
      <c r="W35" s="2"/>
      <c r="AM35" s="55"/>
    </row>
    <row r="36" spans="1:39" ht="15.75" customHeight="1">
      <c r="A36" s="2"/>
      <c r="B36" s="34"/>
      <c r="C36" s="49"/>
      <c r="D36" s="96"/>
      <c r="E36" s="50"/>
      <c r="F36" s="50"/>
      <c r="G36" s="50"/>
      <c r="H36" s="51"/>
      <c r="I36" s="52"/>
      <c r="J36" s="105" t="s">
        <v>1129</v>
      </c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3"/>
      <c r="W36" s="2"/>
      <c r="AM36" s="55"/>
    </row>
    <row r="37" spans="1:39" s="2" customFormat="1">
      <c r="B37" s="102" t="s">
        <v>35</v>
      </c>
      <c r="C37" s="102"/>
      <c r="D37" s="103" t="s">
        <v>1130</v>
      </c>
      <c r="E37" s="103"/>
      <c r="F37" s="103"/>
      <c r="G37" s="103"/>
      <c r="H37" s="103"/>
      <c r="I37" s="52"/>
      <c r="J37" s="52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</row>
    <row r="38" spans="1:39" s="2" customFormat="1">
      <c r="A38" s="1"/>
      <c r="B38" s="3"/>
      <c r="C38" s="3"/>
      <c r="D38" s="97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</row>
    <row r="39" spans="1:39" s="2" customFormat="1">
      <c r="A39" s="1"/>
      <c r="B39" s="3"/>
      <c r="C39" s="3"/>
      <c r="D39" s="97"/>
      <c r="E39" s="3"/>
      <c r="F39" s="3"/>
      <c r="G39" s="3"/>
      <c r="H39" s="3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3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</row>
    <row r="40" spans="1:39" s="2" customFormat="1">
      <c r="A40" s="1"/>
      <c r="B40" s="3"/>
      <c r="C40" s="3"/>
      <c r="D40" s="97"/>
      <c r="E40" s="3"/>
      <c r="F40" s="3"/>
      <c r="G40" s="3"/>
      <c r="H40" s="3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3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</row>
    <row r="41" spans="1:39" s="2" customFormat="1" ht="15.75" customHeight="1">
      <c r="A41" s="1"/>
      <c r="B41" s="3"/>
      <c r="C41" s="3"/>
      <c r="D41" s="97"/>
      <c r="E41" s="3"/>
      <c r="F41" s="3"/>
      <c r="G41" s="3"/>
      <c r="H41" s="3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3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</row>
    <row r="42" spans="1:39" s="2" customFormat="1" ht="15.75" customHeight="1">
      <c r="A42" s="99"/>
      <c r="B42" s="100" t="s">
        <v>1131</v>
      </c>
      <c r="C42" s="100"/>
      <c r="D42" s="101"/>
      <c r="E42" s="100" t="s">
        <v>1132</v>
      </c>
      <c r="F42" s="100"/>
      <c r="G42" s="100"/>
      <c r="H42" s="3"/>
      <c r="I42" s="3"/>
      <c r="J42" s="132" t="s">
        <v>49</v>
      </c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  <c r="V42" s="3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</row>
  </sheetData>
  <sheetProtection formatCells="0" formatColumns="0" formatRows="0" insertColumns="0" insertRows="0" insertHyperlinks="0" deleteColumns="0" deleteRows="0" sort="0" autoFilter="0" pivotTables="0"/>
  <autoFilter ref="A8:AL26">
    <filterColumn colId="3" showButton="0"/>
  </autoFilter>
  <mergeCells count="47">
    <mergeCell ref="J42:U42"/>
    <mergeCell ref="B1:G1"/>
    <mergeCell ref="H1:T1"/>
    <mergeCell ref="B2:G2"/>
    <mergeCell ref="H2:T2"/>
    <mergeCell ref="G31:O31"/>
    <mergeCell ref="G7:G8"/>
    <mergeCell ref="H7:H8"/>
    <mergeCell ref="I7:I8"/>
    <mergeCell ref="J7:J8"/>
    <mergeCell ref="K7:K8"/>
    <mergeCell ref="L7:L8"/>
    <mergeCell ref="T7:T9"/>
    <mergeCell ref="B9:G9"/>
    <mergeCell ref="B28:C28"/>
    <mergeCell ref="G29:O29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0:O30"/>
    <mergeCell ref="R7:R8"/>
    <mergeCell ref="S7:S8"/>
    <mergeCell ref="J33:T33"/>
    <mergeCell ref="B35:H35"/>
    <mergeCell ref="B37:C37"/>
    <mergeCell ref="D37:H37"/>
    <mergeCell ref="J34:U34"/>
    <mergeCell ref="J35:U35"/>
    <mergeCell ref="J36:U36"/>
  </mergeCells>
  <conditionalFormatting sqref="H10:P26">
    <cfRule type="cellIs" dxfId="7" priority="5" operator="greaterThan">
      <formula>10</formula>
    </cfRule>
  </conditionalFormatting>
  <conditionalFormatting sqref="C1:C1048576">
    <cfRule type="duplicateValues" dxfId="6" priority="4"/>
  </conditionalFormatting>
  <conditionalFormatting sqref="C34:C42">
    <cfRule type="duplicateValues" dxfId="5" priority="3"/>
  </conditionalFormatting>
  <conditionalFormatting sqref="O34:O42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31 V10:W26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13" activePane="bottomLeft" state="frozen"/>
      <selection activeCell="A47" sqref="A47:XFD56"/>
      <selection pane="bottomLeft" activeCell="V39" sqref="V39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153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39.7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39.7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73" t="s">
        <v>44</v>
      </c>
      <c r="N8" s="73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Nhóm:01</v>
      </c>
      <c r="Y8" s="63">
        <f>+$AH$8+$AJ$8+$AF$8</f>
        <v>25</v>
      </c>
      <c r="Z8" s="57">
        <f>COUNTIF($S$9:$S$65,"Khiển trách")</f>
        <v>0</v>
      </c>
      <c r="AA8" s="57">
        <f>COUNTIF($S$9:$S$65,"Cảnh cáo")</f>
        <v>0</v>
      </c>
      <c r="AB8" s="57">
        <f>COUNTIF($S$9:$S$65,"Đình chỉ thi")</f>
        <v>0</v>
      </c>
      <c r="AC8" s="64">
        <f>+($Z$8+$AA$8+$AB$8)/$Y$8*100%</f>
        <v>0</v>
      </c>
      <c r="AD8" s="57">
        <f>SUM(COUNTIF($S$9:$S$63,"Vắng"),COUNTIF($S$9:$S$63,"Vắng có phép"))</f>
        <v>0</v>
      </c>
      <c r="AE8" s="65">
        <f>+$AD$8/$Y$8</f>
        <v>0</v>
      </c>
      <c r="AF8" s="66">
        <f>COUNTIF($V$9:$V$63,"Thi lại")</f>
        <v>0</v>
      </c>
      <c r="AG8" s="65">
        <f>+$AF$8/$Y$8</f>
        <v>0</v>
      </c>
      <c r="AH8" s="66">
        <f>COUNTIF($V$9:$V$64,"Học lại")</f>
        <v>1</v>
      </c>
      <c r="AI8" s="65">
        <f>+$AH$8/$Y$8</f>
        <v>0.04</v>
      </c>
      <c r="AJ8" s="57">
        <f>COUNTIF($V$10:$V$64,"Đạt")</f>
        <v>24</v>
      </c>
      <c r="AK8" s="64">
        <f>+$AJ$8/$Y$8</f>
        <v>0.96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50</v>
      </c>
      <c r="D10" s="90" t="s">
        <v>51</v>
      </c>
      <c r="E10" s="16" t="s">
        <v>52</v>
      </c>
      <c r="F10" s="17" t="s">
        <v>53</v>
      </c>
      <c r="G10" s="15" t="s">
        <v>54</v>
      </c>
      <c r="H10" s="18">
        <v>7</v>
      </c>
      <c r="I10" s="18">
        <v>10</v>
      </c>
      <c r="J10" s="18" t="s">
        <v>26</v>
      </c>
      <c r="K10" s="18" t="s">
        <v>26</v>
      </c>
      <c r="L10" s="19"/>
      <c r="M10" s="19"/>
      <c r="N10" s="19"/>
      <c r="O10" s="19"/>
      <c r="P10" s="18">
        <v>9</v>
      </c>
      <c r="Q10" s="20">
        <f t="shared" ref="Q10:Q34" si="0">ROUND(SUMPRODUCT(H10:P10,$H$9:$P$9)/100,1)</f>
        <v>8.9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1" t="str">
        <f t="shared" ref="S10:S34" si="1">IF($Q10&lt;4,"Kém",IF(AND($Q10&gt;=4,$Q10&lt;=5.4),"Trung bình yếu",IF(AND($Q10&gt;=5.5,$Q10&lt;=6.9),"Trung bình",IF(AND($Q10&gt;=7,$Q10&lt;=8.4),"Khá",IF(AND($Q10&gt;=8.5,$Q10&lt;=10),"Giỏi","")))))</f>
        <v>Giỏi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55</v>
      </c>
      <c r="D11" s="91" t="s">
        <v>56</v>
      </c>
      <c r="E11" s="25" t="s">
        <v>57</v>
      </c>
      <c r="F11" s="26" t="s">
        <v>58</v>
      </c>
      <c r="G11" s="24" t="s">
        <v>54</v>
      </c>
      <c r="H11" s="27">
        <v>8</v>
      </c>
      <c r="I11" s="27">
        <v>9</v>
      </c>
      <c r="J11" s="27" t="s">
        <v>26</v>
      </c>
      <c r="K11" s="27" t="s">
        <v>26</v>
      </c>
      <c r="L11" s="28"/>
      <c r="M11" s="28"/>
      <c r="N11" s="28"/>
      <c r="O11" s="28"/>
      <c r="P11" s="27">
        <v>7.5</v>
      </c>
      <c r="Q11" s="29">
        <f t="shared" si="0"/>
        <v>8.1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1" t="str">
        <f t="shared" si="1"/>
        <v>Khá</v>
      </c>
      <c r="T11" s="32" t="str">
        <f>+IF(OR($H11=0,$I11=0,$J11=0,$K11=0),"Không đủ ĐKDT","")</f>
        <v/>
      </c>
      <c r="U11" s="3"/>
      <c r="V11" s="83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59</v>
      </c>
      <c r="D12" s="91" t="s">
        <v>60</v>
      </c>
      <c r="E12" s="25" t="s">
        <v>61</v>
      </c>
      <c r="F12" s="26" t="s">
        <v>62</v>
      </c>
      <c r="G12" s="24" t="s">
        <v>63</v>
      </c>
      <c r="H12" s="27">
        <v>8</v>
      </c>
      <c r="I12" s="27">
        <v>10</v>
      </c>
      <c r="J12" s="27" t="s">
        <v>26</v>
      </c>
      <c r="K12" s="27" t="s">
        <v>26</v>
      </c>
      <c r="L12" s="33"/>
      <c r="M12" s="33"/>
      <c r="N12" s="33"/>
      <c r="O12" s="33"/>
      <c r="P12" s="27">
        <v>8.5</v>
      </c>
      <c r="Q12" s="29">
        <f t="shared" si="0"/>
        <v>8.9</v>
      </c>
      <c r="R12" s="30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1" t="str">
        <f t="shared" si="1"/>
        <v>Giỏi</v>
      </c>
      <c r="T12" s="32" t="str">
        <f t="shared" ref="T12:T34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74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64</v>
      </c>
      <c r="D13" s="91" t="s">
        <v>65</v>
      </c>
      <c r="E13" s="25" t="s">
        <v>66</v>
      </c>
      <c r="F13" s="26" t="s">
        <v>67</v>
      </c>
      <c r="G13" s="24" t="s">
        <v>68</v>
      </c>
      <c r="H13" s="27">
        <v>5</v>
      </c>
      <c r="I13" s="27">
        <v>8</v>
      </c>
      <c r="J13" s="27" t="s">
        <v>26</v>
      </c>
      <c r="K13" s="27" t="s">
        <v>26</v>
      </c>
      <c r="L13" s="33"/>
      <c r="M13" s="33"/>
      <c r="N13" s="33"/>
      <c r="O13" s="33"/>
      <c r="P13" s="27">
        <v>8.5</v>
      </c>
      <c r="Q13" s="29">
        <f t="shared" si="0"/>
        <v>7.7</v>
      </c>
      <c r="R13" s="30" t="str">
        <f t="shared" si="3"/>
        <v>B</v>
      </c>
      <c r="S13" s="31" t="str">
        <f t="shared" si="1"/>
        <v>Khá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69</v>
      </c>
      <c r="D14" s="91" t="s">
        <v>70</v>
      </c>
      <c r="E14" s="25" t="s">
        <v>71</v>
      </c>
      <c r="F14" s="26" t="s">
        <v>72</v>
      </c>
      <c r="G14" s="24" t="s">
        <v>63</v>
      </c>
      <c r="H14" s="27">
        <v>6</v>
      </c>
      <c r="I14" s="27">
        <v>5</v>
      </c>
      <c r="J14" s="27" t="s">
        <v>26</v>
      </c>
      <c r="K14" s="27" t="s">
        <v>26</v>
      </c>
      <c r="L14" s="33"/>
      <c r="M14" s="33"/>
      <c r="N14" s="33"/>
      <c r="O14" s="33"/>
      <c r="P14" s="27">
        <v>7</v>
      </c>
      <c r="Q14" s="29">
        <f t="shared" si="0"/>
        <v>6.2</v>
      </c>
      <c r="R14" s="30" t="str">
        <f t="shared" si="3"/>
        <v>C</v>
      </c>
      <c r="S14" s="31" t="str">
        <f t="shared" si="1"/>
        <v>Trung bình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73</v>
      </c>
      <c r="D15" s="91" t="s">
        <v>74</v>
      </c>
      <c r="E15" s="25" t="s">
        <v>75</v>
      </c>
      <c r="F15" s="26" t="s">
        <v>76</v>
      </c>
      <c r="G15" s="24" t="s">
        <v>77</v>
      </c>
      <c r="H15" s="27">
        <v>5</v>
      </c>
      <c r="I15" s="27">
        <v>5</v>
      </c>
      <c r="J15" s="27" t="s">
        <v>26</v>
      </c>
      <c r="K15" s="27" t="s">
        <v>26</v>
      </c>
      <c r="L15" s="33"/>
      <c r="M15" s="33"/>
      <c r="N15" s="33"/>
      <c r="O15" s="33"/>
      <c r="P15" s="27">
        <v>2.5</v>
      </c>
      <c r="Q15" s="29">
        <f t="shared" si="0"/>
        <v>3.8</v>
      </c>
      <c r="R15" s="30" t="str">
        <f t="shared" si="3"/>
        <v>F</v>
      </c>
      <c r="S15" s="31" t="str">
        <f t="shared" si="1"/>
        <v>Kém</v>
      </c>
      <c r="T15" s="32" t="str">
        <f t="shared" si="4"/>
        <v/>
      </c>
      <c r="U15" s="3"/>
      <c r="V15" s="83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78</v>
      </c>
      <c r="D16" s="91" t="s">
        <v>79</v>
      </c>
      <c r="E16" s="25" t="s">
        <v>80</v>
      </c>
      <c r="F16" s="26" t="s">
        <v>81</v>
      </c>
      <c r="G16" s="24" t="s">
        <v>54</v>
      </c>
      <c r="H16" s="27">
        <v>8</v>
      </c>
      <c r="I16" s="27">
        <v>8</v>
      </c>
      <c r="J16" s="27" t="s">
        <v>26</v>
      </c>
      <c r="K16" s="27" t="s">
        <v>26</v>
      </c>
      <c r="L16" s="33"/>
      <c r="M16" s="33"/>
      <c r="N16" s="33"/>
      <c r="O16" s="33"/>
      <c r="P16" s="27">
        <v>7.5</v>
      </c>
      <c r="Q16" s="29">
        <f t="shared" si="0"/>
        <v>7.8</v>
      </c>
      <c r="R16" s="30" t="str">
        <f t="shared" si="3"/>
        <v>B</v>
      </c>
      <c r="S16" s="31" t="str">
        <f t="shared" si="1"/>
        <v>Khá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82</v>
      </c>
      <c r="D17" s="91" t="s">
        <v>83</v>
      </c>
      <c r="E17" s="25" t="s">
        <v>84</v>
      </c>
      <c r="F17" s="26" t="s">
        <v>85</v>
      </c>
      <c r="G17" s="24" t="s">
        <v>68</v>
      </c>
      <c r="H17" s="27">
        <v>5</v>
      </c>
      <c r="I17" s="27">
        <v>6</v>
      </c>
      <c r="J17" s="27" t="s">
        <v>26</v>
      </c>
      <c r="K17" s="27" t="s">
        <v>26</v>
      </c>
      <c r="L17" s="33"/>
      <c r="M17" s="33"/>
      <c r="N17" s="33"/>
      <c r="O17" s="33"/>
      <c r="P17" s="27">
        <v>6</v>
      </c>
      <c r="Q17" s="29">
        <f t="shared" si="0"/>
        <v>5.8</v>
      </c>
      <c r="R17" s="30" t="str">
        <f t="shared" si="3"/>
        <v>C</v>
      </c>
      <c r="S17" s="31" t="str">
        <f t="shared" si="1"/>
        <v>Trung bình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86</v>
      </c>
      <c r="D18" s="91" t="s">
        <v>87</v>
      </c>
      <c r="E18" s="25" t="s">
        <v>88</v>
      </c>
      <c r="F18" s="26" t="s">
        <v>89</v>
      </c>
      <c r="G18" s="24" t="s">
        <v>54</v>
      </c>
      <c r="H18" s="27">
        <v>9</v>
      </c>
      <c r="I18" s="27">
        <v>8</v>
      </c>
      <c r="J18" s="27" t="s">
        <v>26</v>
      </c>
      <c r="K18" s="27" t="s">
        <v>26</v>
      </c>
      <c r="L18" s="33"/>
      <c r="M18" s="33"/>
      <c r="N18" s="33"/>
      <c r="O18" s="33"/>
      <c r="P18" s="27">
        <v>8</v>
      </c>
      <c r="Q18" s="29">
        <f t="shared" si="0"/>
        <v>8.1999999999999993</v>
      </c>
      <c r="R18" s="30" t="str">
        <f t="shared" si="3"/>
        <v>B+</v>
      </c>
      <c r="S18" s="31" t="str">
        <f t="shared" si="1"/>
        <v>Khá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90</v>
      </c>
      <c r="D19" s="91" t="s">
        <v>91</v>
      </c>
      <c r="E19" s="25" t="s">
        <v>92</v>
      </c>
      <c r="F19" s="26" t="s">
        <v>93</v>
      </c>
      <c r="G19" s="24" t="s">
        <v>77</v>
      </c>
      <c r="H19" s="27">
        <v>7</v>
      </c>
      <c r="I19" s="27">
        <v>8</v>
      </c>
      <c r="J19" s="27" t="s">
        <v>26</v>
      </c>
      <c r="K19" s="27" t="s">
        <v>26</v>
      </c>
      <c r="L19" s="33"/>
      <c r="M19" s="33"/>
      <c r="N19" s="33"/>
      <c r="O19" s="33"/>
      <c r="P19" s="27">
        <v>9</v>
      </c>
      <c r="Q19" s="29">
        <f t="shared" si="0"/>
        <v>8.3000000000000007</v>
      </c>
      <c r="R19" s="30" t="str">
        <f t="shared" si="3"/>
        <v>B+</v>
      </c>
      <c r="S19" s="31" t="str">
        <f t="shared" si="1"/>
        <v>Khá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94</v>
      </c>
      <c r="D20" s="91" t="s">
        <v>95</v>
      </c>
      <c r="E20" s="25" t="s">
        <v>92</v>
      </c>
      <c r="F20" s="26" t="s">
        <v>96</v>
      </c>
      <c r="G20" s="24" t="s">
        <v>63</v>
      </c>
      <c r="H20" s="27">
        <v>6</v>
      </c>
      <c r="I20" s="27">
        <v>10</v>
      </c>
      <c r="J20" s="27" t="s">
        <v>26</v>
      </c>
      <c r="K20" s="27" t="s">
        <v>26</v>
      </c>
      <c r="L20" s="33"/>
      <c r="M20" s="33"/>
      <c r="N20" s="33"/>
      <c r="O20" s="33"/>
      <c r="P20" s="27">
        <v>9.5</v>
      </c>
      <c r="Q20" s="29">
        <f t="shared" si="0"/>
        <v>9</v>
      </c>
      <c r="R20" s="30" t="str">
        <f t="shared" si="3"/>
        <v>A+</v>
      </c>
      <c r="S20" s="31" t="str">
        <f t="shared" si="1"/>
        <v>Giỏi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97</v>
      </c>
      <c r="D21" s="91" t="s">
        <v>98</v>
      </c>
      <c r="E21" s="25" t="s">
        <v>99</v>
      </c>
      <c r="F21" s="26" t="s">
        <v>100</v>
      </c>
      <c r="G21" s="24" t="s">
        <v>101</v>
      </c>
      <c r="H21" s="27">
        <v>7</v>
      </c>
      <c r="I21" s="27">
        <v>6</v>
      </c>
      <c r="J21" s="27" t="s">
        <v>26</v>
      </c>
      <c r="K21" s="27" t="s">
        <v>26</v>
      </c>
      <c r="L21" s="33"/>
      <c r="M21" s="33"/>
      <c r="N21" s="33"/>
      <c r="O21" s="33"/>
      <c r="P21" s="27">
        <v>5.5</v>
      </c>
      <c r="Q21" s="29">
        <f t="shared" si="0"/>
        <v>6</v>
      </c>
      <c r="R21" s="30" t="str">
        <f t="shared" si="3"/>
        <v>C</v>
      </c>
      <c r="S21" s="31" t="str">
        <f t="shared" si="1"/>
        <v>Trung bình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102</v>
      </c>
      <c r="D22" s="91" t="s">
        <v>103</v>
      </c>
      <c r="E22" s="25" t="s">
        <v>104</v>
      </c>
      <c r="F22" s="26" t="s">
        <v>105</v>
      </c>
      <c r="G22" s="24" t="s">
        <v>54</v>
      </c>
      <c r="H22" s="27">
        <v>7</v>
      </c>
      <c r="I22" s="27">
        <v>10</v>
      </c>
      <c r="J22" s="27" t="s">
        <v>26</v>
      </c>
      <c r="K22" s="27" t="s">
        <v>26</v>
      </c>
      <c r="L22" s="33"/>
      <c r="M22" s="33"/>
      <c r="N22" s="33"/>
      <c r="O22" s="33"/>
      <c r="P22" s="27">
        <v>9.5</v>
      </c>
      <c r="Q22" s="29">
        <f t="shared" si="0"/>
        <v>9.1999999999999993</v>
      </c>
      <c r="R22" s="30" t="str">
        <f t="shared" si="3"/>
        <v>A+</v>
      </c>
      <c r="S22" s="31" t="str">
        <f t="shared" si="1"/>
        <v>Giỏi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106</v>
      </c>
      <c r="D23" s="91" t="s">
        <v>107</v>
      </c>
      <c r="E23" s="25" t="s">
        <v>108</v>
      </c>
      <c r="F23" s="26" t="s">
        <v>109</v>
      </c>
      <c r="G23" s="24" t="s">
        <v>101</v>
      </c>
      <c r="H23" s="27">
        <v>8</v>
      </c>
      <c r="I23" s="27">
        <v>9</v>
      </c>
      <c r="J23" s="27" t="s">
        <v>26</v>
      </c>
      <c r="K23" s="27" t="s">
        <v>26</v>
      </c>
      <c r="L23" s="33"/>
      <c r="M23" s="33"/>
      <c r="N23" s="33"/>
      <c r="O23" s="33"/>
      <c r="P23" s="27">
        <v>8.5</v>
      </c>
      <c r="Q23" s="29">
        <f t="shared" si="0"/>
        <v>8.6</v>
      </c>
      <c r="R23" s="30" t="str">
        <f t="shared" si="3"/>
        <v>A</v>
      </c>
      <c r="S23" s="31" t="str">
        <f t="shared" si="1"/>
        <v>Giỏi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110</v>
      </c>
      <c r="D24" s="91" t="s">
        <v>111</v>
      </c>
      <c r="E24" s="25" t="s">
        <v>112</v>
      </c>
      <c r="F24" s="26" t="s">
        <v>113</v>
      </c>
      <c r="G24" s="24" t="s">
        <v>77</v>
      </c>
      <c r="H24" s="27">
        <v>5</v>
      </c>
      <c r="I24" s="27">
        <v>10</v>
      </c>
      <c r="J24" s="27" t="s">
        <v>26</v>
      </c>
      <c r="K24" s="27" t="s">
        <v>26</v>
      </c>
      <c r="L24" s="33"/>
      <c r="M24" s="33"/>
      <c r="N24" s="33"/>
      <c r="O24" s="33"/>
      <c r="P24" s="27">
        <v>3.5</v>
      </c>
      <c r="Q24" s="29">
        <f t="shared" si="0"/>
        <v>5.8</v>
      </c>
      <c r="R24" s="30" t="str">
        <f t="shared" si="3"/>
        <v>C</v>
      </c>
      <c r="S24" s="31" t="str">
        <f t="shared" si="1"/>
        <v>Trung bình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114</v>
      </c>
      <c r="D25" s="91" t="s">
        <v>74</v>
      </c>
      <c r="E25" s="25" t="s">
        <v>115</v>
      </c>
      <c r="F25" s="26" t="s">
        <v>116</v>
      </c>
      <c r="G25" s="24" t="s">
        <v>77</v>
      </c>
      <c r="H25" s="27">
        <v>5</v>
      </c>
      <c r="I25" s="27">
        <v>5</v>
      </c>
      <c r="J25" s="27" t="s">
        <v>26</v>
      </c>
      <c r="K25" s="27" t="s">
        <v>26</v>
      </c>
      <c r="L25" s="33"/>
      <c r="M25" s="33"/>
      <c r="N25" s="33"/>
      <c r="O25" s="33"/>
      <c r="P25" s="27">
        <v>4.5</v>
      </c>
      <c r="Q25" s="29">
        <f t="shared" si="0"/>
        <v>4.8</v>
      </c>
      <c r="R25" s="30" t="str">
        <f t="shared" si="3"/>
        <v>D</v>
      </c>
      <c r="S25" s="31" t="str">
        <f t="shared" si="1"/>
        <v>Trung bình yếu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117</v>
      </c>
      <c r="D26" s="91" t="s">
        <v>118</v>
      </c>
      <c r="E26" s="25" t="s">
        <v>119</v>
      </c>
      <c r="F26" s="26" t="s">
        <v>120</v>
      </c>
      <c r="G26" s="24" t="s">
        <v>54</v>
      </c>
      <c r="H26" s="27">
        <v>7</v>
      </c>
      <c r="I26" s="27">
        <v>7</v>
      </c>
      <c r="J26" s="27" t="s">
        <v>26</v>
      </c>
      <c r="K26" s="27" t="s">
        <v>26</v>
      </c>
      <c r="L26" s="33"/>
      <c r="M26" s="33"/>
      <c r="N26" s="33"/>
      <c r="O26" s="33"/>
      <c r="P26" s="27">
        <v>7</v>
      </c>
      <c r="Q26" s="29">
        <f t="shared" si="0"/>
        <v>7</v>
      </c>
      <c r="R26" s="30" t="str">
        <f t="shared" si="3"/>
        <v>B</v>
      </c>
      <c r="S26" s="31" t="str">
        <f t="shared" si="1"/>
        <v>Khá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121</v>
      </c>
      <c r="D27" s="91" t="s">
        <v>122</v>
      </c>
      <c r="E27" s="25" t="s">
        <v>123</v>
      </c>
      <c r="F27" s="26" t="s">
        <v>124</v>
      </c>
      <c r="G27" s="24" t="s">
        <v>101</v>
      </c>
      <c r="H27" s="27">
        <v>7</v>
      </c>
      <c r="I27" s="27">
        <v>8</v>
      </c>
      <c r="J27" s="27" t="s">
        <v>26</v>
      </c>
      <c r="K27" s="27" t="s">
        <v>26</v>
      </c>
      <c r="L27" s="33"/>
      <c r="M27" s="33"/>
      <c r="N27" s="33"/>
      <c r="O27" s="33"/>
      <c r="P27" s="27">
        <v>8.5</v>
      </c>
      <c r="Q27" s="29">
        <f t="shared" si="0"/>
        <v>8.1</v>
      </c>
      <c r="R27" s="30" t="str">
        <f t="shared" si="3"/>
        <v>B+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125</v>
      </c>
      <c r="D28" s="91" t="s">
        <v>126</v>
      </c>
      <c r="E28" s="25" t="s">
        <v>127</v>
      </c>
      <c r="F28" s="26" t="s">
        <v>128</v>
      </c>
      <c r="G28" s="24" t="s">
        <v>101</v>
      </c>
      <c r="H28" s="27">
        <v>9</v>
      </c>
      <c r="I28" s="27">
        <v>8</v>
      </c>
      <c r="J28" s="27" t="s">
        <v>26</v>
      </c>
      <c r="K28" s="27" t="s">
        <v>26</v>
      </c>
      <c r="L28" s="33"/>
      <c r="M28" s="33"/>
      <c r="N28" s="33"/>
      <c r="O28" s="33"/>
      <c r="P28" s="27">
        <v>6.5</v>
      </c>
      <c r="Q28" s="29">
        <f t="shared" si="0"/>
        <v>7.5</v>
      </c>
      <c r="R28" s="30" t="str">
        <f t="shared" si="3"/>
        <v>B</v>
      </c>
      <c r="S28" s="31" t="str">
        <f t="shared" si="1"/>
        <v>Khá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129</v>
      </c>
      <c r="D29" s="91" t="s">
        <v>130</v>
      </c>
      <c r="E29" s="25" t="s">
        <v>131</v>
      </c>
      <c r="F29" s="26" t="s">
        <v>132</v>
      </c>
      <c r="G29" s="24" t="s">
        <v>77</v>
      </c>
      <c r="H29" s="27">
        <v>6</v>
      </c>
      <c r="I29" s="27">
        <v>6</v>
      </c>
      <c r="J29" s="27" t="s">
        <v>26</v>
      </c>
      <c r="K29" s="27" t="s">
        <v>26</v>
      </c>
      <c r="L29" s="33"/>
      <c r="M29" s="33"/>
      <c r="N29" s="33"/>
      <c r="O29" s="33"/>
      <c r="P29" s="27">
        <v>8.5</v>
      </c>
      <c r="Q29" s="29">
        <f t="shared" si="0"/>
        <v>7.3</v>
      </c>
      <c r="R29" s="30" t="str">
        <f t="shared" si="3"/>
        <v>B</v>
      </c>
      <c r="S29" s="31" t="str">
        <f t="shared" si="1"/>
        <v>Khá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133</v>
      </c>
      <c r="D30" s="91" t="s">
        <v>134</v>
      </c>
      <c r="E30" s="25" t="s">
        <v>135</v>
      </c>
      <c r="F30" s="26" t="s">
        <v>136</v>
      </c>
      <c r="G30" s="24" t="s">
        <v>101</v>
      </c>
      <c r="H30" s="27">
        <v>9</v>
      </c>
      <c r="I30" s="27">
        <v>9</v>
      </c>
      <c r="J30" s="27" t="s">
        <v>26</v>
      </c>
      <c r="K30" s="27" t="s">
        <v>26</v>
      </c>
      <c r="L30" s="33"/>
      <c r="M30" s="33"/>
      <c r="N30" s="33"/>
      <c r="O30" s="33"/>
      <c r="P30" s="27">
        <v>8</v>
      </c>
      <c r="Q30" s="29">
        <f t="shared" si="0"/>
        <v>8.5</v>
      </c>
      <c r="R30" s="30" t="str">
        <f t="shared" si="3"/>
        <v>A</v>
      </c>
      <c r="S30" s="31" t="str">
        <f t="shared" si="1"/>
        <v>Giỏi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137</v>
      </c>
      <c r="D31" s="91" t="s">
        <v>138</v>
      </c>
      <c r="E31" s="25" t="s">
        <v>139</v>
      </c>
      <c r="F31" s="26" t="s">
        <v>140</v>
      </c>
      <c r="G31" s="24" t="s">
        <v>63</v>
      </c>
      <c r="H31" s="27">
        <v>5</v>
      </c>
      <c r="I31" s="27">
        <v>9</v>
      </c>
      <c r="J31" s="27" t="s">
        <v>26</v>
      </c>
      <c r="K31" s="27" t="s">
        <v>26</v>
      </c>
      <c r="L31" s="33"/>
      <c r="M31" s="33"/>
      <c r="N31" s="33"/>
      <c r="O31" s="33"/>
      <c r="P31" s="27">
        <v>8</v>
      </c>
      <c r="Q31" s="29">
        <f t="shared" si="0"/>
        <v>7.7</v>
      </c>
      <c r="R31" s="30" t="str">
        <f t="shared" si="3"/>
        <v>B</v>
      </c>
      <c r="S31" s="31" t="str">
        <f t="shared" si="1"/>
        <v>Khá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141</v>
      </c>
      <c r="D32" s="91" t="s">
        <v>142</v>
      </c>
      <c r="E32" s="25" t="s">
        <v>143</v>
      </c>
      <c r="F32" s="26" t="s">
        <v>144</v>
      </c>
      <c r="G32" s="24" t="s">
        <v>77</v>
      </c>
      <c r="H32" s="27">
        <v>4</v>
      </c>
      <c r="I32" s="27">
        <v>6</v>
      </c>
      <c r="J32" s="27" t="s">
        <v>26</v>
      </c>
      <c r="K32" s="27" t="s">
        <v>26</v>
      </c>
      <c r="L32" s="33"/>
      <c r="M32" s="33"/>
      <c r="N32" s="33"/>
      <c r="O32" s="33"/>
      <c r="P32" s="27">
        <v>3.5</v>
      </c>
      <c r="Q32" s="29">
        <f t="shared" si="0"/>
        <v>4.4000000000000004</v>
      </c>
      <c r="R32" s="30" t="str">
        <f t="shared" si="3"/>
        <v>D</v>
      </c>
      <c r="S32" s="31" t="str">
        <f t="shared" si="1"/>
        <v>Trung bình yếu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145</v>
      </c>
      <c r="D33" s="91" t="s">
        <v>146</v>
      </c>
      <c r="E33" s="25" t="s">
        <v>147</v>
      </c>
      <c r="F33" s="26" t="s">
        <v>148</v>
      </c>
      <c r="G33" s="24" t="s">
        <v>101</v>
      </c>
      <c r="H33" s="27">
        <v>9</v>
      </c>
      <c r="I33" s="27">
        <v>8</v>
      </c>
      <c r="J33" s="27" t="s">
        <v>26</v>
      </c>
      <c r="K33" s="27" t="s">
        <v>26</v>
      </c>
      <c r="L33" s="33"/>
      <c r="M33" s="33"/>
      <c r="N33" s="33"/>
      <c r="O33" s="33"/>
      <c r="P33" s="27">
        <v>7.5</v>
      </c>
      <c r="Q33" s="29">
        <f t="shared" si="0"/>
        <v>8</v>
      </c>
      <c r="R33" s="30" t="str">
        <f t="shared" si="3"/>
        <v>B+</v>
      </c>
      <c r="S33" s="31" t="str">
        <f t="shared" si="1"/>
        <v>Khá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149</v>
      </c>
      <c r="D34" s="91" t="s">
        <v>150</v>
      </c>
      <c r="E34" s="25" t="s">
        <v>151</v>
      </c>
      <c r="F34" s="26" t="s">
        <v>152</v>
      </c>
      <c r="G34" s="24" t="s">
        <v>77</v>
      </c>
      <c r="H34" s="27">
        <v>5</v>
      </c>
      <c r="I34" s="27">
        <v>8</v>
      </c>
      <c r="J34" s="27" t="s">
        <v>26</v>
      </c>
      <c r="K34" s="27" t="s">
        <v>26</v>
      </c>
      <c r="L34" s="33"/>
      <c r="M34" s="33"/>
      <c r="N34" s="33"/>
      <c r="O34" s="33"/>
      <c r="P34" s="27">
        <v>9.5</v>
      </c>
      <c r="Q34" s="29">
        <f t="shared" si="0"/>
        <v>8.1999999999999993</v>
      </c>
      <c r="R34" s="30" t="str">
        <f t="shared" si="3"/>
        <v>B+</v>
      </c>
      <c r="S34" s="31" t="str">
        <f t="shared" si="1"/>
        <v>Khá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7.5" customHeight="1">
      <c r="A35" s="2"/>
      <c r="B35" s="34"/>
      <c r="C35" s="35"/>
      <c r="D35" s="92"/>
      <c r="E35" s="36"/>
      <c r="F35" s="36"/>
      <c r="G35" s="36"/>
      <c r="H35" s="37"/>
      <c r="I35" s="38"/>
      <c r="J35" s="38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"/>
    </row>
    <row r="36" spans="1:39" ht="16.5">
      <c r="A36" s="2"/>
      <c r="B36" s="131" t="s">
        <v>27</v>
      </c>
      <c r="C36" s="131"/>
      <c r="D36" s="92"/>
      <c r="E36" s="36"/>
      <c r="F36" s="36"/>
      <c r="G36" s="36"/>
      <c r="H36" s="37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"/>
    </row>
    <row r="37" spans="1:39" ht="16.5" customHeight="1">
      <c r="A37" s="2"/>
      <c r="B37" s="40" t="s">
        <v>28</v>
      </c>
      <c r="C37" s="40"/>
      <c r="D37" s="93">
        <f>+$Y$8</f>
        <v>25</v>
      </c>
      <c r="E37" s="41" t="s">
        <v>29</v>
      </c>
      <c r="F37" s="41"/>
      <c r="G37" s="106" t="s">
        <v>30</v>
      </c>
      <c r="H37" s="106"/>
      <c r="I37" s="106"/>
      <c r="J37" s="106"/>
      <c r="K37" s="106"/>
      <c r="L37" s="106"/>
      <c r="M37" s="106"/>
      <c r="N37" s="106"/>
      <c r="O37" s="106"/>
      <c r="P37" s="42">
        <f>$Y$8 -COUNTIF($T$9:$T$195,"Vắng") -COUNTIF($T$9:$T$195,"Vắng có phép") - COUNTIF($T$9:$T$195,"Đình chỉ thi") - COUNTIF($T$9:$T$195,"Không đủ ĐKDT")</f>
        <v>25</v>
      </c>
      <c r="Q37" s="42"/>
      <c r="R37" s="43"/>
      <c r="S37" s="44"/>
      <c r="T37" s="44" t="s">
        <v>29</v>
      </c>
      <c r="U37" s="3"/>
    </row>
    <row r="38" spans="1:39" ht="16.5" customHeight="1">
      <c r="A38" s="2"/>
      <c r="B38" s="40" t="s">
        <v>31</v>
      </c>
      <c r="C38" s="40"/>
      <c r="D38" s="93">
        <f>+$AJ$8</f>
        <v>24</v>
      </c>
      <c r="E38" s="41" t="s">
        <v>29</v>
      </c>
      <c r="F38" s="41"/>
      <c r="G38" s="106" t="s">
        <v>32</v>
      </c>
      <c r="H38" s="106"/>
      <c r="I38" s="106"/>
      <c r="J38" s="106"/>
      <c r="K38" s="106"/>
      <c r="L38" s="106"/>
      <c r="M38" s="106"/>
      <c r="N38" s="106"/>
      <c r="O38" s="106"/>
      <c r="P38" s="45">
        <f>COUNTIF($T$9:$T$71,"Vắng")</f>
        <v>0</v>
      </c>
      <c r="Q38" s="45"/>
      <c r="R38" s="46"/>
      <c r="S38" s="44"/>
      <c r="T38" s="44" t="s">
        <v>29</v>
      </c>
      <c r="U38" s="3"/>
    </row>
    <row r="39" spans="1:39" ht="16.5" customHeight="1">
      <c r="A39" s="2"/>
      <c r="B39" s="40" t="s">
        <v>46</v>
      </c>
      <c r="C39" s="40"/>
      <c r="D39" s="94">
        <f>COUNTIF(V10:V34,"Học lại")</f>
        <v>1</v>
      </c>
      <c r="E39" s="41" t="s">
        <v>29</v>
      </c>
      <c r="F39" s="41"/>
      <c r="G39" s="106" t="s">
        <v>47</v>
      </c>
      <c r="H39" s="106"/>
      <c r="I39" s="106"/>
      <c r="J39" s="106"/>
      <c r="K39" s="106"/>
      <c r="L39" s="106"/>
      <c r="M39" s="106"/>
      <c r="N39" s="106"/>
      <c r="O39" s="106"/>
      <c r="P39" s="42">
        <f>COUNTIF($T$9:$T$71,"Vắng có phép")</f>
        <v>0</v>
      </c>
      <c r="Q39" s="42"/>
      <c r="R39" s="43"/>
      <c r="S39" s="44"/>
      <c r="T39" s="44" t="s">
        <v>29</v>
      </c>
      <c r="U39" s="3"/>
    </row>
    <row r="40" spans="1:39" ht="3" customHeight="1">
      <c r="A40" s="2"/>
      <c r="B40" s="34"/>
      <c r="C40" s="35"/>
      <c r="D40" s="92"/>
      <c r="E40" s="36"/>
      <c r="F40" s="36"/>
      <c r="G40" s="36"/>
      <c r="H40" s="37"/>
      <c r="I40" s="38"/>
      <c r="J40" s="38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"/>
    </row>
    <row r="41" spans="1:39">
      <c r="B41" s="79" t="s">
        <v>33</v>
      </c>
      <c r="C41" s="79"/>
      <c r="D41" s="95">
        <f>COUNTIF(V10:V34,"Thi lại")</f>
        <v>0</v>
      </c>
      <c r="E41" s="80" t="s">
        <v>29</v>
      </c>
      <c r="F41" s="3"/>
      <c r="G41" s="3"/>
      <c r="H41" s="3"/>
      <c r="I41" s="3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3"/>
    </row>
    <row r="42" spans="1:39" ht="15.75" customHeight="1">
      <c r="B42" s="79"/>
      <c r="C42" s="79"/>
      <c r="D42" s="95"/>
      <c r="E42" s="80"/>
      <c r="F42" s="3"/>
      <c r="G42" s="3"/>
      <c r="H42" s="3"/>
      <c r="I42" s="3"/>
      <c r="J42" s="104" t="s">
        <v>1127</v>
      </c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3"/>
      <c r="W42" s="2"/>
      <c r="AM42" s="55"/>
    </row>
    <row r="43" spans="1:39">
      <c r="A43" s="47"/>
      <c r="B43" s="102" t="s">
        <v>34</v>
      </c>
      <c r="C43" s="102"/>
      <c r="D43" s="102"/>
      <c r="E43" s="102"/>
      <c r="F43" s="102"/>
      <c r="G43" s="102"/>
      <c r="H43" s="102"/>
      <c r="I43" s="48"/>
      <c r="J43" s="105" t="s">
        <v>1128</v>
      </c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3"/>
      <c r="W43" s="2"/>
      <c r="AM43" s="55"/>
    </row>
    <row r="44" spans="1:39" ht="15.75" customHeight="1">
      <c r="A44" s="2"/>
      <c r="B44" s="34"/>
      <c r="C44" s="49"/>
      <c r="D44" s="96"/>
      <c r="E44" s="50"/>
      <c r="F44" s="50"/>
      <c r="G44" s="50"/>
      <c r="H44" s="51"/>
      <c r="I44" s="52"/>
      <c r="J44" s="105" t="s">
        <v>1129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3"/>
      <c r="W44" s="2"/>
      <c r="AM44" s="55"/>
    </row>
    <row r="45" spans="1:39" s="2" customFormat="1">
      <c r="B45" s="102" t="s">
        <v>35</v>
      </c>
      <c r="C45" s="102"/>
      <c r="D45" s="103" t="s">
        <v>1130</v>
      </c>
      <c r="E45" s="103"/>
      <c r="F45" s="103"/>
      <c r="G45" s="103"/>
      <c r="H45" s="103"/>
      <c r="I45" s="52"/>
      <c r="J45" s="52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</row>
    <row r="46" spans="1:39" s="2" customFormat="1">
      <c r="A46" s="1"/>
      <c r="B46" s="3"/>
      <c r="C46" s="3"/>
      <c r="D46" s="97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</autoFilter>
  <mergeCells count="46">
    <mergeCell ref="J42:U42"/>
    <mergeCell ref="J43:U43"/>
    <mergeCell ref="J44:U44"/>
    <mergeCell ref="P4:T4"/>
    <mergeCell ref="J41:T41"/>
    <mergeCell ref="D4:O4"/>
    <mergeCell ref="G37:O37"/>
    <mergeCell ref="G38:O38"/>
    <mergeCell ref="G39:O39"/>
    <mergeCell ref="AJ4:AK6"/>
    <mergeCell ref="B43:H43"/>
    <mergeCell ref="B45:C45"/>
    <mergeCell ref="D45:H45"/>
    <mergeCell ref="S7:S8"/>
    <mergeCell ref="T7:T9"/>
    <mergeCell ref="B9:G9"/>
    <mergeCell ref="B36:C36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7:G8"/>
    <mergeCell ref="B1:G1"/>
    <mergeCell ref="H1:T1"/>
    <mergeCell ref="B2:G2"/>
    <mergeCell ref="H2:T2"/>
    <mergeCell ref="B5:C5"/>
    <mergeCell ref="B4:C4"/>
    <mergeCell ref="O5:T5"/>
  </mergeCells>
  <conditionalFormatting sqref="H10:P34">
    <cfRule type="cellIs" dxfId="3" priority="7" operator="greaterThan">
      <formula>10</formula>
    </cfRule>
  </conditionalFormatting>
  <conditionalFormatting sqref="C1:C1048576">
    <cfRule type="duplicateValues" dxfId="2" priority="4"/>
  </conditionalFormatting>
  <conditionalFormatting sqref="C42:C46">
    <cfRule type="duplicateValues" dxfId="1" priority="12"/>
  </conditionalFormatting>
  <conditionalFormatting sqref="O42:O46">
    <cfRule type="duplicateValues" dxfId="0" priority="14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4" activePane="bottomLeft" state="frozen"/>
      <selection activeCell="A47" sqref="A47:XFD56"/>
      <selection pane="bottomLeft" activeCell="Q31" sqref="Q31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1113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Nhóm:14</v>
      </c>
      <c r="Y8" s="63">
        <f>+$AH$8+$AJ$8+$AF$8</f>
        <v>25</v>
      </c>
      <c r="Z8" s="57">
        <f>COUNTIF($S$9:$S$64,"Khiển trách")</f>
        <v>0</v>
      </c>
      <c r="AA8" s="57">
        <f>COUNTIF($S$9:$S$64,"Cảnh cáo")</f>
        <v>0</v>
      </c>
      <c r="AB8" s="57">
        <f>COUNTIF($S$9:$S$64,"Đình chỉ thi")</f>
        <v>0</v>
      </c>
      <c r="AC8" s="64">
        <f>+($Z$8+$AA$8+$AB$8)/$Y$8*100%</f>
        <v>0</v>
      </c>
      <c r="AD8" s="57">
        <f>SUM(COUNTIF($S$9:$S$62,"Vắng"),COUNTIF($S$9:$S$62,"Vắng có phép"))</f>
        <v>0</v>
      </c>
      <c r="AE8" s="65">
        <f>+$AD$8/$Y$8</f>
        <v>0</v>
      </c>
      <c r="AF8" s="66">
        <f>COUNTIF($V$9:$V$62,"Thi lại")</f>
        <v>0</v>
      </c>
      <c r="AG8" s="65">
        <f>+$AF$8/$Y$8</f>
        <v>0</v>
      </c>
      <c r="AH8" s="66">
        <f>COUNTIF($V$9:$V$63,"Học lại")</f>
        <v>1</v>
      </c>
      <c r="AI8" s="65">
        <f>+$AH$8/$Y$8</f>
        <v>0.04</v>
      </c>
      <c r="AJ8" s="57">
        <f>COUNTIF($V$10:$V$63,"Đạt")</f>
        <v>24</v>
      </c>
      <c r="AK8" s="64">
        <f>+$AJ$8/$Y$8</f>
        <v>0.96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994</v>
      </c>
      <c r="D10" s="90" t="s">
        <v>995</v>
      </c>
      <c r="E10" s="16" t="s">
        <v>52</v>
      </c>
      <c r="F10" s="17" t="s">
        <v>996</v>
      </c>
      <c r="G10" s="15" t="s">
        <v>63</v>
      </c>
      <c r="H10" s="18">
        <v>4</v>
      </c>
      <c r="I10" s="18">
        <v>5</v>
      </c>
      <c r="J10" s="18" t="s">
        <v>26</v>
      </c>
      <c r="K10" s="18" t="s">
        <v>26</v>
      </c>
      <c r="L10" s="19"/>
      <c r="M10" s="19"/>
      <c r="N10" s="19"/>
      <c r="O10" s="19"/>
      <c r="P10" s="18">
        <v>6.5</v>
      </c>
      <c r="Q10" s="20">
        <f t="shared" ref="Q10:Q34" si="0">ROUND(SUMPRODUCT(H10:P10,$H$9:$P$9)/100,1)</f>
        <v>5.6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1" t="str">
        <f t="shared" ref="S10:S3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997</v>
      </c>
      <c r="D11" s="91" t="s">
        <v>83</v>
      </c>
      <c r="E11" s="25" t="s">
        <v>540</v>
      </c>
      <c r="F11" s="26" t="s">
        <v>998</v>
      </c>
      <c r="G11" s="24" t="s">
        <v>101</v>
      </c>
      <c r="H11" s="27">
        <v>8</v>
      </c>
      <c r="I11" s="27">
        <v>9</v>
      </c>
      <c r="J11" s="27" t="s">
        <v>26</v>
      </c>
      <c r="K11" s="27" t="s">
        <v>26</v>
      </c>
      <c r="L11" s="28"/>
      <c r="M11" s="28"/>
      <c r="N11" s="28"/>
      <c r="O11" s="28"/>
      <c r="P11" s="27">
        <v>8.5</v>
      </c>
      <c r="Q11" s="29">
        <f t="shared" si="0"/>
        <v>8.6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1" t="str">
        <f t="shared" si="1"/>
        <v>Giỏi</v>
      </c>
      <c r="T11" s="32" t="str">
        <f>+IF(OR($H11=0,$I11=0,$J11=0,$K11=0),"Không đủ ĐKDT","")</f>
        <v/>
      </c>
      <c r="U11" s="3"/>
      <c r="V11" s="83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999</v>
      </c>
      <c r="D12" s="91" t="s">
        <v>404</v>
      </c>
      <c r="E12" s="25" t="s">
        <v>224</v>
      </c>
      <c r="F12" s="26" t="s">
        <v>980</v>
      </c>
      <c r="G12" s="24" t="s">
        <v>63</v>
      </c>
      <c r="H12" s="27">
        <v>6.5</v>
      </c>
      <c r="I12" s="27">
        <v>9</v>
      </c>
      <c r="J12" s="27" t="s">
        <v>26</v>
      </c>
      <c r="K12" s="27" t="s">
        <v>26</v>
      </c>
      <c r="L12" s="33"/>
      <c r="M12" s="33"/>
      <c r="N12" s="33"/>
      <c r="O12" s="33"/>
      <c r="P12" s="27">
        <v>8.5</v>
      </c>
      <c r="Q12" s="29">
        <f t="shared" si="0"/>
        <v>8.3000000000000007</v>
      </c>
      <c r="R12" s="30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1" t="str">
        <f t="shared" si="1"/>
        <v>Khá</v>
      </c>
      <c r="T12" s="32" t="str">
        <f t="shared" ref="T12:T34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1000</v>
      </c>
      <c r="D13" s="91" t="s">
        <v>1001</v>
      </c>
      <c r="E13" s="25" t="s">
        <v>557</v>
      </c>
      <c r="F13" s="26" t="s">
        <v>293</v>
      </c>
      <c r="G13" s="24" t="s">
        <v>184</v>
      </c>
      <c r="H13" s="27">
        <v>5</v>
      </c>
      <c r="I13" s="27">
        <v>7.5</v>
      </c>
      <c r="J13" s="27" t="s">
        <v>26</v>
      </c>
      <c r="K13" s="27" t="s">
        <v>26</v>
      </c>
      <c r="L13" s="33"/>
      <c r="M13" s="33"/>
      <c r="N13" s="33"/>
      <c r="O13" s="33"/>
      <c r="P13" s="27">
        <v>7.5</v>
      </c>
      <c r="Q13" s="29">
        <f t="shared" si="0"/>
        <v>7</v>
      </c>
      <c r="R13" s="30" t="str">
        <f t="shared" si="3"/>
        <v>B</v>
      </c>
      <c r="S13" s="31" t="str">
        <f t="shared" si="1"/>
        <v>Khá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1002</v>
      </c>
      <c r="D14" s="91" t="s">
        <v>1003</v>
      </c>
      <c r="E14" s="25" t="s">
        <v>75</v>
      </c>
      <c r="F14" s="26" t="s">
        <v>881</v>
      </c>
      <c r="G14" s="24" t="s">
        <v>77</v>
      </c>
      <c r="H14" s="27">
        <v>6</v>
      </c>
      <c r="I14" s="27">
        <v>8</v>
      </c>
      <c r="J14" s="27" t="s">
        <v>26</v>
      </c>
      <c r="K14" s="27" t="s">
        <v>26</v>
      </c>
      <c r="L14" s="33"/>
      <c r="M14" s="33"/>
      <c r="N14" s="33"/>
      <c r="O14" s="33"/>
      <c r="P14" s="27">
        <v>6.5</v>
      </c>
      <c r="Q14" s="29">
        <f t="shared" si="0"/>
        <v>6.9</v>
      </c>
      <c r="R14" s="30" t="str">
        <f t="shared" si="3"/>
        <v>C+</v>
      </c>
      <c r="S14" s="31" t="str">
        <f t="shared" si="1"/>
        <v>Trung bình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1004</v>
      </c>
      <c r="D15" s="91" t="s">
        <v>1005</v>
      </c>
      <c r="E15" s="25" t="s">
        <v>75</v>
      </c>
      <c r="F15" s="26" t="s">
        <v>1006</v>
      </c>
      <c r="G15" s="24" t="s">
        <v>63</v>
      </c>
      <c r="H15" s="27">
        <v>8.5</v>
      </c>
      <c r="I15" s="27">
        <v>7.5</v>
      </c>
      <c r="J15" s="27" t="s">
        <v>26</v>
      </c>
      <c r="K15" s="27" t="s">
        <v>26</v>
      </c>
      <c r="L15" s="33"/>
      <c r="M15" s="33"/>
      <c r="N15" s="33"/>
      <c r="O15" s="33"/>
      <c r="P15" s="27">
        <v>7.5</v>
      </c>
      <c r="Q15" s="29">
        <f t="shared" si="0"/>
        <v>7.7</v>
      </c>
      <c r="R15" s="30" t="str">
        <f t="shared" si="3"/>
        <v>B</v>
      </c>
      <c r="S15" s="31" t="str">
        <f t="shared" si="1"/>
        <v>Khá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1007</v>
      </c>
      <c r="D16" s="91" t="s">
        <v>1008</v>
      </c>
      <c r="E16" s="25" t="s">
        <v>75</v>
      </c>
      <c r="F16" s="26" t="s">
        <v>787</v>
      </c>
      <c r="G16" s="24" t="s">
        <v>184</v>
      </c>
      <c r="H16" s="27">
        <v>7</v>
      </c>
      <c r="I16" s="27">
        <v>7</v>
      </c>
      <c r="J16" s="27" t="s">
        <v>26</v>
      </c>
      <c r="K16" s="27" t="s">
        <v>26</v>
      </c>
      <c r="L16" s="33"/>
      <c r="M16" s="33"/>
      <c r="N16" s="33"/>
      <c r="O16" s="33"/>
      <c r="P16" s="27">
        <v>8</v>
      </c>
      <c r="Q16" s="29">
        <f t="shared" si="0"/>
        <v>7.5</v>
      </c>
      <c r="R16" s="30" t="str">
        <f t="shared" si="3"/>
        <v>B</v>
      </c>
      <c r="S16" s="31" t="str">
        <f t="shared" si="1"/>
        <v>Khá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1009</v>
      </c>
      <c r="D17" s="91" t="s">
        <v>1010</v>
      </c>
      <c r="E17" s="25" t="s">
        <v>567</v>
      </c>
      <c r="F17" s="26" t="s">
        <v>674</v>
      </c>
      <c r="G17" s="24" t="s">
        <v>166</v>
      </c>
      <c r="H17" s="27">
        <v>4.5</v>
      </c>
      <c r="I17" s="27">
        <v>7</v>
      </c>
      <c r="J17" s="27" t="s">
        <v>26</v>
      </c>
      <c r="K17" s="27" t="s">
        <v>26</v>
      </c>
      <c r="L17" s="33"/>
      <c r="M17" s="33"/>
      <c r="N17" s="33"/>
      <c r="O17" s="33"/>
      <c r="P17" s="27">
        <v>5</v>
      </c>
      <c r="Q17" s="29">
        <f t="shared" si="0"/>
        <v>5.5</v>
      </c>
      <c r="R17" s="30" t="str">
        <f t="shared" si="3"/>
        <v>C</v>
      </c>
      <c r="S17" s="31" t="str">
        <f t="shared" si="1"/>
        <v>Trung bình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1011</v>
      </c>
      <c r="D18" s="91" t="s">
        <v>56</v>
      </c>
      <c r="E18" s="25" t="s">
        <v>178</v>
      </c>
      <c r="F18" s="26" t="s">
        <v>605</v>
      </c>
      <c r="G18" s="24" t="s">
        <v>54</v>
      </c>
      <c r="H18" s="27">
        <v>6</v>
      </c>
      <c r="I18" s="27">
        <v>7</v>
      </c>
      <c r="J18" s="27" t="s">
        <v>26</v>
      </c>
      <c r="K18" s="27" t="s">
        <v>26</v>
      </c>
      <c r="L18" s="33"/>
      <c r="M18" s="33"/>
      <c r="N18" s="33"/>
      <c r="O18" s="33"/>
      <c r="P18" s="27">
        <v>4</v>
      </c>
      <c r="Q18" s="29">
        <f t="shared" si="0"/>
        <v>5.3</v>
      </c>
      <c r="R18" s="30" t="str">
        <f t="shared" si="3"/>
        <v>D+</v>
      </c>
      <c r="S18" s="31" t="str">
        <f t="shared" si="1"/>
        <v>Trung bình yếu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1012</v>
      </c>
      <c r="D19" s="91" t="s">
        <v>1013</v>
      </c>
      <c r="E19" s="25" t="s">
        <v>186</v>
      </c>
      <c r="F19" s="26" t="s">
        <v>72</v>
      </c>
      <c r="G19" s="24" t="s">
        <v>166</v>
      </c>
      <c r="H19" s="27">
        <v>7</v>
      </c>
      <c r="I19" s="27">
        <v>8.5</v>
      </c>
      <c r="J19" s="27" t="s">
        <v>26</v>
      </c>
      <c r="K19" s="27" t="s">
        <v>26</v>
      </c>
      <c r="L19" s="33"/>
      <c r="M19" s="33"/>
      <c r="N19" s="33"/>
      <c r="O19" s="33"/>
      <c r="P19" s="27">
        <v>7.5</v>
      </c>
      <c r="Q19" s="29">
        <f t="shared" si="0"/>
        <v>7.7</v>
      </c>
      <c r="R19" s="30" t="str">
        <f t="shared" si="3"/>
        <v>B</v>
      </c>
      <c r="S19" s="31" t="str">
        <f t="shared" si="1"/>
        <v>Khá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1014</v>
      </c>
      <c r="D20" s="91" t="s">
        <v>1015</v>
      </c>
      <c r="E20" s="25" t="s">
        <v>186</v>
      </c>
      <c r="F20" s="26" t="s">
        <v>674</v>
      </c>
      <c r="G20" s="24" t="s">
        <v>208</v>
      </c>
      <c r="H20" s="27">
        <v>4.5</v>
      </c>
      <c r="I20" s="27">
        <v>7.5</v>
      </c>
      <c r="J20" s="27" t="s">
        <v>26</v>
      </c>
      <c r="K20" s="27" t="s">
        <v>26</v>
      </c>
      <c r="L20" s="33"/>
      <c r="M20" s="33"/>
      <c r="N20" s="33"/>
      <c r="O20" s="33"/>
      <c r="P20" s="27">
        <v>5.5</v>
      </c>
      <c r="Q20" s="29">
        <f t="shared" si="0"/>
        <v>5.9</v>
      </c>
      <c r="R20" s="30" t="str">
        <f t="shared" si="3"/>
        <v>C</v>
      </c>
      <c r="S20" s="31" t="str">
        <f t="shared" si="1"/>
        <v>Trung bình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1016</v>
      </c>
      <c r="D21" s="91" t="s">
        <v>1017</v>
      </c>
      <c r="E21" s="25" t="s">
        <v>92</v>
      </c>
      <c r="F21" s="26" t="s">
        <v>691</v>
      </c>
      <c r="G21" s="24" t="s">
        <v>208</v>
      </c>
      <c r="H21" s="27">
        <v>5.5</v>
      </c>
      <c r="I21" s="27">
        <v>8</v>
      </c>
      <c r="J21" s="27" t="s">
        <v>26</v>
      </c>
      <c r="K21" s="27" t="s">
        <v>26</v>
      </c>
      <c r="L21" s="33"/>
      <c r="M21" s="33"/>
      <c r="N21" s="33"/>
      <c r="O21" s="33"/>
      <c r="P21" s="27">
        <v>7.5</v>
      </c>
      <c r="Q21" s="29">
        <f t="shared" si="0"/>
        <v>7.3</v>
      </c>
      <c r="R21" s="30" t="str">
        <f t="shared" si="3"/>
        <v>B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1018</v>
      </c>
      <c r="D22" s="91" t="s">
        <v>1019</v>
      </c>
      <c r="E22" s="25" t="s">
        <v>646</v>
      </c>
      <c r="F22" s="26" t="s">
        <v>1020</v>
      </c>
      <c r="G22" s="24" t="s">
        <v>54</v>
      </c>
      <c r="H22" s="27">
        <v>8</v>
      </c>
      <c r="I22" s="27">
        <v>8</v>
      </c>
      <c r="J22" s="27" t="s">
        <v>26</v>
      </c>
      <c r="K22" s="27" t="s">
        <v>26</v>
      </c>
      <c r="L22" s="33"/>
      <c r="M22" s="33"/>
      <c r="N22" s="33"/>
      <c r="O22" s="33"/>
      <c r="P22" s="27">
        <v>8.5</v>
      </c>
      <c r="Q22" s="29">
        <f t="shared" si="0"/>
        <v>8.3000000000000007</v>
      </c>
      <c r="R22" s="30" t="str">
        <f t="shared" si="3"/>
        <v>B+</v>
      </c>
      <c r="S22" s="31" t="str">
        <f t="shared" si="1"/>
        <v>Khá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1021</v>
      </c>
      <c r="D23" s="91" t="s">
        <v>83</v>
      </c>
      <c r="E23" s="25" t="s">
        <v>1022</v>
      </c>
      <c r="F23" s="26" t="s">
        <v>1023</v>
      </c>
      <c r="G23" s="24" t="s">
        <v>101</v>
      </c>
      <c r="H23" s="27">
        <v>9</v>
      </c>
      <c r="I23" s="27">
        <v>9</v>
      </c>
      <c r="J23" s="27" t="s">
        <v>26</v>
      </c>
      <c r="K23" s="27" t="s">
        <v>26</v>
      </c>
      <c r="L23" s="33"/>
      <c r="M23" s="33"/>
      <c r="N23" s="33"/>
      <c r="O23" s="33"/>
      <c r="P23" s="27">
        <v>7.5</v>
      </c>
      <c r="Q23" s="29">
        <f t="shared" si="0"/>
        <v>8.3000000000000007</v>
      </c>
      <c r="R23" s="30" t="str">
        <f t="shared" si="3"/>
        <v>B+</v>
      </c>
      <c r="S23" s="31" t="str">
        <f t="shared" si="1"/>
        <v>Khá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1024</v>
      </c>
      <c r="D24" s="91" t="s">
        <v>150</v>
      </c>
      <c r="E24" s="25" t="s">
        <v>99</v>
      </c>
      <c r="F24" s="26" t="s">
        <v>1025</v>
      </c>
      <c r="G24" s="24" t="s">
        <v>54</v>
      </c>
      <c r="H24" s="27">
        <v>9</v>
      </c>
      <c r="I24" s="27">
        <v>10</v>
      </c>
      <c r="J24" s="27" t="s">
        <v>26</v>
      </c>
      <c r="K24" s="27" t="s">
        <v>26</v>
      </c>
      <c r="L24" s="33"/>
      <c r="M24" s="33"/>
      <c r="N24" s="33"/>
      <c r="O24" s="33"/>
      <c r="P24" s="27">
        <v>9</v>
      </c>
      <c r="Q24" s="29">
        <f t="shared" si="0"/>
        <v>9.3000000000000007</v>
      </c>
      <c r="R24" s="30" t="str">
        <f t="shared" si="3"/>
        <v>A+</v>
      </c>
      <c r="S24" s="31" t="str">
        <f t="shared" si="1"/>
        <v>Giỏi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1026</v>
      </c>
      <c r="D25" s="91" t="s">
        <v>60</v>
      </c>
      <c r="E25" s="25" t="s">
        <v>507</v>
      </c>
      <c r="F25" s="26" t="s">
        <v>574</v>
      </c>
      <c r="G25" s="24" t="s">
        <v>54</v>
      </c>
      <c r="H25" s="27">
        <v>4</v>
      </c>
      <c r="I25" s="27">
        <v>8.5</v>
      </c>
      <c r="J25" s="27" t="s">
        <v>26</v>
      </c>
      <c r="K25" s="27" t="s">
        <v>26</v>
      </c>
      <c r="L25" s="33"/>
      <c r="M25" s="33"/>
      <c r="N25" s="33"/>
      <c r="O25" s="33"/>
      <c r="P25" s="27">
        <v>7</v>
      </c>
      <c r="Q25" s="29">
        <f t="shared" si="0"/>
        <v>6.9</v>
      </c>
      <c r="R25" s="30" t="str">
        <f t="shared" si="3"/>
        <v>C+</v>
      </c>
      <c r="S25" s="31" t="str">
        <f t="shared" si="1"/>
        <v>Trung bình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1027</v>
      </c>
      <c r="D26" s="91" t="s">
        <v>1028</v>
      </c>
      <c r="E26" s="25" t="s">
        <v>457</v>
      </c>
      <c r="F26" s="26" t="s">
        <v>1029</v>
      </c>
      <c r="G26" s="24" t="s">
        <v>68</v>
      </c>
      <c r="H26" s="27">
        <v>8.5</v>
      </c>
      <c r="I26" s="27">
        <v>8</v>
      </c>
      <c r="J26" s="27" t="s">
        <v>26</v>
      </c>
      <c r="K26" s="27" t="s">
        <v>26</v>
      </c>
      <c r="L26" s="33"/>
      <c r="M26" s="33"/>
      <c r="N26" s="33"/>
      <c r="O26" s="33"/>
      <c r="P26" s="27">
        <v>5.5</v>
      </c>
      <c r="Q26" s="29">
        <f t="shared" si="0"/>
        <v>6.9</v>
      </c>
      <c r="R26" s="30" t="str">
        <f t="shared" si="3"/>
        <v>C+</v>
      </c>
      <c r="S26" s="31" t="str">
        <f t="shared" si="1"/>
        <v>Trung bình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1030</v>
      </c>
      <c r="D27" s="91" t="s">
        <v>1031</v>
      </c>
      <c r="E27" s="25" t="s">
        <v>1032</v>
      </c>
      <c r="F27" s="26" t="s">
        <v>969</v>
      </c>
      <c r="G27" s="24" t="s">
        <v>68</v>
      </c>
      <c r="H27" s="27">
        <v>8.5</v>
      </c>
      <c r="I27" s="27">
        <v>7</v>
      </c>
      <c r="J27" s="27" t="s">
        <v>26</v>
      </c>
      <c r="K27" s="27" t="s">
        <v>26</v>
      </c>
      <c r="L27" s="33"/>
      <c r="M27" s="33"/>
      <c r="N27" s="33"/>
      <c r="O27" s="33"/>
      <c r="P27" s="27">
        <v>6.5</v>
      </c>
      <c r="Q27" s="29">
        <f t="shared" si="0"/>
        <v>7.1</v>
      </c>
      <c r="R27" s="30" t="str">
        <f t="shared" si="3"/>
        <v>B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1033</v>
      </c>
      <c r="D28" s="91" t="s">
        <v>1034</v>
      </c>
      <c r="E28" s="25" t="s">
        <v>1035</v>
      </c>
      <c r="F28" s="26" t="s">
        <v>1036</v>
      </c>
      <c r="G28" s="24" t="s">
        <v>54</v>
      </c>
      <c r="H28" s="27">
        <v>8.5</v>
      </c>
      <c r="I28" s="27">
        <v>8.5</v>
      </c>
      <c r="J28" s="27" t="s">
        <v>26</v>
      </c>
      <c r="K28" s="27" t="s">
        <v>26</v>
      </c>
      <c r="L28" s="33"/>
      <c r="M28" s="33"/>
      <c r="N28" s="33"/>
      <c r="O28" s="33"/>
      <c r="P28" s="27">
        <v>8.5</v>
      </c>
      <c r="Q28" s="29">
        <f t="shared" si="0"/>
        <v>8.5</v>
      </c>
      <c r="R28" s="30" t="str">
        <f t="shared" si="3"/>
        <v>A</v>
      </c>
      <c r="S28" s="31" t="str">
        <f t="shared" si="1"/>
        <v>Giỏi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1037</v>
      </c>
      <c r="D29" s="91" t="s">
        <v>1038</v>
      </c>
      <c r="E29" s="25" t="s">
        <v>1039</v>
      </c>
      <c r="F29" s="26" t="s">
        <v>1040</v>
      </c>
      <c r="G29" s="24" t="s">
        <v>68</v>
      </c>
      <c r="H29" s="27">
        <v>5</v>
      </c>
      <c r="I29" s="27">
        <v>8</v>
      </c>
      <c r="J29" s="27" t="s">
        <v>26</v>
      </c>
      <c r="K29" s="27" t="s">
        <v>26</v>
      </c>
      <c r="L29" s="33"/>
      <c r="M29" s="33"/>
      <c r="N29" s="33"/>
      <c r="O29" s="33"/>
      <c r="P29" s="27">
        <v>8.5</v>
      </c>
      <c r="Q29" s="29">
        <f t="shared" si="0"/>
        <v>7.7</v>
      </c>
      <c r="R29" s="30" t="str">
        <f t="shared" si="3"/>
        <v>B</v>
      </c>
      <c r="S29" s="31" t="str">
        <f t="shared" si="1"/>
        <v>Khá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1041</v>
      </c>
      <c r="D30" s="91" t="s">
        <v>349</v>
      </c>
      <c r="E30" s="25" t="s">
        <v>608</v>
      </c>
      <c r="F30" s="26" t="s">
        <v>1042</v>
      </c>
      <c r="G30" s="24" t="s">
        <v>54</v>
      </c>
      <c r="H30" s="27">
        <v>0</v>
      </c>
      <c r="I30" s="27">
        <v>6</v>
      </c>
      <c r="J30" s="27" t="s">
        <v>26</v>
      </c>
      <c r="K30" s="27" t="s">
        <v>26</v>
      </c>
      <c r="L30" s="33"/>
      <c r="M30" s="33"/>
      <c r="N30" s="33"/>
      <c r="O30" s="33"/>
      <c r="P30" s="133" t="s">
        <v>1133</v>
      </c>
      <c r="Q30" s="29">
        <v>0</v>
      </c>
      <c r="R30" s="30" t="str">
        <f t="shared" si="3"/>
        <v>F</v>
      </c>
      <c r="S30" s="31" t="str">
        <f t="shared" si="1"/>
        <v>Kém</v>
      </c>
      <c r="T30" s="32" t="str">
        <f t="shared" si="4"/>
        <v>Không đủ ĐKDT</v>
      </c>
      <c r="U30" s="3"/>
      <c r="V30" s="83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1043</v>
      </c>
      <c r="D31" s="91" t="s">
        <v>237</v>
      </c>
      <c r="E31" s="25" t="s">
        <v>143</v>
      </c>
      <c r="F31" s="26" t="s">
        <v>1044</v>
      </c>
      <c r="G31" s="24" t="s">
        <v>63</v>
      </c>
      <c r="H31" s="27">
        <v>7</v>
      </c>
      <c r="I31" s="27">
        <v>8.5</v>
      </c>
      <c r="J31" s="27" t="s">
        <v>26</v>
      </c>
      <c r="K31" s="27" t="s">
        <v>26</v>
      </c>
      <c r="L31" s="33"/>
      <c r="M31" s="33"/>
      <c r="N31" s="33"/>
      <c r="O31" s="33"/>
      <c r="P31" s="27">
        <v>8</v>
      </c>
      <c r="Q31" s="29">
        <f t="shared" si="0"/>
        <v>8</v>
      </c>
      <c r="R31" s="30" t="str">
        <f t="shared" si="3"/>
        <v>B+</v>
      </c>
      <c r="S31" s="31" t="str">
        <f t="shared" si="1"/>
        <v>Khá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1045</v>
      </c>
      <c r="D32" s="91" t="s">
        <v>74</v>
      </c>
      <c r="E32" s="25" t="s">
        <v>143</v>
      </c>
      <c r="F32" s="26" t="s">
        <v>76</v>
      </c>
      <c r="G32" s="24" t="s">
        <v>63</v>
      </c>
      <c r="H32" s="27">
        <v>6.5</v>
      </c>
      <c r="I32" s="27">
        <v>8</v>
      </c>
      <c r="J32" s="27" t="s">
        <v>26</v>
      </c>
      <c r="K32" s="27" t="s">
        <v>26</v>
      </c>
      <c r="L32" s="33"/>
      <c r="M32" s="33"/>
      <c r="N32" s="33"/>
      <c r="O32" s="33"/>
      <c r="P32" s="27">
        <v>7.5</v>
      </c>
      <c r="Q32" s="29">
        <f t="shared" si="0"/>
        <v>7.5</v>
      </c>
      <c r="R32" s="30" t="str">
        <f t="shared" si="3"/>
        <v>B</v>
      </c>
      <c r="S32" s="31" t="str">
        <f t="shared" si="1"/>
        <v>Khá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1046</v>
      </c>
      <c r="D33" s="91" t="s">
        <v>1047</v>
      </c>
      <c r="E33" s="25" t="s">
        <v>1048</v>
      </c>
      <c r="F33" s="26" t="s">
        <v>1049</v>
      </c>
      <c r="G33" s="24" t="s">
        <v>101</v>
      </c>
      <c r="H33" s="27">
        <v>7.5</v>
      </c>
      <c r="I33" s="27">
        <v>8</v>
      </c>
      <c r="J33" s="27" t="s">
        <v>26</v>
      </c>
      <c r="K33" s="27" t="s">
        <v>26</v>
      </c>
      <c r="L33" s="33"/>
      <c r="M33" s="33"/>
      <c r="N33" s="33"/>
      <c r="O33" s="33"/>
      <c r="P33" s="27">
        <v>8.5</v>
      </c>
      <c r="Q33" s="29">
        <f t="shared" si="0"/>
        <v>8.1999999999999993</v>
      </c>
      <c r="R33" s="30" t="str">
        <f t="shared" si="3"/>
        <v>B+</v>
      </c>
      <c r="S33" s="31" t="str">
        <f t="shared" si="1"/>
        <v>Khá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1050</v>
      </c>
      <c r="D34" s="91" t="s">
        <v>799</v>
      </c>
      <c r="E34" s="25" t="s">
        <v>385</v>
      </c>
      <c r="F34" s="26" t="s">
        <v>319</v>
      </c>
      <c r="G34" s="24" t="s">
        <v>54</v>
      </c>
      <c r="H34" s="27">
        <v>9.5</v>
      </c>
      <c r="I34" s="27">
        <v>9</v>
      </c>
      <c r="J34" s="27" t="s">
        <v>26</v>
      </c>
      <c r="K34" s="27" t="s">
        <v>26</v>
      </c>
      <c r="L34" s="33"/>
      <c r="M34" s="33"/>
      <c r="N34" s="33"/>
      <c r="O34" s="33"/>
      <c r="P34" s="27">
        <v>9</v>
      </c>
      <c r="Q34" s="29">
        <f t="shared" si="0"/>
        <v>9.1</v>
      </c>
      <c r="R34" s="30" t="str">
        <f t="shared" si="3"/>
        <v>A+</v>
      </c>
      <c r="S34" s="31" t="str">
        <f t="shared" si="1"/>
        <v>Giỏi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7.5" customHeight="1">
      <c r="A35" s="2"/>
      <c r="B35" s="34"/>
      <c r="C35" s="35"/>
      <c r="D35" s="92"/>
      <c r="E35" s="36"/>
      <c r="F35" s="36"/>
      <c r="G35" s="36"/>
      <c r="H35" s="37"/>
      <c r="I35" s="38"/>
      <c r="J35" s="38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"/>
    </row>
    <row r="36" spans="1:39" ht="16.5">
      <c r="A36" s="2"/>
      <c r="B36" s="131" t="s">
        <v>27</v>
      </c>
      <c r="C36" s="131"/>
      <c r="D36" s="92"/>
      <c r="E36" s="36"/>
      <c r="F36" s="36"/>
      <c r="G36" s="36"/>
      <c r="H36" s="37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"/>
    </row>
    <row r="37" spans="1:39" ht="16.5" customHeight="1">
      <c r="A37" s="2"/>
      <c r="B37" s="40" t="s">
        <v>28</v>
      </c>
      <c r="C37" s="40"/>
      <c r="D37" s="93">
        <f>+$Y$8</f>
        <v>25</v>
      </c>
      <c r="E37" s="41" t="s">
        <v>29</v>
      </c>
      <c r="F37" s="41"/>
      <c r="G37" s="106" t="s">
        <v>30</v>
      </c>
      <c r="H37" s="106"/>
      <c r="I37" s="106"/>
      <c r="J37" s="106"/>
      <c r="K37" s="106"/>
      <c r="L37" s="106"/>
      <c r="M37" s="106"/>
      <c r="N37" s="106"/>
      <c r="O37" s="106"/>
      <c r="P37" s="42">
        <f>$Y$8 -COUNTIF($T$9:$T$194,"Vắng") -COUNTIF($T$9:$T$194,"Vắng có phép") - COUNTIF($T$9:$T$194,"Đình chỉ thi") - COUNTIF($T$9:$T$194,"Không đủ ĐKDT")</f>
        <v>24</v>
      </c>
      <c r="Q37" s="42"/>
      <c r="R37" s="43"/>
      <c r="S37" s="44"/>
      <c r="T37" s="44" t="s">
        <v>29</v>
      </c>
      <c r="U37" s="3"/>
    </row>
    <row r="38" spans="1:39" ht="16.5" customHeight="1">
      <c r="A38" s="2"/>
      <c r="B38" s="40" t="s">
        <v>31</v>
      </c>
      <c r="C38" s="40"/>
      <c r="D38" s="93">
        <f>+$AJ$8</f>
        <v>24</v>
      </c>
      <c r="E38" s="41" t="s">
        <v>29</v>
      </c>
      <c r="F38" s="41"/>
      <c r="G38" s="106" t="s">
        <v>32</v>
      </c>
      <c r="H38" s="106"/>
      <c r="I38" s="106"/>
      <c r="J38" s="106"/>
      <c r="K38" s="106"/>
      <c r="L38" s="106"/>
      <c r="M38" s="106"/>
      <c r="N38" s="106"/>
      <c r="O38" s="106"/>
      <c r="P38" s="45">
        <f>COUNTIF($T$9:$T$70,"Vắng")</f>
        <v>0</v>
      </c>
      <c r="Q38" s="45"/>
      <c r="R38" s="46"/>
      <c r="S38" s="44"/>
      <c r="T38" s="44" t="s">
        <v>29</v>
      </c>
      <c r="U38" s="3"/>
    </row>
    <row r="39" spans="1:39" ht="16.5" customHeight="1">
      <c r="A39" s="2"/>
      <c r="B39" s="40" t="s">
        <v>46</v>
      </c>
      <c r="C39" s="40"/>
      <c r="D39" s="94">
        <f>COUNTIF(V10:V34,"Học lại")</f>
        <v>1</v>
      </c>
      <c r="E39" s="41" t="s">
        <v>29</v>
      </c>
      <c r="F39" s="41"/>
      <c r="G39" s="106" t="s">
        <v>47</v>
      </c>
      <c r="H39" s="106"/>
      <c r="I39" s="106"/>
      <c r="J39" s="106"/>
      <c r="K39" s="106"/>
      <c r="L39" s="106"/>
      <c r="M39" s="106"/>
      <c r="N39" s="106"/>
      <c r="O39" s="106"/>
      <c r="P39" s="42">
        <f>COUNTIF($T$9:$T$70,"Vắng có phép")</f>
        <v>0</v>
      </c>
      <c r="Q39" s="42"/>
      <c r="R39" s="43"/>
      <c r="S39" s="44"/>
      <c r="T39" s="44" t="s">
        <v>29</v>
      </c>
      <c r="U39" s="3"/>
    </row>
    <row r="40" spans="1:39" ht="3" customHeight="1">
      <c r="A40" s="2"/>
      <c r="B40" s="34"/>
      <c r="C40" s="35"/>
      <c r="D40" s="92"/>
      <c r="E40" s="36"/>
      <c r="F40" s="36"/>
      <c r="G40" s="36"/>
      <c r="H40" s="37"/>
      <c r="I40" s="38"/>
      <c r="J40" s="38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"/>
    </row>
    <row r="41" spans="1:39">
      <c r="B41" s="79" t="s">
        <v>33</v>
      </c>
      <c r="C41" s="79"/>
      <c r="D41" s="95">
        <f>COUNTIF(V10:V34,"Thi lại")</f>
        <v>0</v>
      </c>
      <c r="E41" s="80" t="s">
        <v>29</v>
      </c>
      <c r="F41" s="3"/>
      <c r="G41" s="3"/>
      <c r="H41" s="3"/>
      <c r="I41" s="3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3"/>
    </row>
    <row r="42" spans="1:39" ht="15.75" customHeight="1">
      <c r="B42" s="79"/>
      <c r="C42" s="79"/>
      <c r="D42" s="95"/>
      <c r="E42" s="80"/>
      <c r="F42" s="3"/>
      <c r="G42" s="3"/>
      <c r="H42" s="3"/>
      <c r="I42" s="3"/>
      <c r="J42" s="104" t="s">
        <v>1127</v>
      </c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3"/>
      <c r="W42" s="2"/>
      <c r="AM42" s="55"/>
    </row>
    <row r="43" spans="1:39">
      <c r="A43" s="47"/>
      <c r="B43" s="102" t="s">
        <v>34</v>
      </c>
      <c r="C43" s="102"/>
      <c r="D43" s="102"/>
      <c r="E43" s="102"/>
      <c r="F43" s="102"/>
      <c r="G43" s="102"/>
      <c r="H43" s="102"/>
      <c r="I43" s="48"/>
      <c r="J43" s="105" t="s">
        <v>1128</v>
      </c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3"/>
      <c r="W43" s="2"/>
      <c r="AM43" s="55"/>
    </row>
    <row r="44" spans="1:39" ht="15.75" customHeight="1">
      <c r="A44" s="2"/>
      <c r="B44" s="34"/>
      <c r="C44" s="49"/>
      <c r="D44" s="96"/>
      <c r="E44" s="50"/>
      <c r="F44" s="50"/>
      <c r="G44" s="50"/>
      <c r="H44" s="51"/>
      <c r="I44" s="52"/>
      <c r="J44" s="105" t="s">
        <v>1129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3"/>
      <c r="W44" s="2"/>
      <c r="AM44" s="55"/>
    </row>
    <row r="45" spans="1:39" s="2" customFormat="1">
      <c r="B45" s="102" t="s">
        <v>35</v>
      </c>
      <c r="C45" s="102"/>
      <c r="D45" s="103" t="s">
        <v>1130</v>
      </c>
      <c r="E45" s="103"/>
      <c r="F45" s="103"/>
      <c r="G45" s="103"/>
      <c r="H45" s="103"/>
      <c r="I45" s="52"/>
      <c r="J45" s="52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</row>
    <row r="46" spans="1:39" s="2" customFormat="1">
      <c r="A46" s="1"/>
      <c r="B46" s="3"/>
      <c r="C46" s="3"/>
      <c r="D46" s="97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</autoFilter>
  <mergeCells count="46">
    <mergeCell ref="B1:G1"/>
    <mergeCell ref="H1:T1"/>
    <mergeCell ref="B2:G2"/>
    <mergeCell ref="H2:T2"/>
    <mergeCell ref="G39:O39"/>
    <mergeCell ref="G7:G8"/>
    <mergeCell ref="H7:H8"/>
    <mergeCell ref="I7:I8"/>
    <mergeCell ref="J7:J8"/>
    <mergeCell ref="K7:K8"/>
    <mergeCell ref="L7:L8"/>
    <mergeCell ref="T7:T9"/>
    <mergeCell ref="B9:G9"/>
    <mergeCell ref="B36:C36"/>
    <mergeCell ref="G37:O37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8:O38"/>
    <mergeCell ref="R7:R8"/>
    <mergeCell ref="S7:S8"/>
    <mergeCell ref="J41:T41"/>
    <mergeCell ref="B43:H43"/>
    <mergeCell ref="B45:C45"/>
    <mergeCell ref="D45:H45"/>
    <mergeCell ref="J42:U42"/>
    <mergeCell ref="J43:U43"/>
    <mergeCell ref="J44:U44"/>
  </mergeCells>
  <conditionalFormatting sqref="H10:P34">
    <cfRule type="cellIs" dxfId="55" priority="4" operator="greaterThan">
      <formula>10</formula>
    </cfRule>
  </conditionalFormatting>
  <conditionalFormatting sqref="C1:C1048576">
    <cfRule type="duplicateValues" dxfId="54" priority="3"/>
  </conditionalFormatting>
  <conditionalFormatting sqref="C42:C46">
    <cfRule type="duplicateValues" dxfId="53" priority="9"/>
  </conditionalFormatting>
  <conditionalFormatting sqref="O42:O46">
    <cfRule type="duplicateValues" dxfId="52" priority="10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4" activePane="bottomLeft" state="frozen"/>
      <selection activeCell="A47" sqref="A47:XFD56"/>
      <selection pane="bottomLeft" activeCell="U15" sqref="U15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1114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Nhóm:13</v>
      </c>
      <c r="Y8" s="63">
        <f>+$AH$8+$AJ$8+$AF$8</f>
        <v>26</v>
      </c>
      <c r="Z8" s="57">
        <f>COUNTIF($S$9:$S$63,"Khiển trách")</f>
        <v>0</v>
      </c>
      <c r="AA8" s="57">
        <f>COUNTIF($S$9:$S$63,"Cảnh cáo")</f>
        <v>0</v>
      </c>
      <c r="AB8" s="57">
        <f>COUNTIF($S$9:$S$63,"Đình chỉ thi")</f>
        <v>0</v>
      </c>
      <c r="AC8" s="64">
        <f>+($Z$8+$AA$8+$AB$8)/$Y$8*100%</f>
        <v>0</v>
      </c>
      <c r="AD8" s="57">
        <f>SUM(COUNTIF($S$9:$S$61,"Vắng"),COUNTIF($S$9:$S$61,"Vắng có phép"))</f>
        <v>0</v>
      </c>
      <c r="AE8" s="65">
        <f>+$AD$8/$Y$8</f>
        <v>0</v>
      </c>
      <c r="AF8" s="66">
        <f>COUNTIF($V$9:$V$61,"Thi lại")</f>
        <v>0</v>
      </c>
      <c r="AG8" s="65">
        <f>+$AF$8/$Y$8</f>
        <v>0</v>
      </c>
      <c r="AH8" s="66">
        <f>COUNTIF($V$9:$V$62,"Học lại")</f>
        <v>3</v>
      </c>
      <c r="AI8" s="65">
        <f>+$AH$8/$Y$8</f>
        <v>0.11538461538461539</v>
      </c>
      <c r="AJ8" s="57">
        <f>COUNTIF($V$10:$V$62,"Đạt")</f>
        <v>23</v>
      </c>
      <c r="AK8" s="64">
        <f>+$AJ$8/$Y$8</f>
        <v>0.88461538461538458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931</v>
      </c>
      <c r="D10" s="90" t="s">
        <v>932</v>
      </c>
      <c r="E10" s="16" t="s">
        <v>311</v>
      </c>
      <c r="F10" s="17" t="s">
        <v>933</v>
      </c>
      <c r="G10" s="15" t="s">
        <v>184</v>
      </c>
      <c r="H10" s="18">
        <v>6</v>
      </c>
      <c r="I10" s="18">
        <v>8</v>
      </c>
      <c r="J10" s="18" t="s">
        <v>26</v>
      </c>
      <c r="K10" s="18" t="s">
        <v>26</v>
      </c>
      <c r="L10" s="19"/>
      <c r="M10" s="19"/>
      <c r="N10" s="19"/>
      <c r="O10" s="19"/>
      <c r="P10" s="18">
        <v>8</v>
      </c>
      <c r="Q10" s="20">
        <f t="shared" ref="Q10:Q35" si="0">ROUND(SUMPRODUCT(H10:P10,$H$9:$P$9)/100,1)</f>
        <v>7.6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1" t="str">
        <f t="shared" ref="S10:S35" si="1">IF($Q10&lt;4,"Kém",IF(AND($Q10&gt;=4,$Q10&lt;=5.4),"Trung bình yếu",IF(AND($Q10&gt;=5.5,$Q10&lt;=6.9),"Trung bình",IF(AND($Q10&gt;=7,$Q10&lt;=8.4),"Khá",IF(AND($Q10&gt;=8.5,$Q10&lt;=10),"Giỏi","")))))</f>
        <v>Khá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934</v>
      </c>
      <c r="D11" s="91" t="s">
        <v>935</v>
      </c>
      <c r="E11" s="25" t="s">
        <v>670</v>
      </c>
      <c r="F11" s="26" t="s">
        <v>329</v>
      </c>
      <c r="G11" s="24" t="s">
        <v>208</v>
      </c>
      <c r="H11" s="27">
        <v>8</v>
      </c>
      <c r="I11" s="27">
        <v>7</v>
      </c>
      <c r="J11" s="27" t="s">
        <v>26</v>
      </c>
      <c r="K11" s="27" t="s">
        <v>26</v>
      </c>
      <c r="L11" s="28"/>
      <c r="M11" s="28"/>
      <c r="N11" s="28"/>
      <c r="O11" s="28"/>
      <c r="P11" s="27">
        <v>4</v>
      </c>
      <c r="Q11" s="29">
        <f t="shared" si="0"/>
        <v>5.7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1" t="str">
        <f t="shared" si="1"/>
        <v>Trung bình</v>
      </c>
      <c r="T11" s="32" t="str">
        <f>+IF(OR($H11=0,$I11=0,$J11=0,$K11=0),"Không đủ ĐKDT","")</f>
        <v/>
      </c>
      <c r="U11" s="3"/>
      <c r="V11" s="83" t="str">
        <f t="shared" ref="V11:V3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936</v>
      </c>
      <c r="D12" s="91" t="s">
        <v>591</v>
      </c>
      <c r="E12" s="25" t="s">
        <v>937</v>
      </c>
      <c r="F12" s="26" t="s">
        <v>938</v>
      </c>
      <c r="G12" s="24" t="s">
        <v>208</v>
      </c>
      <c r="H12" s="27">
        <v>6</v>
      </c>
      <c r="I12" s="27">
        <v>6.5</v>
      </c>
      <c r="J12" s="27" t="s">
        <v>26</v>
      </c>
      <c r="K12" s="27" t="s">
        <v>26</v>
      </c>
      <c r="L12" s="33"/>
      <c r="M12" s="33"/>
      <c r="N12" s="33"/>
      <c r="O12" s="33"/>
      <c r="P12" s="27">
        <v>5.5</v>
      </c>
      <c r="Q12" s="29">
        <f t="shared" si="0"/>
        <v>5.9</v>
      </c>
      <c r="R12" s="30" t="str">
        <f t="shared" ref="R12:R35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1" t="str">
        <f t="shared" si="1"/>
        <v>Trung bình</v>
      </c>
      <c r="T12" s="32" t="str">
        <f t="shared" ref="T12:T35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939</v>
      </c>
      <c r="D13" s="91" t="s">
        <v>331</v>
      </c>
      <c r="E13" s="25" t="s">
        <v>937</v>
      </c>
      <c r="F13" s="26" t="s">
        <v>940</v>
      </c>
      <c r="G13" s="24" t="s">
        <v>101</v>
      </c>
      <c r="H13" s="27">
        <v>8</v>
      </c>
      <c r="I13" s="27">
        <v>7</v>
      </c>
      <c r="J13" s="27" t="s">
        <v>26</v>
      </c>
      <c r="K13" s="27" t="s">
        <v>26</v>
      </c>
      <c r="L13" s="33"/>
      <c r="M13" s="33"/>
      <c r="N13" s="33"/>
      <c r="O13" s="33"/>
      <c r="P13" s="27">
        <v>7.5</v>
      </c>
      <c r="Q13" s="29">
        <f t="shared" si="0"/>
        <v>7.5</v>
      </c>
      <c r="R13" s="30" t="str">
        <f t="shared" si="3"/>
        <v>B</v>
      </c>
      <c r="S13" s="31" t="str">
        <f t="shared" si="1"/>
        <v>Khá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941</v>
      </c>
      <c r="D14" s="91" t="s">
        <v>220</v>
      </c>
      <c r="E14" s="25" t="s">
        <v>942</v>
      </c>
      <c r="F14" s="26" t="s">
        <v>943</v>
      </c>
      <c r="G14" s="24" t="s">
        <v>184</v>
      </c>
      <c r="H14" s="27">
        <v>7</v>
      </c>
      <c r="I14" s="27">
        <v>6</v>
      </c>
      <c r="J14" s="27" t="s">
        <v>26</v>
      </c>
      <c r="K14" s="27" t="s">
        <v>26</v>
      </c>
      <c r="L14" s="33"/>
      <c r="M14" s="33"/>
      <c r="N14" s="33"/>
      <c r="O14" s="33"/>
      <c r="P14" s="27">
        <v>9.5</v>
      </c>
      <c r="Q14" s="29">
        <f t="shared" si="0"/>
        <v>8</v>
      </c>
      <c r="R14" s="30" t="str">
        <f t="shared" si="3"/>
        <v>B+</v>
      </c>
      <c r="S14" s="31" t="str">
        <f t="shared" si="1"/>
        <v>Khá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944</v>
      </c>
      <c r="D15" s="91" t="s">
        <v>816</v>
      </c>
      <c r="E15" s="25" t="s">
        <v>61</v>
      </c>
      <c r="F15" s="26" t="s">
        <v>945</v>
      </c>
      <c r="G15" s="24" t="s">
        <v>101</v>
      </c>
      <c r="H15" s="27">
        <v>8</v>
      </c>
      <c r="I15" s="27">
        <v>7</v>
      </c>
      <c r="J15" s="27" t="s">
        <v>26</v>
      </c>
      <c r="K15" s="27" t="s">
        <v>26</v>
      </c>
      <c r="L15" s="33"/>
      <c r="M15" s="33"/>
      <c r="N15" s="33"/>
      <c r="O15" s="33"/>
      <c r="P15" s="27">
        <v>5</v>
      </c>
      <c r="Q15" s="29">
        <f t="shared" si="0"/>
        <v>6.2</v>
      </c>
      <c r="R15" s="30" t="str">
        <f t="shared" si="3"/>
        <v>C</v>
      </c>
      <c r="S15" s="31" t="str">
        <f t="shared" si="1"/>
        <v>Trung bình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946</v>
      </c>
      <c r="D16" s="91" t="s">
        <v>893</v>
      </c>
      <c r="E16" s="25" t="s">
        <v>224</v>
      </c>
      <c r="F16" s="26" t="s">
        <v>947</v>
      </c>
      <c r="G16" s="24" t="s">
        <v>208</v>
      </c>
      <c r="H16" s="27">
        <v>0</v>
      </c>
      <c r="I16" s="27">
        <v>0</v>
      </c>
      <c r="J16" s="27" t="s">
        <v>26</v>
      </c>
      <c r="K16" s="27" t="s">
        <v>26</v>
      </c>
      <c r="L16" s="33"/>
      <c r="M16" s="33"/>
      <c r="N16" s="33"/>
      <c r="O16" s="33"/>
      <c r="P16" s="133" t="s">
        <v>1133</v>
      </c>
      <c r="Q16" s="29">
        <f t="shared" si="0"/>
        <v>0</v>
      </c>
      <c r="R16" s="30" t="str">
        <f t="shared" si="3"/>
        <v>F</v>
      </c>
      <c r="S16" s="31" t="str">
        <f t="shared" si="1"/>
        <v>Kém</v>
      </c>
      <c r="T16" s="32" t="str">
        <f t="shared" si="4"/>
        <v>Không đủ ĐKDT</v>
      </c>
      <c r="U16" s="3"/>
      <c r="V16" s="83" t="str">
        <f t="shared" si="2"/>
        <v>Học lại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948</v>
      </c>
      <c r="D17" s="91" t="s">
        <v>263</v>
      </c>
      <c r="E17" s="25" t="s">
        <v>745</v>
      </c>
      <c r="F17" s="26" t="s">
        <v>949</v>
      </c>
      <c r="G17" s="24" t="s">
        <v>208</v>
      </c>
      <c r="H17" s="27">
        <v>7</v>
      </c>
      <c r="I17" s="27">
        <v>8</v>
      </c>
      <c r="J17" s="27" t="s">
        <v>26</v>
      </c>
      <c r="K17" s="27" t="s">
        <v>26</v>
      </c>
      <c r="L17" s="33"/>
      <c r="M17" s="33"/>
      <c r="N17" s="33"/>
      <c r="O17" s="33"/>
      <c r="P17" s="27">
        <v>7</v>
      </c>
      <c r="Q17" s="29">
        <f t="shared" si="0"/>
        <v>7.3</v>
      </c>
      <c r="R17" s="30" t="str">
        <f t="shared" si="3"/>
        <v>B</v>
      </c>
      <c r="S17" s="31" t="str">
        <f t="shared" si="1"/>
        <v>Khá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950</v>
      </c>
      <c r="D18" s="91" t="s">
        <v>951</v>
      </c>
      <c r="E18" s="25" t="s">
        <v>415</v>
      </c>
      <c r="F18" s="26" t="s">
        <v>952</v>
      </c>
      <c r="G18" s="24" t="s">
        <v>184</v>
      </c>
      <c r="H18" s="27">
        <v>6</v>
      </c>
      <c r="I18" s="27">
        <v>7.5</v>
      </c>
      <c r="J18" s="27" t="s">
        <v>26</v>
      </c>
      <c r="K18" s="27" t="s">
        <v>26</v>
      </c>
      <c r="L18" s="33"/>
      <c r="M18" s="33"/>
      <c r="N18" s="33"/>
      <c r="O18" s="33"/>
      <c r="P18" s="27">
        <v>7.5</v>
      </c>
      <c r="Q18" s="29">
        <f t="shared" si="0"/>
        <v>7.2</v>
      </c>
      <c r="R18" s="30" t="str">
        <f t="shared" si="3"/>
        <v>B</v>
      </c>
      <c r="S18" s="31" t="str">
        <f t="shared" si="1"/>
        <v>Khá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953</v>
      </c>
      <c r="D19" s="91" t="s">
        <v>954</v>
      </c>
      <c r="E19" s="25" t="s">
        <v>238</v>
      </c>
      <c r="F19" s="26" t="s">
        <v>232</v>
      </c>
      <c r="G19" s="24" t="s">
        <v>208</v>
      </c>
      <c r="H19" s="27">
        <v>7</v>
      </c>
      <c r="I19" s="27">
        <v>7</v>
      </c>
      <c r="J19" s="27" t="s">
        <v>26</v>
      </c>
      <c r="K19" s="27" t="s">
        <v>26</v>
      </c>
      <c r="L19" s="33"/>
      <c r="M19" s="33"/>
      <c r="N19" s="33"/>
      <c r="O19" s="33"/>
      <c r="P19" s="27">
        <v>4</v>
      </c>
      <c r="Q19" s="29">
        <f t="shared" si="0"/>
        <v>5.5</v>
      </c>
      <c r="R19" s="30" t="str">
        <f t="shared" si="3"/>
        <v>C</v>
      </c>
      <c r="S19" s="31" t="str">
        <f t="shared" si="1"/>
        <v>Trung bình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955</v>
      </c>
      <c r="D20" s="91" t="s">
        <v>956</v>
      </c>
      <c r="E20" s="25" t="s">
        <v>164</v>
      </c>
      <c r="F20" s="26" t="s">
        <v>957</v>
      </c>
      <c r="G20" s="24" t="s">
        <v>184</v>
      </c>
      <c r="H20" s="27">
        <v>4</v>
      </c>
      <c r="I20" s="27">
        <v>7</v>
      </c>
      <c r="J20" s="27" t="s">
        <v>26</v>
      </c>
      <c r="K20" s="27" t="s">
        <v>26</v>
      </c>
      <c r="L20" s="33"/>
      <c r="M20" s="33"/>
      <c r="N20" s="33"/>
      <c r="O20" s="33"/>
      <c r="P20" s="27">
        <v>5</v>
      </c>
      <c r="Q20" s="29">
        <f t="shared" si="0"/>
        <v>5.4</v>
      </c>
      <c r="R20" s="30" t="str">
        <f t="shared" si="3"/>
        <v>D+</v>
      </c>
      <c r="S20" s="31" t="str">
        <f t="shared" si="1"/>
        <v>Trung bình yếu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958</v>
      </c>
      <c r="D21" s="91" t="s">
        <v>959</v>
      </c>
      <c r="E21" s="25" t="s">
        <v>174</v>
      </c>
      <c r="F21" s="26" t="s">
        <v>814</v>
      </c>
      <c r="G21" s="24" t="s">
        <v>208</v>
      </c>
      <c r="H21" s="27">
        <v>6</v>
      </c>
      <c r="I21" s="27">
        <v>8</v>
      </c>
      <c r="J21" s="27" t="s">
        <v>26</v>
      </c>
      <c r="K21" s="27" t="s">
        <v>26</v>
      </c>
      <c r="L21" s="33"/>
      <c r="M21" s="33"/>
      <c r="N21" s="33"/>
      <c r="O21" s="33"/>
      <c r="P21" s="27">
        <v>7</v>
      </c>
      <c r="Q21" s="29">
        <f t="shared" si="0"/>
        <v>7.1</v>
      </c>
      <c r="R21" s="30" t="str">
        <f t="shared" si="3"/>
        <v>B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960</v>
      </c>
      <c r="D22" s="91" t="s">
        <v>961</v>
      </c>
      <c r="E22" s="25" t="s">
        <v>358</v>
      </c>
      <c r="F22" s="26" t="s">
        <v>962</v>
      </c>
      <c r="G22" s="24" t="s">
        <v>184</v>
      </c>
      <c r="H22" s="27">
        <v>8</v>
      </c>
      <c r="I22" s="27">
        <v>5</v>
      </c>
      <c r="J22" s="27" t="s">
        <v>26</v>
      </c>
      <c r="K22" s="27" t="s">
        <v>26</v>
      </c>
      <c r="L22" s="33"/>
      <c r="M22" s="33"/>
      <c r="N22" s="33"/>
      <c r="O22" s="33"/>
      <c r="P22" s="27">
        <v>3.5</v>
      </c>
      <c r="Q22" s="29">
        <f t="shared" si="0"/>
        <v>4.9000000000000004</v>
      </c>
      <c r="R22" s="30" t="str">
        <f t="shared" si="3"/>
        <v>D</v>
      </c>
      <c r="S22" s="31" t="str">
        <f t="shared" si="1"/>
        <v>Trung bình yếu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963</v>
      </c>
      <c r="D23" s="91" t="s">
        <v>964</v>
      </c>
      <c r="E23" s="25" t="s">
        <v>88</v>
      </c>
      <c r="F23" s="26" t="s">
        <v>448</v>
      </c>
      <c r="G23" s="24" t="s">
        <v>68</v>
      </c>
      <c r="H23" s="27">
        <v>0</v>
      </c>
      <c r="I23" s="27">
        <v>0</v>
      </c>
      <c r="J23" s="27" t="s">
        <v>26</v>
      </c>
      <c r="K23" s="27" t="s">
        <v>26</v>
      </c>
      <c r="L23" s="33"/>
      <c r="M23" s="33"/>
      <c r="N23" s="33"/>
      <c r="O23" s="33"/>
      <c r="P23" s="133" t="s">
        <v>1133</v>
      </c>
      <c r="Q23" s="29">
        <f t="shared" si="0"/>
        <v>0</v>
      </c>
      <c r="R23" s="30" t="str">
        <f t="shared" si="3"/>
        <v>F</v>
      </c>
      <c r="S23" s="31" t="str">
        <f t="shared" si="1"/>
        <v>Kém</v>
      </c>
      <c r="T23" s="32" t="str">
        <f t="shared" si="4"/>
        <v>Không đủ ĐKDT</v>
      </c>
      <c r="U23" s="3"/>
      <c r="V23" s="83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965</v>
      </c>
      <c r="D24" s="91" t="s">
        <v>130</v>
      </c>
      <c r="E24" s="25" t="s">
        <v>88</v>
      </c>
      <c r="F24" s="26" t="s">
        <v>62</v>
      </c>
      <c r="G24" s="24" t="s">
        <v>208</v>
      </c>
      <c r="H24" s="27">
        <v>5</v>
      </c>
      <c r="I24" s="27">
        <v>6</v>
      </c>
      <c r="J24" s="27" t="s">
        <v>26</v>
      </c>
      <c r="K24" s="27" t="s">
        <v>26</v>
      </c>
      <c r="L24" s="33"/>
      <c r="M24" s="33"/>
      <c r="N24" s="33"/>
      <c r="O24" s="33"/>
      <c r="P24" s="27">
        <v>5.5</v>
      </c>
      <c r="Q24" s="29">
        <f t="shared" si="0"/>
        <v>5.6</v>
      </c>
      <c r="R24" s="30" t="str">
        <f t="shared" si="3"/>
        <v>C</v>
      </c>
      <c r="S24" s="31" t="str">
        <f t="shared" si="1"/>
        <v>Trung bình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966</v>
      </c>
      <c r="D25" s="91" t="s">
        <v>74</v>
      </c>
      <c r="E25" s="25" t="s">
        <v>425</v>
      </c>
      <c r="F25" s="26" t="s">
        <v>870</v>
      </c>
      <c r="G25" s="24" t="s">
        <v>184</v>
      </c>
      <c r="H25" s="27">
        <v>7</v>
      </c>
      <c r="I25" s="27">
        <v>8</v>
      </c>
      <c r="J25" s="27" t="s">
        <v>26</v>
      </c>
      <c r="K25" s="27" t="s">
        <v>26</v>
      </c>
      <c r="L25" s="33"/>
      <c r="M25" s="33"/>
      <c r="N25" s="33"/>
      <c r="O25" s="33"/>
      <c r="P25" s="27">
        <v>7</v>
      </c>
      <c r="Q25" s="29">
        <f t="shared" si="0"/>
        <v>7.3</v>
      </c>
      <c r="R25" s="30" t="str">
        <f t="shared" si="3"/>
        <v>B</v>
      </c>
      <c r="S25" s="31" t="str">
        <f t="shared" si="1"/>
        <v>Khá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967</v>
      </c>
      <c r="D26" s="91" t="s">
        <v>968</v>
      </c>
      <c r="E26" s="25" t="s">
        <v>178</v>
      </c>
      <c r="F26" s="26" t="s">
        <v>969</v>
      </c>
      <c r="G26" s="24" t="s">
        <v>184</v>
      </c>
      <c r="H26" s="27">
        <v>5</v>
      </c>
      <c r="I26" s="27">
        <v>8</v>
      </c>
      <c r="J26" s="27" t="s">
        <v>26</v>
      </c>
      <c r="K26" s="27" t="s">
        <v>26</v>
      </c>
      <c r="L26" s="33"/>
      <c r="M26" s="33"/>
      <c r="N26" s="33"/>
      <c r="O26" s="33"/>
      <c r="P26" s="27">
        <v>7.5</v>
      </c>
      <c r="Q26" s="29">
        <f t="shared" si="0"/>
        <v>7.2</v>
      </c>
      <c r="R26" s="30" t="str">
        <f t="shared" si="3"/>
        <v>B</v>
      </c>
      <c r="S26" s="31" t="str">
        <f t="shared" si="1"/>
        <v>Khá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970</v>
      </c>
      <c r="D27" s="91" t="s">
        <v>83</v>
      </c>
      <c r="E27" s="25" t="s">
        <v>971</v>
      </c>
      <c r="F27" s="26" t="s">
        <v>297</v>
      </c>
      <c r="G27" s="24" t="s">
        <v>208</v>
      </c>
      <c r="H27" s="27">
        <v>6</v>
      </c>
      <c r="I27" s="27">
        <v>8</v>
      </c>
      <c r="J27" s="27" t="s">
        <v>26</v>
      </c>
      <c r="K27" s="27" t="s">
        <v>26</v>
      </c>
      <c r="L27" s="33"/>
      <c r="M27" s="33"/>
      <c r="N27" s="33"/>
      <c r="O27" s="33"/>
      <c r="P27" s="27">
        <v>8.5</v>
      </c>
      <c r="Q27" s="29">
        <f t="shared" si="0"/>
        <v>7.9</v>
      </c>
      <c r="R27" s="30" t="str">
        <f t="shared" si="3"/>
        <v>B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972</v>
      </c>
      <c r="D28" s="91" t="s">
        <v>973</v>
      </c>
      <c r="E28" s="25" t="s">
        <v>646</v>
      </c>
      <c r="F28" s="26" t="s">
        <v>974</v>
      </c>
      <c r="G28" s="24" t="s">
        <v>63</v>
      </c>
      <c r="H28" s="27">
        <v>0</v>
      </c>
      <c r="I28" s="27">
        <v>7</v>
      </c>
      <c r="J28" s="27" t="s">
        <v>26</v>
      </c>
      <c r="K28" s="27" t="s">
        <v>26</v>
      </c>
      <c r="L28" s="33"/>
      <c r="M28" s="33"/>
      <c r="N28" s="33"/>
      <c r="O28" s="33"/>
      <c r="P28" s="133" t="s">
        <v>1133</v>
      </c>
      <c r="Q28" s="29">
        <v>0</v>
      </c>
      <c r="R28" s="30" t="str">
        <f t="shared" si="3"/>
        <v>F</v>
      </c>
      <c r="S28" s="31" t="str">
        <f t="shared" si="1"/>
        <v>Kém</v>
      </c>
      <c r="T28" s="32" t="str">
        <f t="shared" si="4"/>
        <v>Không đủ ĐKDT</v>
      </c>
      <c r="U28" s="3"/>
      <c r="V28" s="83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975</v>
      </c>
      <c r="D29" s="91" t="s">
        <v>976</v>
      </c>
      <c r="E29" s="25" t="s">
        <v>977</v>
      </c>
      <c r="F29" s="26" t="s">
        <v>727</v>
      </c>
      <c r="G29" s="24" t="s">
        <v>54</v>
      </c>
      <c r="H29" s="27">
        <v>6</v>
      </c>
      <c r="I29" s="27">
        <v>10</v>
      </c>
      <c r="J29" s="27" t="s">
        <v>26</v>
      </c>
      <c r="K29" s="27" t="s">
        <v>26</v>
      </c>
      <c r="L29" s="33"/>
      <c r="M29" s="33"/>
      <c r="N29" s="33"/>
      <c r="O29" s="33"/>
      <c r="P29" s="27">
        <v>8.5</v>
      </c>
      <c r="Q29" s="29">
        <f t="shared" si="0"/>
        <v>8.5</v>
      </c>
      <c r="R29" s="30" t="str">
        <f t="shared" si="3"/>
        <v>A</v>
      </c>
      <c r="S29" s="31" t="str">
        <f t="shared" si="1"/>
        <v>Giỏi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978</v>
      </c>
      <c r="D30" s="91" t="s">
        <v>979</v>
      </c>
      <c r="E30" s="25" t="s">
        <v>441</v>
      </c>
      <c r="F30" s="26" t="s">
        <v>980</v>
      </c>
      <c r="G30" s="24" t="s">
        <v>184</v>
      </c>
      <c r="H30" s="27">
        <v>5</v>
      </c>
      <c r="I30" s="27">
        <v>10</v>
      </c>
      <c r="J30" s="27" t="s">
        <v>26</v>
      </c>
      <c r="K30" s="27" t="s">
        <v>26</v>
      </c>
      <c r="L30" s="33"/>
      <c r="M30" s="33"/>
      <c r="N30" s="33"/>
      <c r="O30" s="33"/>
      <c r="P30" s="27">
        <v>5.5</v>
      </c>
      <c r="Q30" s="29">
        <f t="shared" si="0"/>
        <v>6.8</v>
      </c>
      <c r="R30" s="30" t="str">
        <f t="shared" si="3"/>
        <v>C+</v>
      </c>
      <c r="S30" s="31" t="str">
        <f t="shared" si="1"/>
        <v>Trung bình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981</v>
      </c>
      <c r="D31" s="91" t="s">
        <v>982</v>
      </c>
      <c r="E31" s="25" t="s">
        <v>507</v>
      </c>
      <c r="F31" s="26" t="s">
        <v>778</v>
      </c>
      <c r="G31" s="24" t="s">
        <v>184</v>
      </c>
      <c r="H31" s="27">
        <v>6</v>
      </c>
      <c r="I31" s="27">
        <v>6</v>
      </c>
      <c r="J31" s="27" t="s">
        <v>26</v>
      </c>
      <c r="K31" s="27" t="s">
        <v>26</v>
      </c>
      <c r="L31" s="33"/>
      <c r="M31" s="33"/>
      <c r="N31" s="33"/>
      <c r="O31" s="33"/>
      <c r="P31" s="27">
        <v>4.5</v>
      </c>
      <c r="Q31" s="29">
        <f t="shared" si="0"/>
        <v>5.3</v>
      </c>
      <c r="R31" s="30" t="str">
        <f t="shared" si="3"/>
        <v>D+</v>
      </c>
      <c r="S31" s="31" t="str">
        <f t="shared" si="1"/>
        <v>Trung bình yếu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983</v>
      </c>
      <c r="D32" s="91" t="s">
        <v>984</v>
      </c>
      <c r="E32" s="25" t="s">
        <v>769</v>
      </c>
      <c r="F32" s="26" t="s">
        <v>283</v>
      </c>
      <c r="G32" s="24" t="s">
        <v>184</v>
      </c>
      <c r="H32" s="27">
        <v>9</v>
      </c>
      <c r="I32" s="27">
        <v>7</v>
      </c>
      <c r="J32" s="27" t="s">
        <v>26</v>
      </c>
      <c r="K32" s="27" t="s">
        <v>26</v>
      </c>
      <c r="L32" s="33"/>
      <c r="M32" s="33"/>
      <c r="N32" s="33"/>
      <c r="O32" s="33"/>
      <c r="P32" s="27">
        <v>3</v>
      </c>
      <c r="Q32" s="29">
        <f t="shared" si="0"/>
        <v>5.4</v>
      </c>
      <c r="R32" s="30" t="str">
        <f t="shared" si="3"/>
        <v>D+</v>
      </c>
      <c r="S32" s="31" t="str">
        <f t="shared" si="1"/>
        <v>Trung bình yếu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985</v>
      </c>
      <c r="D33" s="91" t="s">
        <v>986</v>
      </c>
      <c r="E33" s="25" t="s">
        <v>119</v>
      </c>
      <c r="F33" s="26" t="s">
        <v>987</v>
      </c>
      <c r="G33" s="24" t="s">
        <v>101</v>
      </c>
      <c r="H33" s="27">
        <v>7</v>
      </c>
      <c r="I33" s="27">
        <v>8.5</v>
      </c>
      <c r="J33" s="27" t="s">
        <v>26</v>
      </c>
      <c r="K33" s="27" t="s">
        <v>26</v>
      </c>
      <c r="L33" s="33"/>
      <c r="M33" s="33"/>
      <c r="N33" s="33"/>
      <c r="O33" s="33"/>
      <c r="P33" s="27">
        <v>4.5</v>
      </c>
      <c r="Q33" s="29">
        <f t="shared" si="0"/>
        <v>6.2</v>
      </c>
      <c r="R33" s="30" t="str">
        <f t="shared" si="3"/>
        <v>C</v>
      </c>
      <c r="S33" s="31" t="str">
        <f t="shared" si="1"/>
        <v>Trung bình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988</v>
      </c>
      <c r="D34" s="91" t="s">
        <v>989</v>
      </c>
      <c r="E34" s="25" t="s">
        <v>457</v>
      </c>
      <c r="F34" s="26" t="s">
        <v>990</v>
      </c>
      <c r="G34" s="24" t="s">
        <v>184</v>
      </c>
      <c r="H34" s="27">
        <v>7</v>
      </c>
      <c r="I34" s="27">
        <v>7</v>
      </c>
      <c r="J34" s="27" t="s">
        <v>26</v>
      </c>
      <c r="K34" s="27" t="s">
        <v>26</v>
      </c>
      <c r="L34" s="33"/>
      <c r="M34" s="33"/>
      <c r="N34" s="33"/>
      <c r="O34" s="33"/>
      <c r="P34" s="27">
        <v>6.5</v>
      </c>
      <c r="Q34" s="29">
        <f t="shared" si="0"/>
        <v>6.8</v>
      </c>
      <c r="R34" s="30" t="str">
        <f t="shared" si="3"/>
        <v>C+</v>
      </c>
      <c r="S34" s="31" t="str">
        <f t="shared" si="1"/>
        <v>Trung bình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18.75" customHeight="1">
      <c r="B35" s="23">
        <v>26</v>
      </c>
      <c r="C35" s="24" t="s">
        <v>991</v>
      </c>
      <c r="D35" s="91" t="s">
        <v>992</v>
      </c>
      <c r="E35" s="25" t="s">
        <v>608</v>
      </c>
      <c r="F35" s="26" t="s">
        <v>993</v>
      </c>
      <c r="G35" s="24" t="s">
        <v>184</v>
      </c>
      <c r="H35" s="27">
        <v>8</v>
      </c>
      <c r="I35" s="27">
        <v>9</v>
      </c>
      <c r="J35" s="27" t="s">
        <v>26</v>
      </c>
      <c r="K35" s="27" t="s">
        <v>26</v>
      </c>
      <c r="L35" s="33"/>
      <c r="M35" s="33"/>
      <c r="N35" s="33"/>
      <c r="O35" s="33"/>
      <c r="P35" s="27">
        <v>8.5</v>
      </c>
      <c r="Q35" s="29">
        <f t="shared" si="0"/>
        <v>8.6</v>
      </c>
      <c r="R35" s="30" t="str">
        <f t="shared" si="3"/>
        <v>A</v>
      </c>
      <c r="S35" s="31" t="str">
        <f t="shared" si="1"/>
        <v>Giỏi</v>
      </c>
      <c r="T35" s="32" t="str">
        <f t="shared" si="4"/>
        <v/>
      </c>
      <c r="U35" s="3"/>
      <c r="V35" s="83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9" ht="16.5" customHeight="1">
      <c r="A36" s="2"/>
      <c r="B36" s="40" t="s">
        <v>28</v>
      </c>
      <c r="C36" s="40"/>
      <c r="D36" s="93">
        <f>+$Y$8</f>
        <v>26</v>
      </c>
      <c r="E36" s="41" t="s">
        <v>29</v>
      </c>
      <c r="F36" s="41"/>
      <c r="G36" s="106" t="s">
        <v>30</v>
      </c>
      <c r="H36" s="106"/>
      <c r="I36" s="106"/>
      <c r="J36" s="106"/>
      <c r="K36" s="106"/>
      <c r="L36" s="106"/>
      <c r="M36" s="106"/>
      <c r="N36" s="106"/>
      <c r="O36" s="106"/>
      <c r="P36" s="42">
        <f>$Y$8 -COUNTIF($T$9:$T$193,"Vắng") -COUNTIF($T$9:$T$193,"Vắng có phép") - COUNTIF($T$9:$T$193,"Đình chỉ thi") - COUNTIF($T$9:$T$193,"Không đủ ĐKDT")</f>
        <v>23</v>
      </c>
      <c r="Q36" s="42"/>
      <c r="R36" s="43"/>
      <c r="S36" s="44"/>
      <c r="T36" s="44" t="s">
        <v>29</v>
      </c>
      <c r="U36" s="3"/>
    </row>
    <row r="37" spans="1:39" ht="16.5" customHeight="1">
      <c r="A37" s="2"/>
      <c r="B37" s="40" t="s">
        <v>31</v>
      </c>
      <c r="C37" s="40"/>
      <c r="D37" s="93">
        <f>+$AJ$8</f>
        <v>23</v>
      </c>
      <c r="E37" s="41" t="s">
        <v>29</v>
      </c>
      <c r="F37" s="41"/>
      <c r="G37" s="106" t="s">
        <v>32</v>
      </c>
      <c r="H37" s="106"/>
      <c r="I37" s="106"/>
      <c r="J37" s="106"/>
      <c r="K37" s="106"/>
      <c r="L37" s="106"/>
      <c r="M37" s="106"/>
      <c r="N37" s="106"/>
      <c r="O37" s="106"/>
      <c r="P37" s="45">
        <f>COUNTIF($T$9:$T$69,"Vắng")</f>
        <v>0</v>
      </c>
      <c r="Q37" s="45"/>
      <c r="R37" s="46"/>
      <c r="S37" s="44"/>
      <c r="T37" s="44" t="s">
        <v>29</v>
      </c>
      <c r="U37" s="3"/>
    </row>
    <row r="38" spans="1:39" ht="16.5" customHeight="1">
      <c r="A38" s="2"/>
      <c r="B38" s="40" t="s">
        <v>46</v>
      </c>
      <c r="C38" s="40"/>
      <c r="D38" s="94">
        <f>COUNTIF(V10:V35,"Học lại")</f>
        <v>3</v>
      </c>
      <c r="E38" s="41" t="s">
        <v>29</v>
      </c>
      <c r="F38" s="41"/>
      <c r="G38" s="106" t="s">
        <v>47</v>
      </c>
      <c r="H38" s="106"/>
      <c r="I38" s="106"/>
      <c r="J38" s="106"/>
      <c r="K38" s="106"/>
      <c r="L38" s="106"/>
      <c r="M38" s="106"/>
      <c r="N38" s="106"/>
      <c r="O38" s="106"/>
      <c r="P38" s="42">
        <f>COUNTIF($T$9:$T$69,"Vắng có phép")</f>
        <v>0</v>
      </c>
      <c r="Q38" s="42"/>
      <c r="R38" s="43"/>
      <c r="S38" s="44"/>
      <c r="T38" s="44" t="s">
        <v>29</v>
      </c>
      <c r="U38" s="3"/>
    </row>
    <row r="39" spans="1:39" ht="3" customHeight="1">
      <c r="A39" s="2"/>
      <c r="B39" s="34"/>
      <c r="C39" s="35"/>
      <c r="D39" s="92"/>
      <c r="E39" s="36"/>
      <c r="F39" s="36"/>
      <c r="G39" s="36"/>
      <c r="H39" s="37"/>
      <c r="I39" s="38"/>
      <c r="J39" s="38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"/>
    </row>
    <row r="40" spans="1:39">
      <c r="B40" s="79" t="s">
        <v>33</v>
      </c>
      <c r="C40" s="79"/>
      <c r="D40" s="95">
        <f>COUNTIF(V10:V35,"Thi lại")</f>
        <v>0</v>
      </c>
      <c r="E40" s="80" t="s">
        <v>29</v>
      </c>
      <c r="F40" s="3"/>
      <c r="G40" s="3"/>
      <c r="H40" s="3"/>
      <c r="I40" s="3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3"/>
    </row>
    <row r="41" spans="1:39" ht="15.75" customHeight="1">
      <c r="B41" s="79"/>
      <c r="C41" s="79"/>
      <c r="D41" s="95"/>
      <c r="E41" s="80"/>
      <c r="F41" s="3"/>
      <c r="G41" s="3"/>
      <c r="H41" s="3"/>
      <c r="I41" s="3"/>
      <c r="J41" s="104" t="s">
        <v>1127</v>
      </c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3"/>
      <c r="W41" s="2"/>
      <c r="AM41" s="55"/>
    </row>
    <row r="42" spans="1:39">
      <c r="A42" s="47"/>
      <c r="B42" s="102" t="s">
        <v>34</v>
      </c>
      <c r="C42" s="102"/>
      <c r="D42" s="102"/>
      <c r="E42" s="102"/>
      <c r="F42" s="102"/>
      <c r="G42" s="102"/>
      <c r="H42" s="102"/>
      <c r="I42" s="48"/>
      <c r="J42" s="105" t="s">
        <v>1128</v>
      </c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3"/>
      <c r="W42" s="2"/>
      <c r="AM42" s="55"/>
    </row>
    <row r="43" spans="1:39" ht="15.75" customHeight="1">
      <c r="A43" s="2"/>
      <c r="B43" s="34"/>
      <c r="C43" s="49"/>
      <c r="D43" s="96"/>
      <c r="E43" s="50"/>
      <c r="F43" s="50"/>
      <c r="G43" s="50"/>
      <c r="H43" s="51"/>
      <c r="I43" s="52"/>
      <c r="J43" s="105" t="s">
        <v>1129</v>
      </c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3"/>
      <c r="W43" s="2"/>
      <c r="AM43" s="55"/>
    </row>
    <row r="44" spans="1:39" s="2" customFormat="1">
      <c r="B44" s="102" t="s">
        <v>35</v>
      </c>
      <c r="C44" s="102"/>
      <c r="D44" s="103" t="s">
        <v>1130</v>
      </c>
      <c r="E44" s="103"/>
      <c r="F44" s="103"/>
      <c r="G44" s="103"/>
      <c r="H44" s="103"/>
      <c r="I44" s="52"/>
      <c r="J44" s="52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</row>
    <row r="45" spans="1:39" s="2" customFormat="1">
      <c r="A45" s="1"/>
      <c r="B45" s="3"/>
      <c r="C45" s="3"/>
      <c r="D45" s="97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</row>
    <row r="46" spans="1:39" s="2" customFormat="1">
      <c r="A46" s="1"/>
      <c r="B46" s="3"/>
      <c r="C46" s="3"/>
      <c r="D46" s="97"/>
      <c r="E46" s="3"/>
      <c r="F46" s="3"/>
      <c r="G46" s="3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5">
    <filterColumn colId="3" showButton="0"/>
  </autoFilter>
  <mergeCells count="45">
    <mergeCell ref="G38:O38"/>
    <mergeCell ref="J40:T40"/>
    <mergeCell ref="B42:H42"/>
    <mergeCell ref="B44:C44"/>
    <mergeCell ref="D44:H44"/>
    <mergeCell ref="J41:U41"/>
    <mergeCell ref="J42:U42"/>
    <mergeCell ref="J43:U43"/>
    <mergeCell ref="B1:G1"/>
    <mergeCell ref="H1:T1"/>
    <mergeCell ref="B2:G2"/>
    <mergeCell ref="H2:T2"/>
    <mergeCell ref="G37:O37"/>
    <mergeCell ref="AJ4:AK6"/>
    <mergeCell ref="B5:C5"/>
    <mergeCell ref="O5:T5"/>
    <mergeCell ref="B4:C4"/>
    <mergeCell ref="D4:O4"/>
    <mergeCell ref="P4:T4"/>
    <mergeCell ref="W4:W7"/>
    <mergeCell ref="X4:X7"/>
    <mergeCell ref="Y4:Y7"/>
    <mergeCell ref="B7:B8"/>
    <mergeCell ref="C7:C8"/>
    <mergeCell ref="D7:E8"/>
    <mergeCell ref="F7:F8"/>
    <mergeCell ref="L7:L8"/>
    <mergeCell ref="Z4:AC6"/>
    <mergeCell ref="AD4:AE6"/>
    <mergeCell ref="AF4:AG6"/>
    <mergeCell ref="AH4:AI6"/>
    <mergeCell ref="T7:T9"/>
    <mergeCell ref="B9:G9"/>
    <mergeCell ref="G36:O36"/>
    <mergeCell ref="M7:N7"/>
    <mergeCell ref="O7:O8"/>
    <mergeCell ref="P7:P8"/>
    <mergeCell ref="Q7:Q9"/>
    <mergeCell ref="R7:R8"/>
    <mergeCell ref="S7:S8"/>
    <mergeCell ref="G7:G8"/>
    <mergeCell ref="H7:H8"/>
    <mergeCell ref="I7:I8"/>
    <mergeCell ref="J7:J8"/>
    <mergeCell ref="K7:K8"/>
  </mergeCells>
  <conditionalFormatting sqref="H10:P35">
    <cfRule type="cellIs" dxfId="51" priority="4" operator="greaterThan">
      <formula>10</formula>
    </cfRule>
  </conditionalFormatting>
  <conditionalFormatting sqref="C1:C1048576">
    <cfRule type="duplicateValues" dxfId="50" priority="3"/>
  </conditionalFormatting>
  <conditionalFormatting sqref="C41:C46">
    <cfRule type="duplicateValues" dxfId="49" priority="9"/>
  </conditionalFormatting>
  <conditionalFormatting sqref="O41:O46">
    <cfRule type="duplicateValues" dxfId="48" priority="10"/>
  </conditionalFormatting>
  <dataValidations count="1">
    <dataValidation allowBlank="1" showInputMessage="1" showErrorMessage="1" errorTitle="Không xóa dữ liệu" error="Không xóa dữ liệu" prompt="Không xóa dữ liệu" sqref="D38 V10:W35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26" activePane="bottomLeft" state="frozen"/>
      <selection activeCell="A47" sqref="A47:XFD56"/>
      <selection pane="bottomLeft" activeCell="Q13" sqref="Q13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1115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Nhóm:12</v>
      </c>
      <c r="Y8" s="63">
        <f>+$AH$8+$AJ$8+$AF$8</f>
        <v>26</v>
      </c>
      <c r="Z8" s="57">
        <f>COUNTIF($S$9:$S$66,"Khiển trách")</f>
        <v>0</v>
      </c>
      <c r="AA8" s="57">
        <f>COUNTIF($S$9:$S$66,"Cảnh cáo")</f>
        <v>0</v>
      </c>
      <c r="AB8" s="57">
        <f>COUNTIF($S$9:$S$66,"Đình chỉ thi")</f>
        <v>0</v>
      </c>
      <c r="AC8" s="64">
        <f>+($Z$8+$AA$8+$AB$8)/$Y$8*100%</f>
        <v>0</v>
      </c>
      <c r="AD8" s="57">
        <f>SUM(COUNTIF($S$9:$S$64,"Vắng"),COUNTIF($S$9:$S$64,"Vắng có phép"))</f>
        <v>0</v>
      </c>
      <c r="AE8" s="65">
        <f>+$AD$8/$Y$8</f>
        <v>0</v>
      </c>
      <c r="AF8" s="66">
        <f>COUNTIF($V$9:$V$64,"Thi lại")</f>
        <v>0</v>
      </c>
      <c r="AG8" s="65">
        <f>+$AF$8/$Y$8</f>
        <v>0</v>
      </c>
      <c r="AH8" s="66">
        <f>COUNTIF($V$9:$V$65,"Học lại")</f>
        <v>2</v>
      </c>
      <c r="AI8" s="65">
        <f>+$AH$8/$Y$8</f>
        <v>7.6923076923076927E-2</v>
      </c>
      <c r="AJ8" s="57">
        <f>COUNTIF($V$10:$V$65,"Đạt")</f>
        <v>24</v>
      </c>
      <c r="AK8" s="64">
        <f>+$AJ$8/$Y$8</f>
        <v>0.92307692307692313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866</v>
      </c>
      <c r="D10" s="90" t="s">
        <v>74</v>
      </c>
      <c r="E10" s="16" t="s">
        <v>732</v>
      </c>
      <c r="F10" s="17" t="s">
        <v>867</v>
      </c>
      <c r="G10" s="15" t="s">
        <v>101</v>
      </c>
      <c r="H10" s="18">
        <v>6</v>
      </c>
      <c r="I10" s="18">
        <v>9</v>
      </c>
      <c r="J10" s="18" t="s">
        <v>26</v>
      </c>
      <c r="K10" s="18" t="s">
        <v>26</v>
      </c>
      <c r="L10" s="19"/>
      <c r="M10" s="19"/>
      <c r="N10" s="19"/>
      <c r="O10" s="19"/>
      <c r="P10" s="18">
        <v>8.5</v>
      </c>
      <c r="Q10" s="20">
        <f t="shared" ref="Q10:Q35" si="0">ROUND(SUMPRODUCT(H10:P10,$H$9:$P$9)/100,1)</f>
        <v>8.1999999999999993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1" t="str">
        <f t="shared" ref="S10:S35" si="1">IF($Q10&lt;4,"Kém",IF(AND($Q10&gt;=4,$Q10&lt;=5.4),"Trung bình yếu",IF(AND($Q10&gt;=5.5,$Q10&lt;=6.9),"Trung bình",IF(AND($Q10&gt;=7,$Q10&lt;=8.4),"Khá",IF(AND($Q10&gt;=8.5,$Q10&lt;=10),"Giỏi","")))))</f>
        <v>Khá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868</v>
      </c>
      <c r="D11" s="91" t="s">
        <v>869</v>
      </c>
      <c r="E11" s="25" t="s">
        <v>52</v>
      </c>
      <c r="F11" s="26" t="s">
        <v>870</v>
      </c>
      <c r="G11" s="24" t="s">
        <v>184</v>
      </c>
      <c r="H11" s="27">
        <v>7</v>
      </c>
      <c r="I11" s="27">
        <v>7.5</v>
      </c>
      <c r="J11" s="27" t="s">
        <v>26</v>
      </c>
      <c r="K11" s="27" t="s">
        <v>26</v>
      </c>
      <c r="L11" s="28"/>
      <c r="M11" s="28"/>
      <c r="N11" s="28"/>
      <c r="O11" s="28"/>
      <c r="P11" s="27">
        <v>5</v>
      </c>
      <c r="Q11" s="29">
        <f t="shared" si="0"/>
        <v>6.2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1" t="str">
        <f t="shared" si="1"/>
        <v>Trung bình</v>
      </c>
      <c r="T11" s="32" t="str">
        <f>+IF(OR($H11=0,$I11=0,$J11=0,$K11=0),"Không đủ ĐKDT","")</f>
        <v/>
      </c>
      <c r="U11" s="3"/>
      <c r="V11" s="83" t="str">
        <f t="shared" ref="V11:V3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871</v>
      </c>
      <c r="D12" s="91" t="s">
        <v>74</v>
      </c>
      <c r="E12" s="25" t="s">
        <v>52</v>
      </c>
      <c r="F12" s="26" t="s">
        <v>872</v>
      </c>
      <c r="G12" s="24" t="s">
        <v>63</v>
      </c>
      <c r="H12" s="27">
        <v>0</v>
      </c>
      <c r="I12" s="27">
        <v>3</v>
      </c>
      <c r="J12" s="27" t="s">
        <v>26</v>
      </c>
      <c r="K12" s="27" t="s">
        <v>26</v>
      </c>
      <c r="L12" s="33"/>
      <c r="M12" s="33"/>
      <c r="N12" s="33"/>
      <c r="O12" s="33"/>
      <c r="P12" s="133" t="s">
        <v>1133</v>
      </c>
      <c r="Q12" s="29">
        <v>0</v>
      </c>
      <c r="R12" s="30" t="str">
        <f t="shared" ref="R12:R35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1" t="str">
        <f t="shared" si="1"/>
        <v>Kém</v>
      </c>
      <c r="T12" s="32" t="str">
        <f t="shared" ref="T12:T35" si="4">+IF(OR($H12=0,$I12=0,$J12=0,$K12=0),"Không đủ ĐKDT","")</f>
        <v>Không đủ ĐKDT</v>
      </c>
      <c r="U12" s="3"/>
      <c r="V12" s="83" t="str">
        <f t="shared" si="2"/>
        <v>Học lại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873</v>
      </c>
      <c r="D13" s="91" t="s">
        <v>874</v>
      </c>
      <c r="E13" s="25" t="s">
        <v>875</v>
      </c>
      <c r="F13" s="26" t="s">
        <v>876</v>
      </c>
      <c r="G13" s="24" t="s">
        <v>77</v>
      </c>
      <c r="H13" s="27">
        <v>5</v>
      </c>
      <c r="I13" s="27">
        <v>7</v>
      </c>
      <c r="J13" s="27" t="s">
        <v>26</v>
      </c>
      <c r="K13" s="27" t="s">
        <v>26</v>
      </c>
      <c r="L13" s="33"/>
      <c r="M13" s="33"/>
      <c r="N13" s="33"/>
      <c r="O13" s="33"/>
      <c r="P13" s="27">
        <v>7.5</v>
      </c>
      <c r="Q13" s="29">
        <f t="shared" si="0"/>
        <v>6.9</v>
      </c>
      <c r="R13" s="30" t="str">
        <f t="shared" si="3"/>
        <v>C+</v>
      </c>
      <c r="S13" s="31" t="str">
        <f t="shared" si="1"/>
        <v>Trung bình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877</v>
      </c>
      <c r="D14" s="91" t="s">
        <v>74</v>
      </c>
      <c r="E14" s="25" t="s">
        <v>66</v>
      </c>
      <c r="F14" s="26" t="s">
        <v>878</v>
      </c>
      <c r="G14" s="24" t="s">
        <v>101</v>
      </c>
      <c r="H14" s="27">
        <v>7</v>
      </c>
      <c r="I14" s="27">
        <v>7.5</v>
      </c>
      <c r="J14" s="27" t="s">
        <v>26</v>
      </c>
      <c r="K14" s="27" t="s">
        <v>26</v>
      </c>
      <c r="L14" s="33"/>
      <c r="M14" s="33"/>
      <c r="N14" s="33"/>
      <c r="O14" s="33"/>
      <c r="P14" s="27">
        <v>8.5</v>
      </c>
      <c r="Q14" s="29">
        <f t="shared" si="0"/>
        <v>7.9</v>
      </c>
      <c r="R14" s="30" t="str">
        <f t="shared" si="3"/>
        <v>B</v>
      </c>
      <c r="S14" s="31" t="str">
        <f t="shared" si="1"/>
        <v>Khá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879</v>
      </c>
      <c r="D15" s="91" t="s">
        <v>880</v>
      </c>
      <c r="E15" s="25" t="s">
        <v>238</v>
      </c>
      <c r="F15" s="26" t="s">
        <v>881</v>
      </c>
      <c r="G15" s="24" t="s">
        <v>77</v>
      </c>
      <c r="H15" s="27">
        <v>7</v>
      </c>
      <c r="I15" s="27">
        <v>7</v>
      </c>
      <c r="J15" s="27" t="s">
        <v>26</v>
      </c>
      <c r="K15" s="27" t="s">
        <v>26</v>
      </c>
      <c r="L15" s="33"/>
      <c r="M15" s="33"/>
      <c r="N15" s="33"/>
      <c r="O15" s="33"/>
      <c r="P15" s="27">
        <v>10</v>
      </c>
      <c r="Q15" s="29">
        <f t="shared" si="0"/>
        <v>8.5</v>
      </c>
      <c r="R15" s="30" t="str">
        <f t="shared" si="3"/>
        <v>A</v>
      </c>
      <c r="S15" s="31" t="str">
        <f t="shared" si="1"/>
        <v>Giỏi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882</v>
      </c>
      <c r="D16" s="91" t="s">
        <v>883</v>
      </c>
      <c r="E16" s="25" t="s">
        <v>71</v>
      </c>
      <c r="F16" s="26" t="s">
        <v>884</v>
      </c>
      <c r="G16" s="24" t="s">
        <v>101</v>
      </c>
      <c r="H16" s="27">
        <v>7</v>
      </c>
      <c r="I16" s="27">
        <v>7.5</v>
      </c>
      <c r="J16" s="27" t="s">
        <v>26</v>
      </c>
      <c r="K16" s="27" t="s">
        <v>26</v>
      </c>
      <c r="L16" s="33"/>
      <c r="M16" s="33"/>
      <c r="N16" s="33"/>
      <c r="O16" s="33"/>
      <c r="P16" s="27">
        <v>8</v>
      </c>
      <c r="Q16" s="29">
        <f t="shared" si="0"/>
        <v>7.7</v>
      </c>
      <c r="R16" s="30" t="str">
        <f t="shared" si="3"/>
        <v>B</v>
      </c>
      <c r="S16" s="31" t="str">
        <f t="shared" si="1"/>
        <v>Khá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885</v>
      </c>
      <c r="D17" s="91" t="s">
        <v>886</v>
      </c>
      <c r="E17" s="25" t="s">
        <v>627</v>
      </c>
      <c r="F17" s="26" t="s">
        <v>881</v>
      </c>
      <c r="G17" s="24" t="s">
        <v>54</v>
      </c>
      <c r="H17" s="27">
        <v>7</v>
      </c>
      <c r="I17" s="27">
        <v>6</v>
      </c>
      <c r="J17" s="27" t="s">
        <v>26</v>
      </c>
      <c r="K17" s="27" t="s">
        <v>26</v>
      </c>
      <c r="L17" s="33"/>
      <c r="M17" s="33"/>
      <c r="N17" s="33"/>
      <c r="O17" s="33"/>
      <c r="P17" s="27">
        <v>9</v>
      </c>
      <c r="Q17" s="29">
        <f t="shared" si="0"/>
        <v>7.7</v>
      </c>
      <c r="R17" s="30" t="str">
        <f t="shared" si="3"/>
        <v>B</v>
      </c>
      <c r="S17" s="31" t="str">
        <f t="shared" si="1"/>
        <v>Khá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887</v>
      </c>
      <c r="D18" s="91" t="s">
        <v>888</v>
      </c>
      <c r="E18" s="25" t="s">
        <v>627</v>
      </c>
      <c r="F18" s="26" t="s">
        <v>287</v>
      </c>
      <c r="G18" s="24" t="s">
        <v>101</v>
      </c>
      <c r="H18" s="27">
        <v>7</v>
      </c>
      <c r="I18" s="27">
        <v>8</v>
      </c>
      <c r="J18" s="27" t="s">
        <v>26</v>
      </c>
      <c r="K18" s="27" t="s">
        <v>26</v>
      </c>
      <c r="L18" s="33"/>
      <c r="M18" s="33"/>
      <c r="N18" s="33"/>
      <c r="O18" s="33"/>
      <c r="P18" s="27">
        <v>8.5</v>
      </c>
      <c r="Q18" s="29">
        <f t="shared" si="0"/>
        <v>8.1</v>
      </c>
      <c r="R18" s="30" t="str">
        <f t="shared" si="3"/>
        <v>B+</v>
      </c>
      <c r="S18" s="31" t="str">
        <f t="shared" si="1"/>
        <v>Khá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889</v>
      </c>
      <c r="D19" s="91" t="s">
        <v>79</v>
      </c>
      <c r="E19" s="25" t="s">
        <v>890</v>
      </c>
      <c r="F19" s="26" t="s">
        <v>891</v>
      </c>
      <c r="G19" s="24" t="s">
        <v>101</v>
      </c>
      <c r="H19" s="27">
        <v>6</v>
      </c>
      <c r="I19" s="27">
        <v>6</v>
      </c>
      <c r="J19" s="27" t="s">
        <v>26</v>
      </c>
      <c r="K19" s="27" t="s">
        <v>26</v>
      </c>
      <c r="L19" s="33"/>
      <c r="M19" s="33"/>
      <c r="N19" s="33"/>
      <c r="O19" s="33"/>
      <c r="P19" s="27">
        <v>6.5</v>
      </c>
      <c r="Q19" s="29">
        <f t="shared" si="0"/>
        <v>6.3</v>
      </c>
      <c r="R19" s="30" t="str">
        <f t="shared" si="3"/>
        <v>C</v>
      </c>
      <c r="S19" s="31" t="str">
        <f t="shared" si="1"/>
        <v>Trung bình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892</v>
      </c>
      <c r="D20" s="91" t="s">
        <v>893</v>
      </c>
      <c r="E20" s="25" t="s">
        <v>894</v>
      </c>
      <c r="F20" s="26" t="s">
        <v>795</v>
      </c>
      <c r="G20" s="24" t="s">
        <v>63</v>
      </c>
      <c r="H20" s="27">
        <v>6</v>
      </c>
      <c r="I20" s="27">
        <v>6</v>
      </c>
      <c r="J20" s="27" t="s">
        <v>26</v>
      </c>
      <c r="K20" s="27" t="s">
        <v>26</v>
      </c>
      <c r="L20" s="33"/>
      <c r="M20" s="33"/>
      <c r="N20" s="33"/>
      <c r="O20" s="33"/>
      <c r="P20" s="27">
        <v>8</v>
      </c>
      <c r="Q20" s="29">
        <f t="shared" si="0"/>
        <v>7</v>
      </c>
      <c r="R20" s="30" t="str">
        <f t="shared" si="3"/>
        <v>B</v>
      </c>
      <c r="S20" s="31" t="str">
        <f t="shared" si="1"/>
        <v>Khá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895</v>
      </c>
      <c r="D21" s="91" t="s">
        <v>896</v>
      </c>
      <c r="E21" s="25" t="s">
        <v>75</v>
      </c>
      <c r="F21" s="26" t="s">
        <v>867</v>
      </c>
      <c r="G21" s="24" t="s">
        <v>166</v>
      </c>
      <c r="H21" s="27">
        <v>5</v>
      </c>
      <c r="I21" s="27">
        <v>5.5</v>
      </c>
      <c r="J21" s="27" t="s">
        <v>26</v>
      </c>
      <c r="K21" s="27" t="s">
        <v>26</v>
      </c>
      <c r="L21" s="33"/>
      <c r="M21" s="33"/>
      <c r="N21" s="33"/>
      <c r="O21" s="33"/>
      <c r="P21" s="27">
        <v>5.5</v>
      </c>
      <c r="Q21" s="29">
        <f t="shared" si="0"/>
        <v>5.4</v>
      </c>
      <c r="R21" s="30" t="str">
        <f t="shared" si="3"/>
        <v>D+</v>
      </c>
      <c r="S21" s="31" t="str">
        <f t="shared" si="1"/>
        <v>Trung bình yếu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897</v>
      </c>
      <c r="D22" s="91" t="s">
        <v>74</v>
      </c>
      <c r="E22" s="25" t="s">
        <v>567</v>
      </c>
      <c r="F22" s="26" t="s">
        <v>898</v>
      </c>
      <c r="G22" s="24" t="s">
        <v>101</v>
      </c>
      <c r="H22" s="27">
        <v>6</v>
      </c>
      <c r="I22" s="27">
        <v>6</v>
      </c>
      <c r="J22" s="27" t="s">
        <v>26</v>
      </c>
      <c r="K22" s="27" t="s">
        <v>26</v>
      </c>
      <c r="L22" s="33"/>
      <c r="M22" s="33"/>
      <c r="N22" s="33"/>
      <c r="O22" s="33"/>
      <c r="P22" s="27">
        <v>6.5</v>
      </c>
      <c r="Q22" s="29">
        <f t="shared" si="0"/>
        <v>6.3</v>
      </c>
      <c r="R22" s="30" t="str">
        <f t="shared" si="3"/>
        <v>C</v>
      </c>
      <c r="S22" s="31" t="str">
        <f t="shared" si="1"/>
        <v>Trung bình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899</v>
      </c>
      <c r="D23" s="91" t="s">
        <v>83</v>
      </c>
      <c r="E23" s="25" t="s">
        <v>328</v>
      </c>
      <c r="F23" s="26" t="s">
        <v>900</v>
      </c>
      <c r="G23" s="24" t="s">
        <v>208</v>
      </c>
      <c r="H23" s="27">
        <v>6</v>
      </c>
      <c r="I23" s="27">
        <v>3.5</v>
      </c>
      <c r="J23" s="27" t="s">
        <v>26</v>
      </c>
      <c r="K23" s="27" t="s">
        <v>26</v>
      </c>
      <c r="L23" s="33"/>
      <c r="M23" s="33"/>
      <c r="N23" s="33"/>
      <c r="O23" s="33"/>
      <c r="P23" s="27">
        <v>6</v>
      </c>
      <c r="Q23" s="29">
        <f t="shared" si="0"/>
        <v>5.3</v>
      </c>
      <c r="R23" s="30" t="str">
        <f t="shared" si="3"/>
        <v>D+</v>
      </c>
      <c r="S23" s="31" t="str">
        <f t="shared" si="1"/>
        <v>Trung bình yếu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901</v>
      </c>
      <c r="D24" s="91" t="s">
        <v>902</v>
      </c>
      <c r="E24" s="25" t="s">
        <v>186</v>
      </c>
      <c r="F24" s="26" t="s">
        <v>903</v>
      </c>
      <c r="G24" s="24" t="s">
        <v>101</v>
      </c>
      <c r="H24" s="27">
        <v>6</v>
      </c>
      <c r="I24" s="27">
        <v>7</v>
      </c>
      <c r="J24" s="27" t="s">
        <v>26</v>
      </c>
      <c r="K24" s="27" t="s">
        <v>26</v>
      </c>
      <c r="L24" s="33"/>
      <c r="M24" s="33"/>
      <c r="N24" s="33"/>
      <c r="O24" s="33"/>
      <c r="P24" s="27">
        <v>8</v>
      </c>
      <c r="Q24" s="29">
        <f t="shared" si="0"/>
        <v>7.3</v>
      </c>
      <c r="R24" s="30" t="str">
        <f t="shared" si="3"/>
        <v>B</v>
      </c>
      <c r="S24" s="31" t="str">
        <f t="shared" si="1"/>
        <v>Khá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904</v>
      </c>
      <c r="D25" s="91" t="s">
        <v>905</v>
      </c>
      <c r="E25" s="25" t="s">
        <v>646</v>
      </c>
      <c r="F25" s="26" t="s">
        <v>367</v>
      </c>
      <c r="G25" s="24" t="s">
        <v>77</v>
      </c>
      <c r="H25" s="27">
        <v>7</v>
      </c>
      <c r="I25" s="27">
        <v>7</v>
      </c>
      <c r="J25" s="27" t="s">
        <v>26</v>
      </c>
      <c r="K25" s="27" t="s">
        <v>26</v>
      </c>
      <c r="L25" s="33"/>
      <c r="M25" s="33"/>
      <c r="N25" s="33"/>
      <c r="O25" s="33"/>
      <c r="P25" s="27">
        <v>6.5</v>
      </c>
      <c r="Q25" s="29">
        <f t="shared" si="0"/>
        <v>6.8</v>
      </c>
      <c r="R25" s="30" t="str">
        <f t="shared" si="3"/>
        <v>C+</v>
      </c>
      <c r="S25" s="31" t="str">
        <f t="shared" si="1"/>
        <v>Trung bình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906</v>
      </c>
      <c r="D26" s="91" t="s">
        <v>888</v>
      </c>
      <c r="E26" s="25" t="s">
        <v>99</v>
      </c>
      <c r="F26" s="26" t="s">
        <v>574</v>
      </c>
      <c r="G26" s="24" t="s">
        <v>77</v>
      </c>
      <c r="H26" s="27">
        <v>6</v>
      </c>
      <c r="I26" s="27">
        <v>6</v>
      </c>
      <c r="J26" s="27" t="s">
        <v>26</v>
      </c>
      <c r="K26" s="27" t="s">
        <v>26</v>
      </c>
      <c r="L26" s="33"/>
      <c r="M26" s="33"/>
      <c r="N26" s="33"/>
      <c r="O26" s="33"/>
      <c r="P26" s="27">
        <v>4.5</v>
      </c>
      <c r="Q26" s="29">
        <f t="shared" si="0"/>
        <v>5.3</v>
      </c>
      <c r="R26" s="30" t="str">
        <f t="shared" si="3"/>
        <v>D+</v>
      </c>
      <c r="S26" s="31" t="str">
        <f t="shared" si="1"/>
        <v>Trung bình yếu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907</v>
      </c>
      <c r="D27" s="91" t="s">
        <v>74</v>
      </c>
      <c r="E27" s="25" t="s">
        <v>908</v>
      </c>
      <c r="F27" s="26" t="s">
        <v>909</v>
      </c>
      <c r="G27" s="24" t="s">
        <v>166</v>
      </c>
      <c r="H27" s="27">
        <v>5</v>
      </c>
      <c r="I27" s="27">
        <v>4</v>
      </c>
      <c r="J27" s="27" t="s">
        <v>26</v>
      </c>
      <c r="K27" s="27" t="s">
        <v>26</v>
      </c>
      <c r="L27" s="33"/>
      <c r="M27" s="33"/>
      <c r="N27" s="33"/>
      <c r="O27" s="33"/>
      <c r="P27" s="27">
        <v>5</v>
      </c>
      <c r="Q27" s="29">
        <f t="shared" si="0"/>
        <v>4.7</v>
      </c>
      <c r="R27" s="30" t="str">
        <f t="shared" si="3"/>
        <v>D</v>
      </c>
      <c r="S27" s="31" t="str">
        <f t="shared" si="1"/>
        <v>Trung bình yếu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910</v>
      </c>
      <c r="D28" s="91" t="s">
        <v>911</v>
      </c>
      <c r="E28" s="25" t="s">
        <v>912</v>
      </c>
      <c r="F28" s="26" t="s">
        <v>574</v>
      </c>
      <c r="G28" s="24" t="s">
        <v>101</v>
      </c>
      <c r="H28" s="27">
        <v>7</v>
      </c>
      <c r="I28" s="27">
        <v>6.5</v>
      </c>
      <c r="J28" s="27" t="s">
        <v>26</v>
      </c>
      <c r="K28" s="27" t="s">
        <v>26</v>
      </c>
      <c r="L28" s="33"/>
      <c r="M28" s="33"/>
      <c r="N28" s="33"/>
      <c r="O28" s="33"/>
      <c r="P28" s="27">
        <v>8.5</v>
      </c>
      <c r="Q28" s="29">
        <f t="shared" si="0"/>
        <v>7.6</v>
      </c>
      <c r="R28" s="30" t="str">
        <f t="shared" si="3"/>
        <v>B</v>
      </c>
      <c r="S28" s="31" t="str">
        <f t="shared" si="1"/>
        <v>Khá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913</v>
      </c>
      <c r="D29" s="91" t="s">
        <v>914</v>
      </c>
      <c r="E29" s="25" t="s">
        <v>915</v>
      </c>
      <c r="F29" s="26" t="s">
        <v>721</v>
      </c>
      <c r="G29" s="24" t="s">
        <v>63</v>
      </c>
      <c r="H29" s="27">
        <v>0</v>
      </c>
      <c r="I29" s="27">
        <v>5</v>
      </c>
      <c r="J29" s="27" t="s">
        <v>26</v>
      </c>
      <c r="K29" s="27" t="s">
        <v>26</v>
      </c>
      <c r="L29" s="33"/>
      <c r="M29" s="33"/>
      <c r="N29" s="33"/>
      <c r="O29" s="33"/>
      <c r="P29" s="133" t="s">
        <v>1133</v>
      </c>
      <c r="Q29" s="29">
        <v>0</v>
      </c>
      <c r="R29" s="30" t="str">
        <f t="shared" si="3"/>
        <v>F</v>
      </c>
      <c r="S29" s="31" t="str">
        <f t="shared" si="1"/>
        <v>Kém</v>
      </c>
      <c r="T29" s="32" t="str">
        <f t="shared" si="4"/>
        <v>Không đủ ĐKDT</v>
      </c>
      <c r="U29" s="3"/>
      <c r="V29" s="83" t="str">
        <f t="shared" si="2"/>
        <v>Học lại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916</v>
      </c>
      <c r="D30" s="91" t="s">
        <v>83</v>
      </c>
      <c r="E30" s="25" t="s">
        <v>917</v>
      </c>
      <c r="F30" s="26" t="s">
        <v>918</v>
      </c>
      <c r="G30" s="24" t="s">
        <v>184</v>
      </c>
      <c r="H30" s="27">
        <v>7</v>
      </c>
      <c r="I30" s="27">
        <v>7</v>
      </c>
      <c r="J30" s="27" t="s">
        <v>26</v>
      </c>
      <c r="K30" s="27" t="s">
        <v>26</v>
      </c>
      <c r="L30" s="33"/>
      <c r="M30" s="33"/>
      <c r="N30" s="33"/>
      <c r="O30" s="33"/>
      <c r="P30" s="27">
        <v>6</v>
      </c>
      <c r="Q30" s="29">
        <f t="shared" si="0"/>
        <v>6.5</v>
      </c>
      <c r="R30" s="30" t="str">
        <f t="shared" si="3"/>
        <v>C+</v>
      </c>
      <c r="S30" s="31" t="str">
        <f t="shared" si="1"/>
        <v>Trung bình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919</v>
      </c>
      <c r="D31" s="91" t="s">
        <v>371</v>
      </c>
      <c r="E31" s="25" t="s">
        <v>528</v>
      </c>
      <c r="F31" s="26" t="s">
        <v>405</v>
      </c>
      <c r="G31" s="24" t="s">
        <v>101</v>
      </c>
      <c r="H31" s="27">
        <v>5</v>
      </c>
      <c r="I31" s="27">
        <v>6.5</v>
      </c>
      <c r="J31" s="27" t="s">
        <v>26</v>
      </c>
      <c r="K31" s="27" t="s">
        <v>26</v>
      </c>
      <c r="L31" s="33"/>
      <c r="M31" s="33"/>
      <c r="N31" s="33"/>
      <c r="O31" s="33"/>
      <c r="P31" s="27">
        <v>5.5</v>
      </c>
      <c r="Q31" s="29">
        <f t="shared" si="0"/>
        <v>5.7</v>
      </c>
      <c r="R31" s="30" t="str">
        <f t="shared" si="3"/>
        <v>C</v>
      </c>
      <c r="S31" s="31" t="str">
        <f t="shared" si="1"/>
        <v>Trung bình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920</v>
      </c>
      <c r="D32" s="91" t="s">
        <v>573</v>
      </c>
      <c r="E32" s="25" t="s">
        <v>921</v>
      </c>
      <c r="F32" s="26" t="s">
        <v>922</v>
      </c>
      <c r="G32" s="24" t="s">
        <v>208</v>
      </c>
      <c r="H32" s="27">
        <v>5</v>
      </c>
      <c r="I32" s="27">
        <v>5.5</v>
      </c>
      <c r="J32" s="27" t="s">
        <v>26</v>
      </c>
      <c r="K32" s="27" t="s">
        <v>26</v>
      </c>
      <c r="L32" s="33"/>
      <c r="M32" s="33"/>
      <c r="N32" s="33"/>
      <c r="O32" s="33"/>
      <c r="P32" s="27">
        <v>4.5</v>
      </c>
      <c r="Q32" s="29">
        <f t="shared" si="0"/>
        <v>4.9000000000000004</v>
      </c>
      <c r="R32" s="30" t="str">
        <f t="shared" si="3"/>
        <v>D</v>
      </c>
      <c r="S32" s="31" t="str">
        <f t="shared" si="1"/>
        <v>Trung bình yếu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923</v>
      </c>
      <c r="D33" s="91" t="s">
        <v>74</v>
      </c>
      <c r="E33" s="25" t="s">
        <v>924</v>
      </c>
      <c r="F33" s="26" t="s">
        <v>605</v>
      </c>
      <c r="G33" s="24" t="s">
        <v>63</v>
      </c>
      <c r="H33" s="27">
        <v>6</v>
      </c>
      <c r="I33" s="27">
        <v>7.5</v>
      </c>
      <c r="J33" s="27" t="s">
        <v>26</v>
      </c>
      <c r="K33" s="27" t="s">
        <v>26</v>
      </c>
      <c r="L33" s="33"/>
      <c r="M33" s="33"/>
      <c r="N33" s="33"/>
      <c r="O33" s="33"/>
      <c r="P33" s="27">
        <v>7.5</v>
      </c>
      <c r="Q33" s="29">
        <f t="shared" si="0"/>
        <v>7.2</v>
      </c>
      <c r="R33" s="30" t="str">
        <f t="shared" si="3"/>
        <v>B</v>
      </c>
      <c r="S33" s="31" t="str">
        <f t="shared" si="1"/>
        <v>Khá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925</v>
      </c>
      <c r="D34" s="91" t="s">
        <v>926</v>
      </c>
      <c r="E34" s="25" t="s">
        <v>143</v>
      </c>
      <c r="F34" s="26" t="s">
        <v>927</v>
      </c>
      <c r="G34" s="24" t="s">
        <v>68</v>
      </c>
      <c r="H34" s="27">
        <v>6</v>
      </c>
      <c r="I34" s="27">
        <v>8</v>
      </c>
      <c r="J34" s="27" t="s">
        <v>26</v>
      </c>
      <c r="K34" s="27" t="s">
        <v>26</v>
      </c>
      <c r="L34" s="33"/>
      <c r="M34" s="33"/>
      <c r="N34" s="33"/>
      <c r="O34" s="33"/>
      <c r="P34" s="27">
        <v>4</v>
      </c>
      <c r="Q34" s="29">
        <f t="shared" si="0"/>
        <v>5.6</v>
      </c>
      <c r="R34" s="30" t="str">
        <f t="shared" si="3"/>
        <v>C</v>
      </c>
      <c r="S34" s="31" t="str">
        <f t="shared" si="1"/>
        <v>Trung bình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18.75" customHeight="1">
      <c r="B35" s="23">
        <v>26</v>
      </c>
      <c r="C35" s="24" t="s">
        <v>928</v>
      </c>
      <c r="D35" s="91" t="s">
        <v>74</v>
      </c>
      <c r="E35" s="25" t="s">
        <v>929</v>
      </c>
      <c r="F35" s="26" t="s">
        <v>930</v>
      </c>
      <c r="G35" s="24" t="s">
        <v>166</v>
      </c>
      <c r="H35" s="27">
        <v>7</v>
      </c>
      <c r="I35" s="27">
        <v>6.5</v>
      </c>
      <c r="J35" s="27" t="s">
        <v>26</v>
      </c>
      <c r="K35" s="27" t="s">
        <v>26</v>
      </c>
      <c r="L35" s="33"/>
      <c r="M35" s="33"/>
      <c r="N35" s="33"/>
      <c r="O35" s="33"/>
      <c r="P35" s="27">
        <v>7.5</v>
      </c>
      <c r="Q35" s="29">
        <f t="shared" si="0"/>
        <v>7.1</v>
      </c>
      <c r="R35" s="30" t="str">
        <f t="shared" si="3"/>
        <v>B</v>
      </c>
      <c r="S35" s="31" t="str">
        <f t="shared" si="1"/>
        <v>Khá</v>
      </c>
      <c r="T35" s="32" t="str">
        <f t="shared" si="4"/>
        <v/>
      </c>
      <c r="U35" s="3"/>
      <c r="V35" s="83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9" ht="7.5" customHeight="1">
      <c r="A36" s="2"/>
      <c r="B36" s="34"/>
      <c r="C36" s="35"/>
      <c r="D36" s="92"/>
      <c r="E36" s="36"/>
      <c r="F36" s="36"/>
      <c r="G36" s="36"/>
      <c r="H36" s="37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"/>
    </row>
    <row r="37" spans="1:39" ht="16.5">
      <c r="A37" s="2"/>
      <c r="B37" s="131" t="s">
        <v>27</v>
      </c>
      <c r="C37" s="131"/>
      <c r="D37" s="92"/>
      <c r="E37" s="36"/>
      <c r="F37" s="36"/>
      <c r="G37" s="36"/>
      <c r="H37" s="37"/>
      <c r="I37" s="38"/>
      <c r="J37" s="38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"/>
    </row>
    <row r="38" spans="1:39" ht="16.5" customHeight="1">
      <c r="A38" s="2"/>
      <c r="B38" s="40" t="s">
        <v>28</v>
      </c>
      <c r="C38" s="40"/>
      <c r="D38" s="93">
        <f>+$Y$8</f>
        <v>26</v>
      </c>
      <c r="E38" s="41" t="s">
        <v>29</v>
      </c>
      <c r="F38" s="41"/>
      <c r="G38" s="106" t="s">
        <v>30</v>
      </c>
      <c r="H38" s="106"/>
      <c r="I38" s="106"/>
      <c r="J38" s="106"/>
      <c r="K38" s="106"/>
      <c r="L38" s="106"/>
      <c r="M38" s="106"/>
      <c r="N38" s="106"/>
      <c r="O38" s="106"/>
      <c r="P38" s="42">
        <f>$Y$8 -COUNTIF($T$9:$T$196,"Vắng") -COUNTIF($T$9:$T$196,"Vắng có phép") - COUNTIF($T$9:$T$196,"Đình chỉ thi") - COUNTIF($T$9:$T$196,"Không đủ ĐKDT")</f>
        <v>24</v>
      </c>
      <c r="Q38" s="42"/>
      <c r="R38" s="43"/>
      <c r="S38" s="44"/>
      <c r="T38" s="44" t="s">
        <v>29</v>
      </c>
      <c r="U38" s="3"/>
    </row>
    <row r="39" spans="1:39" ht="16.5" customHeight="1">
      <c r="A39" s="2"/>
      <c r="B39" s="40" t="s">
        <v>31</v>
      </c>
      <c r="C39" s="40"/>
      <c r="D39" s="93">
        <f>+$AJ$8</f>
        <v>24</v>
      </c>
      <c r="E39" s="41" t="s">
        <v>29</v>
      </c>
      <c r="F39" s="41"/>
      <c r="G39" s="106" t="s">
        <v>32</v>
      </c>
      <c r="H39" s="106"/>
      <c r="I39" s="106"/>
      <c r="J39" s="106"/>
      <c r="K39" s="106"/>
      <c r="L39" s="106"/>
      <c r="M39" s="106"/>
      <c r="N39" s="106"/>
      <c r="O39" s="106"/>
      <c r="P39" s="45">
        <f>COUNTIF($T$9:$T$72,"Vắng")</f>
        <v>0</v>
      </c>
      <c r="Q39" s="45"/>
      <c r="R39" s="46"/>
      <c r="S39" s="44"/>
      <c r="T39" s="44" t="s">
        <v>29</v>
      </c>
      <c r="U39" s="3"/>
    </row>
    <row r="40" spans="1:39" ht="16.5" customHeight="1">
      <c r="A40" s="2"/>
      <c r="B40" s="40" t="s">
        <v>46</v>
      </c>
      <c r="C40" s="40"/>
      <c r="D40" s="94">
        <f>COUNTIF(V10:V35,"Học lại")</f>
        <v>2</v>
      </c>
      <c r="E40" s="41" t="s">
        <v>29</v>
      </c>
      <c r="F40" s="41"/>
      <c r="G40" s="106" t="s">
        <v>47</v>
      </c>
      <c r="H40" s="106"/>
      <c r="I40" s="106"/>
      <c r="J40" s="106"/>
      <c r="K40" s="106"/>
      <c r="L40" s="106"/>
      <c r="M40" s="106"/>
      <c r="N40" s="106"/>
      <c r="O40" s="106"/>
      <c r="P40" s="42">
        <f>COUNTIF($T$9:$T$72,"Vắng có phép")</f>
        <v>0</v>
      </c>
      <c r="Q40" s="42"/>
      <c r="R40" s="43"/>
      <c r="S40" s="44"/>
      <c r="T40" s="44" t="s">
        <v>29</v>
      </c>
      <c r="U40" s="3"/>
    </row>
    <row r="41" spans="1:39" ht="3" customHeight="1">
      <c r="A41" s="2"/>
      <c r="B41" s="34"/>
      <c r="C41" s="35"/>
      <c r="D41" s="92"/>
      <c r="E41" s="36"/>
      <c r="F41" s="36"/>
      <c r="G41" s="36"/>
      <c r="H41" s="37"/>
      <c r="I41" s="38"/>
      <c r="J41" s="38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"/>
    </row>
    <row r="42" spans="1:39">
      <c r="B42" s="79" t="s">
        <v>33</v>
      </c>
      <c r="C42" s="79"/>
      <c r="D42" s="95">
        <f>COUNTIF(V10:V35,"Thi lại")</f>
        <v>0</v>
      </c>
      <c r="E42" s="80" t="s">
        <v>29</v>
      </c>
      <c r="F42" s="3"/>
      <c r="G42" s="3"/>
      <c r="H42" s="3"/>
      <c r="I42" s="3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3"/>
    </row>
    <row r="43" spans="1:39" ht="15.75" customHeight="1">
      <c r="B43" s="79"/>
      <c r="C43" s="79"/>
      <c r="D43" s="95"/>
      <c r="E43" s="80"/>
      <c r="F43" s="3"/>
      <c r="G43" s="3"/>
      <c r="H43" s="3"/>
      <c r="I43" s="3"/>
      <c r="J43" s="104" t="s">
        <v>1127</v>
      </c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3"/>
      <c r="W43" s="2"/>
      <c r="AM43" s="55"/>
    </row>
    <row r="44" spans="1:39">
      <c r="A44" s="47"/>
      <c r="B44" s="102" t="s">
        <v>34</v>
      </c>
      <c r="C44" s="102"/>
      <c r="D44" s="102"/>
      <c r="E44" s="102"/>
      <c r="F44" s="102"/>
      <c r="G44" s="102"/>
      <c r="H44" s="102"/>
      <c r="I44" s="48"/>
      <c r="J44" s="105" t="s">
        <v>1128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3"/>
      <c r="W44" s="2"/>
      <c r="AM44" s="55"/>
    </row>
    <row r="45" spans="1:39" ht="15.75" customHeight="1">
      <c r="A45" s="2"/>
      <c r="B45" s="34"/>
      <c r="C45" s="49"/>
      <c r="D45" s="96"/>
      <c r="E45" s="50"/>
      <c r="F45" s="50"/>
      <c r="G45" s="50"/>
      <c r="H45" s="51"/>
      <c r="I45" s="52"/>
      <c r="J45" s="105" t="s">
        <v>1129</v>
      </c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3"/>
      <c r="W45" s="2"/>
      <c r="AM45" s="55"/>
    </row>
    <row r="46" spans="1:39" s="2" customFormat="1">
      <c r="B46" s="102" t="s">
        <v>35</v>
      </c>
      <c r="C46" s="102"/>
      <c r="D46" s="103" t="s">
        <v>1130</v>
      </c>
      <c r="E46" s="103"/>
      <c r="F46" s="103"/>
      <c r="G46" s="103"/>
      <c r="H46" s="103"/>
      <c r="I46" s="52"/>
      <c r="J46" s="52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5">
    <filterColumn colId="3" showButton="0"/>
  </autoFilter>
  <mergeCells count="46">
    <mergeCell ref="B1:G1"/>
    <mergeCell ref="H1:T1"/>
    <mergeCell ref="B2:G2"/>
    <mergeCell ref="H2:T2"/>
    <mergeCell ref="G40:O40"/>
    <mergeCell ref="G7:G8"/>
    <mergeCell ref="H7:H8"/>
    <mergeCell ref="I7:I8"/>
    <mergeCell ref="J7:J8"/>
    <mergeCell ref="K7:K8"/>
    <mergeCell ref="L7:L8"/>
    <mergeCell ref="T7:T9"/>
    <mergeCell ref="B9:G9"/>
    <mergeCell ref="B37:C37"/>
    <mergeCell ref="G38:O38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9:O39"/>
    <mergeCell ref="R7:R8"/>
    <mergeCell ref="S7:S8"/>
    <mergeCell ref="J42:T42"/>
    <mergeCell ref="B44:H44"/>
    <mergeCell ref="B46:C46"/>
    <mergeCell ref="D46:H46"/>
    <mergeCell ref="J43:U43"/>
    <mergeCell ref="J44:U44"/>
    <mergeCell ref="J45:U45"/>
  </mergeCells>
  <conditionalFormatting sqref="H10:P35">
    <cfRule type="cellIs" dxfId="47" priority="5" operator="greaterThan">
      <formula>10</formula>
    </cfRule>
  </conditionalFormatting>
  <conditionalFormatting sqref="C1:C1048576">
    <cfRule type="duplicateValues" dxfId="46" priority="4"/>
  </conditionalFormatting>
  <conditionalFormatting sqref="C43:C46">
    <cfRule type="duplicateValues" dxfId="45" priority="10"/>
  </conditionalFormatting>
  <conditionalFormatting sqref="O43:O46">
    <cfRule type="duplicateValues" dxfId="44" priority="12"/>
  </conditionalFormatting>
  <dataValidations count="1">
    <dataValidation allowBlank="1" showInputMessage="1" showErrorMessage="1" errorTitle="Không xóa dữ liệu" error="Không xóa dữ liệu" prompt="Không xóa dữ liệu" sqref="D40 V10:W35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16" activePane="bottomLeft" state="frozen"/>
      <selection activeCell="A47" sqref="A47:XFD56"/>
      <selection pane="bottomLeft" activeCell="Q13" sqref="Q13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1116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 11</v>
      </c>
      <c r="Y8" s="63">
        <f>+$AH$8+$AJ$8+$AF$8</f>
        <v>28</v>
      </c>
      <c r="Z8" s="57">
        <f>COUNTIF($S$9:$S$68,"Khiển trách")</f>
        <v>0</v>
      </c>
      <c r="AA8" s="57">
        <f>COUNTIF($S$9:$S$68,"Cảnh cáo")</f>
        <v>0</v>
      </c>
      <c r="AB8" s="57">
        <f>COUNTIF($S$9:$S$68,"Đình chỉ thi")</f>
        <v>0</v>
      </c>
      <c r="AC8" s="64">
        <f>+($Z$8+$AA$8+$AB$8)/$Y$8*100%</f>
        <v>0</v>
      </c>
      <c r="AD8" s="57">
        <f>SUM(COUNTIF($S$9:$S$66,"Vắng"),COUNTIF($S$9:$S$66,"Vắng có phép"))</f>
        <v>0</v>
      </c>
      <c r="AE8" s="65">
        <f>+$AD$8/$Y$8</f>
        <v>0</v>
      </c>
      <c r="AF8" s="66">
        <f>COUNTIF($V$9:$V$66,"Thi lại")</f>
        <v>0</v>
      </c>
      <c r="AG8" s="65">
        <f>+$AF$8/$Y$8</f>
        <v>0</v>
      </c>
      <c r="AH8" s="66">
        <f>COUNTIF($V$9:$V$67,"Học lại")</f>
        <v>2</v>
      </c>
      <c r="AI8" s="65">
        <f>+$AH$8/$Y$8</f>
        <v>7.1428571428571425E-2</v>
      </c>
      <c r="AJ8" s="57">
        <f>COUNTIF($V$10:$V$67,"Đạt")</f>
        <v>26</v>
      </c>
      <c r="AK8" s="64">
        <f>+$AJ$8/$Y$8</f>
        <v>0.9285714285714286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796</v>
      </c>
      <c r="D10" s="90" t="s">
        <v>797</v>
      </c>
      <c r="E10" s="16" t="s">
        <v>52</v>
      </c>
      <c r="F10" s="17" t="s">
        <v>390</v>
      </c>
      <c r="G10" s="15" t="s">
        <v>184</v>
      </c>
      <c r="H10" s="18">
        <v>7</v>
      </c>
      <c r="I10" s="18">
        <v>7</v>
      </c>
      <c r="J10" s="18" t="s">
        <v>26</v>
      </c>
      <c r="K10" s="18" t="s">
        <v>26</v>
      </c>
      <c r="L10" s="19"/>
      <c r="M10" s="19"/>
      <c r="N10" s="19"/>
      <c r="O10" s="19"/>
      <c r="P10" s="18">
        <v>6.5</v>
      </c>
      <c r="Q10" s="20">
        <f t="shared" ref="Q10:Q37" si="0">ROUND(SUMPRODUCT(H10:P10,$H$9:$P$9)/100,1)</f>
        <v>6.8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1" t="str">
        <f t="shared" ref="S10:S37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798</v>
      </c>
      <c r="D11" s="91" t="s">
        <v>799</v>
      </c>
      <c r="E11" s="25" t="s">
        <v>52</v>
      </c>
      <c r="F11" s="26" t="s">
        <v>800</v>
      </c>
      <c r="G11" s="24" t="s">
        <v>166</v>
      </c>
      <c r="H11" s="27">
        <v>6</v>
      </c>
      <c r="I11" s="27">
        <v>9.5</v>
      </c>
      <c r="J11" s="27" t="s">
        <v>26</v>
      </c>
      <c r="K11" s="27" t="s">
        <v>26</v>
      </c>
      <c r="L11" s="28"/>
      <c r="M11" s="28"/>
      <c r="N11" s="28"/>
      <c r="O11" s="28"/>
      <c r="P11" s="27">
        <v>7</v>
      </c>
      <c r="Q11" s="29">
        <f t="shared" si="0"/>
        <v>7.6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1" t="str">
        <f t="shared" si="1"/>
        <v>Khá</v>
      </c>
      <c r="T11" s="32" t="str">
        <f>+IF(OR($H11=0,$I11=0,$J11=0,$K11=0),"Không đủ ĐKDT","")</f>
        <v/>
      </c>
      <c r="U11" s="3"/>
      <c r="V11" s="83" t="str">
        <f t="shared" ref="V11:V3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801</v>
      </c>
      <c r="D12" s="91" t="s">
        <v>126</v>
      </c>
      <c r="E12" s="25" t="s">
        <v>160</v>
      </c>
      <c r="F12" s="26" t="s">
        <v>561</v>
      </c>
      <c r="G12" s="24" t="s">
        <v>166</v>
      </c>
      <c r="H12" s="27">
        <v>0</v>
      </c>
      <c r="I12" s="27">
        <v>4</v>
      </c>
      <c r="J12" s="27" t="s">
        <v>26</v>
      </c>
      <c r="K12" s="27" t="s">
        <v>26</v>
      </c>
      <c r="L12" s="33"/>
      <c r="M12" s="33"/>
      <c r="N12" s="33"/>
      <c r="O12" s="33"/>
      <c r="P12" s="133" t="s">
        <v>1133</v>
      </c>
      <c r="Q12" s="29">
        <v>0</v>
      </c>
      <c r="R12" s="30" t="str">
        <f t="shared" ref="R12:R3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1" t="str">
        <f t="shared" si="1"/>
        <v>Kém</v>
      </c>
      <c r="T12" s="32" t="str">
        <f t="shared" ref="T12:T37" si="4">+IF(OR($H12=0,$I12=0,$J12=0,$K12=0),"Không đủ ĐKDT","")</f>
        <v>Không đủ ĐKDT</v>
      </c>
      <c r="U12" s="3"/>
      <c r="V12" s="83" t="str">
        <f t="shared" si="2"/>
        <v>Học lại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802</v>
      </c>
      <c r="D13" s="91" t="s">
        <v>196</v>
      </c>
      <c r="E13" s="25" t="s">
        <v>66</v>
      </c>
      <c r="F13" s="26" t="s">
        <v>574</v>
      </c>
      <c r="G13" s="24" t="s">
        <v>54</v>
      </c>
      <c r="H13" s="27">
        <v>7</v>
      </c>
      <c r="I13" s="27">
        <v>8.5</v>
      </c>
      <c r="J13" s="27" t="s">
        <v>26</v>
      </c>
      <c r="K13" s="27" t="s">
        <v>26</v>
      </c>
      <c r="L13" s="33"/>
      <c r="M13" s="33"/>
      <c r="N13" s="33"/>
      <c r="O13" s="33"/>
      <c r="P13" s="27">
        <v>5.5</v>
      </c>
      <c r="Q13" s="29">
        <f t="shared" si="0"/>
        <v>6.7</v>
      </c>
      <c r="R13" s="30" t="str">
        <f t="shared" si="3"/>
        <v>C+</v>
      </c>
      <c r="S13" s="31" t="str">
        <f t="shared" si="1"/>
        <v>Trung bình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803</v>
      </c>
      <c r="D14" s="91" t="s">
        <v>804</v>
      </c>
      <c r="E14" s="25" t="s">
        <v>231</v>
      </c>
      <c r="F14" s="26" t="s">
        <v>805</v>
      </c>
      <c r="G14" s="24" t="s">
        <v>54</v>
      </c>
      <c r="H14" s="27">
        <v>8</v>
      </c>
      <c r="I14" s="27">
        <v>8</v>
      </c>
      <c r="J14" s="27" t="s">
        <v>26</v>
      </c>
      <c r="K14" s="27" t="s">
        <v>26</v>
      </c>
      <c r="L14" s="33"/>
      <c r="M14" s="33"/>
      <c r="N14" s="33"/>
      <c r="O14" s="33"/>
      <c r="P14" s="27">
        <v>8</v>
      </c>
      <c r="Q14" s="29">
        <f t="shared" si="0"/>
        <v>8</v>
      </c>
      <c r="R14" s="30" t="str">
        <f t="shared" si="3"/>
        <v>B+</v>
      </c>
      <c r="S14" s="31" t="str">
        <f t="shared" si="1"/>
        <v>Khá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806</v>
      </c>
      <c r="D15" s="91" t="s">
        <v>126</v>
      </c>
      <c r="E15" s="25" t="s">
        <v>807</v>
      </c>
      <c r="F15" s="26" t="s">
        <v>780</v>
      </c>
      <c r="G15" s="24" t="s">
        <v>68</v>
      </c>
      <c r="H15" s="27">
        <v>6</v>
      </c>
      <c r="I15" s="27">
        <v>9</v>
      </c>
      <c r="J15" s="27" t="s">
        <v>26</v>
      </c>
      <c r="K15" s="27" t="s">
        <v>26</v>
      </c>
      <c r="L15" s="33"/>
      <c r="M15" s="33"/>
      <c r="N15" s="33"/>
      <c r="O15" s="33"/>
      <c r="P15" s="27">
        <v>4</v>
      </c>
      <c r="Q15" s="29">
        <f t="shared" si="0"/>
        <v>5.9</v>
      </c>
      <c r="R15" s="30" t="str">
        <f t="shared" si="3"/>
        <v>C</v>
      </c>
      <c r="S15" s="31" t="str">
        <f t="shared" si="1"/>
        <v>Trung bình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808</v>
      </c>
      <c r="D16" s="91" t="s">
        <v>809</v>
      </c>
      <c r="E16" s="25" t="s">
        <v>164</v>
      </c>
      <c r="F16" s="26" t="s">
        <v>810</v>
      </c>
      <c r="G16" s="24" t="s">
        <v>101</v>
      </c>
      <c r="H16" s="27">
        <v>6</v>
      </c>
      <c r="I16" s="27">
        <v>6</v>
      </c>
      <c r="J16" s="27" t="s">
        <v>26</v>
      </c>
      <c r="K16" s="27" t="s">
        <v>26</v>
      </c>
      <c r="L16" s="33"/>
      <c r="M16" s="33"/>
      <c r="N16" s="33"/>
      <c r="O16" s="33"/>
      <c r="P16" s="27">
        <v>7</v>
      </c>
      <c r="Q16" s="29">
        <f t="shared" si="0"/>
        <v>6.5</v>
      </c>
      <c r="R16" s="30" t="str">
        <f t="shared" si="3"/>
        <v>C+</v>
      </c>
      <c r="S16" s="31" t="str">
        <f t="shared" si="1"/>
        <v>Trung bình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811</v>
      </c>
      <c r="D17" s="91" t="s">
        <v>812</v>
      </c>
      <c r="E17" s="25" t="s">
        <v>813</v>
      </c>
      <c r="F17" s="26" t="s">
        <v>814</v>
      </c>
      <c r="G17" s="24" t="s">
        <v>166</v>
      </c>
      <c r="H17" s="27">
        <v>7</v>
      </c>
      <c r="I17" s="27">
        <v>8.5</v>
      </c>
      <c r="J17" s="27" t="s">
        <v>26</v>
      </c>
      <c r="K17" s="27" t="s">
        <v>26</v>
      </c>
      <c r="L17" s="33"/>
      <c r="M17" s="33"/>
      <c r="N17" s="33"/>
      <c r="O17" s="33"/>
      <c r="P17" s="27">
        <v>8.5</v>
      </c>
      <c r="Q17" s="29">
        <f t="shared" si="0"/>
        <v>8.1999999999999993</v>
      </c>
      <c r="R17" s="30" t="str">
        <f t="shared" si="3"/>
        <v>B+</v>
      </c>
      <c r="S17" s="31" t="str">
        <f t="shared" si="1"/>
        <v>Khá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815</v>
      </c>
      <c r="D18" s="91" t="s">
        <v>816</v>
      </c>
      <c r="E18" s="25" t="s">
        <v>75</v>
      </c>
      <c r="F18" s="26" t="s">
        <v>283</v>
      </c>
      <c r="G18" s="24" t="s">
        <v>68</v>
      </c>
      <c r="H18" s="27">
        <v>8</v>
      </c>
      <c r="I18" s="27">
        <v>6</v>
      </c>
      <c r="J18" s="27" t="s">
        <v>26</v>
      </c>
      <c r="K18" s="27" t="s">
        <v>26</v>
      </c>
      <c r="L18" s="33"/>
      <c r="M18" s="33"/>
      <c r="N18" s="33"/>
      <c r="O18" s="33"/>
      <c r="P18" s="27">
        <v>6</v>
      </c>
      <c r="Q18" s="29">
        <f t="shared" si="0"/>
        <v>6.4</v>
      </c>
      <c r="R18" s="30" t="str">
        <f t="shared" si="3"/>
        <v>C</v>
      </c>
      <c r="S18" s="31" t="str">
        <f t="shared" si="1"/>
        <v>Trung bình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817</v>
      </c>
      <c r="D19" s="91" t="s">
        <v>74</v>
      </c>
      <c r="E19" s="25" t="s">
        <v>88</v>
      </c>
      <c r="F19" s="26" t="s">
        <v>207</v>
      </c>
      <c r="G19" s="24" t="s">
        <v>166</v>
      </c>
      <c r="H19" s="27">
        <v>6</v>
      </c>
      <c r="I19" s="27">
        <v>10</v>
      </c>
      <c r="J19" s="27" t="s">
        <v>26</v>
      </c>
      <c r="K19" s="27" t="s">
        <v>26</v>
      </c>
      <c r="L19" s="33"/>
      <c r="M19" s="33"/>
      <c r="N19" s="33"/>
      <c r="O19" s="33"/>
      <c r="P19" s="27">
        <v>8.5</v>
      </c>
      <c r="Q19" s="29">
        <f t="shared" si="0"/>
        <v>8.5</v>
      </c>
      <c r="R19" s="30" t="str">
        <f t="shared" si="3"/>
        <v>A</v>
      </c>
      <c r="S19" s="31" t="str">
        <f t="shared" si="1"/>
        <v>Giỏi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818</v>
      </c>
      <c r="D20" s="91" t="s">
        <v>83</v>
      </c>
      <c r="E20" s="25" t="s">
        <v>264</v>
      </c>
      <c r="F20" s="26" t="s">
        <v>819</v>
      </c>
      <c r="G20" s="24" t="s">
        <v>63</v>
      </c>
      <c r="H20" s="27">
        <v>8</v>
      </c>
      <c r="I20" s="27">
        <v>7</v>
      </c>
      <c r="J20" s="27" t="s">
        <v>26</v>
      </c>
      <c r="K20" s="27" t="s">
        <v>26</v>
      </c>
      <c r="L20" s="33"/>
      <c r="M20" s="33"/>
      <c r="N20" s="33"/>
      <c r="O20" s="33"/>
      <c r="P20" s="27">
        <v>9</v>
      </c>
      <c r="Q20" s="29">
        <f t="shared" si="0"/>
        <v>8.1999999999999993</v>
      </c>
      <c r="R20" s="30" t="str">
        <f t="shared" si="3"/>
        <v>B+</v>
      </c>
      <c r="S20" s="31" t="str">
        <f t="shared" si="1"/>
        <v>Khá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820</v>
      </c>
      <c r="D21" s="91" t="s">
        <v>146</v>
      </c>
      <c r="E21" s="25" t="s">
        <v>821</v>
      </c>
      <c r="F21" s="26" t="s">
        <v>105</v>
      </c>
      <c r="G21" s="24" t="s">
        <v>166</v>
      </c>
      <c r="H21" s="27">
        <v>7</v>
      </c>
      <c r="I21" s="27">
        <v>9</v>
      </c>
      <c r="J21" s="27" t="s">
        <v>26</v>
      </c>
      <c r="K21" s="27" t="s">
        <v>26</v>
      </c>
      <c r="L21" s="33"/>
      <c r="M21" s="33"/>
      <c r="N21" s="33"/>
      <c r="O21" s="33"/>
      <c r="P21" s="27">
        <v>7</v>
      </c>
      <c r="Q21" s="29">
        <f t="shared" si="0"/>
        <v>7.6</v>
      </c>
      <c r="R21" s="30" t="str">
        <f t="shared" si="3"/>
        <v>B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822</v>
      </c>
      <c r="D22" s="91" t="s">
        <v>823</v>
      </c>
      <c r="E22" s="25" t="s">
        <v>189</v>
      </c>
      <c r="F22" s="26" t="s">
        <v>824</v>
      </c>
      <c r="G22" s="24" t="s">
        <v>68</v>
      </c>
      <c r="H22" s="27">
        <v>6</v>
      </c>
      <c r="I22" s="27">
        <v>3</v>
      </c>
      <c r="J22" s="27" t="s">
        <v>26</v>
      </c>
      <c r="K22" s="27" t="s">
        <v>26</v>
      </c>
      <c r="L22" s="33"/>
      <c r="M22" s="33"/>
      <c r="N22" s="33"/>
      <c r="O22" s="33"/>
      <c r="P22" s="27">
        <v>4.5</v>
      </c>
      <c r="Q22" s="29">
        <f t="shared" si="0"/>
        <v>4.4000000000000004</v>
      </c>
      <c r="R22" s="30" t="str">
        <f t="shared" si="3"/>
        <v>D</v>
      </c>
      <c r="S22" s="31" t="str">
        <f t="shared" si="1"/>
        <v>Trung bình yếu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825</v>
      </c>
      <c r="D23" s="91" t="s">
        <v>371</v>
      </c>
      <c r="E23" s="25" t="s">
        <v>104</v>
      </c>
      <c r="F23" s="26" t="s">
        <v>547</v>
      </c>
      <c r="G23" s="24" t="s">
        <v>68</v>
      </c>
      <c r="H23" s="27">
        <v>7</v>
      </c>
      <c r="I23" s="27">
        <v>9</v>
      </c>
      <c r="J23" s="27" t="s">
        <v>26</v>
      </c>
      <c r="K23" s="27" t="s">
        <v>26</v>
      </c>
      <c r="L23" s="33"/>
      <c r="M23" s="33"/>
      <c r="N23" s="33"/>
      <c r="O23" s="33"/>
      <c r="P23" s="27">
        <v>6</v>
      </c>
      <c r="Q23" s="29">
        <f t="shared" si="0"/>
        <v>7.1</v>
      </c>
      <c r="R23" s="30" t="str">
        <f t="shared" si="3"/>
        <v>B</v>
      </c>
      <c r="S23" s="31" t="str">
        <f t="shared" si="1"/>
        <v>Khá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826</v>
      </c>
      <c r="D24" s="91" t="s">
        <v>827</v>
      </c>
      <c r="E24" s="25" t="s">
        <v>828</v>
      </c>
      <c r="F24" s="26" t="s">
        <v>478</v>
      </c>
      <c r="G24" s="24" t="s">
        <v>166</v>
      </c>
      <c r="H24" s="27">
        <v>6</v>
      </c>
      <c r="I24" s="27">
        <v>6.5</v>
      </c>
      <c r="J24" s="27" t="s">
        <v>26</v>
      </c>
      <c r="K24" s="27" t="s">
        <v>26</v>
      </c>
      <c r="L24" s="33"/>
      <c r="M24" s="33"/>
      <c r="N24" s="33"/>
      <c r="O24" s="33"/>
      <c r="P24" s="27">
        <v>8</v>
      </c>
      <c r="Q24" s="29">
        <f t="shared" si="0"/>
        <v>7.2</v>
      </c>
      <c r="R24" s="30" t="str">
        <f t="shared" si="3"/>
        <v>B</v>
      </c>
      <c r="S24" s="31" t="str">
        <f t="shared" si="1"/>
        <v>Khá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829</v>
      </c>
      <c r="D25" s="91" t="s">
        <v>645</v>
      </c>
      <c r="E25" s="25" t="s">
        <v>441</v>
      </c>
      <c r="F25" s="26" t="s">
        <v>830</v>
      </c>
      <c r="G25" s="24" t="s">
        <v>68</v>
      </c>
      <c r="H25" s="27">
        <v>7</v>
      </c>
      <c r="I25" s="27">
        <v>9</v>
      </c>
      <c r="J25" s="27" t="s">
        <v>26</v>
      </c>
      <c r="K25" s="27" t="s">
        <v>26</v>
      </c>
      <c r="L25" s="33"/>
      <c r="M25" s="33"/>
      <c r="N25" s="33"/>
      <c r="O25" s="33"/>
      <c r="P25" s="27">
        <v>5</v>
      </c>
      <c r="Q25" s="29">
        <f t="shared" si="0"/>
        <v>6.6</v>
      </c>
      <c r="R25" s="30" t="str">
        <f t="shared" si="3"/>
        <v>C+</v>
      </c>
      <c r="S25" s="31" t="str">
        <f t="shared" si="1"/>
        <v>Trung bình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831</v>
      </c>
      <c r="D26" s="91" t="s">
        <v>703</v>
      </c>
      <c r="E26" s="25" t="s">
        <v>511</v>
      </c>
      <c r="F26" s="26" t="s">
        <v>832</v>
      </c>
      <c r="G26" s="24" t="s">
        <v>63</v>
      </c>
      <c r="H26" s="27">
        <v>0</v>
      </c>
      <c r="I26" s="27">
        <v>4.5</v>
      </c>
      <c r="J26" s="27" t="s">
        <v>26</v>
      </c>
      <c r="K26" s="27" t="s">
        <v>26</v>
      </c>
      <c r="L26" s="33"/>
      <c r="M26" s="33"/>
      <c r="N26" s="33"/>
      <c r="O26" s="33"/>
      <c r="P26" s="133" t="s">
        <v>1133</v>
      </c>
      <c r="Q26" s="29">
        <v>0</v>
      </c>
      <c r="R26" s="30" t="str">
        <f t="shared" si="3"/>
        <v>F</v>
      </c>
      <c r="S26" s="31" t="str">
        <f t="shared" si="1"/>
        <v>Kém</v>
      </c>
      <c r="T26" s="32" t="str">
        <f t="shared" si="4"/>
        <v>Không đủ ĐKDT</v>
      </c>
      <c r="U26" s="3"/>
      <c r="V26" s="83" t="str">
        <f t="shared" si="2"/>
        <v>Học lại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833</v>
      </c>
      <c r="D27" s="91" t="s">
        <v>834</v>
      </c>
      <c r="E27" s="25" t="s">
        <v>511</v>
      </c>
      <c r="F27" s="26" t="s">
        <v>835</v>
      </c>
      <c r="G27" s="24" t="s">
        <v>166</v>
      </c>
      <c r="H27" s="27">
        <v>7</v>
      </c>
      <c r="I27" s="27">
        <v>10</v>
      </c>
      <c r="J27" s="27" t="s">
        <v>26</v>
      </c>
      <c r="K27" s="27" t="s">
        <v>26</v>
      </c>
      <c r="L27" s="33"/>
      <c r="M27" s="33"/>
      <c r="N27" s="33"/>
      <c r="O27" s="33"/>
      <c r="P27" s="27">
        <v>9.5</v>
      </c>
      <c r="Q27" s="29">
        <f t="shared" si="0"/>
        <v>9.1999999999999993</v>
      </c>
      <c r="R27" s="30" t="str">
        <f t="shared" si="3"/>
        <v>A+</v>
      </c>
      <c r="S27" s="31" t="str">
        <f t="shared" si="1"/>
        <v>Giỏi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836</v>
      </c>
      <c r="D28" s="91" t="s">
        <v>837</v>
      </c>
      <c r="E28" s="25" t="s">
        <v>838</v>
      </c>
      <c r="F28" s="26" t="s">
        <v>839</v>
      </c>
      <c r="G28" s="24" t="s">
        <v>63</v>
      </c>
      <c r="H28" s="27">
        <v>8</v>
      </c>
      <c r="I28" s="27">
        <v>8</v>
      </c>
      <c r="J28" s="27" t="s">
        <v>26</v>
      </c>
      <c r="K28" s="27" t="s">
        <v>26</v>
      </c>
      <c r="L28" s="33"/>
      <c r="M28" s="33"/>
      <c r="N28" s="33"/>
      <c r="O28" s="33"/>
      <c r="P28" s="27">
        <v>8.5</v>
      </c>
      <c r="Q28" s="29">
        <f t="shared" si="0"/>
        <v>8.3000000000000007</v>
      </c>
      <c r="R28" s="30" t="str">
        <f t="shared" si="3"/>
        <v>B+</v>
      </c>
      <c r="S28" s="31" t="str">
        <f t="shared" si="1"/>
        <v>Khá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840</v>
      </c>
      <c r="D29" s="91" t="s">
        <v>841</v>
      </c>
      <c r="E29" s="25" t="s">
        <v>286</v>
      </c>
      <c r="F29" s="26" t="s">
        <v>842</v>
      </c>
      <c r="G29" s="24" t="s">
        <v>166</v>
      </c>
      <c r="H29" s="27">
        <v>7</v>
      </c>
      <c r="I29" s="27">
        <v>6.5</v>
      </c>
      <c r="J29" s="27" t="s">
        <v>26</v>
      </c>
      <c r="K29" s="27" t="s">
        <v>26</v>
      </c>
      <c r="L29" s="33"/>
      <c r="M29" s="33"/>
      <c r="N29" s="33"/>
      <c r="O29" s="33"/>
      <c r="P29" s="27">
        <v>7.5</v>
      </c>
      <c r="Q29" s="29">
        <f t="shared" si="0"/>
        <v>7.1</v>
      </c>
      <c r="R29" s="30" t="str">
        <f t="shared" si="3"/>
        <v>B</v>
      </c>
      <c r="S29" s="31" t="str">
        <f t="shared" si="1"/>
        <v>Khá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843</v>
      </c>
      <c r="D30" s="91" t="s">
        <v>844</v>
      </c>
      <c r="E30" s="25" t="s">
        <v>286</v>
      </c>
      <c r="F30" s="26" t="s">
        <v>377</v>
      </c>
      <c r="G30" s="24" t="s">
        <v>54</v>
      </c>
      <c r="H30" s="27">
        <v>6</v>
      </c>
      <c r="I30" s="27">
        <v>7.5</v>
      </c>
      <c r="J30" s="27" t="s">
        <v>26</v>
      </c>
      <c r="K30" s="27" t="s">
        <v>26</v>
      </c>
      <c r="L30" s="33"/>
      <c r="M30" s="33"/>
      <c r="N30" s="33"/>
      <c r="O30" s="33"/>
      <c r="P30" s="27">
        <v>9</v>
      </c>
      <c r="Q30" s="29">
        <f t="shared" si="0"/>
        <v>8</v>
      </c>
      <c r="R30" s="30" t="str">
        <f t="shared" si="3"/>
        <v>B+</v>
      </c>
      <c r="S30" s="31" t="str">
        <f t="shared" si="1"/>
        <v>Khá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845</v>
      </c>
      <c r="D31" s="91" t="s">
        <v>846</v>
      </c>
      <c r="E31" s="25" t="s">
        <v>115</v>
      </c>
      <c r="F31" s="26" t="s">
        <v>847</v>
      </c>
      <c r="G31" s="24" t="s">
        <v>63</v>
      </c>
      <c r="H31" s="27">
        <v>6</v>
      </c>
      <c r="I31" s="27">
        <v>7.5</v>
      </c>
      <c r="J31" s="27" t="s">
        <v>26</v>
      </c>
      <c r="K31" s="27" t="s">
        <v>26</v>
      </c>
      <c r="L31" s="33"/>
      <c r="M31" s="33"/>
      <c r="N31" s="33"/>
      <c r="O31" s="33"/>
      <c r="P31" s="27">
        <v>7</v>
      </c>
      <c r="Q31" s="29">
        <f t="shared" si="0"/>
        <v>7</v>
      </c>
      <c r="R31" s="30" t="str">
        <f t="shared" si="3"/>
        <v>B</v>
      </c>
      <c r="S31" s="31" t="str">
        <f t="shared" si="1"/>
        <v>Khá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848</v>
      </c>
      <c r="D32" s="91" t="s">
        <v>737</v>
      </c>
      <c r="E32" s="25" t="s">
        <v>454</v>
      </c>
      <c r="F32" s="26" t="s">
        <v>212</v>
      </c>
      <c r="G32" s="24" t="s">
        <v>77</v>
      </c>
      <c r="H32" s="27">
        <v>8</v>
      </c>
      <c r="I32" s="27">
        <v>7</v>
      </c>
      <c r="J32" s="27" t="s">
        <v>26</v>
      </c>
      <c r="K32" s="27" t="s">
        <v>26</v>
      </c>
      <c r="L32" s="33"/>
      <c r="M32" s="33"/>
      <c r="N32" s="33"/>
      <c r="O32" s="33"/>
      <c r="P32" s="27">
        <v>6.5</v>
      </c>
      <c r="Q32" s="29">
        <f t="shared" si="0"/>
        <v>7</v>
      </c>
      <c r="R32" s="30" t="str">
        <f t="shared" si="3"/>
        <v>B</v>
      </c>
      <c r="S32" s="31" t="str">
        <f t="shared" si="1"/>
        <v>Khá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849</v>
      </c>
      <c r="D33" s="91" t="s">
        <v>850</v>
      </c>
      <c r="E33" s="25" t="s">
        <v>119</v>
      </c>
      <c r="F33" s="26" t="s">
        <v>851</v>
      </c>
      <c r="G33" s="24" t="s">
        <v>184</v>
      </c>
      <c r="H33" s="27">
        <v>6</v>
      </c>
      <c r="I33" s="27">
        <v>5</v>
      </c>
      <c r="J33" s="27" t="s">
        <v>26</v>
      </c>
      <c r="K33" s="27" t="s">
        <v>26</v>
      </c>
      <c r="L33" s="33"/>
      <c r="M33" s="33"/>
      <c r="N33" s="33"/>
      <c r="O33" s="33"/>
      <c r="P33" s="27">
        <v>5.5</v>
      </c>
      <c r="Q33" s="29">
        <f t="shared" si="0"/>
        <v>5.5</v>
      </c>
      <c r="R33" s="30" t="str">
        <f t="shared" si="3"/>
        <v>C</v>
      </c>
      <c r="S33" s="31" t="str">
        <f t="shared" si="1"/>
        <v>Trung bình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852</v>
      </c>
      <c r="D34" s="91" t="s">
        <v>291</v>
      </c>
      <c r="E34" s="25" t="s">
        <v>853</v>
      </c>
      <c r="F34" s="26" t="s">
        <v>854</v>
      </c>
      <c r="G34" s="24" t="s">
        <v>166</v>
      </c>
      <c r="H34" s="27">
        <v>8</v>
      </c>
      <c r="I34" s="27">
        <v>8</v>
      </c>
      <c r="J34" s="27" t="s">
        <v>26</v>
      </c>
      <c r="K34" s="27" t="s">
        <v>26</v>
      </c>
      <c r="L34" s="33"/>
      <c r="M34" s="33"/>
      <c r="N34" s="33"/>
      <c r="O34" s="33"/>
      <c r="P34" s="27">
        <v>8.5</v>
      </c>
      <c r="Q34" s="29">
        <f t="shared" si="0"/>
        <v>8.3000000000000007</v>
      </c>
      <c r="R34" s="30" t="str">
        <f t="shared" si="3"/>
        <v>B+</v>
      </c>
      <c r="S34" s="31" t="str">
        <f t="shared" si="1"/>
        <v>Khá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18.75" customHeight="1">
      <c r="B35" s="23">
        <v>26</v>
      </c>
      <c r="C35" s="24" t="s">
        <v>855</v>
      </c>
      <c r="D35" s="91" t="s">
        <v>856</v>
      </c>
      <c r="E35" s="25" t="s">
        <v>457</v>
      </c>
      <c r="F35" s="26" t="s">
        <v>857</v>
      </c>
      <c r="G35" s="24" t="s">
        <v>166</v>
      </c>
      <c r="H35" s="27">
        <v>7</v>
      </c>
      <c r="I35" s="27">
        <v>9.5</v>
      </c>
      <c r="J35" s="27" t="s">
        <v>26</v>
      </c>
      <c r="K35" s="27" t="s">
        <v>26</v>
      </c>
      <c r="L35" s="33"/>
      <c r="M35" s="33"/>
      <c r="N35" s="33"/>
      <c r="O35" s="33"/>
      <c r="P35" s="27">
        <v>7.5</v>
      </c>
      <c r="Q35" s="29">
        <f t="shared" si="0"/>
        <v>8</v>
      </c>
      <c r="R35" s="30" t="str">
        <f t="shared" si="3"/>
        <v>B+</v>
      </c>
      <c r="S35" s="31" t="str">
        <f t="shared" si="1"/>
        <v>Khá</v>
      </c>
      <c r="T35" s="32" t="str">
        <f t="shared" si="4"/>
        <v/>
      </c>
      <c r="U35" s="3"/>
      <c r="V35" s="83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9" ht="18.75" customHeight="1">
      <c r="B36" s="23">
        <v>27</v>
      </c>
      <c r="C36" s="24" t="s">
        <v>858</v>
      </c>
      <c r="D36" s="91" t="s">
        <v>859</v>
      </c>
      <c r="E36" s="25" t="s">
        <v>860</v>
      </c>
      <c r="F36" s="26" t="s">
        <v>861</v>
      </c>
      <c r="G36" s="24" t="s">
        <v>101</v>
      </c>
      <c r="H36" s="27">
        <v>7</v>
      </c>
      <c r="I36" s="27">
        <v>8.5</v>
      </c>
      <c r="J36" s="27" t="s">
        <v>26</v>
      </c>
      <c r="K36" s="27" t="s">
        <v>26</v>
      </c>
      <c r="L36" s="33"/>
      <c r="M36" s="33"/>
      <c r="N36" s="33"/>
      <c r="O36" s="33"/>
      <c r="P36" s="27">
        <v>9.5</v>
      </c>
      <c r="Q36" s="29">
        <f t="shared" si="0"/>
        <v>8.6999999999999993</v>
      </c>
      <c r="R36" s="30" t="str">
        <f t="shared" si="3"/>
        <v>A</v>
      </c>
      <c r="S36" s="31" t="str">
        <f t="shared" si="1"/>
        <v>Giỏi</v>
      </c>
      <c r="T36" s="32" t="str">
        <f t="shared" si="4"/>
        <v/>
      </c>
      <c r="U36" s="3"/>
      <c r="V36" s="83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1:39" ht="18.75" customHeight="1">
      <c r="B37" s="23">
        <v>28</v>
      </c>
      <c r="C37" s="24" t="s">
        <v>862</v>
      </c>
      <c r="D37" s="91" t="s">
        <v>863</v>
      </c>
      <c r="E37" s="25" t="s">
        <v>864</v>
      </c>
      <c r="F37" s="26" t="s">
        <v>865</v>
      </c>
      <c r="G37" s="24" t="s">
        <v>166</v>
      </c>
      <c r="H37" s="27">
        <v>7</v>
      </c>
      <c r="I37" s="27">
        <v>6.5</v>
      </c>
      <c r="J37" s="27" t="s">
        <v>26</v>
      </c>
      <c r="K37" s="27" t="s">
        <v>26</v>
      </c>
      <c r="L37" s="33"/>
      <c r="M37" s="33"/>
      <c r="N37" s="33"/>
      <c r="O37" s="33"/>
      <c r="P37" s="27">
        <v>9</v>
      </c>
      <c r="Q37" s="29">
        <f t="shared" si="0"/>
        <v>7.9</v>
      </c>
      <c r="R37" s="30" t="str">
        <f t="shared" si="3"/>
        <v>B</v>
      </c>
      <c r="S37" s="31" t="str">
        <f t="shared" si="1"/>
        <v>Khá</v>
      </c>
      <c r="T37" s="32" t="str">
        <f t="shared" si="4"/>
        <v/>
      </c>
      <c r="U37" s="3"/>
      <c r="V37" s="83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1:39" ht="7.5" customHeight="1">
      <c r="A38" s="2"/>
      <c r="B38" s="34"/>
      <c r="C38" s="35"/>
      <c r="D38" s="92"/>
      <c r="E38" s="36"/>
      <c r="F38" s="36"/>
      <c r="G38" s="36"/>
      <c r="H38" s="37"/>
      <c r="I38" s="38"/>
      <c r="J38" s="38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"/>
    </row>
    <row r="39" spans="1:39" ht="16.5">
      <c r="A39" s="2"/>
      <c r="B39" s="131" t="s">
        <v>27</v>
      </c>
      <c r="C39" s="131"/>
      <c r="D39" s="92"/>
      <c r="E39" s="36"/>
      <c r="F39" s="36"/>
      <c r="G39" s="36"/>
      <c r="H39" s="37"/>
      <c r="I39" s="38"/>
      <c r="J39" s="38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"/>
    </row>
    <row r="40" spans="1:39" ht="16.5" customHeight="1">
      <c r="A40" s="2"/>
      <c r="B40" s="40" t="s">
        <v>28</v>
      </c>
      <c r="C40" s="40"/>
      <c r="D40" s="93">
        <f>+$Y$8</f>
        <v>28</v>
      </c>
      <c r="E40" s="41" t="s">
        <v>29</v>
      </c>
      <c r="F40" s="41"/>
      <c r="G40" s="106" t="s">
        <v>30</v>
      </c>
      <c r="H40" s="106"/>
      <c r="I40" s="106"/>
      <c r="J40" s="106"/>
      <c r="K40" s="106"/>
      <c r="L40" s="106"/>
      <c r="M40" s="106"/>
      <c r="N40" s="106"/>
      <c r="O40" s="106"/>
      <c r="P40" s="42">
        <f>$Y$8 -COUNTIF($T$9:$T$198,"Vắng") -COUNTIF($T$9:$T$198,"Vắng có phép") - COUNTIF($T$9:$T$198,"Đình chỉ thi") - COUNTIF($T$9:$T$198,"Không đủ ĐKDT")</f>
        <v>26</v>
      </c>
      <c r="Q40" s="42"/>
      <c r="R40" s="43"/>
      <c r="S40" s="44"/>
      <c r="T40" s="44" t="s">
        <v>29</v>
      </c>
      <c r="U40" s="3"/>
    </row>
    <row r="41" spans="1:39" ht="16.5" customHeight="1">
      <c r="A41" s="2"/>
      <c r="B41" s="40" t="s">
        <v>31</v>
      </c>
      <c r="C41" s="40"/>
      <c r="D41" s="93">
        <f>+$AJ$8</f>
        <v>26</v>
      </c>
      <c r="E41" s="41" t="s">
        <v>29</v>
      </c>
      <c r="F41" s="41"/>
      <c r="G41" s="106" t="s">
        <v>32</v>
      </c>
      <c r="H41" s="106"/>
      <c r="I41" s="106"/>
      <c r="J41" s="106"/>
      <c r="K41" s="106"/>
      <c r="L41" s="106"/>
      <c r="M41" s="106"/>
      <c r="N41" s="106"/>
      <c r="O41" s="106"/>
      <c r="P41" s="45">
        <f>COUNTIF($T$9:$T$74,"Vắng")</f>
        <v>0</v>
      </c>
      <c r="Q41" s="45"/>
      <c r="R41" s="46"/>
      <c r="S41" s="44"/>
      <c r="T41" s="44" t="s">
        <v>29</v>
      </c>
      <c r="U41" s="3"/>
    </row>
    <row r="42" spans="1:39" ht="16.5" customHeight="1">
      <c r="A42" s="2"/>
      <c r="B42" s="40" t="s">
        <v>46</v>
      </c>
      <c r="C42" s="40"/>
      <c r="D42" s="94">
        <f>COUNTIF(V10:V37,"Học lại")</f>
        <v>2</v>
      </c>
      <c r="E42" s="41" t="s">
        <v>29</v>
      </c>
      <c r="F42" s="41"/>
      <c r="G42" s="106" t="s">
        <v>47</v>
      </c>
      <c r="H42" s="106"/>
      <c r="I42" s="106"/>
      <c r="J42" s="106"/>
      <c r="K42" s="106"/>
      <c r="L42" s="106"/>
      <c r="M42" s="106"/>
      <c r="N42" s="106"/>
      <c r="O42" s="106"/>
      <c r="P42" s="42">
        <f>COUNTIF($T$9:$T$74,"Vắng có phép")</f>
        <v>0</v>
      </c>
      <c r="Q42" s="42"/>
      <c r="R42" s="43"/>
      <c r="S42" s="44"/>
      <c r="T42" s="44" t="s">
        <v>29</v>
      </c>
      <c r="U42" s="3"/>
    </row>
    <row r="43" spans="1:39" ht="3" customHeight="1">
      <c r="A43" s="2"/>
      <c r="B43" s="34"/>
      <c r="C43" s="35"/>
      <c r="D43" s="92"/>
      <c r="E43" s="36"/>
      <c r="F43" s="36"/>
      <c r="G43" s="36"/>
      <c r="H43" s="37"/>
      <c r="I43" s="38"/>
      <c r="J43" s="38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"/>
    </row>
    <row r="44" spans="1:39">
      <c r="B44" s="79" t="s">
        <v>33</v>
      </c>
      <c r="C44" s="79"/>
      <c r="D44" s="95">
        <f>COUNTIF(V10:V37,"Thi lại")</f>
        <v>0</v>
      </c>
      <c r="E44" s="80" t="s">
        <v>29</v>
      </c>
      <c r="F44" s="3"/>
      <c r="G44" s="3"/>
      <c r="H44" s="3"/>
      <c r="I44" s="3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3"/>
    </row>
    <row r="45" spans="1:39" ht="15.75" customHeight="1">
      <c r="B45" s="79"/>
      <c r="C45" s="79"/>
      <c r="D45" s="95"/>
      <c r="E45" s="80"/>
      <c r="F45" s="3"/>
      <c r="G45" s="3"/>
      <c r="H45" s="3"/>
      <c r="I45" s="3"/>
      <c r="J45" s="104" t="s">
        <v>1127</v>
      </c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3"/>
      <c r="W45" s="2"/>
      <c r="AM45" s="55"/>
    </row>
    <row r="46" spans="1:39">
      <c r="A46" s="47"/>
      <c r="B46" s="102" t="s">
        <v>34</v>
      </c>
      <c r="C46" s="102"/>
      <c r="D46" s="102"/>
      <c r="E46" s="102"/>
      <c r="F46" s="102"/>
      <c r="G46" s="102"/>
      <c r="H46" s="102"/>
      <c r="I46" s="48"/>
      <c r="J46" s="105" t="s">
        <v>1128</v>
      </c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3"/>
      <c r="W46" s="2"/>
      <c r="AM46" s="55"/>
    </row>
  </sheetData>
  <sheetProtection formatCells="0" formatColumns="0" formatRows="0" insertColumns="0" insertRows="0" insertHyperlinks="0" deleteColumns="0" deleteRows="0" sort="0" autoFilter="0" pivotTables="0"/>
  <autoFilter ref="A8:AL37">
    <filterColumn colId="3" showButton="0"/>
  </autoFilter>
  <mergeCells count="43">
    <mergeCell ref="B1:G1"/>
    <mergeCell ref="H1:T1"/>
    <mergeCell ref="B2:G2"/>
    <mergeCell ref="H2:T2"/>
    <mergeCell ref="G42:O42"/>
    <mergeCell ref="G7:G8"/>
    <mergeCell ref="H7:H8"/>
    <mergeCell ref="I7:I8"/>
    <mergeCell ref="J7:J8"/>
    <mergeCell ref="K7:K8"/>
    <mergeCell ref="L7:L8"/>
    <mergeCell ref="T7:T9"/>
    <mergeCell ref="B9:G9"/>
    <mergeCell ref="B39:C39"/>
    <mergeCell ref="G40:O40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J45:U45"/>
    <mergeCell ref="J46:U46"/>
    <mergeCell ref="G41:O41"/>
    <mergeCell ref="R7:R8"/>
    <mergeCell ref="S7:S8"/>
    <mergeCell ref="J44:T44"/>
    <mergeCell ref="B46:H46"/>
  </mergeCells>
  <conditionalFormatting sqref="H10:P37">
    <cfRule type="cellIs" dxfId="43" priority="5" operator="greaterThan">
      <formula>10</formula>
    </cfRule>
  </conditionalFormatting>
  <conditionalFormatting sqref="C1:C1048576">
    <cfRule type="duplicateValues" dxfId="42" priority="4"/>
  </conditionalFormatting>
  <conditionalFormatting sqref="C45:C46">
    <cfRule type="duplicateValues" dxfId="41" priority="10"/>
  </conditionalFormatting>
  <conditionalFormatting sqref="O45:O46">
    <cfRule type="duplicateValues" dxfId="40" priority="12"/>
  </conditionalFormatting>
  <dataValidations count="1">
    <dataValidation allowBlank="1" showInputMessage="1" showErrorMessage="1" errorTitle="Không xóa dữ liệu" error="Không xóa dữ liệu" prompt="Không xóa dữ liệu" sqref="D42 V10:W37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4" activePane="bottomLeft" state="frozen"/>
      <selection activeCell="A47" sqref="A47:XFD56"/>
      <selection pane="bottomLeft" activeCell="A47" sqref="A47:XFD56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1117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 10</v>
      </c>
      <c r="Y8" s="63">
        <f>+$AH$8+$AJ$8+$AF$8</f>
        <v>24</v>
      </c>
      <c r="Z8" s="57">
        <f>COUNTIF($S$9:$S$64,"Khiển trách")</f>
        <v>0</v>
      </c>
      <c r="AA8" s="57">
        <f>COUNTIF($S$9:$S$64,"Cảnh cáo")</f>
        <v>0</v>
      </c>
      <c r="AB8" s="57">
        <f>COUNTIF($S$9:$S$64,"Đình chỉ thi")</f>
        <v>0</v>
      </c>
      <c r="AC8" s="64">
        <f>+($Z$8+$AA$8+$AB$8)/$Y$8*100%</f>
        <v>0</v>
      </c>
      <c r="AD8" s="57">
        <f>SUM(COUNTIF($S$9:$S$62,"Vắng"),COUNTIF($S$9:$S$62,"Vắng có phép"))</f>
        <v>0</v>
      </c>
      <c r="AE8" s="65">
        <f>+$AD$8/$Y$8</f>
        <v>0</v>
      </c>
      <c r="AF8" s="66">
        <f>COUNTIF($V$9:$V$62,"Thi lại")</f>
        <v>0</v>
      </c>
      <c r="AG8" s="65">
        <f>+$AF$8/$Y$8</f>
        <v>0</v>
      </c>
      <c r="AH8" s="66">
        <f>COUNTIF($V$9:$V$63,"Học lại")</f>
        <v>1</v>
      </c>
      <c r="AI8" s="65">
        <f>+$AH$8/$Y$8</f>
        <v>4.1666666666666664E-2</v>
      </c>
      <c r="AJ8" s="57">
        <f>COUNTIF($V$10:$V$63,"Đạt")</f>
        <v>23</v>
      </c>
      <c r="AK8" s="64">
        <f>+$AJ$8/$Y$8</f>
        <v>0.95833333333333337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731</v>
      </c>
      <c r="D10" s="90" t="s">
        <v>118</v>
      </c>
      <c r="E10" s="16" t="s">
        <v>732</v>
      </c>
      <c r="F10" s="17" t="s">
        <v>733</v>
      </c>
      <c r="G10" s="15" t="s">
        <v>208</v>
      </c>
      <c r="H10" s="18">
        <v>4</v>
      </c>
      <c r="I10" s="18">
        <v>7</v>
      </c>
      <c r="J10" s="18" t="s">
        <v>26</v>
      </c>
      <c r="K10" s="18" t="s">
        <v>26</v>
      </c>
      <c r="L10" s="19"/>
      <c r="M10" s="19"/>
      <c r="N10" s="19"/>
      <c r="O10" s="19"/>
      <c r="P10" s="18">
        <v>5</v>
      </c>
      <c r="Q10" s="20">
        <f t="shared" ref="Q10:Q33" si="0">ROUND(SUMPRODUCT(H10:P10,$H$9:$P$9)/100,1)</f>
        <v>5.4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1" t="str">
        <f t="shared" ref="S10:S33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734</v>
      </c>
      <c r="D11" s="91" t="s">
        <v>60</v>
      </c>
      <c r="E11" s="25" t="s">
        <v>52</v>
      </c>
      <c r="F11" s="26" t="s">
        <v>735</v>
      </c>
      <c r="G11" s="24" t="s">
        <v>77</v>
      </c>
      <c r="H11" s="27">
        <v>4</v>
      </c>
      <c r="I11" s="27">
        <v>8.5</v>
      </c>
      <c r="J11" s="27" t="s">
        <v>26</v>
      </c>
      <c r="K11" s="27" t="s">
        <v>26</v>
      </c>
      <c r="L11" s="28"/>
      <c r="M11" s="28"/>
      <c r="N11" s="28"/>
      <c r="O11" s="28"/>
      <c r="P11" s="27">
        <v>4.5</v>
      </c>
      <c r="Q11" s="29">
        <f t="shared" si="0"/>
        <v>5.6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1" t="str">
        <f t="shared" si="1"/>
        <v>Trung bình</v>
      </c>
      <c r="T11" s="32" t="str">
        <f>+IF(OR($H11=0,$I11=0,$J11=0,$K11=0),"Không đủ ĐKDT","")</f>
        <v/>
      </c>
      <c r="U11" s="3"/>
      <c r="V11" s="83" t="str">
        <f t="shared" ref="V11:V3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736</v>
      </c>
      <c r="D12" s="91" t="s">
        <v>737</v>
      </c>
      <c r="E12" s="25" t="s">
        <v>52</v>
      </c>
      <c r="F12" s="26" t="s">
        <v>738</v>
      </c>
      <c r="G12" s="24" t="s">
        <v>68</v>
      </c>
      <c r="H12" s="27">
        <v>3</v>
      </c>
      <c r="I12" s="27">
        <v>8</v>
      </c>
      <c r="J12" s="27" t="s">
        <v>26</v>
      </c>
      <c r="K12" s="27" t="s">
        <v>26</v>
      </c>
      <c r="L12" s="33"/>
      <c r="M12" s="33"/>
      <c r="N12" s="33"/>
      <c r="O12" s="33"/>
      <c r="P12" s="27">
        <v>8</v>
      </c>
      <c r="Q12" s="29">
        <f t="shared" si="0"/>
        <v>7</v>
      </c>
      <c r="R12" s="30" t="str">
        <f t="shared" ref="R12:R33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1" t="str">
        <f t="shared" si="1"/>
        <v>Khá</v>
      </c>
      <c r="T12" s="32" t="str">
        <f t="shared" ref="T12:T33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739</v>
      </c>
      <c r="D13" s="91" t="s">
        <v>196</v>
      </c>
      <c r="E13" s="25" t="s">
        <v>740</v>
      </c>
      <c r="F13" s="26" t="s">
        <v>132</v>
      </c>
      <c r="G13" s="24" t="s">
        <v>101</v>
      </c>
      <c r="H13" s="27">
        <v>6</v>
      </c>
      <c r="I13" s="27">
        <v>8</v>
      </c>
      <c r="J13" s="27" t="s">
        <v>26</v>
      </c>
      <c r="K13" s="27" t="s">
        <v>26</v>
      </c>
      <c r="L13" s="33"/>
      <c r="M13" s="33"/>
      <c r="N13" s="33"/>
      <c r="O13" s="33"/>
      <c r="P13" s="27">
        <v>7.5</v>
      </c>
      <c r="Q13" s="29">
        <f t="shared" si="0"/>
        <v>7.4</v>
      </c>
      <c r="R13" s="30" t="str">
        <f t="shared" si="3"/>
        <v>B</v>
      </c>
      <c r="S13" s="31" t="str">
        <f t="shared" si="1"/>
        <v>Khá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741</v>
      </c>
      <c r="D14" s="91" t="s">
        <v>237</v>
      </c>
      <c r="E14" s="25" t="s">
        <v>224</v>
      </c>
      <c r="F14" s="26" t="s">
        <v>674</v>
      </c>
      <c r="G14" s="24" t="s">
        <v>184</v>
      </c>
      <c r="H14" s="27">
        <v>6</v>
      </c>
      <c r="I14" s="27">
        <v>8</v>
      </c>
      <c r="J14" s="27" t="s">
        <v>26</v>
      </c>
      <c r="K14" s="27" t="s">
        <v>26</v>
      </c>
      <c r="L14" s="33"/>
      <c r="M14" s="33"/>
      <c r="N14" s="33"/>
      <c r="O14" s="33"/>
      <c r="P14" s="27">
        <v>7</v>
      </c>
      <c r="Q14" s="29">
        <f t="shared" si="0"/>
        <v>7.1</v>
      </c>
      <c r="R14" s="30" t="str">
        <f t="shared" si="3"/>
        <v>B</v>
      </c>
      <c r="S14" s="31" t="str">
        <f t="shared" si="1"/>
        <v>Khá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742</v>
      </c>
      <c r="D15" s="91" t="s">
        <v>220</v>
      </c>
      <c r="E15" s="25" t="s">
        <v>224</v>
      </c>
      <c r="F15" s="26" t="s">
        <v>743</v>
      </c>
      <c r="G15" s="24" t="s">
        <v>68</v>
      </c>
      <c r="H15" s="27">
        <v>4</v>
      </c>
      <c r="I15" s="27">
        <v>7.5</v>
      </c>
      <c r="J15" s="27" t="s">
        <v>26</v>
      </c>
      <c r="K15" s="27" t="s">
        <v>26</v>
      </c>
      <c r="L15" s="33"/>
      <c r="M15" s="33"/>
      <c r="N15" s="33"/>
      <c r="O15" s="33"/>
      <c r="P15" s="27">
        <v>3</v>
      </c>
      <c r="Q15" s="29">
        <f t="shared" si="0"/>
        <v>4.5999999999999996</v>
      </c>
      <c r="R15" s="30" t="str">
        <f t="shared" si="3"/>
        <v>D</v>
      </c>
      <c r="S15" s="31" t="str">
        <f t="shared" si="1"/>
        <v>Trung bình yếu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744</v>
      </c>
      <c r="D16" s="91" t="s">
        <v>83</v>
      </c>
      <c r="E16" s="25" t="s">
        <v>745</v>
      </c>
      <c r="F16" s="26" t="s">
        <v>746</v>
      </c>
      <c r="G16" s="24" t="s">
        <v>101</v>
      </c>
      <c r="H16" s="27">
        <v>7</v>
      </c>
      <c r="I16" s="27">
        <v>8</v>
      </c>
      <c r="J16" s="27" t="s">
        <v>26</v>
      </c>
      <c r="K16" s="27" t="s">
        <v>26</v>
      </c>
      <c r="L16" s="33"/>
      <c r="M16" s="33"/>
      <c r="N16" s="33"/>
      <c r="O16" s="33"/>
      <c r="P16" s="27">
        <v>8</v>
      </c>
      <c r="Q16" s="29">
        <f t="shared" si="0"/>
        <v>7.8</v>
      </c>
      <c r="R16" s="30" t="str">
        <f t="shared" si="3"/>
        <v>B</v>
      </c>
      <c r="S16" s="31" t="str">
        <f t="shared" si="1"/>
        <v>Khá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747</v>
      </c>
      <c r="D17" s="91" t="s">
        <v>748</v>
      </c>
      <c r="E17" s="25" t="s">
        <v>254</v>
      </c>
      <c r="F17" s="26" t="s">
        <v>749</v>
      </c>
      <c r="G17" s="24" t="s">
        <v>63</v>
      </c>
      <c r="H17" s="27">
        <v>9</v>
      </c>
      <c r="I17" s="27">
        <v>8.5</v>
      </c>
      <c r="J17" s="27" t="s">
        <v>26</v>
      </c>
      <c r="K17" s="27" t="s">
        <v>26</v>
      </c>
      <c r="L17" s="33"/>
      <c r="M17" s="33"/>
      <c r="N17" s="33"/>
      <c r="O17" s="33"/>
      <c r="P17" s="27">
        <v>9</v>
      </c>
      <c r="Q17" s="29">
        <f t="shared" si="0"/>
        <v>8.9</v>
      </c>
      <c r="R17" s="30" t="str">
        <f t="shared" si="3"/>
        <v>A</v>
      </c>
      <c r="S17" s="31" t="str">
        <f t="shared" si="1"/>
        <v>Giỏi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750</v>
      </c>
      <c r="D18" s="91" t="s">
        <v>751</v>
      </c>
      <c r="E18" s="25" t="s">
        <v>752</v>
      </c>
      <c r="F18" s="26" t="s">
        <v>109</v>
      </c>
      <c r="G18" s="24" t="s">
        <v>101</v>
      </c>
      <c r="H18" s="27">
        <v>6</v>
      </c>
      <c r="I18" s="27">
        <v>8</v>
      </c>
      <c r="J18" s="27" t="s">
        <v>26</v>
      </c>
      <c r="K18" s="27" t="s">
        <v>26</v>
      </c>
      <c r="L18" s="33"/>
      <c r="M18" s="33"/>
      <c r="N18" s="33"/>
      <c r="O18" s="33"/>
      <c r="P18" s="27">
        <v>4.5</v>
      </c>
      <c r="Q18" s="29">
        <f t="shared" si="0"/>
        <v>5.9</v>
      </c>
      <c r="R18" s="30" t="str">
        <f t="shared" si="3"/>
        <v>C</v>
      </c>
      <c r="S18" s="31" t="str">
        <f t="shared" si="1"/>
        <v>Trung bình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753</v>
      </c>
      <c r="D19" s="91" t="s">
        <v>497</v>
      </c>
      <c r="E19" s="25" t="s">
        <v>358</v>
      </c>
      <c r="F19" s="26" t="s">
        <v>754</v>
      </c>
      <c r="G19" s="24" t="s">
        <v>101</v>
      </c>
      <c r="H19" s="27">
        <v>5</v>
      </c>
      <c r="I19" s="27">
        <v>7.5</v>
      </c>
      <c r="J19" s="27" t="s">
        <v>26</v>
      </c>
      <c r="K19" s="27" t="s">
        <v>26</v>
      </c>
      <c r="L19" s="33"/>
      <c r="M19" s="33"/>
      <c r="N19" s="33"/>
      <c r="O19" s="33"/>
      <c r="P19" s="27">
        <v>6.5</v>
      </c>
      <c r="Q19" s="29">
        <f t="shared" si="0"/>
        <v>6.5</v>
      </c>
      <c r="R19" s="30" t="str">
        <f t="shared" si="3"/>
        <v>C+</v>
      </c>
      <c r="S19" s="31" t="str">
        <f t="shared" si="1"/>
        <v>Trung bình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755</v>
      </c>
      <c r="D20" s="91" t="s">
        <v>756</v>
      </c>
      <c r="E20" s="25" t="s">
        <v>92</v>
      </c>
      <c r="F20" s="26" t="s">
        <v>757</v>
      </c>
      <c r="G20" s="24" t="s">
        <v>101</v>
      </c>
      <c r="H20" s="27">
        <v>6</v>
      </c>
      <c r="I20" s="27">
        <v>7.5</v>
      </c>
      <c r="J20" s="27" t="s">
        <v>26</v>
      </c>
      <c r="K20" s="27" t="s">
        <v>26</v>
      </c>
      <c r="L20" s="33"/>
      <c r="M20" s="33"/>
      <c r="N20" s="33"/>
      <c r="O20" s="33"/>
      <c r="P20" s="27">
        <v>8</v>
      </c>
      <c r="Q20" s="29">
        <f t="shared" si="0"/>
        <v>7.5</v>
      </c>
      <c r="R20" s="30" t="str">
        <f t="shared" si="3"/>
        <v>B</v>
      </c>
      <c r="S20" s="31" t="str">
        <f t="shared" si="1"/>
        <v>Khá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758</v>
      </c>
      <c r="D21" s="91" t="s">
        <v>759</v>
      </c>
      <c r="E21" s="25" t="s">
        <v>760</v>
      </c>
      <c r="F21" s="26" t="s">
        <v>319</v>
      </c>
      <c r="G21" s="24" t="s">
        <v>184</v>
      </c>
      <c r="H21" s="27">
        <v>3</v>
      </c>
      <c r="I21" s="27">
        <v>7</v>
      </c>
      <c r="J21" s="27" t="s">
        <v>26</v>
      </c>
      <c r="K21" s="27" t="s">
        <v>26</v>
      </c>
      <c r="L21" s="33"/>
      <c r="M21" s="33"/>
      <c r="N21" s="33"/>
      <c r="O21" s="33"/>
      <c r="P21" s="27">
        <v>4.5</v>
      </c>
      <c r="Q21" s="29">
        <f t="shared" si="0"/>
        <v>5</v>
      </c>
      <c r="R21" s="30" t="str">
        <f t="shared" si="3"/>
        <v>D+</v>
      </c>
      <c r="S21" s="31" t="str">
        <f t="shared" si="1"/>
        <v>Trung bình yếu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761</v>
      </c>
      <c r="D22" s="91" t="s">
        <v>83</v>
      </c>
      <c r="E22" s="25" t="s">
        <v>762</v>
      </c>
      <c r="F22" s="26" t="s">
        <v>763</v>
      </c>
      <c r="G22" s="24" t="s">
        <v>68</v>
      </c>
      <c r="H22" s="27">
        <v>5</v>
      </c>
      <c r="I22" s="27">
        <v>7.5</v>
      </c>
      <c r="J22" s="27" t="s">
        <v>26</v>
      </c>
      <c r="K22" s="27" t="s">
        <v>26</v>
      </c>
      <c r="L22" s="33"/>
      <c r="M22" s="33"/>
      <c r="N22" s="33"/>
      <c r="O22" s="33"/>
      <c r="P22" s="27">
        <v>8.5</v>
      </c>
      <c r="Q22" s="29">
        <f t="shared" si="0"/>
        <v>7.5</v>
      </c>
      <c r="R22" s="30" t="str">
        <f t="shared" si="3"/>
        <v>B</v>
      </c>
      <c r="S22" s="31" t="str">
        <f t="shared" si="1"/>
        <v>Khá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764</v>
      </c>
      <c r="D23" s="91" t="s">
        <v>765</v>
      </c>
      <c r="E23" s="25" t="s">
        <v>206</v>
      </c>
      <c r="F23" s="26" t="s">
        <v>766</v>
      </c>
      <c r="G23" s="24" t="s">
        <v>166</v>
      </c>
      <c r="H23" s="27">
        <v>6</v>
      </c>
      <c r="I23" s="27">
        <v>8</v>
      </c>
      <c r="J23" s="27" t="s">
        <v>26</v>
      </c>
      <c r="K23" s="27" t="s">
        <v>26</v>
      </c>
      <c r="L23" s="33"/>
      <c r="M23" s="33"/>
      <c r="N23" s="33"/>
      <c r="O23" s="33"/>
      <c r="P23" s="27">
        <v>8</v>
      </c>
      <c r="Q23" s="29">
        <f t="shared" si="0"/>
        <v>7.6</v>
      </c>
      <c r="R23" s="30" t="str">
        <f t="shared" si="3"/>
        <v>B</v>
      </c>
      <c r="S23" s="31" t="str">
        <f t="shared" si="1"/>
        <v>Khá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767</v>
      </c>
      <c r="D24" s="91" t="s">
        <v>768</v>
      </c>
      <c r="E24" s="25" t="s">
        <v>769</v>
      </c>
      <c r="F24" s="26" t="s">
        <v>770</v>
      </c>
      <c r="G24" s="24" t="s">
        <v>68</v>
      </c>
      <c r="H24" s="27">
        <v>4</v>
      </c>
      <c r="I24" s="27">
        <v>7</v>
      </c>
      <c r="J24" s="27" t="s">
        <v>26</v>
      </c>
      <c r="K24" s="27" t="s">
        <v>26</v>
      </c>
      <c r="L24" s="33"/>
      <c r="M24" s="33"/>
      <c r="N24" s="33"/>
      <c r="O24" s="33"/>
      <c r="P24" s="27">
        <v>4.5</v>
      </c>
      <c r="Q24" s="29">
        <f t="shared" si="0"/>
        <v>5.2</v>
      </c>
      <c r="R24" s="30" t="str">
        <f t="shared" si="3"/>
        <v>D+</v>
      </c>
      <c r="S24" s="31" t="str">
        <f t="shared" si="1"/>
        <v>Trung bình yếu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771</v>
      </c>
      <c r="D25" s="91" t="s">
        <v>772</v>
      </c>
      <c r="E25" s="25" t="s">
        <v>773</v>
      </c>
      <c r="F25" s="26" t="s">
        <v>774</v>
      </c>
      <c r="G25" s="24" t="s">
        <v>54</v>
      </c>
      <c r="H25" s="27">
        <v>6</v>
      </c>
      <c r="I25" s="27">
        <v>8</v>
      </c>
      <c r="J25" s="27" t="s">
        <v>26</v>
      </c>
      <c r="K25" s="27" t="s">
        <v>26</v>
      </c>
      <c r="L25" s="33"/>
      <c r="M25" s="33"/>
      <c r="N25" s="33"/>
      <c r="O25" s="33"/>
      <c r="P25" s="27">
        <v>8</v>
      </c>
      <c r="Q25" s="29">
        <f t="shared" si="0"/>
        <v>7.6</v>
      </c>
      <c r="R25" s="30" t="str">
        <f t="shared" si="3"/>
        <v>B</v>
      </c>
      <c r="S25" s="31" t="str">
        <f t="shared" si="1"/>
        <v>Khá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775</v>
      </c>
      <c r="D26" s="91" t="s">
        <v>776</v>
      </c>
      <c r="E26" s="25" t="s">
        <v>777</v>
      </c>
      <c r="F26" s="26" t="s">
        <v>778</v>
      </c>
      <c r="G26" s="24" t="s">
        <v>54</v>
      </c>
      <c r="H26" s="27">
        <v>5</v>
      </c>
      <c r="I26" s="27">
        <v>8</v>
      </c>
      <c r="J26" s="27" t="s">
        <v>26</v>
      </c>
      <c r="K26" s="27" t="s">
        <v>26</v>
      </c>
      <c r="L26" s="33"/>
      <c r="M26" s="33"/>
      <c r="N26" s="33"/>
      <c r="O26" s="33"/>
      <c r="P26" s="27">
        <v>8</v>
      </c>
      <c r="Q26" s="29">
        <f t="shared" si="0"/>
        <v>7.4</v>
      </c>
      <c r="R26" s="30" t="str">
        <f t="shared" si="3"/>
        <v>B</v>
      </c>
      <c r="S26" s="31" t="str">
        <f t="shared" si="1"/>
        <v>Khá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779</v>
      </c>
      <c r="D27" s="91" t="s">
        <v>414</v>
      </c>
      <c r="E27" s="25" t="s">
        <v>372</v>
      </c>
      <c r="F27" s="26" t="s">
        <v>780</v>
      </c>
      <c r="G27" s="24" t="s">
        <v>184</v>
      </c>
      <c r="H27" s="27">
        <v>6</v>
      </c>
      <c r="I27" s="27">
        <v>7.5</v>
      </c>
      <c r="J27" s="27" t="s">
        <v>26</v>
      </c>
      <c r="K27" s="27" t="s">
        <v>26</v>
      </c>
      <c r="L27" s="33"/>
      <c r="M27" s="33"/>
      <c r="N27" s="33"/>
      <c r="O27" s="33"/>
      <c r="P27" s="27">
        <v>8.5</v>
      </c>
      <c r="Q27" s="29">
        <f t="shared" si="0"/>
        <v>7.7</v>
      </c>
      <c r="R27" s="30" t="str">
        <f t="shared" si="3"/>
        <v>B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781</v>
      </c>
      <c r="D28" s="91" t="s">
        <v>126</v>
      </c>
      <c r="E28" s="25" t="s">
        <v>528</v>
      </c>
      <c r="F28" s="26" t="s">
        <v>235</v>
      </c>
      <c r="G28" s="24" t="s">
        <v>101</v>
      </c>
      <c r="H28" s="27">
        <v>5</v>
      </c>
      <c r="I28" s="27">
        <v>7.5</v>
      </c>
      <c r="J28" s="27" t="s">
        <v>26</v>
      </c>
      <c r="K28" s="27" t="s">
        <v>26</v>
      </c>
      <c r="L28" s="33"/>
      <c r="M28" s="33"/>
      <c r="N28" s="33"/>
      <c r="O28" s="33"/>
      <c r="P28" s="27">
        <v>8.5</v>
      </c>
      <c r="Q28" s="29">
        <f t="shared" si="0"/>
        <v>7.5</v>
      </c>
      <c r="R28" s="30" t="str">
        <f t="shared" si="3"/>
        <v>B</v>
      </c>
      <c r="S28" s="31" t="str">
        <f t="shared" si="1"/>
        <v>Khá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782</v>
      </c>
      <c r="D29" s="91" t="s">
        <v>783</v>
      </c>
      <c r="E29" s="25" t="s">
        <v>143</v>
      </c>
      <c r="F29" s="26" t="s">
        <v>733</v>
      </c>
      <c r="G29" s="24" t="s">
        <v>101</v>
      </c>
      <c r="H29" s="27">
        <v>8</v>
      </c>
      <c r="I29" s="27">
        <v>8</v>
      </c>
      <c r="J29" s="27" t="s">
        <v>26</v>
      </c>
      <c r="K29" s="27" t="s">
        <v>26</v>
      </c>
      <c r="L29" s="33"/>
      <c r="M29" s="33"/>
      <c r="N29" s="33"/>
      <c r="O29" s="33"/>
      <c r="P29" s="27">
        <v>8.5</v>
      </c>
      <c r="Q29" s="29">
        <f t="shared" si="0"/>
        <v>8.3000000000000007</v>
      </c>
      <c r="R29" s="30" t="str">
        <f t="shared" si="3"/>
        <v>B+</v>
      </c>
      <c r="S29" s="31" t="str">
        <f t="shared" si="1"/>
        <v>Khá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784</v>
      </c>
      <c r="D30" s="91" t="s">
        <v>785</v>
      </c>
      <c r="E30" s="25" t="s">
        <v>786</v>
      </c>
      <c r="F30" s="26" t="s">
        <v>787</v>
      </c>
      <c r="G30" s="24" t="s">
        <v>184</v>
      </c>
      <c r="H30" s="27">
        <v>5</v>
      </c>
      <c r="I30" s="27">
        <v>8</v>
      </c>
      <c r="J30" s="27" t="s">
        <v>26</v>
      </c>
      <c r="K30" s="27" t="s">
        <v>26</v>
      </c>
      <c r="L30" s="33"/>
      <c r="M30" s="33"/>
      <c r="N30" s="33"/>
      <c r="O30" s="33"/>
      <c r="P30" s="27">
        <v>8.5</v>
      </c>
      <c r="Q30" s="29">
        <f t="shared" si="0"/>
        <v>7.7</v>
      </c>
      <c r="R30" s="30" t="str">
        <f t="shared" si="3"/>
        <v>B</v>
      </c>
      <c r="S30" s="31" t="str">
        <f t="shared" si="1"/>
        <v>Khá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788</v>
      </c>
      <c r="D31" s="91" t="s">
        <v>789</v>
      </c>
      <c r="E31" s="25" t="s">
        <v>385</v>
      </c>
      <c r="F31" s="26" t="s">
        <v>347</v>
      </c>
      <c r="G31" s="24" t="s">
        <v>63</v>
      </c>
      <c r="H31" s="27">
        <v>5</v>
      </c>
      <c r="I31" s="27">
        <v>8</v>
      </c>
      <c r="J31" s="27" t="s">
        <v>26</v>
      </c>
      <c r="K31" s="27" t="s">
        <v>26</v>
      </c>
      <c r="L31" s="33"/>
      <c r="M31" s="33"/>
      <c r="N31" s="33"/>
      <c r="O31" s="33"/>
      <c r="P31" s="27">
        <v>6.5</v>
      </c>
      <c r="Q31" s="29">
        <f t="shared" si="0"/>
        <v>6.7</v>
      </c>
      <c r="R31" s="30" t="str">
        <f t="shared" si="3"/>
        <v>C+</v>
      </c>
      <c r="S31" s="31" t="str">
        <f t="shared" si="1"/>
        <v>Trung bình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790</v>
      </c>
      <c r="D32" s="91" t="s">
        <v>791</v>
      </c>
      <c r="E32" s="25" t="s">
        <v>792</v>
      </c>
      <c r="F32" s="26" t="s">
        <v>595</v>
      </c>
      <c r="G32" s="24" t="s">
        <v>184</v>
      </c>
      <c r="H32" s="27">
        <v>5</v>
      </c>
      <c r="I32" s="27">
        <v>7</v>
      </c>
      <c r="J32" s="27" t="s">
        <v>26</v>
      </c>
      <c r="K32" s="27" t="s">
        <v>26</v>
      </c>
      <c r="L32" s="33"/>
      <c r="M32" s="33"/>
      <c r="N32" s="33"/>
      <c r="O32" s="33"/>
      <c r="P32" s="27">
        <v>8.5</v>
      </c>
      <c r="Q32" s="29">
        <f t="shared" si="0"/>
        <v>7.4</v>
      </c>
      <c r="R32" s="30" t="str">
        <f t="shared" si="3"/>
        <v>B</v>
      </c>
      <c r="S32" s="31" t="str">
        <f t="shared" si="1"/>
        <v>Khá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793</v>
      </c>
      <c r="D33" s="91" t="s">
        <v>794</v>
      </c>
      <c r="E33" s="25" t="s">
        <v>729</v>
      </c>
      <c r="F33" s="26" t="s">
        <v>795</v>
      </c>
      <c r="G33" s="24" t="s">
        <v>166</v>
      </c>
      <c r="H33" s="27">
        <v>3</v>
      </c>
      <c r="I33" s="27">
        <v>7</v>
      </c>
      <c r="J33" s="27" t="s">
        <v>26</v>
      </c>
      <c r="K33" s="27" t="s">
        <v>26</v>
      </c>
      <c r="L33" s="33"/>
      <c r="M33" s="33"/>
      <c r="N33" s="33"/>
      <c r="O33" s="33"/>
      <c r="P33" s="27">
        <v>2</v>
      </c>
      <c r="Q33" s="29">
        <f t="shared" si="0"/>
        <v>3.7</v>
      </c>
      <c r="R33" s="30" t="str">
        <f t="shared" si="3"/>
        <v>F</v>
      </c>
      <c r="S33" s="31" t="str">
        <f t="shared" si="1"/>
        <v>Kém</v>
      </c>
      <c r="T33" s="32" t="str">
        <f t="shared" si="4"/>
        <v/>
      </c>
      <c r="U33" s="3"/>
      <c r="V33" s="83" t="str">
        <f t="shared" si="2"/>
        <v>Học lại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7.5" customHeight="1">
      <c r="A34" s="2"/>
      <c r="B34" s="34"/>
      <c r="C34" s="35"/>
      <c r="D34" s="92"/>
      <c r="E34" s="36"/>
      <c r="F34" s="36"/>
      <c r="G34" s="36"/>
      <c r="H34" s="37"/>
      <c r="I34" s="38"/>
      <c r="J34" s="38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"/>
    </row>
    <row r="35" spans="1:39" ht="16.5">
      <c r="A35" s="2"/>
      <c r="B35" s="131" t="s">
        <v>27</v>
      </c>
      <c r="C35" s="131"/>
      <c r="D35" s="92"/>
      <c r="E35" s="36"/>
      <c r="F35" s="36"/>
      <c r="G35" s="36"/>
      <c r="H35" s="37"/>
      <c r="I35" s="38"/>
      <c r="J35" s="38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"/>
    </row>
    <row r="36" spans="1:39" ht="16.5" customHeight="1">
      <c r="A36" s="2"/>
      <c r="B36" s="40" t="s">
        <v>28</v>
      </c>
      <c r="C36" s="40"/>
      <c r="D36" s="93">
        <f>+$Y$8</f>
        <v>24</v>
      </c>
      <c r="E36" s="41" t="s">
        <v>29</v>
      </c>
      <c r="F36" s="41"/>
      <c r="G36" s="106" t="s">
        <v>30</v>
      </c>
      <c r="H36" s="106"/>
      <c r="I36" s="106"/>
      <c r="J36" s="106"/>
      <c r="K36" s="106"/>
      <c r="L36" s="106"/>
      <c r="M36" s="106"/>
      <c r="N36" s="106"/>
      <c r="O36" s="106"/>
      <c r="P36" s="42">
        <f>$Y$8 -COUNTIF($T$9:$T$194,"Vắng") -COUNTIF($T$9:$T$194,"Vắng có phép") - COUNTIF($T$9:$T$194,"Đình chỉ thi") - COUNTIF($T$9:$T$194,"Không đủ ĐKDT")</f>
        <v>24</v>
      </c>
      <c r="Q36" s="42"/>
      <c r="R36" s="43"/>
      <c r="S36" s="44"/>
      <c r="T36" s="44" t="s">
        <v>29</v>
      </c>
      <c r="U36" s="3"/>
    </row>
    <row r="37" spans="1:39" ht="16.5" customHeight="1">
      <c r="A37" s="2"/>
      <c r="B37" s="40" t="s">
        <v>31</v>
      </c>
      <c r="C37" s="40"/>
      <c r="D37" s="93">
        <f>+$AJ$8</f>
        <v>23</v>
      </c>
      <c r="E37" s="41" t="s">
        <v>29</v>
      </c>
      <c r="F37" s="41"/>
      <c r="G37" s="106" t="s">
        <v>32</v>
      </c>
      <c r="H37" s="106"/>
      <c r="I37" s="106"/>
      <c r="J37" s="106"/>
      <c r="K37" s="106"/>
      <c r="L37" s="106"/>
      <c r="M37" s="106"/>
      <c r="N37" s="106"/>
      <c r="O37" s="106"/>
      <c r="P37" s="45">
        <f>COUNTIF($T$9:$T$70,"Vắng")</f>
        <v>0</v>
      </c>
      <c r="Q37" s="45"/>
      <c r="R37" s="46"/>
      <c r="S37" s="44"/>
      <c r="T37" s="44" t="s">
        <v>29</v>
      </c>
      <c r="U37" s="3"/>
    </row>
    <row r="38" spans="1:39" ht="16.5" customHeight="1">
      <c r="A38" s="2"/>
      <c r="B38" s="40" t="s">
        <v>46</v>
      </c>
      <c r="C38" s="40"/>
      <c r="D38" s="94">
        <f>COUNTIF(V10:V33,"Học lại")</f>
        <v>1</v>
      </c>
      <c r="E38" s="41" t="s">
        <v>29</v>
      </c>
      <c r="F38" s="41"/>
      <c r="G38" s="106" t="s">
        <v>47</v>
      </c>
      <c r="H38" s="106"/>
      <c r="I38" s="106"/>
      <c r="J38" s="106"/>
      <c r="K38" s="106"/>
      <c r="L38" s="106"/>
      <c r="M38" s="106"/>
      <c r="N38" s="106"/>
      <c r="O38" s="106"/>
      <c r="P38" s="42">
        <f>COUNTIF($T$9:$T$70,"Vắng có phép")</f>
        <v>0</v>
      </c>
      <c r="Q38" s="42"/>
      <c r="R38" s="43"/>
      <c r="S38" s="44"/>
      <c r="T38" s="44" t="s">
        <v>29</v>
      </c>
      <c r="U38" s="3"/>
    </row>
    <row r="39" spans="1:39" ht="3" customHeight="1">
      <c r="A39" s="2"/>
      <c r="B39" s="34"/>
      <c r="C39" s="35"/>
      <c r="D39" s="92"/>
      <c r="E39" s="36"/>
      <c r="F39" s="36"/>
      <c r="G39" s="36"/>
      <c r="H39" s="37"/>
      <c r="I39" s="38"/>
      <c r="J39" s="38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"/>
    </row>
    <row r="40" spans="1:39">
      <c r="B40" s="79" t="s">
        <v>33</v>
      </c>
      <c r="C40" s="79"/>
      <c r="D40" s="95">
        <f>COUNTIF(V10:V33,"Thi lại")</f>
        <v>0</v>
      </c>
      <c r="E40" s="80" t="s">
        <v>29</v>
      </c>
      <c r="F40" s="3"/>
      <c r="G40" s="3"/>
      <c r="H40" s="3"/>
      <c r="I40" s="3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3"/>
    </row>
    <row r="41" spans="1:39" ht="15.75" customHeight="1">
      <c r="B41" s="79"/>
      <c r="C41" s="79"/>
      <c r="D41" s="95"/>
      <c r="E41" s="80"/>
      <c r="F41" s="3"/>
      <c r="G41" s="3"/>
      <c r="H41" s="3"/>
      <c r="I41" s="3"/>
      <c r="J41" s="104" t="s">
        <v>1127</v>
      </c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3"/>
      <c r="W41" s="2"/>
      <c r="AM41" s="55"/>
    </row>
    <row r="42" spans="1:39">
      <c r="A42" s="47"/>
      <c r="B42" s="102" t="s">
        <v>34</v>
      </c>
      <c r="C42" s="102"/>
      <c r="D42" s="102"/>
      <c r="E42" s="102"/>
      <c r="F42" s="102"/>
      <c r="G42" s="102"/>
      <c r="H42" s="102"/>
      <c r="I42" s="48"/>
      <c r="J42" s="105" t="s">
        <v>1128</v>
      </c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3"/>
      <c r="W42" s="2"/>
      <c r="AM42" s="55"/>
    </row>
    <row r="43" spans="1:39" ht="15.75" customHeight="1">
      <c r="A43" s="2"/>
      <c r="B43" s="34"/>
      <c r="C43" s="49"/>
      <c r="D43" s="96"/>
      <c r="E43" s="50"/>
      <c r="F43" s="50"/>
      <c r="G43" s="50"/>
      <c r="H43" s="51"/>
      <c r="I43" s="52"/>
      <c r="J43" s="105" t="s">
        <v>1129</v>
      </c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3"/>
      <c r="W43" s="2"/>
      <c r="AM43" s="55"/>
    </row>
    <row r="44" spans="1:39" s="2" customFormat="1">
      <c r="B44" s="102" t="s">
        <v>35</v>
      </c>
      <c r="C44" s="102"/>
      <c r="D44" s="103" t="s">
        <v>1130</v>
      </c>
      <c r="E44" s="103"/>
      <c r="F44" s="103"/>
      <c r="G44" s="103"/>
      <c r="H44" s="103"/>
      <c r="I44" s="52"/>
      <c r="J44" s="52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</row>
    <row r="45" spans="1:39" s="2" customFormat="1">
      <c r="A45" s="1"/>
      <c r="B45" s="3"/>
      <c r="C45" s="3"/>
      <c r="D45" s="97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</row>
    <row r="46" spans="1:39" s="2" customFormat="1">
      <c r="A46" s="1"/>
      <c r="B46" s="3"/>
      <c r="C46" s="3"/>
      <c r="D46" s="97"/>
      <c r="E46" s="3"/>
      <c r="F46" s="3"/>
      <c r="G46" s="3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3">
    <filterColumn colId="3" showButton="0"/>
  </autoFilter>
  <mergeCells count="46">
    <mergeCell ref="B1:G1"/>
    <mergeCell ref="H1:T1"/>
    <mergeCell ref="B2:G2"/>
    <mergeCell ref="H2:T2"/>
    <mergeCell ref="G38:O38"/>
    <mergeCell ref="G7:G8"/>
    <mergeCell ref="H7:H8"/>
    <mergeCell ref="I7:I8"/>
    <mergeCell ref="J7:J8"/>
    <mergeCell ref="K7:K8"/>
    <mergeCell ref="L7:L8"/>
    <mergeCell ref="T7:T9"/>
    <mergeCell ref="B9:G9"/>
    <mergeCell ref="B35:C35"/>
    <mergeCell ref="G36:O36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7:O37"/>
    <mergeCell ref="R7:R8"/>
    <mergeCell ref="S7:S8"/>
    <mergeCell ref="J40:T40"/>
    <mergeCell ref="B42:H42"/>
    <mergeCell ref="B44:C44"/>
    <mergeCell ref="D44:H44"/>
    <mergeCell ref="J41:U41"/>
    <mergeCell ref="J42:U42"/>
    <mergeCell ref="J43:U43"/>
  </mergeCells>
  <conditionalFormatting sqref="H10:P33">
    <cfRule type="cellIs" dxfId="39" priority="5" operator="greaterThan">
      <formula>10</formula>
    </cfRule>
  </conditionalFormatting>
  <conditionalFormatting sqref="C1:C1048576">
    <cfRule type="duplicateValues" dxfId="38" priority="4"/>
  </conditionalFormatting>
  <conditionalFormatting sqref="C41:C46">
    <cfRule type="duplicateValues" dxfId="37" priority="10"/>
  </conditionalFormatting>
  <conditionalFormatting sqref="O41:O46">
    <cfRule type="duplicateValues" dxfId="36" priority="12"/>
  </conditionalFormatting>
  <dataValidations count="1">
    <dataValidation allowBlank="1" showInputMessage="1" showErrorMessage="1" errorTitle="Không xóa dữ liệu" error="Không xóa dữ liệu" prompt="Không xóa dữ liệu" sqref="D38 AL2:AL8 X2:AK3 W4:AK8 V10:W33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4" activePane="bottomLeft" state="frozen"/>
      <selection activeCell="A47" sqref="A47:XFD56"/>
      <selection pane="bottomLeft" activeCell="A47" sqref="A47:XFD56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1118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Nhóm:09</v>
      </c>
      <c r="Y8" s="63">
        <f>+$AH$8+$AJ$8+$AF$8</f>
        <v>25</v>
      </c>
      <c r="Z8" s="57">
        <f>COUNTIF($S$9:$S$65,"Khiển trách")</f>
        <v>0</v>
      </c>
      <c r="AA8" s="57">
        <f>COUNTIF($S$9:$S$65,"Cảnh cáo")</f>
        <v>0</v>
      </c>
      <c r="AB8" s="57">
        <f>COUNTIF($S$9:$S$65,"Đình chỉ thi")</f>
        <v>0</v>
      </c>
      <c r="AC8" s="64">
        <f>+($Z$8+$AA$8+$AB$8)/$Y$8*100%</f>
        <v>0</v>
      </c>
      <c r="AD8" s="57">
        <f>SUM(COUNTIF($S$9:$S$63,"Vắng"),COUNTIF($S$9:$S$63,"Vắng có phép"))</f>
        <v>0</v>
      </c>
      <c r="AE8" s="65">
        <f>+$AD$8/$Y$8</f>
        <v>0</v>
      </c>
      <c r="AF8" s="66">
        <f>COUNTIF($V$9:$V$63,"Thi lại")</f>
        <v>0</v>
      </c>
      <c r="AG8" s="65">
        <f>+$AF$8/$Y$8</f>
        <v>0</v>
      </c>
      <c r="AH8" s="66">
        <f>COUNTIF($V$9:$V$64,"Học lại")</f>
        <v>0</v>
      </c>
      <c r="AI8" s="65">
        <f>+$AH$8/$Y$8</f>
        <v>0</v>
      </c>
      <c r="AJ8" s="57">
        <f>COUNTIF($V$10:$V$64,"Đạt")</f>
        <v>25</v>
      </c>
      <c r="AK8" s="64">
        <f>+$AJ$8/$Y$8</f>
        <v>1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668</v>
      </c>
      <c r="D10" s="90" t="s">
        <v>669</v>
      </c>
      <c r="E10" s="16" t="s">
        <v>670</v>
      </c>
      <c r="F10" s="17" t="s">
        <v>671</v>
      </c>
      <c r="G10" s="15" t="s">
        <v>166</v>
      </c>
      <c r="H10" s="18">
        <v>5</v>
      </c>
      <c r="I10" s="18">
        <v>8</v>
      </c>
      <c r="J10" s="18" t="s">
        <v>26</v>
      </c>
      <c r="K10" s="18" t="s">
        <v>26</v>
      </c>
      <c r="L10" s="19"/>
      <c r="M10" s="19"/>
      <c r="N10" s="19"/>
      <c r="O10" s="19"/>
      <c r="P10" s="18">
        <v>7.5</v>
      </c>
      <c r="Q10" s="20">
        <f t="shared" ref="Q10:Q34" si="0">ROUND(SUMPRODUCT(H10:P10,$H$9:$P$9)/100,1)</f>
        <v>7.2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1" t="str">
        <f t="shared" ref="S10:S34" si="1">IF($Q10&lt;4,"Kém",IF(AND($Q10&gt;=4,$Q10&lt;=5.4),"Trung bình yếu",IF(AND($Q10&gt;=5.5,$Q10&lt;=6.9),"Trung bình",IF(AND($Q10&gt;=7,$Q10&lt;=8.4),"Khá",IF(AND($Q10&gt;=8.5,$Q10&lt;=10),"Giỏi","")))))</f>
        <v>Khá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672</v>
      </c>
      <c r="D11" s="91" t="s">
        <v>673</v>
      </c>
      <c r="E11" s="25" t="s">
        <v>61</v>
      </c>
      <c r="F11" s="26" t="s">
        <v>674</v>
      </c>
      <c r="G11" s="24" t="s">
        <v>166</v>
      </c>
      <c r="H11" s="27">
        <v>5</v>
      </c>
      <c r="I11" s="27">
        <v>7</v>
      </c>
      <c r="J11" s="27" t="s">
        <v>26</v>
      </c>
      <c r="K11" s="27" t="s">
        <v>26</v>
      </c>
      <c r="L11" s="28"/>
      <c r="M11" s="28"/>
      <c r="N11" s="28"/>
      <c r="O11" s="28"/>
      <c r="P11" s="27">
        <v>3.5</v>
      </c>
      <c r="Q11" s="29">
        <f t="shared" si="0"/>
        <v>4.9000000000000004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31" t="str">
        <f t="shared" si="1"/>
        <v>Trung bình yếu</v>
      </c>
      <c r="T11" s="32" t="str">
        <f>+IF(OR($H11=0,$I11=0,$J11=0,$K11=0),"Không đủ ĐKDT","")</f>
        <v/>
      </c>
      <c r="U11" s="3"/>
      <c r="V11" s="83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675</v>
      </c>
      <c r="D12" s="91" t="s">
        <v>306</v>
      </c>
      <c r="E12" s="25" t="s">
        <v>224</v>
      </c>
      <c r="F12" s="26" t="s">
        <v>471</v>
      </c>
      <c r="G12" s="24" t="s">
        <v>166</v>
      </c>
      <c r="H12" s="27">
        <v>6.5</v>
      </c>
      <c r="I12" s="27">
        <v>7</v>
      </c>
      <c r="J12" s="27" t="s">
        <v>26</v>
      </c>
      <c r="K12" s="27" t="s">
        <v>26</v>
      </c>
      <c r="L12" s="33"/>
      <c r="M12" s="33"/>
      <c r="N12" s="33"/>
      <c r="O12" s="33"/>
      <c r="P12" s="27">
        <v>6</v>
      </c>
      <c r="Q12" s="29">
        <f t="shared" si="0"/>
        <v>6.4</v>
      </c>
      <c r="R12" s="30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1" t="str">
        <f t="shared" si="1"/>
        <v>Trung bình</v>
      </c>
      <c r="T12" s="32" t="str">
        <f t="shared" ref="T12:T34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676</v>
      </c>
      <c r="D13" s="91" t="s">
        <v>445</v>
      </c>
      <c r="E13" s="25" t="s">
        <v>224</v>
      </c>
      <c r="F13" s="26" t="s">
        <v>242</v>
      </c>
      <c r="G13" s="24" t="s">
        <v>101</v>
      </c>
      <c r="H13" s="27">
        <v>9.5</v>
      </c>
      <c r="I13" s="27">
        <v>8.5</v>
      </c>
      <c r="J13" s="27" t="s">
        <v>26</v>
      </c>
      <c r="K13" s="27" t="s">
        <v>26</v>
      </c>
      <c r="L13" s="33"/>
      <c r="M13" s="33"/>
      <c r="N13" s="33"/>
      <c r="O13" s="33"/>
      <c r="P13" s="27">
        <v>8.5</v>
      </c>
      <c r="Q13" s="29">
        <f t="shared" si="0"/>
        <v>8.6999999999999993</v>
      </c>
      <c r="R13" s="30" t="str">
        <f t="shared" si="3"/>
        <v>A</v>
      </c>
      <c r="S13" s="31" t="str">
        <f t="shared" si="1"/>
        <v>Giỏi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677</v>
      </c>
      <c r="D14" s="91" t="s">
        <v>678</v>
      </c>
      <c r="E14" s="25" t="s">
        <v>224</v>
      </c>
      <c r="F14" s="26" t="s">
        <v>679</v>
      </c>
      <c r="G14" s="24" t="s">
        <v>166</v>
      </c>
      <c r="H14" s="27">
        <v>9.5</v>
      </c>
      <c r="I14" s="27">
        <v>7.5</v>
      </c>
      <c r="J14" s="27" t="s">
        <v>26</v>
      </c>
      <c r="K14" s="27" t="s">
        <v>26</v>
      </c>
      <c r="L14" s="33"/>
      <c r="M14" s="33"/>
      <c r="N14" s="33"/>
      <c r="O14" s="33"/>
      <c r="P14" s="27">
        <v>8</v>
      </c>
      <c r="Q14" s="29">
        <f t="shared" si="0"/>
        <v>8.1999999999999993</v>
      </c>
      <c r="R14" s="30" t="str">
        <f t="shared" si="3"/>
        <v>B+</v>
      </c>
      <c r="S14" s="31" t="str">
        <f t="shared" si="1"/>
        <v>Khá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680</v>
      </c>
      <c r="D15" s="91" t="s">
        <v>681</v>
      </c>
      <c r="E15" s="25" t="s">
        <v>228</v>
      </c>
      <c r="F15" s="26" t="s">
        <v>682</v>
      </c>
      <c r="G15" s="24" t="s">
        <v>68</v>
      </c>
      <c r="H15" s="27">
        <v>5</v>
      </c>
      <c r="I15" s="27">
        <v>7.5</v>
      </c>
      <c r="J15" s="27" t="s">
        <v>26</v>
      </c>
      <c r="K15" s="27" t="s">
        <v>26</v>
      </c>
      <c r="L15" s="33"/>
      <c r="M15" s="33"/>
      <c r="N15" s="33"/>
      <c r="O15" s="33"/>
      <c r="P15" s="27">
        <v>7</v>
      </c>
      <c r="Q15" s="29">
        <f t="shared" si="0"/>
        <v>6.8</v>
      </c>
      <c r="R15" s="30" t="str">
        <f t="shared" si="3"/>
        <v>C+</v>
      </c>
      <c r="S15" s="31" t="str">
        <f t="shared" si="1"/>
        <v>Trung bình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683</v>
      </c>
      <c r="D16" s="91" t="s">
        <v>684</v>
      </c>
      <c r="E16" s="25" t="s">
        <v>75</v>
      </c>
      <c r="F16" s="26" t="s">
        <v>293</v>
      </c>
      <c r="G16" s="24" t="s">
        <v>68</v>
      </c>
      <c r="H16" s="27">
        <v>7</v>
      </c>
      <c r="I16" s="27">
        <v>8</v>
      </c>
      <c r="J16" s="27" t="s">
        <v>26</v>
      </c>
      <c r="K16" s="27" t="s">
        <v>26</v>
      </c>
      <c r="L16" s="33"/>
      <c r="M16" s="33"/>
      <c r="N16" s="33"/>
      <c r="O16" s="33"/>
      <c r="P16" s="27">
        <v>8</v>
      </c>
      <c r="Q16" s="29">
        <f t="shared" si="0"/>
        <v>7.8</v>
      </c>
      <c r="R16" s="30" t="str">
        <f t="shared" si="3"/>
        <v>B</v>
      </c>
      <c r="S16" s="31" t="str">
        <f t="shared" si="1"/>
        <v>Khá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685</v>
      </c>
      <c r="D17" s="91" t="s">
        <v>686</v>
      </c>
      <c r="E17" s="25" t="s">
        <v>425</v>
      </c>
      <c r="F17" s="26" t="s">
        <v>687</v>
      </c>
      <c r="G17" s="24" t="s">
        <v>101</v>
      </c>
      <c r="H17" s="27">
        <v>9</v>
      </c>
      <c r="I17" s="27">
        <v>7</v>
      </c>
      <c r="J17" s="27" t="s">
        <v>26</v>
      </c>
      <c r="K17" s="27" t="s">
        <v>26</v>
      </c>
      <c r="L17" s="33"/>
      <c r="M17" s="33"/>
      <c r="N17" s="33"/>
      <c r="O17" s="33"/>
      <c r="P17" s="27">
        <v>8.5</v>
      </c>
      <c r="Q17" s="29">
        <f t="shared" si="0"/>
        <v>8.1999999999999993</v>
      </c>
      <c r="R17" s="30" t="str">
        <f t="shared" si="3"/>
        <v>B+</v>
      </c>
      <c r="S17" s="31" t="str">
        <f t="shared" si="1"/>
        <v>Khá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688</v>
      </c>
      <c r="D18" s="91" t="s">
        <v>689</v>
      </c>
      <c r="E18" s="25" t="s">
        <v>425</v>
      </c>
      <c r="F18" s="26" t="s">
        <v>423</v>
      </c>
      <c r="G18" s="24" t="s">
        <v>68</v>
      </c>
      <c r="H18" s="27">
        <v>8</v>
      </c>
      <c r="I18" s="27">
        <v>8.5</v>
      </c>
      <c r="J18" s="27" t="s">
        <v>26</v>
      </c>
      <c r="K18" s="27" t="s">
        <v>26</v>
      </c>
      <c r="L18" s="33"/>
      <c r="M18" s="33"/>
      <c r="N18" s="33"/>
      <c r="O18" s="33"/>
      <c r="P18" s="27">
        <v>5.5</v>
      </c>
      <c r="Q18" s="29">
        <f t="shared" si="0"/>
        <v>6.9</v>
      </c>
      <c r="R18" s="30" t="str">
        <f t="shared" si="3"/>
        <v>C+</v>
      </c>
      <c r="S18" s="31" t="str">
        <f t="shared" si="1"/>
        <v>Trung bình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690</v>
      </c>
      <c r="D19" s="91" t="s">
        <v>196</v>
      </c>
      <c r="E19" s="25" t="s">
        <v>646</v>
      </c>
      <c r="F19" s="26" t="s">
        <v>691</v>
      </c>
      <c r="G19" s="24" t="s">
        <v>68</v>
      </c>
      <c r="H19" s="27">
        <v>7.5</v>
      </c>
      <c r="I19" s="27">
        <v>8.5</v>
      </c>
      <c r="J19" s="27" t="s">
        <v>26</v>
      </c>
      <c r="K19" s="27" t="s">
        <v>26</v>
      </c>
      <c r="L19" s="33"/>
      <c r="M19" s="33"/>
      <c r="N19" s="33"/>
      <c r="O19" s="33"/>
      <c r="P19" s="27">
        <v>7</v>
      </c>
      <c r="Q19" s="29">
        <f t="shared" si="0"/>
        <v>7.6</v>
      </c>
      <c r="R19" s="30" t="str">
        <f t="shared" si="3"/>
        <v>B</v>
      </c>
      <c r="S19" s="31" t="str">
        <f t="shared" si="1"/>
        <v>Khá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692</v>
      </c>
      <c r="D20" s="91" t="s">
        <v>693</v>
      </c>
      <c r="E20" s="25" t="s">
        <v>99</v>
      </c>
      <c r="F20" s="26" t="s">
        <v>593</v>
      </c>
      <c r="G20" s="24" t="s">
        <v>63</v>
      </c>
      <c r="H20" s="27">
        <v>9</v>
      </c>
      <c r="I20" s="27">
        <v>8.5</v>
      </c>
      <c r="J20" s="27" t="s">
        <v>26</v>
      </c>
      <c r="K20" s="27" t="s">
        <v>26</v>
      </c>
      <c r="L20" s="33"/>
      <c r="M20" s="33"/>
      <c r="N20" s="33"/>
      <c r="O20" s="33"/>
      <c r="P20" s="27">
        <v>7</v>
      </c>
      <c r="Q20" s="29">
        <f t="shared" si="0"/>
        <v>7.9</v>
      </c>
      <c r="R20" s="30" t="str">
        <f t="shared" si="3"/>
        <v>B</v>
      </c>
      <c r="S20" s="31" t="str">
        <f t="shared" si="1"/>
        <v>Khá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694</v>
      </c>
      <c r="D21" s="91" t="s">
        <v>695</v>
      </c>
      <c r="E21" s="25" t="s">
        <v>104</v>
      </c>
      <c r="F21" s="26" t="s">
        <v>696</v>
      </c>
      <c r="G21" s="24" t="s">
        <v>166</v>
      </c>
      <c r="H21" s="27">
        <v>8</v>
      </c>
      <c r="I21" s="27">
        <v>8.5</v>
      </c>
      <c r="J21" s="27" t="s">
        <v>26</v>
      </c>
      <c r="K21" s="27" t="s">
        <v>26</v>
      </c>
      <c r="L21" s="33"/>
      <c r="M21" s="33"/>
      <c r="N21" s="33"/>
      <c r="O21" s="33"/>
      <c r="P21" s="27">
        <v>8.5</v>
      </c>
      <c r="Q21" s="29">
        <f t="shared" si="0"/>
        <v>8.4</v>
      </c>
      <c r="R21" s="30" t="str">
        <f t="shared" si="3"/>
        <v>B+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697</v>
      </c>
      <c r="D22" s="91" t="s">
        <v>698</v>
      </c>
      <c r="E22" s="25" t="s">
        <v>104</v>
      </c>
      <c r="F22" s="26" t="s">
        <v>525</v>
      </c>
      <c r="G22" s="24" t="s">
        <v>101</v>
      </c>
      <c r="H22" s="27">
        <v>7.5</v>
      </c>
      <c r="I22" s="27">
        <v>7</v>
      </c>
      <c r="J22" s="27" t="s">
        <v>26</v>
      </c>
      <c r="K22" s="27" t="s">
        <v>26</v>
      </c>
      <c r="L22" s="33"/>
      <c r="M22" s="33"/>
      <c r="N22" s="33"/>
      <c r="O22" s="33"/>
      <c r="P22" s="27">
        <v>7</v>
      </c>
      <c r="Q22" s="29">
        <f t="shared" si="0"/>
        <v>7.1</v>
      </c>
      <c r="R22" s="30" t="str">
        <f t="shared" si="3"/>
        <v>B</v>
      </c>
      <c r="S22" s="31" t="str">
        <f t="shared" si="1"/>
        <v>Khá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699</v>
      </c>
      <c r="D23" s="91" t="s">
        <v>126</v>
      </c>
      <c r="E23" s="25" t="s">
        <v>700</v>
      </c>
      <c r="F23" s="26" t="s">
        <v>701</v>
      </c>
      <c r="G23" s="24" t="s">
        <v>101</v>
      </c>
      <c r="H23" s="27">
        <v>6.5</v>
      </c>
      <c r="I23" s="27">
        <v>7</v>
      </c>
      <c r="J23" s="27" t="s">
        <v>26</v>
      </c>
      <c r="K23" s="27" t="s">
        <v>26</v>
      </c>
      <c r="L23" s="33"/>
      <c r="M23" s="33"/>
      <c r="N23" s="33"/>
      <c r="O23" s="33"/>
      <c r="P23" s="27">
        <v>6</v>
      </c>
      <c r="Q23" s="29">
        <f t="shared" si="0"/>
        <v>6.4</v>
      </c>
      <c r="R23" s="30" t="str">
        <f t="shared" si="3"/>
        <v>C</v>
      </c>
      <c r="S23" s="31" t="str">
        <f t="shared" si="1"/>
        <v>Trung bình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702</v>
      </c>
      <c r="D24" s="91" t="s">
        <v>703</v>
      </c>
      <c r="E24" s="25" t="s">
        <v>350</v>
      </c>
      <c r="F24" s="26" t="s">
        <v>704</v>
      </c>
      <c r="G24" s="24" t="s">
        <v>166</v>
      </c>
      <c r="H24" s="27">
        <v>8</v>
      </c>
      <c r="I24" s="27">
        <v>7.5</v>
      </c>
      <c r="J24" s="27" t="s">
        <v>26</v>
      </c>
      <c r="K24" s="27" t="s">
        <v>26</v>
      </c>
      <c r="L24" s="33"/>
      <c r="M24" s="33"/>
      <c r="N24" s="33"/>
      <c r="O24" s="33"/>
      <c r="P24" s="27">
        <v>4.5</v>
      </c>
      <c r="Q24" s="29">
        <f t="shared" si="0"/>
        <v>6.1</v>
      </c>
      <c r="R24" s="30" t="str">
        <f t="shared" si="3"/>
        <v>C</v>
      </c>
      <c r="S24" s="31" t="str">
        <f t="shared" si="1"/>
        <v>Trung bình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705</v>
      </c>
      <c r="D25" s="91" t="s">
        <v>706</v>
      </c>
      <c r="E25" s="25" t="s">
        <v>355</v>
      </c>
      <c r="F25" s="26" t="s">
        <v>707</v>
      </c>
      <c r="G25" s="24" t="s">
        <v>63</v>
      </c>
      <c r="H25" s="27">
        <v>5.5</v>
      </c>
      <c r="I25" s="27">
        <v>8</v>
      </c>
      <c r="J25" s="27" t="s">
        <v>26</v>
      </c>
      <c r="K25" s="27" t="s">
        <v>26</v>
      </c>
      <c r="L25" s="33"/>
      <c r="M25" s="33"/>
      <c r="N25" s="33"/>
      <c r="O25" s="33"/>
      <c r="P25" s="27">
        <v>7.5</v>
      </c>
      <c r="Q25" s="29">
        <f t="shared" si="0"/>
        <v>7.3</v>
      </c>
      <c r="R25" s="30" t="str">
        <f t="shared" si="3"/>
        <v>B</v>
      </c>
      <c r="S25" s="31" t="str">
        <f t="shared" si="1"/>
        <v>Khá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708</v>
      </c>
      <c r="D26" s="91" t="s">
        <v>709</v>
      </c>
      <c r="E26" s="25" t="s">
        <v>507</v>
      </c>
      <c r="F26" s="26" t="s">
        <v>710</v>
      </c>
      <c r="G26" s="24" t="s">
        <v>208</v>
      </c>
      <c r="H26" s="27">
        <v>7</v>
      </c>
      <c r="I26" s="27">
        <v>8</v>
      </c>
      <c r="J26" s="27" t="s">
        <v>26</v>
      </c>
      <c r="K26" s="27" t="s">
        <v>26</v>
      </c>
      <c r="L26" s="33"/>
      <c r="M26" s="33"/>
      <c r="N26" s="33"/>
      <c r="O26" s="33"/>
      <c r="P26" s="27">
        <v>7</v>
      </c>
      <c r="Q26" s="29">
        <f t="shared" si="0"/>
        <v>7.3</v>
      </c>
      <c r="R26" s="30" t="str">
        <f t="shared" si="3"/>
        <v>B</v>
      </c>
      <c r="S26" s="31" t="str">
        <f t="shared" si="1"/>
        <v>Khá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711</v>
      </c>
      <c r="D27" s="91" t="s">
        <v>65</v>
      </c>
      <c r="E27" s="25" t="s">
        <v>119</v>
      </c>
      <c r="F27" s="26" t="s">
        <v>712</v>
      </c>
      <c r="G27" s="24" t="s">
        <v>68</v>
      </c>
      <c r="H27" s="27">
        <v>7</v>
      </c>
      <c r="I27" s="27">
        <v>8</v>
      </c>
      <c r="J27" s="27" t="s">
        <v>26</v>
      </c>
      <c r="K27" s="27" t="s">
        <v>26</v>
      </c>
      <c r="L27" s="33"/>
      <c r="M27" s="33"/>
      <c r="N27" s="33"/>
      <c r="O27" s="33"/>
      <c r="P27" s="27">
        <v>7.5</v>
      </c>
      <c r="Q27" s="29">
        <f t="shared" si="0"/>
        <v>7.6</v>
      </c>
      <c r="R27" s="30" t="str">
        <f t="shared" si="3"/>
        <v>B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713</v>
      </c>
      <c r="D28" s="91" t="s">
        <v>669</v>
      </c>
      <c r="E28" s="25" t="s">
        <v>457</v>
      </c>
      <c r="F28" s="26" t="s">
        <v>714</v>
      </c>
      <c r="G28" s="24" t="s">
        <v>208</v>
      </c>
      <c r="H28" s="27">
        <v>7.5</v>
      </c>
      <c r="I28" s="27">
        <v>9</v>
      </c>
      <c r="J28" s="27" t="s">
        <v>26</v>
      </c>
      <c r="K28" s="27" t="s">
        <v>26</v>
      </c>
      <c r="L28" s="33"/>
      <c r="M28" s="33"/>
      <c r="N28" s="33"/>
      <c r="O28" s="33"/>
      <c r="P28" s="27">
        <v>8.5</v>
      </c>
      <c r="Q28" s="29">
        <f t="shared" si="0"/>
        <v>8.5</v>
      </c>
      <c r="R28" s="30" t="str">
        <f t="shared" si="3"/>
        <v>A</v>
      </c>
      <c r="S28" s="31" t="str">
        <f t="shared" si="1"/>
        <v>Giỏi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715</v>
      </c>
      <c r="D29" s="91" t="s">
        <v>716</v>
      </c>
      <c r="E29" s="25" t="s">
        <v>296</v>
      </c>
      <c r="F29" s="26" t="s">
        <v>717</v>
      </c>
      <c r="G29" s="24" t="s">
        <v>63</v>
      </c>
      <c r="H29" s="27">
        <v>8</v>
      </c>
      <c r="I29" s="27">
        <v>9</v>
      </c>
      <c r="J29" s="27" t="s">
        <v>26</v>
      </c>
      <c r="K29" s="27" t="s">
        <v>26</v>
      </c>
      <c r="L29" s="33"/>
      <c r="M29" s="33"/>
      <c r="N29" s="33"/>
      <c r="O29" s="33"/>
      <c r="P29" s="27">
        <v>8</v>
      </c>
      <c r="Q29" s="29">
        <f t="shared" si="0"/>
        <v>8.3000000000000007</v>
      </c>
      <c r="R29" s="30" t="str">
        <f t="shared" si="3"/>
        <v>B+</v>
      </c>
      <c r="S29" s="31" t="str">
        <f t="shared" si="1"/>
        <v>Khá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718</v>
      </c>
      <c r="D30" s="91" t="s">
        <v>719</v>
      </c>
      <c r="E30" s="25" t="s">
        <v>720</v>
      </c>
      <c r="F30" s="26" t="s">
        <v>721</v>
      </c>
      <c r="G30" s="24" t="s">
        <v>166</v>
      </c>
      <c r="H30" s="27">
        <v>8.5</v>
      </c>
      <c r="I30" s="27">
        <v>9</v>
      </c>
      <c r="J30" s="27" t="s">
        <v>26</v>
      </c>
      <c r="K30" s="27" t="s">
        <v>26</v>
      </c>
      <c r="L30" s="33"/>
      <c r="M30" s="33"/>
      <c r="N30" s="33"/>
      <c r="O30" s="33"/>
      <c r="P30" s="27">
        <v>8.5</v>
      </c>
      <c r="Q30" s="29">
        <f t="shared" si="0"/>
        <v>8.6999999999999993</v>
      </c>
      <c r="R30" s="30" t="str">
        <f t="shared" si="3"/>
        <v>A</v>
      </c>
      <c r="S30" s="31" t="str">
        <f t="shared" si="1"/>
        <v>Giỏi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722</v>
      </c>
      <c r="D31" s="91" t="s">
        <v>623</v>
      </c>
      <c r="E31" s="25" t="s">
        <v>139</v>
      </c>
      <c r="F31" s="26" t="s">
        <v>386</v>
      </c>
      <c r="G31" s="24" t="s">
        <v>101</v>
      </c>
      <c r="H31" s="27">
        <v>6</v>
      </c>
      <c r="I31" s="27">
        <v>8</v>
      </c>
      <c r="J31" s="27" t="s">
        <v>26</v>
      </c>
      <c r="K31" s="27" t="s">
        <v>26</v>
      </c>
      <c r="L31" s="33"/>
      <c r="M31" s="33"/>
      <c r="N31" s="33"/>
      <c r="O31" s="33"/>
      <c r="P31" s="27">
        <v>5.5</v>
      </c>
      <c r="Q31" s="29">
        <f t="shared" si="0"/>
        <v>6.4</v>
      </c>
      <c r="R31" s="30" t="str">
        <f t="shared" si="3"/>
        <v>C</v>
      </c>
      <c r="S31" s="31" t="str">
        <f t="shared" si="1"/>
        <v>Trung bình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723</v>
      </c>
      <c r="D32" s="91" t="s">
        <v>724</v>
      </c>
      <c r="E32" s="25" t="s">
        <v>143</v>
      </c>
      <c r="F32" s="26" t="s">
        <v>190</v>
      </c>
      <c r="G32" s="24" t="s">
        <v>77</v>
      </c>
      <c r="H32" s="27">
        <v>8.5</v>
      </c>
      <c r="I32" s="27">
        <v>7.5</v>
      </c>
      <c r="J32" s="27" t="s">
        <v>26</v>
      </c>
      <c r="K32" s="27" t="s">
        <v>26</v>
      </c>
      <c r="L32" s="33"/>
      <c r="M32" s="33"/>
      <c r="N32" s="33"/>
      <c r="O32" s="33"/>
      <c r="P32" s="27">
        <v>7</v>
      </c>
      <c r="Q32" s="29">
        <f t="shared" si="0"/>
        <v>7.5</v>
      </c>
      <c r="R32" s="30" t="str">
        <f t="shared" si="3"/>
        <v>B</v>
      </c>
      <c r="S32" s="31" t="str">
        <f t="shared" si="1"/>
        <v>Khá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725</v>
      </c>
      <c r="D33" s="91" t="s">
        <v>726</v>
      </c>
      <c r="E33" s="25" t="s">
        <v>303</v>
      </c>
      <c r="F33" s="26" t="s">
        <v>727</v>
      </c>
      <c r="G33" s="24" t="s">
        <v>63</v>
      </c>
      <c r="H33" s="27">
        <v>6</v>
      </c>
      <c r="I33" s="27">
        <v>8.5</v>
      </c>
      <c r="J33" s="27" t="s">
        <v>26</v>
      </c>
      <c r="K33" s="27" t="s">
        <v>26</v>
      </c>
      <c r="L33" s="33"/>
      <c r="M33" s="33"/>
      <c r="N33" s="33"/>
      <c r="O33" s="33"/>
      <c r="P33" s="27">
        <v>8</v>
      </c>
      <c r="Q33" s="29">
        <f t="shared" si="0"/>
        <v>7.8</v>
      </c>
      <c r="R33" s="30" t="str">
        <f t="shared" si="3"/>
        <v>B</v>
      </c>
      <c r="S33" s="31" t="str">
        <f t="shared" si="1"/>
        <v>Khá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728</v>
      </c>
      <c r="D34" s="91" t="s">
        <v>440</v>
      </c>
      <c r="E34" s="25" t="s">
        <v>729</v>
      </c>
      <c r="F34" s="26" t="s">
        <v>730</v>
      </c>
      <c r="G34" s="24" t="s">
        <v>208</v>
      </c>
      <c r="H34" s="27">
        <v>6</v>
      </c>
      <c r="I34" s="27">
        <v>7.5</v>
      </c>
      <c r="J34" s="27" t="s">
        <v>26</v>
      </c>
      <c r="K34" s="27" t="s">
        <v>26</v>
      </c>
      <c r="L34" s="33"/>
      <c r="M34" s="33"/>
      <c r="N34" s="33"/>
      <c r="O34" s="33"/>
      <c r="P34" s="27">
        <v>8</v>
      </c>
      <c r="Q34" s="29">
        <f t="shared" si="0"/>
        <v>7.5</v>
      </c>
      <c r="R34" s="30" t="str">
        <f t="shared" si="3"/>
        <v>B</v>
      </c>
      <c r="S34" s="31" t="str">
        <f t="shared" si="1"/>
        <v>Khá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7.5" customHeight="1">
      <c r="A35" s="2"/>
      <c r="B35" s="34"/>
      <c r="C35" s="35"/>
      <c r="D35" s="92"/>
      <c r="E35" s="36"/>
      <c r="F35" s="36"/>
      <c r="G35" s="36"/>
      <c r="H35" s="37"/>
      <c r="I35" s="38"/>
      <c r="J35" s="38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"/>
    </row>
    <row r="36" spans="1:39" ht="16.5">
      <c r="A36" s="2"/>
      <c r="B36" s="131" t="s">
        <v>27</v>
      </c>
      <c r="C36" s="131"/>
      <c r="D36" s="92"/>
      <c r="E36" s="36"/>
      <c r="F36" s="36"/>
      <c r="G36" s="36"/>
      <c r="H36" s="37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"/>
    </row>
    <row r="37" spans="1:39" ht="16.5" customHeight="1">
      <c r="A37" s="2"/>
      <c r="B37" s="40" t="s">
        <v>28</v>
      </c>
      <c r="C37" s="40"/>
      <c r="D37" s="93">
        <f>+$Y$8</f>
        <v>25</v>
      </c>
      <c r="E37" s="41" t="s">
        <v>29</v>
      </c>
      <c r="F37" s="41"/>
      <c r="G37" s="106" t="s">
        <v>30</v>
      </c>
      <c r="H37" s="106"/>
      <c r="I37" s="106"/>
      <c r="J37" s="106"/>
      <c r="K37" s="106"/>
      <c r="L37" s="106"/>
      <c r="M37" s="106"/>
      <c r="N37" s="106"/>
      <c r="O37" s="106"/>
      <c r="P37" s="42">
        <f>$Y$8 -COUNTIF($T$9:$T$195,"Vắng") -COUNTIF($T$9:$T$195,"Vắng có phép") - COUNTIF($T$9:$T$195,"Đình chỉ thi") - COUNTIF($T$9:$T$195,"Không đủ ĐKDT")</f>
        <v>25</v>
      </c>
      <c r="Q37" s="42"/>
      <c r="R37" s="43"/>
      <c r="S37" s="44"/>
      <c r="T37" s="44" t="s">
        <v>29</v>
      </c>
      <c r="U37" s="3"/>
    </row>
    <row r="38" spans="1:39" ht="16.5" customHeight="1">
      <c r="A38" s="2"/>
      <c r="B38" s="40" t="s">
        <v>31</v>
      </c>
      <c r="C38" s="40"/>
      <c r="D38" s="93">
        <f>+$AJ$8</f>
        <v>25</v>
      </c>
      <c r="E38" s="41" t="s">
        <v>29</v>
      </c>
      <c r="F38" s="41"/>
      <c r="G38" s="106" t="s">
        <v>32</v>
      </c>
      <c r="H38" s="106"/>
      <c r="I38" s="106"/>
      <c r="J38" s="106"/>
      <c r="K38" s="106"/>
      <c r="L38" s="106"/>
      <c r="M38" s="106"/>
      <c r="N38" s="106"/>
      <c r="O38" s="106"/>
      <c r="P38" s="45">
        <f>COUNTIF($T$9:$T$71,"Vắng")</f>
        <v>0</v>
      </c>
      <c r="Q38" s="45"/>
      <c r="R38" s="46"/>
      <c r="S38" s="44"/>
      <c r="T38" s="44" t="s">
        <v>29</v>
      </c>
      <c r="U38" s="3"/>
    </row>
    <row r="39" spans="1:39" ht="16.5" customHeight="1">
      <c r="A39" s="2"/>
      <c r="B39" s="40" t="s">
        <v>46</v>
      </c>
      <c r="C39" s="40"/>
      <c r="D39" s="94">
        <f>COUNTIF(V10:V34,"Học lại")</f>
        <v>0</v>
      </c>
      <c r="E39" s="41" t="s">
        <v>29</v>
      </c>
      <c r="F39" s="41"/>
      <c r="G39" s="106" t="s">
        <v>47</v>
      </c>
      <c r="H39" s="106"/>
      <c r="I39" s="106"/>
      <c r="J39" s="106"/>
      <c r="K39" s="106"/>
      <c r="L39" s="106"/>
      <c r="M39" s="106"/>
      <c r="N39" s="106"/>
      <c r="O39" s="106"/>
      <c r="P39" s="42">
        <f>COUNTIF($T$9:$T$71,"Vắng có phép")</f>
        <v>0</v>
      </c>
      <c r="Q39" s="42"/>
      <c r="R39" s="43"/>
      <c r="S39" s="44"/>
      <c r="T39" s="44" t="s">
        <v>29</v>
      </c>
      <c r="U39" s="3"/>
    </row>
    <row r="40" spans="1:39" ht="3" customHeight="1">
      <c r="A40" s="2"/>
      <c r="B40" s="34"/>
      <c r="C40" s="35"/>
      <c r="D40" s="92"/>
      <c r="E40" s="36"/>
      <c r="F40" s="36"/>
      <c r="G40" s="36"/>
      <c r="H40" s="37"/>
      <c r="I40" s="38"/>
      <c r="J40" s="38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"/>
    </row>
    <row r="41" spans="1:39">
      <c r="B41" s="79" t="s">
        <v>33</v>
      </c>
      <c r="C41" s="79"/>
      <c r="D41" s="95">
        <f>COUNTIF(V10:V34,"Thi lại")</f>
        <v>0</v>
      </c>
      <c r="E41" s="80" t="s">
        <v>29</v>
      </c>
      <c r="F41" s="3"/>
      <c r="G41" s="3"/>
      <c r="H41" s="3"/>
      <c r="I41" s="3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3"/>
    </row>
    <row r="42" spans="1:39" ht="15.75" customHeight="1">
      <c r="B42" s="79"/>
      <c r="C42" s="79"/>
      <c r="D42" s="95"/>
      <c r="E42" s="80"/>
      <c r="F42" s="3"/>
      <c r="G42" s="3"/>
      <c r="H42" s="3"/>
      <c r="I42" s="3"/>
      <c r="J42" s="104" t="s">
        <v>1127</v>
      </c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3"/>
      <c r="W42" s="2"/>
      <c r="AM42" s="55"/>
    </row>
    <row r="43" spans="1:39">
      <c r="A43" s="47"/>
      <c r="B43" s="102" t="s">
        <v>34</v>
      </c>
      <c r="C43" s="102"/>
      <c r="D43" s="102"/>
      <c r="E43" s="102"/>
      <c r="F43" s="102"/>
      <c r="G43" s="102"/>
      <c r="H43" s="102"/>
      <c r="I43" s="48"/>
      <c r="J43" s="105" t="s">
        <v>1128</v>
      </c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3"/>
      <c r="W43" s="2"/>
      <c r="AM43" s="55"/>
    </row>
    <row r="44" spans="1:39" ht="15.75" customHeight="1">
      <c r="A44" s="2"/>
      <c r="B44" s="34"/>
      <c r="C44" s="49"/>
      <c r="D44" s="96"/>
      <c r="E44" s="50"/>
      <c r="F44" s="50"/>
      <c r="G44" s="50"/>
      <c r="H44" s="51"/>
      <c r="I44" s="52"/>
      <c r="J44" s="105" t="s">
        <v>1129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3"/>
      <c r="W44" s="2"/>
      <c r="AM44" s="55"/>
    </row>
    <row r="45" spans="1:39" s="2" customFormat="1">
      <c r="B45" s="102" t="s">
        <v>35</v>
      </c>
      <c r="C45" s="102"/>
      <c r="D45" s="103" t="s">
        <v>1130</v>
      </c>
      <c r="E45" s="103"/>
      <c r="F45" s="103"/>
      <c r="G45" s="103"/>
      <c r="H45" s="103"/>
      <c r="I45" s="52"/>
      <c r="J45" s="52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</row>
    <row r="46" spans="1:39" s="2" customFormat="1">
      <c r="A46" s="1"/>
      <c r="B46" s="3"/>
      <c r="C46" s="3"/>
      <c r="D46" s="97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</autoFilter>
  <mergeCells count="46">
    <mergeCell ref="B1:G1"/>
    <mergeCell ref="H1:T1"/>
    <mergeCell ref="B2:G2"/>
    <mergeCell ref="H2:T2"/>
    <mergeCell ref="G39:O39"/>
    <mergeCell ref="G7:G8"/>
    <mergeCell ref="H7:H8"/>
    <mergeCell ref="I7:I8"/>
    <mergeCell ref="J7:J8"/>
    <mergeCell ref="K7:K8"/>
    <mergeCell ref="L7:L8"/>
    <mergeCell ref="T7:T9"/>
    <mergeCell ref="B9:G9"/>
    <mergeCell ref="B36:C36"/>
    <mergeCell ref="G37:O37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8:O38"/>
    <mergeCell ref="R7:R8"/>
    <mergeCell ref="S7:S8"/>
    <mergeCell ref="J41:T41"/>
    <mergeCell ref="B43:H43"/>
    <mergeCell ref="B45:C45"/>
    <mergeCell ref="D45:H45"/>
    <mergeCell ref="J42:U42"/>
    <mergeCell ref="J43:U43"/>
    <mergeCell ref="J44:U44"/>
  </mergeCells>
  <conditionalFormatting sqref="H10:P34">
    <cfRule type="cellIs" dxfId="35" priority="5" operator="greaterThan">
      <formula>10</formula>
    </cfRule>
  </conditionalFormatting>
  <conditionalFormatting sqref="C1:C1048576">
    <cfRule type="duplicateValues" dxfId="34" priority="4"/>
  </conditionalFormatting>
  <conditionalFormatting sqref="C42:C46">
    <cfRule type="duplicateValues" dxfId="33" priority="10"/>
  </conditionalFormatting>
  <conditionalFormatting sqref="O42:O46">
    <cfRule type="duplicateValues" dxfId="32" priority="12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5" activePane="bottomLeft" state="frozen"/>
      <selection activeCell="A47" sqref="A47:XFD56"/>
      <selection pane="bottomLeft" activeCell="Q12" sqref="Q12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1119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44.2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Nhóm:08</v>
      </c>
      <c r="Y8" s="63">
        <f>+$AH$8+$AJ$8+$AF$8</f>
        <v>23</v>
      </c>
      <c r="Z8" s="57">
        <f>COUNTIF($S$9:$S$63,"Khiển trách")</f>
        <v>0</v>
      </c>
      <c r="AA8" s="57">
        <f>COUNTIF($S$9:$S$63,"Cảnh cáo")</f>
        <v>0</v>
      </c>
      <c r="AB8" s="57">
        <f>COUNTIF($S$9:$S$63,"Đình chỉ thi")</f>
        <v>0</v>
      </c>
      <c r="AC8" s="64">
        <f>+($Z$8+$AA$8+$AB$8)/$Y$8*100%</f>
        <v>0</v>
      </c>
      <c r="AD8" s="57">
        <f>SUM(COUNTIF($S$9:$S$61,"Vắng"),COUNTIF($S$9:$S$61,"Vắng có phép"))</f>
        <v>0</v>
      </c>
      <c r="AE8" s="65">
        <f>+$AD$8/$Y$8</f>
        <v>0</v>
      </c>
      <c r="AF8" s="66">
        <f>COUNTIF($V$9:$V$61,"Thi lại")</f>
        <v>0</v>
      </c>
      <c r="AG8" s="65">
        <f>+$AF$8/$Y$8</f>
        <v>0</v>
      </c>
      <c r="AH8" s="66">
        <f>COUNTIF($V$9:$V$62,"Học lại")</f>
        <v>3</v>
      </c>
      <c r="AI8" s="65">
        <f>+$AH$8/$Y$8</f>
        <v>0.13043478260869565</v>
      </c>
      <c r="AJ8" s="57">
        <f>COUNTIF($V$10:$V$62,"Đạt")</f>
        <v>20</v>
      </c>
      <c r="AK8" s="64">
        <f>+$AJ$8/$Y$8</f>
        <v>0.86956521739130432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609</v>
      </c>
      <c r="D10" s="90" t="s">
        <v>610</v>
      </c>
      <c r="E10" s="16" t="s">
        <v>224</v>
      </c>
      <c r="F10" s="17" t="s">
        <v>611</v>
      </c>
      <c r="G10" s="15" t="s">
        <v>184</v>
      </c>
      <c r="H10" s="18">
        <v>6</v>
      </c>
      <c r="I10" s="18">
        <v>6.5</v>
      </c>
      <c r="J10" s="18" t="s">
        <v>26</v>
      </c>
      <c r="K10" s="18" t="s">
        <v>26</v>
      </c>
      <c r="L10" s="19"/>
      <c r="M10" s="19"/>
      <c r="N10" s="19"/>
      <c r="O10" s="19"/>
      <c r="P10" s="18">
        <v>8</v>
      </c>
      <c r="Q10" s="20">
        <f t="shared" ref="Q10:Q32" si="0">ROUND(SUMPRODUCT(H10:P10,$H$9:$P$9)/100,1)</f>
        <v>7.2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1" t="str">
        <f t="shared" ref="S10:S32" si="1">IF($Q10&lt;4,"Kém",IF(AND($Q10&gt;=4,$Q10&lt;=5.4),"Trung bình yếu",IF(AND($Q10&gt;=5.5,$Q10&lt;=6.9),"Trung bình",IF(AND($Q10&gt;=7,$Q10&lt;=8.4),"Khá",IF(AND($Q10&gt;=8.5,$Q10&lt;=10),"Giỏi","")))))</f>
        <v>Khá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612</v>
      </c>
      <c r="D11" s="91" t="s">
        <v>613</v>
      </c>
      <c r="E11" s="25" t="s">
        <v>228</v>
      </c>
      <c r="F11" s="26" t="s">
        <v>304</v>
      </c>
      <c r="G11" s="24" t="s">
        <v>63</v>
      </c>
      <c r="H11" s="27">
        <v>0</v>
      </c>
      <c r="I11" s="27">
        <v>4</v>
      </c>
      <c r="J11" s="27" t="s">
        <v>26</v>
      </c>
      <c r="K11" s="27" t="s">
        <v>26</v>
      </c>
      <c r="L11" s="28"/>
      <c r="M11" s="28"/>
      <c r="N11" s="28"/>
      <c r="O11" s="28"/>
      <c r="P11" s="133" t="s">
        <v>1133</v>
      </c>
      <c r="Q11" s="29">
        <v>0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1" t="str">
        <f t="shared" si="1"/>
        <v>Kém</v>
      </c>
      <c r="T11" s="32" t="str">
        <f>+IF(OR($H11=0,$I11=0,$J11=0,$K11=0),"Không đủ ĐKDT","")</f>
        <v>Không đủ ĐKDT</v>
      </c>
      <c r="U11" s="3"/>
      <c r="V11" s="83" t="str">
        <f t="shared" ref="V11:V3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614</v>
      </c>
      <c r="D12" s="91" t="s">
        <v>375</v>
      </c>
      <c r="E12" s="25" t="s">
        <v>615</v>
      </c>
      <c r="F12" s="26" t="s">
        <v>581</v>
      </c>
      <c r="G12" s="24" t="s">
        <v>208</v>
      </c>
      <c r="H12" s="27">
        <v>7</v>
      </c>
      <c r="I12" s="27">
        <v>6</v>
      </c>
      <c r="J12" s="27" t="s">
        <v>26</v>
      </c>
      <c r="K12" s="27" t="s">
        <v>26</v>
      </c>
      <c r="L12" s="33"/>
      <c r="M12" s="33"/>
      <c r="N12" s="33"/>
      <c r="O12" s="33"/>
      <c r="P12" s="27">
        <v>4.5</v>
      </c>
      <c r="Q12" s="29">
        <f t="shared" si="0"/>
        <v>5.5</v>
      </c>
      <c r="R12" s="30" t="str">
        <f t="shared" ref="R12:R32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1" t="str">
        <f t="shared" si="1"/>
        <v>Trung bình</v>
      </c>
      <c r="T12" s="32" t="str">
        <f t="shared" ref="T12:T32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616</v>
      </c>
      <c r="D13" s="91" t="s">
        <v>74</v>
      </c>
      <c r="E13" s="25" t="s">
        <v>617</v>
      </c>
      <c r="F13" s="26" t="s">
        <v>618</v>
      </c>
      <c r="G13" s="24" t="s">
        <v>208</v>
      </c>
      <c r="H13" s="27">
        <v>8</v>
      </c>
      <c r="I13" s="27">
        <v>8</v>
      </c>
      <c r="J13" s="27" t="s">
        <v>26</v>
      </c>
      <c r="K13" s="27" t="s">
        <v>26</v>
      </c>
      <c r="L13" s="33"/>
      <c r="M13" s="33"/>
      <c r="N13" s="33"/>
      <c r="O13" s="33"/>
      <c r="P13" s="27">
        <v>8</v>
      </c>
      <c r="Q13" s="29">
        <f t="shared" si="0"/>
        <v>8</v>
      </c>
      <c r="R13" s="30" t="str">
        <f t="shared" si="3"/>
        <v>B+</v>
      </c>
      <c r="S13" s="31" t="str">
        <f t="shared" si="1"/>
        <v>Khá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619</v>
      </c>
      <c r="D14" s="91" t="s">
        <v>620</v>
      </c>
      <c r="E14" s="25" t="s">
        <v>238</v>
      </c>
      <c r="F14" s="26" t="s">
        <v>621</v>
      </c>
      <c r="G14" s="24" t="s">
        <v>166</v>
      </c>
      <c r="H14" s="27">
        <v>6</v>
      </c>
      <c r="I14" s="27">
        <v>5</v>
      </c>
      <c r="J14" s="27" t="s">
        <v>26</v>
      </c>
      <c r="K14" s="27" t="s">
        <v>26</v>
      </c>
      <c r="L14" s="33"/>
      <c r="M14" s="33"/>
      <c r="N14" s="33"/>
      <c r="O14" s="33"/>
      <c r="P14" s="27">
        <v>7</v>
      </c>
      <c r="Q14" s="29">
        <f t="shared" si="0"/>
        <v>6.2</v>
      </c>
      <c r="R14" s="30" t="str">
        <f t="shared" si="3"/>
        <v>C</v>
      </c>
      <c r="S14" s="31" t="str">
        <f t="shared" si="1"/>
        <v>Trung bình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622</v>
      </c>
      <c r="D15" s="91" t="s">
        <v>623</v>
      </c>
      <c r="E15" s="25" t="s">
        <v>238</v>
      </c>
      <c r="F15" s="26" t="s">
        <v>624</v>
      </c>
      <c r="G15" s="24" t="s">
        <v>184</v>
      </c>
      <c r="H15" s="27">
        <v>7</v>
      </c>
      <c r="I15" s="27">
        <v>7</v>
      </c>
      <c r="J15" s="27" t="s">
        <v>26</v>
      </c>
      <c r="K15" s="27" t="s">
        <v>26</v>
      </c>
      <c r="L15" s="33"/>
      <c r="M15" s="33"/>
      <c r="N15" s="33"/>
      <c r="O15" s="33"/>
      <c r="P15" s="27">
        <v>3</v>
      </c>
      <c r="Q15" s="29">
        <f t="shared" si="0"/>
        <v>5</v>
      </c>
      <c r="R15" s="30" t="str">
        <f t="shared" si="3"/>
        <v>D+</v>
      </c>
      <c r="S15" s="31" t="str">
        <f t="shared" si="1"/>
        <v>Trung bình yếu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625</v>
      </c>
      <c r="D16" s="91" t="s">
        <v>626</v>
      </c>
      <c r="E16" s="25" t="s">
        <v>627</v>
      </c>
      <c r="F16" s="26" t="s">
        <v>628</v>
      </c>
      <c r="G16" s="24" t="s">
        <v>184</v>
      </c>
      <c r="H16" s="27">
        <v>7</v>
      </c>
      <c r="I16" s="27">
        <v>8</v>
      </c>
      <c r="J16" s="27" t="s">
        <v>26</v>
      </c>
      <c r="K16" s="27" t="s">
        <v>26</v>
      </c>
      <c r="L16" s="33"/>
      <c r="M16" s="33"/>
      <c r="N16" s="33"/>
      <c r="O16" s="33"/>
      <c r="P16" s="27">
        <v>7.5</v>
      </c>
      <c r="Q16" s="29">
        <f t="shared" si="0"/>
        <v>7.6</v>
      </c>
      <c r="R16" s="30" t="str">
        <f t="shared" si="3"/>
        <v>B</v>
      </c>
      <c r="S16" s="31" t="str">
        <f t="shared" si="1"/>
        <v>Khá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629</v>
      </c>
      <c r="D17" s="91" t="s">
        <v>126</v>
      </c>
      <c r="E17" s="25" t="s">
        <v>75</v>
      </c>
      <c r="F17" s="26" t="s">
        <v>630</v>
      </c>
      <c r="G17" s="24" t="s">
        <v>101</v>
      </c>
      <c r="H17" s="27">
        <v>6</v>
      </c>
      <c r="I17" s="27">
        <v>7</v>
      </c>
      <c r="J17" s="27" t="s">
        <v>26</v>
      </c>
      <c r="K17" s="27" t="s">
        <v>26</v>
      </c>
      <c r="L17" s="33"/>
      <c r="M17" s="33"/>
      <c r="N17" s="33"/>
      <c r="O17" s="33"/>
      <c r="P17" s="27">
        <v>3</v>
      </c>
      <c r="Q17" s="29">
        <f t="shared" si="0"/>
        <v>4.8</v>
      </c>
      <c r="R17" s="30" t="str">
        <f t="shared" si="3"/>
        <v>D</v>
      </c>
      <c r="S17" s="31" t="str">
        <f t="shared" si="1"/>
        <v>Trung bình yếu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631</v>
      </c>
      <c r="D18" s="91" t="s">
        <v>632</v>
      </c>
      <c r="E18" s="25" t="s">
        <v>633</v>
      </c>
      <c r="F18" s="26" t="s">
        <v>624</v>
      </c>
      <c r="G18" s="24" t="s">
        <v>184</v>
      </c>
      <c r="H18" s="27">
        <v>9</v>
      </c>
      <c r="I18" s="27">
        <v>7.5</v>
      </c>
      <c r="J18" s="27" t="s">
        <v>26</v>
      </c>
      <c r="K18" s="27" t="s">
        <v>26</v>
      </c>
      <c r="L18" s="33"/>
      <c r="M18" s="33"/>
      <c r="N18" s="33"/>
      <c r="O18" s="33"/>
      <c r="P18" s="27">
        <v>7.5</v>
      </c>
      <c r="Q18" s="29">
        <f t="shared" si="0"/>
        <v>7.8</v>
      </c>
      <c r="R18" s="30" t="str">
        <f t="shared" si="3"/>
        <v>B</v>
      </c>
      <c r="S18" s="31" t="str">
        <f t="shared" si="1"/>
        <v>Khá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634</v>
      </c>
      <c r="D19" s="91" t="s">
        <v>237</v>
      </c>
      <c r="E19" s="25" t="s">
        <v>178</v>
      </c>
      <c r="F19" s="26" t="s">
        <v>635</v>
      </c>
      <c r="G19" s="24" t="s">
        <v>77</v>
      </c>
      <c r="H19" s="27">
        <v>6</v>
      </c>
      <c r="I19" s="27">
        <v>6.5</v>
      </c>
      <c r="J19" s="27" t="s">
        <v>26</v>
      </c>
      <c r="K19" s="27" t="s">
        <v>26</v>
      </c>
      <c r="L19" s="33"/>
      <c r="M19" s="33"/>
      <c r="N19" s="33"/>
      <c r="O19" s="33"/>
      <c r="P19" s="27">
        <v>8.5</v>
      </c>
      <c r="Q19" s="29">
        <f t="shared" si="0"/>
        <v>7.4</v>
      </c>
      <c r="R19" s="30" t="str">
        <f t="shared" si="3"/>
        <v>B</v>
      </c>
      <c r="S19" s="31" t="str">
        <f t="shared" si="1"/>
        <v>Khá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636</v>
      </c>
      <c r="D20" s="91" t="s">
        <v>241</v>
      </c>
      <c r="E20" s="25" t="s">
        <v>637</v>
      </c>
      <c r="F20" s="26" t="s">
        <v>551</v>
      </c>
      <c r="G20" s="24" t="s">
        <v>77</v>
      </c>
      <c r="H20" s="27">
        <v>7</v>
      </c>
      <c r="I20" s="27">
        <v>9</v>
      </c>
      <c r="J20" s="27" t="s">
        <v>26</v>
      </c>
      <c r="K20" s="27" t="s">
        <v>26</v>
      </c>
      <c r="L20" s="33"/>
      <c r="M20" s="33"/>
      <c r="N20" s="33"/>
      <c r="O20" s="33"/>
      <c r="P20" s="27">
        <v>9.5</v>
      </c>
      <c r="Q20" s="29">
        <f t="shared" si="0"/>
        <v>8.9</v>
      </c>
      <c r="R20" s="30" t="str">
        <f t="shared" si="3"/>
        <v>A</v>
      </c>
      <c r="S20" s="31" t="str">
        <f t="shared" si="1"/>
        <v>Giỏi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638</v>
      </c>
      <c r="D21" s="91" t="s">
        <v>349</v>
      </c>
      <c r="E21" s="25" t="s">
        <v>639</v>
      </c>
      <c r="F21" s="26" t="s">
        <v>640</v>
      </c>
      <c r="G21" s="24" t="s">
        <v>63</v>
      </c>
      <c r="H21" s="27">
        <v>0</v>
      </c>
      <c r="I21" s="27">
        <v>0</v>
      </c>
      <c r="J21" s="27" t="s">
        <v>26</v>
      </c>
      <c r="K21" s="27" t="s">
        <v>26</v>
      </c>
      <c r="L21" s="33"/>
      <c r="M21" s="33"/>
      <c r="N21" s="33"/>
      <c r="O21" s="33"/>
      <c r="P21" s="133" t="s">
        <v>1133</v>
      </c>
      <c r="Q21" s="29">
        <f t="shared" si="0"/>
        <v>0</v>
      </c>
      <c r="R21" s="30" t="str">
        <f t="shared" si="3"/>
        <v>F</v>
      </c>
      <c r="S21" s="31" t="str">
        <f t="shared" si="1"/>
        <v>Kém</v>
      </c>
      <c r="T21" s="32" t="str">
        <f t="shared" si="4"/>
        <v>Không đủ ĐKDT</v>
      </c>
      <c r="U21" s="3"/>
      <c r="V21" s="83" t="str">
        <f t="shared" si="2"/>
        <v>Học lại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641</v>
      </c>
      <c r="D22" s="91" t="s">
        <v>642</v>
      </c>
      <c r="E22" s="25" t="s">
        <v>434</v>
      </c>
      <c r="F22" s="26" t="s">
        <v>643</v>
      </c>
      <c r="G22" s="24" t="s">
        <v>54</v>
      </c>
      <c r="H22" s="27">
        <v>9</v>
      </c>
      <c r="I22" s="27">
        <v>8.5</v>
      </c>
      <c r="J22" s="27" t="s">
        <v>26</v>
      </c>
      <c r="K22" s="27" t="s">
        <v>26</v>
      </c>
      <c r="L22" s="33"/>
      <c r="M22" s="33"/>
      <c r="N22" s="33"/>
      <c r="O22" s="33"/>
      <c r="P22" s="27">
        <v>9</v>
      </c>
      <c r="Q22" s="29">
        <f t="shared" si="0"/>
        <v>8.9</v>
      </c>
      <c r="R22" s="30" t="str">
        <f t="shared" si="3"/>
        <v>A</v>
      </c>
      <c r="S22" s="31" t="str">
        <f t="shared" si="1"/>
        <v>Giỏi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644</v>
      </c>
      <c r="D23" s="91" t="s">
        <v>645</v>
      </c>
      <c r="E23" s="25" t="s">
        <v>646</v>
      </c>
      <c r="F23" s="26" t="s">
        <v>221</v>
      </c>
      <c r="G23" s="24" t="s">
        <v>166</v>
      </c>
      <c r="H23" s="27">
        <v>0</v>
      </c>
      <c r="I23" s="27">
        <v>0</v>
      </c>
      <c r="J23" s="27" t="s">
        <v>26</v>
      </c>
      <c r="K23" s="27" t="s">
        <v>26</v>
      </c>
      <c r="L23" s="33"/>
      <c r="M23" s="33"/>
      <c r="N23" s="33"/>
      <c r="O23" s="33"/>
      <c r="P23" s="133" t="s">
        <v>1133</v>
      </c>
      <c r="Q23" s="29">
        <f t="shared" si="0"/>
        <v>0</v>
      </c>
      <c r="R23" s="30" t="str">
        <f t="shared" si="3"/>
        <v>F</v>
      </c>
      <c r="S23" s="31" t="str">
        <f t="shared" si="1"/>
        <v>Kém</v>
      </c>
      <c r="T23" s="32" t="str">
        <f t="shared" si="4"/>
        <v>Không đủ ĐKDT</v>
      </c>
      <c r="U23" s="3"/>
      <c r="V23" s="83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647</v>
      </c>
      <c r="D24" s="91" t="s">
        <v>648</v>
      </c>
      <c r="E24" s="25" t="s">
        <v>646</v>
      </c>
      <c r="F24" s="26" t="s">
        <v>649</v>
      </c>
      <c r="G24" s="24" t="s">
        <v>184</v>
      </c>
      <c r="H24" s="27">
        <v>7</v>
      </c>
      <c r="I24" s="27">
        <v>7</v>
      </c>
      <c r="J24" s="27" t="s">
        <v>26</v>
      </c>
      <c r="K24" s="27" t="s">
        <v>26</v>
      </c>
      <c r="L24" s="33"/>
      <c r="M24" s="33"/>
      <c r="N24" s="33"/>
      <c r="O24" s="33"/>
      <c r="P24" s="27">
        <v>7.5</v>
      </c>
      <c r="Q24" s="29">
        <f t="shared" si="0"/>
        <v>7.3</v>
      </c>
      <c r="R24" s="30" t="str">
        <f t="shared" si="3"/>
        <v>B</v>
      </c>
      <c r="S24" s="31" t="str">
        <f t="shared" si="1"/>
        <v>Khá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650</v>
      </c>
      <c r="D25" s="91" t="s">
        <v>445</v>
      </c>
      <c r="E25" s="25" t="s">
        <v>279</v>
      </c>
      <c r="F25" s="26" t="s">
        <v>468</v>
      </c>
      <c r="G25" s="24" t="s">
        <v>63</v>
      </c>
      <c r="H25" s="27">
        <v>7</v>
      </c>
      <c r="I25" s="27">
        <v>6.5</v>
      </c>
      <c r="J25" s="27" t="s">
        <v>26</v>
      </c>
      <c r="K25" s="27" t="s">
        <v>26</v>
      </c>
      <c r="L25" s="33"/>
      <c r="M25" s="33"/>
      <c r="N25" s="33"/>
      <c r="O25" s="33"/>
      <c r="P25" s="27">
        <v>8</v>
      </c>
      <c r="Q25" s="29">
        <f t="shared" si="0"/>
        <v>7.4</v>
      </c>
      <c r="R25" s="30" t="str">
        <f t="shared" si="3"/>
        <v>B</v>
      </c>
      <c r="S25" s="31" t="str">
        <f t="shared" si="1"/>
        <v>Khá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651</v>
      </c>
      <c r="D26" s="91" t="s">
        <v>652</v>
      </c>
      <c r="E26" s="25" t="s">
        <v>511</v>
      </c>
      <c r="F26" s="26" t="s">
        <v>544</v>
      </c>
      <c r="G26" s="24" t="s">
        <v>77</v>
      </c>
      <c r="H26" s="27">
        <v>7</v>
      </c>
      <c r="I26" s="27">
        <v>5</v>
      </c>
      <c r="J26" s="27" t="s">
        <v>26</v>
      </c>
      <c r="K26" s="27" t="s">
        <v>26</v>
      </c>
      <c r="L26" s="33"/>
      <c r="M26" s="33"/>
      <c r="N26" s="33"/>
      <c r="O26" s="33"/>
      <c r="P26" s="27">
        <v>8.5</v>
      </c>
      <c r="Q26" s="29">
        <f t="shared" si="0"/>
        <v>7.2</v>
      </c>
      <c r="R26" s="30" t="str">
        <f t="shared" si="3"/>
        <v>B</v>
      </c>
      <c r="S26" s="31" t="str">
        <f t="shared" si="1"/>
        <v>Khá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653</v>
      </c>
      <c r="D27" s="91" t="s">
        <v>60</v>
      </c>
      <c r="E27" s="25" t="s">
        <v>201</v>
      </c>
      <c r="F27" s="26" t="s">
        <v>654</v>
      </c>
      <c r="G27" s="24" t="s">
        <v>68</v>
      </c>
      <c r="H27" s="27">
        <v>6</v>
      </c>
      <c r="I27" s="27">
        <v>7</v>
      </c>
      <c r="J27" s="27" t="s">
        <v>26</v>
      </c>
      <c r="K27" s="27" t="s">
        <v>26</v>
      </c>
      <c r="L27" s="33"/>
      <c r="M27" s="33"/>
      <c r="N27" s="33"/>
      <c r="O27" s="33"/>
      <c r="P27" s="27">
        <v>7.5</v>
      </c>
      <c r="Q27" s="29">
        <f t="shared" si="0"/>
        <v>7.1</v>
      </c>
      <c r="R27" s="30" t="str">
        <f t="shared" si="3"/>
        <v>B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655</v>
      </c>
      <c r="D28" s="91" t="s">
        <v>126</v>
      </c>
      <c r="E28" s="25" t="s">
        <v>289</v>
      </c>
      <c r="F28" s="26" t="s">
        <v>656</v>
      </c>
      <c r="G28" s="24" t="s">
        <v>77</v>
      </c>
      <c r="H28" s="27">
        <v>5</v>
      </c>
      <c r="I28" s="27">
        <v>5</v>
      </c>
      <c r="J28" s="27" t="s">
        <v>26</v>
      </c>
      <c r="K28" s="27" t="s">
        <v>26</v>
      </c>
      <c r="L28" s="33"/>
      <c r="M28" s="33"/>
      <c r="N28" s="33"/>
      <c r="O28" s="33"/>
      <c r="P28" s="27">
        <v>6</v>
      </c>
      <c r="Q28" s="29">
        <f t="shared" si="0"/>
        <v>5.5</v>
      </c>
      <c r="R28" s="30" t="str">
        <f t="shared" si="3"/>
        <v>C</v>
      </c>
      <c r="S28" s="31" t="str">
        <f t="shared" si="1"/>
        <v>Trung bình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657</v>
      </c>
      <c r="D29" s="91" t="s">
        <v>658</v>
      </c>
      <c r="E29" s="25" t="s">
        <v>604</v>
      </c>
      <c r="F29" s="26" t="s">
        <v>659</v>
      </c>
      <c r="G29" s="24" t="s">
        <v>184</v>
      </c>
      <c r="H29" s="27">
        <v>7</v>
      </c>
      <c r="I29" s="27">
        <v>8</v>
      </c>
      <c r="J29" s="27" t="s">
        <v>26</v>
      </c>
      <c r="K29" s="27" t="s">
        <v>26</v>
      </c>
      <c r="L29" s="33"/>
      <c r="M29" s="33"/>
      <c r="N29" s="33"/>
      <c r="O29" s="33"/>
      <c r="P29" s="27">
        <v>6.5</v>
      </c>
      <c r="Q29" s="29">
        <f t="shared" si="0"/>
        <v>7.1</v>
      </c>
      <c r="R29" s="30" t="str">
        <f t="shared" si="3"/>
        <v>B</v>
      </c>
      <c r="S29" s="31" t="str">
        <f t="shared" si="1"/>
        <v>Khá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660</v>
      </c>
      <c r="D30" s="91" t="s">
        <v>661</v>
      </c>
      <c r="E30" s="25" t="s">
        <v>135</v>
      </c>
      <c r="F30" s="26" t="s">
        <v>595</v>
      </c>
      <c r="G30" s="24" t="s">
        <v>54</v>
      </c>
      <c r="H30" s="27">
        <v>7</v>
      </c>
      <c r="I30" s="27">
        <v>6</v>
      </c>
      <c r="J30" s="27" t="s">
        <v>26</v>
      </c>
      <c r="K30" s="27" t="s">
        <v>26</v>
      </c>
      <c r="L30" s="33"/>
      <c r="M30" s="33"/>
      <c r="N30" s="33"/>
      <c r="O30" s="33"/>
      <c r="P30" s="27">
        <v>7.5</v>
      </c>
      <c r="Q30" s="29">
        <f t="shared" si="0"/>
        <v>7</v>
      </c>
      <c r="R30" s="30" t="str">
        <f t="shared" si="3"/>
        <v>B</v>
      </c>
      <c r="S30" s="31" t="str">
        <f t="shared" si="1"/>
        <v>Khá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662</v>
      </c>
      <c r="D31" s="91" t="s">
        <v>663</v>
      </c>
      <c r="E31" s="25" t="s">
        <v>139</v>
      </c>
      <c r="F31" s="26" t="s">
        <v>421</v>
      </c>
      <c r="G31" s="24" t="s">
        <v>68</v>
      </c>
      <c r="H31" s="27">
        <v>7</v>
      </c>
      <c r="I31" s="27">
        <v>5</v>
      </c>
      <c r="J31" s="27" t="s">
        <v>26</v>
      </c>
      <c r="K31" s="27" t="s">
        <v>26</v>
      </c>
      <c r="L31" s="33"/>
      <c r="M31" s="33"/>
      <c r="N31" s="33"/>
      <c r="O31" s="33"/>
      <c r="P31" s="27">
        <v>7</v>
      </c>
      <c r="Q31" s="29">
        <f t="shared" si="0"/>
        <v>6.4</v>
      </c>
      <c r="R31" s="30" t="str">
        <f t="shared" si="3"/>
        <v>C</v>
      </c>
      <c r="S31" s="31" t="str">
        <f t="shared" si="1"/>
        <v>Trung bình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664</v>
      </c>
      <c r="D32" s="91" t="s">
        <v>665</v>
      </c>
      <c r="E32" s="25" t="s">
        <v>143</v>
      </c>
      <c r="F32" s="26" t="s">
        <v>666</v>
      </c>
      <c r="G32" s="24" t="s">
        <v>667</v>
      </c>
      <c r="H32" s="27">
        <v>8</v>
      </c>
      <c r="I32" s="27">
        <v>6</v>
      </c>
      <c r="J32" s="27" t="s">
        <v>26</v>
      </c>
      <c r="K32" s="27" t="s">
        <v>26</v>
      </c>
      <c r="L32" s="33"/>
      <c r="M32" s="33"/>
      <c r="N32" s="33"/>
      <c r="O32" s="33"/>
      <c r="P32" s="27">
        <v>5</v>
      </c>
      <c r="Q32" s="29">
        <f t="shared" si="0"/>
        <v>5.9</v>
      </c>
      <c r="R32" s="30" t="str">
        <f t="shared" si="3"/>
        <v>C</v>
      </c>
      <c r="S32" s="31" t="str">
        <f t="shared" si="1"/>
        <v>Trung bình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7.5" customHeight="1">
      <c r="A33" s="2"/>
      <c r="B33" s="34"/>
      <c r="C33" s="35"/>
      <c r="D33" s="92"/>
      <c r="E33" s="36"/>
      <c r="F33" s="36"/>
      <c r="G33" s="36"/>
      <c r="H33" s="37"/>
      <c r="I33" s="38"/>
      <c r="J33" s="38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"/>
    </row>
    <row r="34" spans="1:39" ht="16.5">
      <c r="A34" s="2"/>
      <c r="B34" s="131" t="s">
        <v>27</v>
      </c>
      <c r="C34" s="131"/>
      <c r="D34" s="92"/>
      <c r="E34" s="36"/>
      <c r="F34" s="36"/>
      <c r="G34" s="36"/>
      <c r="H34" s="37"/>
      <c r="I34" s="38"/>
      <c r="J34" s="38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"/>
    </row>
    <row r="35" spans="1:39" ht="16.5" customHeight="1">
      <c r="A35" s="2"/>
      <c r="B35" s="40" t="s">
        <v>28</v>
      </c>
      <c r="C35" s="40"/>
      <c r="D35" s="93">
        <f>+$Y$8</f>
        <v>23</v>
      </c>
      <c r="E35" s="41" t="s">
        <v>29</v>
      </c>
      <c r="F35" s="41"/>
      <c r="G35" s="106" t="s">
        <v>30</v>
      </c>
      <c r="H35" s="106"/>
      <c r="I35" s="106"/>
      <c r="J35" s="106"/>
      <c r="K35" s="106"/>
      <c r="L35" s="106"/>
      <c r="M35" s="106"/>
      <c r="N35" s="106"/>
      <c r="O35" s="106"/>
      <c r="P35" s="42">
        <f>$Y$8 -COUNTIF($T$9:$T$193,"Vắng") -COUNTIF($T$9:$T$193,"Vắng có phép") - COUNTIF($T$9:$T$193,"Đình chỉ thi") - COUNTIF($T$9:$T$193,"Không đủ ĐKDT")</f>
        <v>20</v>
      </c>
      <c r="Q35" s="42"/>
      <c r="R35" s="43"/>
      <c r="S35" s="44"/>
      <c r="T35" s="44" t="s">
        <v>29</v>
      </c>
      <c r="U35" s="3"/>
    </row>
    <row r="36" spans="1:39" ht="16.5" customHeight="1">
      <c r="A36" s="2"/>
      <c r="B36" s="40" t="s">
        <v>31</v>
      </c>
      <c r="C36" s="40"/>
      <c r="D36" s="93">
        <f>+$AJ$8</f>
        <v>20</v>
      </c>
      <c r="E36" s="41" t="s">
        <v>29</v>
      </c>
      <c r="F36" s="41"/>
      <c r="G36" s="106" t="s">
        <v>32</v>
      </c>
      <c r="H36" s="106"/>
      <c r="I36" s="106"/>
      <c r="J36" s="106"/>
      <c r="K36" s="106"/>
      <c r="L36" s="106"/>
      <c r="M36" s="106"/>
      <c r="N36" s="106"/>
      <c r="O36" s="106"/>
      <c r="P36" s="45">
        <f>COUNTIF($T$9:$T$69,"Vắng")</f>
        <v>0</v>
      </c>
      <c r="Q36" s="45"/>
      <c r="R36" s="46"/>
      <c r="S36" s="44"/>
      <c r="T36" s="44" t="s">
        <v>29</v>
      </c>
      <c r="U36" s="3"/>
    </row>
    <row r="37" spans="1:39" ht="16.5" customHeight="1">
      <c r="A37" s="2"/>
      <c r="B37" s="40" t="s">
        <v>46</v>
      </c>
      <c r="C37" s="40"/>
      <c r="D37" s="94">
        <f>COUNTIF(V10:V32,"Học lại")</f>
        <v>3</v>
      </c>
      <c r="E37" s="41" t="s">
        <v>29</v>
      </c>
      <c r="F37" s="41"/>
      <c r="G37" s="106" t="s">
        <v>47</v>
      </c>
      <c r="H37" s="106"/>
      <c r="I37" s="106"/>
      <c r="J37" s="106"/>
      <c r="K37" s="106"/>
      <c r="L37" s="106"/>
      <c r="M37" s="106"/>
      <c r="N37" s="106"/>
      <c r="O37" s="106"/>
      <c r="P37" s="42">
        <f>COUNTIF($T$9:$T$69,"Vắng có phép")</f>
        <v>0</v>
      </c>
      <c r="Q37" s="42"/>
      <c r="R37" s="43"/>
      <c r="S37" s="44"/>
      <c r="T37" s="44" t="s">
        <v>29</v>
      </c>
      <c r="U37" s="3"/>
    </row>
    <row r="38" spans="1:39" ht="3" customHeight="1">
      <c r="A38" s="2"/>
      <c r="B38" s="34"/>
      <c r="C38" s="35"/>
      <c r="D38" s="92"/>
      <c r="E38" s="36"/>
      <c r="F38" s="36"/>
      <c r="G38" s="36"/>
      <c r="H38" s="37"/>
      <c r="I38" s="38"/>
      <c r="J38" s="38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"/>
    </row>
    <row r="39" spans="1:39">
      <c r="B39" s="79" t="s">
        <v>33</v>
      </c>
      <c r="C39" s="79"/>
      <c r="D39" s="95">
        <f>COUNTIF(V10:V32,"Thi lại")</f>
        <v>0</v>
      </c>
      <c r="E39" s="80" t="s">
        <v>29</v>
      </c>
      <c r="F39" s="3"/>
      <c r="G39" s="3"/>
      <c r="H39" s="3"/>
      <c r="I39" s="3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3"/>
    </row>
    <row r="40" spans="1:39" ht="15.75" customHeight="1">
      <c r="B40" s="79"/>
      <c r="C40" s="79"/>
      <c r="D40" s="95"/>
      <c r="E40" s="80"/>
      <c r="F40" s="3"/>
      <c r="G40" s="3"/>
      <c r="H40" s="3"/>
      <c r="I40" s="3"/>
      <c r="J40" s="104" t="s">
        <v>1127</v>
      </c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3"/>
      <c r="W40" s="2"/>
      <c r="AM40" s="55"/>
    </row>
    <row r="41" spans="1:39">
      <c r="A41" s="47"/>
      <c r="B41" s="102" t="s">
        <v>34</v>
      </c>
      <c r="C41" s="102"/>
      <c r="D41" s="102"/>
      <c r="E41" s="102"/>
      <c r="F41" s="102"/>
      <c r="G41" s="102"/>
      <c r="H41" s="102"/>
      <c r="I41" s="48"/>
      <c r="J41" s="105" t="s">
        <v>1128</v>
      </c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3"/>
      <c r="W41" s="2"/>
      <c r="AM41" s="55"/>
    </row>
    <row r="42" spans="1:39" ht="15.75" customHeight="1">
      <c r="A42" s="2"/>
      <c r="B42" s="34"/>
      <c r="C42" s="49"/>
      <c r="D42" s="96"/>
      <c r="E42" s="50"/>
      <c r="F42" s="50"/>
      <c r="G42" s="50"/>
      <c r="H42" s="51"/>
      <c r="I42" s="52"/>
      <c r="J42" s="105" t="s">
        <v>1129</v>
      </c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3"/>
      <c r="W42" s="2"/>
      <c r="AM42" s="55"/>
    </row>
    <row r="43" spans="1:39" s="2" customFormat="1">
      <c r="B43" s="102" t="s">
        <v>35</v>
      </c>
      <c r="C43" s="102"/>
      <c r="D43" s="103" t="s">
        <v>1130</v>
      </c>
      <c r="E43" s="103"/>
      <c r="F43" s="103"/>
      <c r="G43" s="103"/>
      <c r="H43" s="103"/>
      <c r="I43" s="52"/>
      <c r="J43" s="52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</row>
    <row r="44" spans="1:39" s="2" customFormat="1">
      <c r="A44" s="1"/>
      <c r="B44" s="3"/>
      <c r="C44" s="3"/>
      <c r="D44" s="97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</row>
    <row r="45" spans="1:39" s="2" customFormat="1">
      <c r="A45" s="1"/>
      <c r="B45" s="3"/>
      <c r="C45" s="3"/>
      <c r="D45" s="97"/>
      <c r="E45" s="3"/>
      <c r="F45" s="3"/>
      <c r="G45" s="3"/>
      <c r="H45" s="3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3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</row>
    <row r="46" spans="1:39" s="2" customFormat="1">
      <c r="A46" s="1"/>
      <c r="B46" s="3"/>
      <c r="C46" s="3"/>
      <c r="D46" s="97"/>
      <c r="E46" s="3"/>
      <c r="F46" s="3"/>
      <c r="G46" s="3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2">
    <filterColumn colId="3" showButton="0"/>
  </autoFilter>
  <mergeCells count="46">
    <mergeCell ref="B1:G1"/>
    <mergeCell ref="H1:T1"/>
    <mergeCell ref="B2:G2"/>
    <mergeCell ref="H2:T2"/>
    <mergeCell ref="G37:O37"/>
    <mergeCell ref="G7:G8"/>
    <mergeCell ref="H7:H8"/>
    <mergeCell ref="I7:I8"/>
    <mergeCell ref="J7:J8"/>
    <mergeCell ref="K7:K8"/>
    <mergeCell ref="L7:L8"/>
    <mergeCell ref="T7:T9"/>
    <mergeCell ref="B9:G9"/>
    <mergeCell ref="B34:C34"/>
    <mergeCell ref="G35:O35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6:O36"/>
    <mergeCell ref="R7:R8"/>
    <mergeCell ref="S7:S8"/>
    <mergeCell ref="J39:T39"/>
    <mergeCell ref="B41:H41"/>
    <mergeCell ref="B43:C43"/>
    <mergeCell ref="D43:H43"/>
    <mergeCell ref="J40:U40"/>
    <mergeCell ref="J41:U41"/>
    <mergeCell ref="J42:U42"/>
  </mergeCells>
  <conditionalFormatting sqref="H10:P32">
    <cfRule type="cellIs" dxfId="31" priority="5" operator="greaterThan">
      <formula>10</formula>
    </cfRule>
  </conditionalFormatting>
  <conditionalFormatting sqref="C1:C1048576">
    <cfRule type="duplicateValues" dxfId="30" priority="4"/>
  </conditionalFormatting>
  <conditionalFormatting sqref="C40:C46">
    <cfRule type="duplicateValues" dxfId="29" priority="10"/>
  </conditionalFormatting>
  <conditionalFormatting sqref="O40:O46">
    <cfRule type="duplicateValues" dxfId="28" priority="12"/>
  </conditionalFormatting>
  <dataValidations count="1">
    <dataValidation allowBlank="1" showInputMessage="1" showErrorMessage="1" errorTitle="Không xóa dữ liệu" error="Không xóa dữ liệu" prompt="Không xóa dữ liệu" sqref="D37 AL2:AL8 X2:AK3 W4:AK8 V10:W32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M46"/>
  <sheetViews>
    <sheetView workbookViewId="0">
      <pane ySplit="3" topLeftCell="A4" activePane="bottomLeft" state="frozen"/>
      <selection activeCell="A47" sqref="A47:XFD56"/>
      <selection pane="bottomLeft" activeCell="A47" sqref="A47:XFD56"/>
    </sheetView>
  </sheetViews>
  <sheetFormatPr defaultRowHeight="15.75"/>
  <cols>
    <col min="1" max="1" width="1.25" style="1" customWidth="1"/>
    <col min="2" max="2" width="6.625" style="1" customWidth="1"/>
    <col min="3" max="3" width="16" style="1" customWidth="1"/>
    <col min="4" max="4" width="17.375" style="98" customWidth="1"/>
    <col min="5" max="5" width="8.625" style="1" customWidth="1"/>
    <col min="6" max="6" width="9.375" style="1" hidden="1" customWidth="1"/>
    <col min="7" max="7" width="12.125" style="1" customWidth="1"/>
    <col min="8" max="9" width="5.12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6.6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5" t="s">
        <v>0</v>
      </c>
      <c r="C1" s="125"/>
      <c r="D1" s="125"/>
      <c r="E1" s="125"/>
      <c r="F1" s="125"/>
      <c r="G1" s="125"/>
      <c r="H1" s="126" t="s">
        <v>1126</v>
      </c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3"/>
    </row>
    <row r="2" spans="2:38" ht="25.5" customHeight="1">
      <c r="B2" s="127" t="s">
        <v>1</v>
      </c>
      <c r="C2" s="127"/>
      <c r="D2" s="127"/>
      <c r="E2" s="127"/>
      <c r="F2" s="127"/>
      <c r="G2" s="127"/>
      <c r="H2" s="128" t="s">
        <v>48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4"/>
      <c r="V2" s="81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87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1"/>
      <c r="AE3" s="58"/>
      <c r="AI3" s="58"/>
    </row>
    <row r="4" spans="2:38" ht="23.25" customHeight="1">
      <c r="B4" s="119" t="s">
        <v>2</v>
      </c>
      <c r="C4" s="119"/>
      <c r="D4" s="120" t="s">
        <v>1111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 t="s">
        <v>1120</v>
      </c>
      <c r="Q4" s="121"/>
      <c r="R4" s="121"/>
      <c r="S4" s="121"/>
      <c r="T4" s="121"/>
      <c r="W4" s="110" t="s">
        <v>42</v>
      </c>
      <c r="X4" s="110" t="s">
        <v>8</v>
      </c>
      <c r="Y4" s="110" t="s">
        <v>41</v>
      </c>
      <c r="Z4" s="110" t="s">
        <v>40</v>
      </c>
      <c r="AA4" s="110"/>
      <c r="AB4" s="110"/>
      <c r="AC4" s="110"/>
      <c r="AD4" s="110" t="s">
        <v>39</v>
      </c>
      <c r="AE4" s="110"/>
      <c r="AF4" s="110" t="s">
        <v>37</v>
      </c>
      <c r="AG4" s="110"/>
      <c r="AH4" s="110" t="s">
        <v>38</v>
      </c>
      <c r="AI4" s="110"/>
      <c r="AJ4" s="110" t="s">
        <v>36</v>
      </c>
      <c r="AK4" s="110"/>
      <c r="AL4" s="77"/>
    </row>
    <row r="5" spans="2:38" ht="17.25" customHeight="1">
      <c r="B5" s="117" t="s">
        <v>3</v>
      </c>
      <c r="C5" s="117"/>
      <c r="D5" s="88"/>
      <c r="G5" s="84" t="s">
        <v>1110</v>
      </c>
      <c r="H5" s="84"/>
      <c r="I5" s="84"/>
      <c r="J5" s="84"/>
      <c r="K5" s="84"/>
      <c r="L5" s="84"/>
      <c r="M5" s="84"/>
      <c r="N5" s="84"/>
      <c r="O5" s="118"/>
      <c r="P5" s="118"/>
      <c r="Q5" s="118"/>
      <c r="R5" s="118"/>
      <c r="S5" s="118"/>
      <c r="T5" s="118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77"/>
    </row>
    <row r="6" spans="2:38" ht="5.25" customHeight="1">
      <c r="B6" s="8"/>
      <c r="C6" s="8"/>
      <c r="D6" s="8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3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77"/>
    </row>
    <row r="7" spans="2:38" ht="33.75" customHeight="1">
      <c r="B7" s="108" t="s">
        <v>4</v>
      </c>
      <c r="C7" s="111" t="s">
        <v>5</v>
      </c>
      <c r="D7" s="113" t="s">
        <v>6</v>
      </c>
      <c r="E7" s="114"/>
      <c r="F7" s="108" t="s">
        <v>7</v>
      </c>
      <c r="G7" s="108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07" t="s">
        <v>13</v>
      </c>
      <c r="M7" s="122" t="s">
        <v>43</v>
      </c>
      <c r="N7" s="123"/>
      <c r="O7" s="107" t="s">
        <v>14</v>
      </c>
      <c r="P7" s="107" t="s">
        <v>15</v>
      </c>
      <c r="Q7" s="108" t="s">
        <v>16</v>
      </c>
      <c r="R7" s="107" t="s">
        <v>17</v>
      </c>
      <c r="S7" s="108" t="s">
        <v>18</v>
      </c>
      <c r="T7" s="108" t="s">
        <v>19</v>
      </c>
      <c r="W7" s="110"/>
      <c r="X7" s="110"/>
      <c r="Y7" s="110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33.75" customHeight="1">
      <c r="B8" s="109"/>
      <c r="C8" s="112"/>
      <c r="D8" s="115"/>
      <c r="E8" s="116"/>
      <c r="F8" s="109"/>
      <c r="G8" s="109"/>
      <c r="H8" s="129"/>
      <c r="I8" s="129"/>
      <c r="J8" s="129"/>
      <c r="K8" s="129"/>
      <c r="L8" s="107"/>
      <c r="M8" s="86" t="s">
        <v>44</v>
      </c>
      <c r="N8" s="86" t="s">
        <v>45</v>
      </c>
      <c r="O8" s="107"/>
      <c r="P8" s="107"/>
      <c r="Q8" s="124"/>
      <c r="R8" s="107"/>
      <c r="S8" s="109"/>
      <c r="T8" s="124"/>
      <c r="V8" s="82"/>
      <c r="W8" s="61" t="str">
        <f>+D4</f>
        <v>Thực hành chuyên sâu</v>
      </c>
      <c r="X8" s="62" t="str">
        <f>+P4</f>
        <v>Nhóm:07</v>
      </c>
      <c r="Y8" s="63">
        <f>+$AH$8+$AJ$8+$AF$8</f>
        <v>25</v>
      </c>
      <c r="Z8" s="57">
        <f>COUNTIF($S$9:$S$65,"Khiển trách")</f>
        <v>0</v>
      </c>
      <c r="AA8" s="57">
        <f>COUNTIF($S$9:$S$65,"Cảnh cáo")</f>
        <v>0</v>
      </c>
      <c r="AB8" s="57">
        <f>COUNTIF($S$9:$S$65,"Đình chỉ thi")</f>
        <v>0</v>
      </c>
      <c r="AC8" s="64">
        <f>+($Z$8+$AA$8+$AB$8)/$Y$8*100%</f>
        <v>0</v>
      </c>
      <c r="AD8" s="57">
        <f>SUM(COUNTIF($S$9:$S$63,"Vắng"),COUNTIF($S$9:$S$63,"Vắng có phép"))</f>
        <v>0</v>
      </c>
      <c r="AE8" s="65">
        <f>+$AD$8/$Y$8</f>
        <v>0</v>
      </c>
      <c r="AF8" s="66">
        <f>COUNTIF($V$9:$V$63,"Thi lại")</f>
        <v>0</v>
      </c>
      <c r="AG8" s="65">
        <f>+$AF$8/$Y$8</f>
        <v>0</v>
      </c>
      <c r="AH8" s="66">
        <f>COUNTIF($V$9:$V$64,"Học lại")</f>
        <v>0</v>
      </c>
      <c r="AI8" s="65">
        <f>+$AH$8/$Y$8</f>
        <v>0</v>
      </c>
      <c r="AJ8" s="57">
        <f>COUNTIF($V$10:$V$64,"Đạt")</f>
        <v>25</v>
      </c>
      <c r="AK8" s="64">
        <f>+$AJ$8/$Y$8</f>
        <v>1</v>
      </c>
      <c r="AL8" s="76"/>
    </row>
    <row r="9" spans="2:38" ht="14.25" customHeight="1">
      <c r="B9" s="122" t="s">
        <v>25</v>
      </c>
      <c r="C9" s="130"/>
      <c r="D9" s="130"/>
      <c r="E9" s="130"/>
      <c r="F9" s="130"/>
      <c r="G9" s="123"/>
      <c r="H9" s="9">
        <v>20</v>
      </c>
      <c r="I9" s="9">
        <v>30</v>
      </c>
      <c r="J9" s="10"/>
      <c r="K9" s="9"/>
      <c r="L9" s="11"/>
      <c r="M9" s="12"/>
      <c r="N9" s="12"/>
      <c r="O9" s="12"/>
      <c r="P9" s="54">
        <f>100-(H9+I9+J9+K9)</f>
        <v>50</v>
      </c>
      <c r="Q9" s="109"/>
      <c r="R9" s="13"/>
      <c r="S9" s="13"/>
      <c r="T9" s="109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4">
        <v>1</v>
      </c>
      <c r="C10" s="15" t="s">
        <v>536</v>
      </c>
      <c r="D10" s="90" t="s">
        <v>74</v>
      </c>
      <c r="E10" s="16" t="s">
        <v>393</v>
      </c>
      <c r="F10" s="17" t="s">
        <v>537</v>
      </c>
      <c r="G10" s="15" t="s">
        <v>68</v>
      </c>
      <c r="H10" s="18">
        <v>4</v>
      </c>
      <c r="I10" s="18">
        <v>7</v>
      </c>
      <c r="J10" s="18" t="s">
        <v>26</v>
      </c>
      <c r="K10" s="18" t="s">
        <v>26</v>
      </c>
      <c r="L10" s="19"/>
      <c r="M10" s="19"/>
      <c r="N10" s="19"/>
      <c r="O10" s="19"/>
      <c r="P10" s="18">
        <v>8</v>
      </c>
      <c r="Q10" s="20">
        <f t="shared" ref="Q10:Q34" si="0">ROUND(SUMPRODUCT(H10:P10,$H$9:$P$9)/100,1)</f>
        <v>6.9</v>
      </c>
      <c r="R10" s="2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1" t="str">
        <f t="shared" ref="S10:S3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2" t="str">
        <f>+IF(OR($H10=0,$I10=0,$J10=0,$K10=0),"Không đủ ĐKDT","")</f>
        <v/>
      </c>
      <c r="U10" s="3"/>
      <c r="V10" s="83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3">
        <v>2</v>
      </c>
      <c r="C11" s="24" t="s">
        <v>538</v>
      </c>
      <c r="D11" s="91" t="s">
        <v>539</v>
      </c>
      <c r="E11" s="25" t="s">
        <v>540</v>
      </c>
      <c r="F11" s="26" t="s">
        <v>541</v>
      </c>
      <c r="G11" s="24" t="s">
        <v>54</v>
      </c>
      <c r="H11" s="27">
        <v>4</v>
      </c>
      <c r="I11" s="27">
        <v>7</v>
      </c>
      <c r="J11" s="27" t="s">
        <v>26</v>
      </c>
      <c r="K11" s="27" t="s">
        <v>26</v>
      </c>
      <c r="L11" s="28"/>
      <c r="M11" s="28"/>
      <c r="N11" s="28"/>
      <c r="O11" s="28"/>
      <c r="P11" s="27">
        <v>8.5</v>
      </c>
      <c r="Q11" s="29">
        <f t="shared" si="0"/>
        <v>7.2</v>
      </c>
      <c r="R11" s="3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1" t="str">
        <f t="shared" si="1"/>
        <v>Khá</v>
      </c>
      <c r="T11" s="32" t="str">
        <f>+IF(OR($H11=0,$I11=0,$J11=0,$K11=0),"Không đủ ĐKDT","")</f>
        <v/>
      </c>
      <c r="U11" s="3"/>
      <c r="V11" s="83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3">
        <v>3</v>
      </c>
      <c r="C12" s="24" t="s">
        <v>542</v>
      </c>
      <c r="D12" s="91" t="s">
        <v>543</v>
      </c>
      <c r="E12" s="25" t="s">
        <v>231</v>
      </c>
      <c r="F12" s="26" t="s">
        <v>544</v>
      </c>
      <c r="G12" s="24" t="s">
        <v>68</v>
      </c>
      <c r="H12" s="27">
        <v>3</v>
      </c>
      <c r="I12" s="27">
        <v>6</v>
      </c>
      <c r="J12" s="27" t="s">
        <v>26</v>
      </c>
      <c r="K12" s="27" t="s">
        <v>26</v>
      </c>
      <c r="L12" s="33"/>
      <c r="M12" s="33"/>
      <c r="N12" s="33"/>
      <c r="O12" s="33"/>
      <c r="P12" s="27">
        <v>8</v>
      </c>
      <c r="Q12" s="29">
        <f t="shared" si="0"/>
        <v>6.4</v>
      </c>
      <c r="R12" s="30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1" t="str">
        <f t="shared" si="1"/>
        <v>Trung bình</v>
      </c>
      <c r="T12" s="32" t="str">
        <f t="shared" ref="T12:T34" si="4">+IF(OR($H12=0,$I12=0,$J12=0,$K12=0),"Không đủ ĐKDT","")</f>
        <v/>
      </c>
      <c r="U12" s="3"/>
      <c r="V12" s="83" t="str">
        <f t="shared" si="2"/>
        <v>Đạt</v>
      </c>
      <c r="W12" s="68"/>
      <c r="X12" s="69"/>
      <c r="Y12" s="69"/>
      <c r="Z12" s="85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3">
        <v>4</v>
      </c>
      <c r="C13" s="24" t="s">
        <v>545</v>
      </c>
      <c r="D13" s="91" t="s">
        <v>546</v>
      </c>
      <c r="E13" s="25" t="s">
        <v>238</v>
      </c>
      <c r="F13" s="26" t="s">
        <v>547</v>
      </c>
      <c r="G13" s="24" t="s">
        <v>68</v>
      </c>
      <c r="H13" s="27">
        <v>6</v>
      </c>
      <c r="I13" s="27">
        <v>8</v>
      </c>
      <c r="J13" s="27" t="s">
        <v>26</v>
      </c>
      <c r="K13" s="27" t="s">
        <v>26</v>
      </c>
      <c r="L13" s="33"/>
      <c r="M13" s="33"/>
      <c r="N13" s="33"/>
      <c r="O13" s="33"/>
      <c r="P13" s="27">
        <v>9</v>
      </c>
      <c r="Q13" s="29">
        <f t="shared" si="0"/>
        <v>8.1</v>
      </c>
      <c r="R13" s="30" t="str">
        <f t="shared" si="3"/>
        <v>B+</v>
      </c>
      <c r="S13" s="31" t="str">
        <f t="shared" si="1"/>
        <v>Khá</v>
      </c>
      <c r="T13" s="32" t="str">
        <f t="shared" si="4"/>
        <v/>
      </c>
      <c r="U13" s="3"/>
      <c r="V13" s="83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3">
        <v>5</v>
      </c>
      <c r="C14" s="24" t="s">
        <v>548</v>
      </c>
      <c r="D14" s="91" t="s">
        <v>549</v>
      </c>
      <c r="E14" s="25" t="s">
        <v>550</v>
      </c>
      <c r="F14" s="26" t="s">
        <v>551</v>
      </c>
      <c r="G14" s="24" t="s">
        <v>166</v>
      </c>
      <c r="H14" s="27">
        <v>7</v>
      </c>
      <c r="I14" s="27">
        <v>9</v>
      </c>
      <c r="J14" s="27" t="s">
        <v>26</v>
      </c>
      <c r="K14" s="27" t="s">
        <v>26</v>
      </c>
      <c r="L14" s="33"/>
      <c r="M14" s="33"/>
      <c r="N14" s="33"/>
      <c r="O14" s="33"/>
      <c r="P14" s="27">
        <v>7.5</v>
      </c>
      <c r="Q14" s="29">
        <f t="shared" si="0"/>
        <v>7.9</v>
      </c>
      <c r="R14" s="30" t="str">
        <f t="shared" si="3"/>
        <v>B</v>
      </c>
      <c r="S14" s="31" t="str">
        <f t="shared" si="1"/>
        <v>Khá</v>
      </c>
      <c r="T14" s="32" t="str">
        <f t="shared" si="4"/>
        <v/>
      </c>
      <c r="U14" s="3"/>
      <c r="V14" s="83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3">
        <v>6</v>
      </c>
      <c r="C15" s="24" t="s">
        <v>552</v>
      </c>
      <c r="D15" s="91" t="s">
        <v>553</v>
      </c>
      <c r="E15" s="25" t="s">
        <v>71</v>
      </c>
      <c r="F15" s="26" t="s">
        <v>554</v>
      </c>
      <c r="G15" s="24" t="s">
        <v>68</v>
      </c>
      <c r="H15" s="27">
        <v>6</v>
      </c>
      <c r="I15" s="27">
        <v>7</v>
      </c>
      <c r="J15" s="27" t="s">
        <v>26</v>
      </c>
      <c r="K15" s="27" t="s">
        <v>26</v>
      </c>
      <c r="L15" s="33"/>
      <c r="M15" s="33"/>
      <c r="N15" s="33"/>
      <c r="O15" s="33"/>
      <c r="P15" s="27">
        <v>7.5</v>
      </c>
      <c r="Q15" s="29">
        <f t="shared" si="0"/>
        <v>7.1</v>
      </c>
      <c r="R15" s="30" t="str">
        <f t="shared" si="3"/>
        <v>B</v>
      </c>
      <c r="S15" s="31" t="str">
        <f t="shared" si="1"/>
        <v>Khá</v>
      </c>
      <c r="T15" s="32" t="str">
        <f t="shared" si="4"/>
        <v/>
      </c>
      <c r="U15" s="3"/>
      <c r="V15" s="83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3">
        <v>7</v>
      </c>
      <c r="C16" s="24" t="s">
        <v>555</v>
      </c>
      <c r="D16" s="91" t="s">
        <v>556</v>
      </c>
      <c r="E16" s="25" t="s">
        <v>557</v>
      </c>
      <c r="F16" s="26" t="s">
        <v>558</v>
      </c>
      <c r="G16" s="24" t="s">
        <v>68</v>
      </c>
      <c r="H16" s="27">
        <v>3</v>
      </c>
      <c r="I16" s="27">
        <v>6.5</v>
      </c>
      <c r="J16" s="27" t="s">
        <v>26</v>
      </c>
      <c r="K16" s="27" t="s">
        <v>26</v>
      </c>
      <c r="L16" s="33"/>
      <c r="M16" s="33"/>
      <c r="N16" s="33"/>
      <c r="O16" s="33"/>
      <c r="P16" s="27">
        <v>8.5</v>
      </c>
      <c r="Q16" s="29">
        <f t="shared" si="0"/>
        <v>6.8</v>
      </c>
      <c r="R16" s="30" t="str">
        <f t="shared" si="3"/>
        <v>C+</v>
      </c>
      <c r="S16" s="31" t="str">
        <f t="shared" si="1"/>
        <v>Trung bình</v>
      </c>
      <c r="T16" s="32" t="str">
        <f t="shared" si="4"/>
        <v/>
      </c>
      <c r="U16" s="3"/>
      <c r="V16" s="83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3">
        <v>8</v>
      </c>
      <c r="C17" s="24" t="s">
        <v>559</v>
      </c>
      <c r="D17" s="91" t="s">
        <v>560</v>
      </c>
      <c r="E17" s="25" t="s">
        <v>358</v>
      </c>
      <c r="F17" s="26" t="s">
        <v>561</v>
      </c>
      <c r="G17" s="24" t="s">
        <v>68</v>
      </c>
      <c r="H17" s="27">
        <v>4</v>
      </c>
      <c r="I17" s="27">
        <v>7</v>
      </c>
      <c r="J17" s="27" t="s">
        <v>26</v>
      </c>
      <c r="K17" s="27" t="s">
        <v>26</v>
      </c>
      <c r="L17" s="33"/>
      <c r="M17" s="33"/>
      <c r="N17" s="33"/>
      <c r="O17" s="33"/>
      <c r="P17" s="27">
        <v>8</v>
      </c>
      <c r="Q17" s="29">
        <f t="shared" si="0"/>
        <v>6.9</v>
      </c>
      <c r="R17" s="30" t="str">
        <f t="shared" si="3"/>
        <v>C+</v>
      </c>
      <c r="S17" s="31" t="str">
        <f t="shared" si="1"/>
        <v>Trung bình</v>
      </c>
      <c r="T17" s="32" t="str">
        <f t="shared" si="4"/>
        <v/>
      </c>
      <c r="U17" s="3"/>
      <c r="V17" s="83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3">
        <v>9</v>
      </c>
      <c r="C18" s="24" t="s">
        <v>562</v>
      </c>
      <c r="D18" s="91" t="s">
        <v>563</v>
      </c>
      <c r="E18" s="25" t="s">
        <v>358</v>
      </c>
      <c r="F18" s="26" t="s">
        <v>564</v>
      </c>
      <c r="G18" s="24" t="s">
        <v>208</v>
      </c>
      <c r="H18" s="27">
        <v>3</v>
      </c>
      <c r="I18" s="27">
        <v>6</v>
      </c>
      <c r="J18" s="27" t="s">
        <v>26</v>
      </c>
      <c r="K18" s="27" t="s">
        <v>26</v>
      </c>
      <c r="L18" s="33"/>
      <c r="M18" s="33"/>
      <c r="N18" s="33"/>
      <c r="O18" s="33"/>
      <c r="P18" s="27">
        <v>5.5</v>
      </c>
      <c r="Q18" s="29">
        <f t="shared" si="0"/>
        <v>5.2</v>
      </c>
      <c r="R18" s="30" t="str">
        <f t="shared" si="3"/>
        <v>D+</v>
      </c>
      <c r="S18" s="31" t="str">
        <f t="shared" si="1"/>
        <v>Trung bình yếu</v>
      </c>
      <c r="T18" s="32" t="str">
        <f t="shared" si="4"/>
        <v/>
      </c>
      <c r="U18" s="3"/>
      <c r="V18" s="83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3">
        <v>10</v>
      </c>
      <c r="C19" s="24" t="s">
        <v>565</v>
      </c>
      <c r="D19" s="91" t="s">
        <v>566</v>
      </c>
      <c r="E19" s="25" t="s">
        <v>567</v>
      </c>
      <c r="F19" s="26" t="s">
        <v>568</v>
      </c>
      <c r="G19" s="24" t="s">
        <v>208</v>
      </c>
      <c r="H19" s="27">
        <v>7</v>
      </c>
      <c r="I19" s="27">
        <v>9</v>
      </c>
      <c r="J19" s="27" t="s">
        <v>26</v>
      </c>
      <c r="K19" s="27" t="s">
        <v>26</v>
      </c>
      <c r="L19" s="33"/>
      <c r="M19" s="33"/>
      <c r="N19" s="33"/>
      <c r="O19" s="33"/>
      <c r="P19" s="27">
        <v>9.5</v>
      </c>
      <c r="Q19" s="29">
        <f t="shared" si="0"/>
        <v>8.9</v>
      </c>
      <c r="R19" s="30" t="str">
        <f t="shared" si="3"/>
        <v>A</v>
      </c>
      <c r="S19" s="31" t="str">
        <f t="shared" si="1"/>
        <v>Giỏi</v>
      </c>
      <c r="T19" s="32" t="str">
        <f t="shared" si="4"/>
        <v/>
      </c>
      <c r="U19" s="3"/>
      <c r="V19" s="83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3">
        <v>11</v>
      </c>
      <c r="C20" s="24" t="s">
        <v>569</v>
      </c>
      <c r="D20" s="91" t="s">
        <v>570</v>
      </c>
      <c r="E20" s="25" t="s">
        <v>567</v>
      </c>
      <c r="F20" s="26" t="s">
        <v>571</v>
      </c>
      <c r="G20" s="24" t="s">
        <v>77</v>
      </c>
      <c r="H20" s="27">
        <v>4</v>
      </c>
      <c r="I20" s="27">
        <v>4</v>
      </c>
      <c r="J20" s="27" t="s">
        <v>26</v>
      </c>
      <c r="K20" s="27" t="s">
        <v>26</v>
      </c>
      <c r="L20" s="33"/>
      <c r="M20" s="33"/>
      <c r="N20" s="33"/>
      <c r="O20" s="33"/>
      <c r="P20" s="27">
        <v>5</v>
      </c>
      <c r="Q20" s="29">
        <f t="shared" si="0"/>
        <v>4.5</v>
      </c>
      <c r="R20" s="30" t="str">
        <f t="shared" si="3"/>
        <v>D</v>
      </c>
      <c r="S20" s="31" t="str">
        <f t="shared" si="1"/>
        <v>Trung bình yếu</v>
      </c>
      <c r="T20" s="32" t="str">
        <f t="shared" si="4"/>
        <v/>
      </c>
      <c r="U20" s="3"/>
      <c r="V20" s="83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3">
        <v>12</v>
      </c>
      <c r="C21" s="24" t="s">
        <v>572</v>
      </c>
      <c r="D21" s="91" t="s">
        <v>573</v>
      </c>
      <c r="E21" s="25" t="s">
        <v>88</v>
      </c>
      <c r="F21" s="26" t="s">
        <v>574</v>
      </c>
      <c r="G21" s="24" t="s">
        <v>184</v>
      </c>
      <c r="H21" s="27">
        <v>7</v>
      </c>
      <c r="I21" s="27">
        <v>9.5</v>
      </c>
      <c r="J21" s="27" t="s">
        <v>26</v>
      </c>
      <c r="K21" s="27" t="s">
        <v>26</v>
      </c>
      <c r="L21" s="33"/>
      <c r="M21" s="33"/>
      <c r="N21" s="33"/>
      <c r="O21" s="33"/>
      <c r="P21" s="27">
        <v>7.5</v>
      </c>
      <c r="Q21" s="29">
        <f t="shared" si="0"/>
        <v>8</v>
      </c>
      <c r="R21" s="30" t="str">
        <f t="shared" si="3"/>
        <v>B+</v>
      </c>
      <c r="S21" s="31" t="str">
        <f t="shared" si="1"/>
        <v>Khá</v>
      </c>
      <c r="T21" s="32" t="str">
        <f t="shared" si="4"/>
        <v/>
      </c>
      <c r="U21" s="3"/>
      <c r="V21" s="83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3">
        <v>13</v>
      </c>
      <c r="C22" s="24" t="s">
        <v>575</v>
      </c>
      <c r="D22" s="91" t="s">
        <v>74</v>
      </c>
      <c r="E22" s="25" t="s">
        <v>425</v>
      </c>
      <c r="F22" s="26" t="s">
        <v>461</v>
      </c>
      <c r="G22" s="24" t="s">
        <v>208</v>
      </c>
      <c r="H22" s="27">
        <v>5</v>
      </c>
      <c r="I22" s="27">
        <v>7</v>
      </c>
      <c r="J22" s="27" t="s">
        <v>26</v>
      </c>
      <c r="K22" s="27" t="s">
        <v>26</v>
      </c>
      <c r="L22" s="33"/>
      <c r="M22" s="33"/>
      <c r="N22" s="33"/>
      <c r="O22" s="33"/>
      <c r="P22" s="27">
        <v>6</v>
      </c>
      <c r="Q22" s="29">
        <f t="shared" si="0"/>
        <v>6.1</v>
      </c>
      <c r="R22" s="30" t="str">
        <f t="shared" si="3"/>
        <v>C</v>
      </c>
      <c r="S22" s="31" t="str">
        <f t="shared" si="1"/>
        <v>Trung bình</v>
      </c>
      <c r="T22" s="32" t="str">
        <f t="shared" si="4"/>
        <v/>
      </c>
      <c r="U22" s="3"/>
      <c r="V22" s="83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3">
        <v>14</v>
      </c>
      <c r="C23" s="24" t="s">
        <v>576</v>
      </c>
      <c r="D23" s="91" t="s">
        <v>577</v>
      </c>
      <c r="E23" s="25" t="s">
        <v>264</v>
      </c>
      <c r="F23" s="26" t="s">
        <v>578</v>
      </c>
      <c r="G23" s="24" t="s">
        <v>166</v>
      </c>
      <c r="H23" s="27">
        <v>6</v>
      </c>
      <c r="I23" s="27">
        <v>8</v>
      </c>
      <c r="J23" s="27" t="s">
        <v>26</v>
      </c>
      <c r="K23" s="27" t="s">
        <v>26</v>
      </c>
      <c r="L23" s="33"/>
      <c r="M23" s="33"/>
      <c r="N23" s="33"/>
      <c r="O23" s="33"/>
      <c r="P23" s="27">
        <v>7</v>
      </c>
      <c r="Q23" s="29">
        <f t="shared" si="0"/>
        <v>7.1</v>
      </c>
      <c r="R23" s="30" t="str">
        <f t="shared" si="3"/>
        <v>B</v>
      </c>
      <c r="S23" s="31" t="str">
        <f t="shared" si="1"/>
        <v>Khá</v>
      </c>
      <c r="T23" s="32" t="str">
        <f t="shared" si="4"/>
        <v/>
      </c>
      <c r="U23" s="3"/>
      <c r="V23" s="83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3">
        <v>15</v>
      </c>
      <c r="C24" s="24" t="s">
        <v>579</v>
      </c>
      <c r="D24" s="91" t="s">
        <v>580</v>
      </c>
      <c r="E24" s="25" t="s">
        <v>178</v>
      </c>
      <c r="F24" s="26" t="s">
        <v>581</v>
      </c>
      <c r="G24" s="24" t="s">
        <v>68</v>
      </c>
      <c r="H24" s="27">
        <v>1</v>
      </c>
      <c r="I24" s="27">
        <v>7</v>
      </c>
      <c r="J24" s="27" t="s">
        <v>26</v>
      </c>
      <c r="K24" s="27" t="s">
        <v>26</v>
      </c>
      <c r="L24" s="33"/>
      <c r="M24" s="33"/>
      <c r="N24" s="33"/>
      <c r="O24" s="33"/>
      <c r="P24" s="27">
        <v>5</v>
      </c>
      <c r="Q24" s="29">
        <f t="shared" si="0"/>
        <v>4.8</v>
      </c>
      <c r="R24" s="30" t="str">
        <f t="shared" si="3"/>
        <v>D</v>
      </c>
      <c r="S24" s="31" t="str">
        <f t="shared" si="1"/>
        <v>Trung bình yếu</v>
      </c>
      <c r="T24" s="32" t="str">
        <f t="shared" si="4"/>
        <v/>
      </c>
      <c r="U24" s="3"/>
      <c r="V24" s="83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3">
        <v>16</v>
      </c>
      <c r="C25" s="24" t="s">
        <v>582</v>
      </c>
      <c r="D25" s="91" t="s">
        <v>583</v>
      </c>
      <c r="E25" s="25" t="s">
        <v>186</v>
      </c>
      <c r="F25" s="26" t="s">
        <v>584</v>
      </c>
      <c r="G25" s="24" t="s">
        <v>68</v>
      </c>
      <c r="H25" s="27">
        <v>7</v>
      </c>
      <c r="I25" s="27">
        <v>7</v>
      </c>
      <c r="J25" s="27" t="s">
        <v>26</v>
      </c>
      <c r="K25" s="27" t="s">
        <v>26</v>
      </c>
      <c r="L25" s="33"/>
      <c r="M25" s="33"/>
      <c r="N25" s="33"/>
      <c r="O25" s="33"/>
      <c r="P25" s="27">
        <v>9</v>
      </c>
      <c r="Q25" s="29">
        <f t="shared" si="0"/>
        <v>8</v>
      </c>
      <c r="R25" s="30" t="str">
        <f t="shared" si="3"/>
        <v>B+</v>
      </c>
      <c r="S25" s="31" t="str">
        <f t="shared" si="1"/>
        <v>Khá</v>
      </c>
      <c r="T25" s="32" t="str">
        <f t="shared" si="4"/>
        <v/>
      </c>
      <c r="U25" s="3"/>
      <c r="V25" s="83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3">
        <v>17</v>
      </c>
      <c r="C26" s="24" t="s">
        <v>585</v>
      </c>
      <c r="D26" s="91" t="s">
        <v>74</v>
      </c>
      <c r="E26" s="25" t="s">
        <v>99</v>
      </c>
      <c r="F26" s="26" t="s">
        <v>586</v>
      </c>
      <c r="G26" s="24" t="s">
        <v>208</v>
      </c>
      <c r="H26" s="27">
        <v>8</v>
      </c>
      <c r="I26" s="27">
        <v>6</v>
      </c>
      <c r="J26" s="27" t="s">
        <v>26</v>
      </c>
      <c r="K26" s="27" t="s">
        <v>26</v>
      </c>
      <c r="L26" s="33"/>
      <c r="M26" s="33"/>
      <c r="N26" s="33"/>
      <c r="O26" s="33"/>
      <c r="P26" s="27">
        <v>7</v>
      </c>
      <c r="Q26" s="29">
        <f t="shared" si="0"/>
        <v>6.9</v>
      </c>
      <c r="R26" s="30" t="str">
        <f t="shared" si="3"/>
        <v>C+</v>
      </c>
      <c r="S26" s="31" t="str">
        <f t="shared" si="1"/>
        <v>Trung bình</v>
      </c>
      <c r="T26" s="32" t="str">
        <f t="shared" si="4"/>
        <v/>
      </c>
      <c r="U26" s="3"/>
      <c r="V26" s="83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3">
        <v>18</v>
      </c>
      <c r="C27" s="24" t="s">
        <v>587</v>
      </c>
      <c r="D27" s="91" t="s">
        <v>588</v>
      </c>
      <c r="E27" s="25" t="s">
        <v>104</v>
      </c>
      <c r="F27" s="26" t="s">
        <v>589</v>
      </c>
      <c r="G27" s="24" t="s">
        <v>68</v>
      </c>
      <c r="H27" s="27">
        <v>5</v>
      </c>
      <c r="I27" s="27">
        <v>7</v>
      </c>
      <c r="J27" s="27" t="s">
        <v>26</v>
      </c>
      <c r="K27" s="27" t="s">
        <v>26</v>
      </c>
      <c r="L27" s="33"/>
      <c r="M27" s="33"/>
      <c r="N27" s="33"/>
      <c r="O27" s="33"/>
      <c r="P27" s="27">
        <v>9.5</v>
      </c>
      <c r="Q27" s="29">
        <f t="shared" si="0"/>
        <v>7.9</v>
      </c>
      <c r="R27" s="30" t="str">
        <f t="shared" si="3"/>
        <v>B</v>
      </c>
      <c r="S27" s="31" t="str">
        <f t="shared" si="1"/>
        <v>Khá</v>
      </c>
      <c r="T27" s="32" t="str">
        <f t="shared" si="4"/>
        <v/>
      </c>
      <c r="U27" s="3"/>
      <c r="V27" s="83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3">
        <v>19</v>
      </c>
      <c r="C28" s="24" t="s">
        <v>590</v>
      </c>
      <c r="D28" s="91" t="s">
        <v>591</v>
      </c>
      <c r="E28" s="25" t="s">
        <v>592</v>
      </c>
      <c r="F28" s="26" t="s">
        <v>593</v>
      </c>
      <c r="G28" s="24" t="s">
        <v>54</v>
      </c>
      <c r="H28" s="27">
        <v>7</v>
      </c>
      <c r="I28" s="27">
        <v>7</v>
      </c>
      <c r="J28" s="27" t="s">
        <v>26</v>
      </c>
      <c r="K28" s="27" t="s">
        <v>26</v>
      </c>
      <c r="L28" s="33"/>
      <c r="M28" s="33"/>
      <c r="N28" s="33"/>
      <c r="O28" s="33"/>
      <c r="P28" s="27">
        <v>7.5</v>
      </c>
      <c r="Q28" s="29">
        <f t="shared" si="0"/>
        <v>7.3</v>
      </c>
      <c r="R28" s="30" t="str">
        <f t="shared" si="3"/>
        <v>B</v>
      </c>
      <c r="S28" s="31" t="str">
        <f t="shared" si="1"/>
        <v>Khá</v>
      </c>
      <c r="T28" s="32" t="str">
        <f t="shared" si="4"/>
        <v/>
      </c>
      <c r="U28" s="3"/>
      <c r="V28" s="83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3">
        <v>20</v>
      </c>
      <c r="C29" s="24" t="s">
        <v>594</v>
      </c>
      <c r="D29" s="91" t="s">
        <v>74</v>
      </c>
      <c r="E29" s="25" t="s">
        <v>108</v>
      </c>
      <c r="F29" s="26" t="s">
        <v>595</v>
      </c>
      <c r="G29" s="24" t="s">
        <v>208</v>
      </c>
      <c r="H29" s="27">
        <v>5</v>
      </c>
      <c r="I29" s="27">
        <v>9</v>
      </c>
      <c r="J29" s="27" t="s">
        <v>26</v>
      </c>
      <c r="K29" s="27" t="s">
        <v>26</v>
      </c>
      <c r="L29" s="33"/>
      <c r="M29" s="33"/>
      <c r="N29" s="33"/>
      <c r="O29" s="33"/>
      <c r="P29" s="27">
        <v>8</v>
      </c>
      <c r="Q29" s="29">
        <f t="shared" si="0"/>
        <v>7.7</v>
      </c>
      <c r="R29" s="30" t="str">
        <f t="shared" si="3"/>
        <v>B</v>
      </c>
      <c r="S29" s="31" t="str">
        <f t="shared" si="1"/>
        <v>Khá</v>
      </c>
      <c r="T29" s="32" t="str">
        <f t="shared" si="4"/>
        <v/>
      </c>
      <c r="U29" s="3"/>
      <c r="V29" s="83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3">
        <v>21</v>
      </c>
      <c r="C30" s="24" t="s">
        <v>596</v>
      </c>
      <c r="D30" s="91" t="s">
        <v>597</v>
      </c>
      <c r="E30" s="25" t="s">
        <v>350</v>
      </c>
      <c r="F30" s="26" t="s">
        <v>598</v>
      </c>
      <c r="G30" s="24" t="s">
        <v>208</v>
      </c>
      <c r="H30" s="27">
        <v>6</v>
      </c>
      <c r="I30" s="27">
        <v>8</v>
      </c>
      <c r="J30" s="27" t="s">
        <v>26</v>
      </c>
      <c r="K30" s="27" t="s">
        <v>26</v>
      </c>
      <c r="L30" s="33"/>
      <c r="M30" s="33"/>
      <c r="N30" s="33"/>
      <c r="O30" s="33"/>
      <c r="P30" s="27">
        <v>8</v>
      </c>
      <c r="Q30" s="29">
        <f t="shared" si="0"/>
        <v>7.6</v>
      </c>
      <c r="R30" s="30" t="str">
        <f t="shared" si="3"/>
        <v>B</v>
      </c>
      <c r="S30" s="31" t="str">
        <f t="shared" si="1"/>
        <v>Khá</v>
      </c>
      <c r="T30" s="32" t="str">
        <f t="shared" si="4"/>
        <v/>
      </c>
      <c r="U30" s="3"/>
      <c r="V30" s="83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3">
        <v>22</v>
      </c>
      <c r="C31" s="24" t="s">
        <v>599</v>
      </c>
      <c r="D31" s="91" t="s">
        <v>600</v>
      </c>
      <c r="E31" s="25" t="s">
        <v>511</v>
      </c>
      <c r="F31" s="26" t="s">
        <v>300</v>
      </c>
      <c r="G31" s="24" t="s">
        <v>184</v>
      </c>
      <c r="H31" s="27">
        <v>2</v>
      </c>
      <c r="I31" s="27">
        <v>9.5</v>
      </c>
      <c r="J31" s="27" t="s">
        <v>26</v>
      </c>
      <c r="K31" s="27" t="s">
        <v>26</v>
      </c>
      <c r="L31" s="33"/>
      <c r="M31" s="33"/>
      <c r="N31" s="33"/>
      <c r="O31" s="33"/>
      <c r="P31" s="27">
        <v>6.5</v>
      </c>
      <c r="Q31" s="29">
        <f t="shared" si="0"/>
        <v>6.5</v>
      </c>
      <c r="R31" s="30" t="str">
        <f t="shared" si="3"/>
        <v>C+</v>
      </c>
      <c r="S31" s="31" t="str">
        <f t="shared" si="1"/>
        <v>Trung bình</v>
      </c>
      <c r="T31" s="32" t="str">
        <f t="shared" si="4"/>
        <v/>
      </c>
      <c r="U31" s="3"/>
      <c r="V31" s="83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3">
        <v>23</v>
      </c>
      <c r="C32" s="24" t="s">
        <v>601</v>
      </c>
      <c r="D32" s="91" t="s">
        <v>237</v>
      </c>
      <c r="E32" s="25" t="s">
        <v>457</v>
      </c>
      <c r="F32" s="26" t="s">
        <v>81</v>
      </c>
      <c r="G32" s="24" t="s">
        <v>101</v>
      </c>
      <c r="H32" s="27">
        <v>6</v>
      </c>
      <c r="I32" s="27">
        <v>8.5</v>
      </c>
      <c r="J32" s="27" t="s">
        <v>26</v>
      </c>
      <c r="K32" s="27" t="s">
        <v>26</v>
      </c>
      <c r="L32" s="33"/>
      <c r="M32" s="33"/>
      <c r="N32" s="33"/>
      <c r="O32" s="33"/>
      <c r="P32" s="27">
        <v>8.5</v>
      </c>
      <c r="Q32" s="29">
        <f t="shared" si="0"/>
        <v>8</v>
      </c>
      <c r="R32" s="30" t="str">
        <f t="shared" si="3"/>
        <v>B+</v>
      </c>
      <c r="S32" s="31" t="str">
        <f t="shared" si="1"/>
        <v>Khá</v>
      </c>
      <c r="T32" s="32" t="str">
        <f t="shared" si="4"/>
        <v/>
      </c>
      <c r="U32" s="3"/>
      <c r="V32" s="83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9" ht="18.75" customHeight="1">
      <c r="B33" s="23">
        <v>24</v>
      </c>
      <c r="C33" s="24" t="s">
        <v>602</v>
      </c>
      <c r="D33" s="91" t="s">
        <v>603</v>
      </c>
      <c r="E33" s="25" t="s">
        <v>604</v>
      </c>
      <c r="F33" s="26" t="s">
        <v>605</v>
      </c>
      <c r="G33" s="24" t="s">
        <v>68</v>
      </c>
      <c r="H33" s="27">
        <v>3</v>
      </c>
      <c r="I33" s="27">
        <v>6.5</v>
      </c>
      <c r="J33" s="27" t="s">
        <v>26</v>
      </c>
      <c r="K33" s="27" t="s">
        <v>26</v>
      </c>
      <c r="L33" s="33"/>
      <c r="M33" s="33"/>
      <c r="N33" s="33"/>
      <c r="O33" s="33"/>
      <c r="P33" s="27">
        <v>7.5</v>
      </c>
      <c r="Q33" s="29">
        <f t="shared" si="0"/>
        <v>6.3</v>
      </c>
      <c r="R33" s="30" t="str">
        <f t="shared" si="3"/>
        <v>C</v>
      </c>
      <c r="S33" s="31" t="str">
        <f t="shared" si="1"/>
        <v>Trung bình</v>
      </c>
      <c r="T33" s="32" t="str">
        <f t="shared" si="4"/>
        <v/>
      </c>
      <c r="U33" s="3"/>
      <c r="V33" s="83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9" ht="18.75" customHeight="1">
      <c r="B34" s="23">
        <v>25</v>
      </c>
      <c r="C34" s="24" t="s">
        <v>606</v>
      </c>
      <c r="D34" s="91" t="s">
        <v>607</v>
      </c>
      <c r="E34" s="25" t="s">
        <v>608</v>
      </c>
      <c r="F34" s="26" t="s">
        <v>229</v>
      </c>
      <c r="G34" s="24" t="s">
        <v>208</v>
      </c>
      <c r="H34" s="27">
        <v>4</v>
      </c>
      <c r="I34" s="27">
        <v>7</v>
      </c>
      <c r="J34" s="27" t="s">
        <v>26</v>
      </c>
      <c r="K34" s="27" t="s">
        <v>26</v>
      </c>
      <c r="L34" s="33"/>
      <c r="M34" s="33"/>
      <c r="N34" s="33"/>
      <c r="O34" s="33"/>
      <c r="P34" s="27">
        <v>4</v>
      </c>
      <c r="Q34" s="29">
        <f t="shared" si="0"/>
        <v>4.9000000000000004</v>
      </c>
      <c r="R34" s="30" t="str">
        <f t="shared" si="3"/>
        <v>D</v>
      </c>
      <c r="S34" s="31" t="str">
        <f t="shared" si="1"/>
        <v>Trung bình yếu</v>
      </c>
      <c r="T34" s="32" t="str">
        <f t="shared" si="4"/>
        <v/>
      </c>
      <c r="U34" s="3"/>
      <c r="V34" s="83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9" ht="7.5" customHeight="1">
      <c r="A35" s="2"/>
      <c r="B35" s="34"/>
      <c r="C35" s="35"/>
      <c r="D35" s="92"/>
      <c r="E35" s="36"/>
      <c r="F35" s="36"/>
      <c r="G35" s="36"/>
      <c r="H35" s="37"/>
      <c r="I35" s="38"/>
      <c r="J35" s="38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"/>
    </row>
    <row r="36" spans="1:39" ht="16.5">
      <c r="A36" s="2"/>
      <c r="B36" s="131" t="s">
        <v>27</v>
      </c>
      <c r="C36" s="131"/>
      <c r="D36" s="92"/>
      <c r="E36" s="36"/>
      <c r="F36" s="36"/>
      <c r="G36" s="36"/>
      <c r="H36" s="37"/>
      <c r="I36" s="38"/>
      <c r="J36" s="38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"/>
    </row>
    <row r="37" spans="1:39" ht="16.5" customHeight="1">
      <c r="A37" s="2"/>
      <c r="B37" s="40" t="s">
        <v>28</v>
      </c>
      <c r="C37" s="40"/>
      <c r="D37" s="93">
        <f>+$Y$8</f>
        <v>25</v>
      </c>
      <c r="E37" s="41" t="s">
        <v>29</v>
      </c>
      <c r="F37" s="41"/>
      <c r="G37" s="106" t="s">
        <v>30</v>
      </c>
      <c r="H37" s="106"/>
      <c r="I37" s="106"/>
      <c r="J37" s="106"/>
      <c r="K37" s="106"/>
      <c r="L37" s="106"/>
      <c r="M37" s="106"/>
      <c r="N37" s="106"/>
      <c r="O37" s="106"/>
      <c r="P37" s="42">
        <f>$Y$8 -COUNTIF($T$9:$T$195,"Vắng") -COUNTIF($T$9:$T$195,"Vắng có phép") - COUNTIF($T$9:$T$195,"Đình chỉ thi") - COUNTIF($T$9:$T$195,"Không đủ ĐKDT")</f>
        <v>25</v>
      </c>
      <c r="Q37" s="42"/>
      <c r="R37" s="43"/>
      <c r="S37" s="44"/>
      <c r="T37" s="44" t="s">
        <v>29</v>
      </c>
      <c r="U37" s="3"/>
    </row>
    <row r="38" spans="1:39" ht="16.5" customHeight="1">
      <c r="A38" s="2"/>
      <c r="B38" s="40" t="s">
        <v>31</v>
      </c>
      <c r="C38" s="40"/>
      <c r="D38" s="93">
        <f>+$AJ$8</f>
        <v>25</v>
      </c>
      <c r="E38" s="41" t="s">
        <v>29</v>
      </c>
      <c r="F38" s="41"/>
      <c r="G38" s="106" t="s">
        <v>32</v>
      </c>
      <c r="H38" s="106"/>
      <c r="I38" s="106"/>
      <c r="J38" s="106"/>
      <c r="K38" s="106"/>
      <c r="L38" s="106"/>
      <c r="M38" s="106"/>
      <c r="N38" s="106"/>
      <c r="O38" s="106"/>
      <c r="P38" s="45">
        <f>COUNTIF($T$9:$T$71,"Vắng")</f>
        <v>0</v>
      </c>
      <c r="Q38" s="45"/>
      <c r="R38" s="46"/>
      <c r="S38" s="44"/>
      <c r="T38" s="44" t="s">
        <v>29</v>
      </c>
      <c r="U38" s="3"/>
    </row>
    <row r="39" spans="1:39" ht="16.5" customHeight="1">
      <c r="A39" s="2"/>
      <c r="B39" s="40" t="s">
        <v>46</v>
      </c>
      <c r="C39" s="40"/>
      <c r="D39" s="94">
        <f>COUNTIF(V10:V34,"Học lại")</f>
        <v>0</v>
      </c>
      <c r="E39" s="41" t="s">
        <v>29</v>
      </c>
      <c r="F39" s="41"/>
      <c r="G39" s="106" t="s">
        <v>47</v>
      </c>
      <c r="H39" s="106"/>
      <c r="I39" s="106"/>
      <c r="J39" s="106"/>
      <c r="K39" s="106"/>
      <c r="L39" s="106"/>
      <c r="M39" s="106"/>
      <c r="N39" s="106"/>
      <c r="O39" s="106"/>
      <c r="P39" s="42">
        <f>COUNTIF($T$9:$T$71,"Vắng có phép")</f>
        <v>0</v>
      </c>
      <c r="Q39" s="42"/>
      <c r="R39" s="43"/>
      <c r="S39" s="44"/>
      <c r="T39" s="44" t="s">
        <v>29</v>
      </c>
      <c r="U39" s="3"/>
    </row>
    <row r="40" spans="1:39" ht="3" customHeight="1">
      <c r="A40" s="2"/>
      <c r="B40" s="34"/>
      <c r="C40" s="35"/>
      <c r="D40" s="92"/>
      <c r="E40" s="36"/>
      <c r="F40" s="36"/>
      <c r="G40" s="36"/>
      <c r="H40" s="37"/>
      <c r="I40" s="38"/>
      <c r="J40" s="38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"/>
    </row>
    <row r="41" spans="1:39">
      <c r="B41" s="79" t="s">
        <v>33</v>
      </c>
      <c r="C41" s="79"/>
      <c r="D41" s="95">
        <f>COUNTIF(V10:V34,"Thi lại")</f>
        <v>0</v>
      </c>
      <c r="E41" s="80" t="s">
        <v>29</v>
      </c>
      <c r="F41" s="3"/>
      <c r="G41" s="3"/>
      <c r="H41" s="3"/>
      <c r="I41" s="3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3"/>
    </row>
    <row r="42" spans="1:39" ht="15.75" customHeight="1">
      <c r="B42" s="79"/>
      <c r="C42" s="79"/>
      <c r="D42" s="95"/>
      <c r="E42" s="80"/>
      <c r="F42" s="3"/>
      <c r="G42" s="3"/>
      <c r="H42" s="3"/>
      <c r="I42" s="3"/>
      <c r="J42" s="104" t="s">
        <v>1127</v>
      </c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3"/>
      <c r="W42" s="2"/>
      <c r="AM42" s="55"/>
    </row>
    <row r="43" spans="1:39">
      <c r="A43" s="47"/>
      <c r="B43" s="102" t="s">
        <v>34</v>
      </c>
      <c r="C43" s="102"/>
      <c r="D43" s="102"/>
      <c r="E43" s="102"/>
      <c r="F43" s="102"/>
      <c r="G43" s="102"/>
      <c r="H43" s="102"/>
      <c r="I43" s="48"/>
      <c r="J43" s="105" t="s">
        <v>1128</v>
      </c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3"/>
      <c r="W43" s="2"/>
      <c r="AM43" s="55"/>
    </row>
    <row r="44" spans="1:39" ht="15.75" customHeight="1">
      <c r="A44" s="2"/>
      <c r="B44" s="34"/>
      <c r="C44" s="49"/>
      <c r="D44" s="96"/>
      <c r="E44" s="50"/>
      <c r="F44" s="50"/>
      <c r="G44" s="50"/>
      <c r="H44" s="51"/>
      <c r="I44" s="52"/>
      <c r="J44" s="105" t="s">
        <v>1129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3"/>
      <c r="W44" s="2"/>
      <c r="AM44" s="55"/>
    </row>
    <row r="45" spans="1:39" s="2" customFormat="1">
      <c r="B45" s="102" t="s">
        <v>35</v>
      </c>
      <c r="C45" s="102"/>
      <c r="D45" s="103" t="s">
        <v>1130</v>
      </c>
      <c r="E45" s="103"/>
      <c r="F45" s="103"/>
      <c r="G45" s="103"/>
      <c r="H45" s="103"/>
      <c r="I45" s="52"/>
      <c r="J45" s="52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</row>
    <row r="46" spans="1:39" s="2" customFormat="1">
      <c r="A46" s="1"/>
      <c r="B46" s="3"/>
      <c r="C46" s="3"/>
      <c r="D46" s="97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</row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</autoFilter>
  <mergeCells count="46">
    <mergeCell ref="B1:G1"/>
    <mergeCell ref="H1:T1"/>
    <mergeCell ref="B2:G2"/>
    <mergeCell ref="H2:T2"/>
    <mergeCell ref="G39:O39"/>
    <mergeCell ref="G7:G8"/>
    <mergeCell ref="H7:H8"/>
    <mergeCell ref="I7:I8"/>
    <mergeCell ref="J7:J8"/>
    <mergeCell ref="K7:K8"/>
    <mergeCell ref="L7:L8"/>
    <mergeCell ref="T7:T9"/>
    <mergeCell ref="B9:G9"/>
    <mergeCell ref="B36:C36"/>
    <mergeCell ref="G37:O37"/>
    <mergeCell ref="W4:W7"/>
    <mergeCell ref="X4:X7"/>
    <mergeCell ref="Y4:Y7"/>
    <mergeCell ref="B7:B8"/>
    <mergeCell ref="C7:C8"/>
    <mergeCell ref="D7:E8"/>
    <mergeCell ref="F7:F8"/>
    <mergeCell ref="B5:C5"/>
    <mergeCell ref="O5:T5"/>
    <mergeCell ref="B4:C4"/>
    <mergeCell ref="D4:O4"/>
    <mergeCell ref="P4:T4"/>
    <mergeCell ref="M7:N7"/>
    <mergeCell ref="O7:O8"/>
    <mergeCell ref="P7:P8"/>
    <mergeCell ref="Q7:Q9"/>
    <mergeCell ref="Z4:AC6"/>
    <mergeCell ref="AD4:AE6"/>
    <mergeCell ref="AF4:AG6"/>
    <mergeCell ref="AH4:AI6"/>
    <mergeCell ref="AJ4:AK6"/>
    <mergeCell ref="G38:O38"/>
    <mergeCell ref="R7:R8"/>
    <mergeCell ref="S7:S8"/>
    <mergeCell ref="J41:T41"/>
    <mergeCell ref="B43:H43"/>
    <mergeCell ref="B45:C45"/>
    <mergeCell ref="D45:H45"/>
    <mergeCell ref="J42:U42"/>
    <mergeCell ref="J43:U43"/>
    <mergeCell ref="J44:U44"/>
  </mergeCells>
  <conditionalFormatting sqref="H10:P34">
    <cfRule type="cellIs" dxfId="27" priority="5" operator="greaterThan">
      <formula>10</formula>
    </cfRule>
  </conditionalFormatting>
  <conditionalFormatting sqref="C1:C1048576">
    <cfRule type="duplicateValues" dxfId="26" priority="4"/>
  </conditionalFormatting>
  <conditionalFormatting sqref="C42:C46">
    <cfRule type="duplicateValues" dxfId="25" priority="10"/>
  </conditionalFormatting>
  <conditionalFormatting sqref="O42:O46">
    <cfRule type="duplicateValues" dxfId="24" priority="12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15</vt:i4>
      </vt:variant>
    </vt:vector>
  </HeadingPairs>
  <TitlesOfParts>
    <vt:vector size="30" baseType="lpstr">
      <vt:lpstr>Nhom(15)</vt:lpstr>
      <vt:lpstr>Nhom(14)</vt:lpstr>
      <vt:lpstr>Nhom(13)</vt:lpstr>
      <vt:lpstr>Nhom(12)</vt:lpstr>
      <vt:lpstr>Nhom(11)</vt:lpstr>
      <vt:lpstr>Nhom(10)</vt:lpstr>
      <vt:lpstr>Nhom(9)</vt:lpstr>
      <vt:lpstr>Nhom(8)</vt:lpstr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'Nhom(10)'!Print_Titles</vt:lpstr>
      <vt:lpstr>'Nhom(11)'!Print_Titles</vt:lpstr>
      <vt:lpstr>'Nhom(12)'!Print_Titles</vt:lpstr>
      <vt:lpstr>'Nhom(13)'!Print_Titles</vt:lpstr>
      <vt:lpstr>'Nhom(14)'!Print_Titles</vt:lpstr>
      <vt:lpstr>'Nhom(15)'!Print_Titles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2019-07-02T04:25:36Z</cp:lastPrinted>
  <dcterms:created xsi:type="dcterms:W3CDTF">2015-04-17T02:48:53Z</dcterms:created>
  <dcterms:modified xsi:type="dcterms:W3CDTF">2019-07-03T09:45:56Z</dcterms:modified>
</cp:coreProperties>
</file>