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 activeTab="1"/>
  </bookViews>
  <sheets>
    <sheet name="NHOM 01" sheetId="2" r:id="rId1"/>
    <sheet name="NHOM 02" sheetId="4" r:id="rId2"/>
  </sheets>
  <definedNames>
    <definedName name="_xlnm._FilterDatabase" localSheetId="0" hidden="1">'NHOM 01'!$A$9:$AL$9</definedName>
    <definedName name="_xlnm._FilterDatabase" localSheetId="1" hidden="1">'NHOM 02'!$A$9:$AL$9</definedName>
    <definedName name="Date_time" localSheetId="0">#REF!</definedName>
    <definedName name="Date_time">#REF!</definedName>
    <definedName name="_xlnm.Print_Titles" localSheetId="0">'NHOM 01'!$4:$9</definedName>
    <definedName name="_xlnm.Print_Titles" localSheetId="1">'NHOM 02'!$4:$9</definedName>
    <definedName name="TRA">#REF!</definedName>
    <definedName name="Trong_so" localSheetId="0">#REF!</definedName>
    <definedName name="Trong_so">#REF!</definedName>
  </definedNames>
  <calcPr calcId="124519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2" i="4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11"/>
  <c r="Q10"/>
  <c r="Q12" i="2"/>
  <c r="Q13"/>
  <c r="Q14"/>
  <c r="Q15"/>
  <c r="Q16"/>
  <c r="Q17"/>
  <c r="Q18"/>
  <c r="Q19"/>
  <c r="Q20"/>
  <c r="Q21"/>
  <c r="Q22"/>
  <c r="Q23"/>
  <c r="Q24"/>
  <c r="Q25"/>
  <c r="Q26"/>
  <c r="Q27"/>
  <c r="Q28"/>
  <c r="Q29"/>
  <c r="Q11"/>
  <c r="Q10"/>
  <c r="T15"/>
  <c r="P9" i="4"/>
  <c r="S22" s="1"/>
  <c r="T37"/>
  <c r="V37"/>
  <c r="D43"/>
  <c r="P41"/>
  <c r="D41"/>
  <c r="P40"/>
  <c r="AJ8"/>
  <c r="D40"/>
  <c r="AH8"/>
  <c r="AF8"/>
  <c r="Y8"/>
  <c r="P39"/>
  <c r="D39"/>
  <c r="S37"/>
  <c r="R37"/>
  <c r="V36"/>
  <c r="T36"/>
  <c r="S36"/>
  <c r="R36"/>
  <c r="V35"/>
  <c r="T35"/>
  <c r="S35"/>
  <c r="R35"/>
  <c r="V34"/>
  <c r="T34"/>
  <c r="S34"/>
  <c r="R34"/>
  <c r="V33"/>
  <c r="T33"/>
  <c r="S33"/>
  <c r="R33"/>
  <c r="V32"/>
  <c r="T32"/>
  <c r="S32"/>
  <c r="R32"/>
  <c r="V31"/>
  <c r="T31"/>
  <c r="S31"/>
  <c r="R31"/>
  <c r="V30"/>
  <c r="T30"/>
  <c r="S30"/>
  <c r="R30"/>
  <c r="V29"/>
  <c r="T29"/>
  <c r="S29"/>
  <c r="R29"/>
  <c r="V28"/>
  <c r="T28"/>
  <c r="S28"/>
  <c r="R28"/>
  <c r="V27"/>
  <c r="T27"/>
  <c r="S27"/>
  <c r="R27"/>
  <c r="V26"/>
  <c r="T26"/>
  <c r="S26"/>
  <c r="R26"/>
  <c r="V25"/>
  <c r="T25"/>
  <c r="S25"/>
  <c r="R25"/>
  <c r="V24"/>
  <c r="T24"/>
  <c r="S24"/>
  <c r="R24"/>
  <c r="V23"/>
  <c r="T23"/>
  <c r="S23"/>
  <c r="R23"/>
  <c r="V22"/>
  <c r="T22"/>
  <c r="R22"/>
  <c r="V21"/>
  <c r="T21"/>
  <c r="S21"/>
  <c r="R21"/>
  <c r="V20"/>
  <c r="T20"/>
  <c r="S20"/>
  <c r="R20"/>
  <c r="V19"/>
  <c r="T19"/>
  <c r="S19"/>
  <c r="R19"/>
  <c r="V18"/>
  <c r="T18"/>
  <c r="S18"/>
  <c r="R18"/>
  <c r="V17"/>
  <c r="T17"/>
  <c r="S17"/>
  <c r="R17"/>
  <c r="V16"/>
  <c r="T16"/>
  <c r="S16"/>
  <c r="R16"/>
  <c r="V15"/>
  <c r="T15"/>
  <c r="S15"/>
  <c r="R15"/>
  <c r="V14"/>
  <c r="T14"/>
  <c r="S14"/>
  <c r="R14"/>
  <c r="V13"/>
  <c r="T13"/>
  <c r="S13"/>
  <c r="R13"/>
  <c r="V12"/>
  <c r="T12"/>
  <c r="S12"/>
  <c r="R12"/>
  <c r="V11"/>
  <c r="T11"/>
  <c r="S11"/>
  <c r="R11"/>
  <c r="V10"/>
  <c r="T10"/>
  <c r="S10"/>
  <c r="R10"/>
  <c r="AK8"/>
  <c r="AI8"/>
  <c r="AG8"/>
  <c r="AD8"/>
  <c r="AE8"/>
  <c r="Z8"/>
  <c r="AA8"/>
  <c r="AB8"/>
  <c r="AC8"/>
  <c r="X8"/>
  <c r="W8"/>
  <c r="D35" i="2"/>
  <c r="P33"/>
  <c r="D33"/>
  <c r="P32"/>
  <c r="AJ8"/>
  <c r="D32"/>
  <c r="AH8"/>
  <c r="AF8"/>
  <c r="Y8"/>
  <c r="P31"/>
  <c r="D31"/>
  <c r="V29"/>
  <c r="T29"/>
  <c r="S29"/>
  <c r="R29"/>
  <c r="V28"/>
  <c r="T28"/>
  <c r="S28"/>
  <c r="R28"/>
  <c r="V27"/>
  <c r="T27"/>
  <c r="S27"/>
  <c r="R27"/>
  <c r="V26"/>
  <c r="T26"/>
  <c r="S26"/>
  <c r="R26"/>
  <c r="V25"/>
  <c r="T25"/>
  <c r="S25"/>
  <c r="R25"/>
  <c r="V24"/>
  <c r="T24"/>
  <c r="S24"/>
  <c r="R24"/>
  <c r="V23"/>
  <c r="T23"/>
  <c r="S23"/>
  <c r="R23"/>
  <c r="V22"/>
  <c r="T22"/>
  <c r="S22"/>
  <c r="R22"/>
  <c r="V21"/>
  <c r="T21"/>
  <c r="S21"/>
  <c r="R21"/>
  <c r="V20"/>
  <c r="T20"/>
  <c r="S20"/>
  <c r="R20"/>
  <c r="V19"/>
  <c r="T19"/>
  <c r="S19"/>
  <c r="R19"/>
  <c r="V18"/>
  <c r="T18"/>
  <c r="S18"/>
  <c r="R18"/>
  <c r="V17"/>
  <c r="T17"/>
  <c r="S17"/>
  <c r="R17"/>
  <c r="V16"/>
  <c r="T16"/>
  <c r="S16"/>
  <c r="R16"/>
  <c r="V15"/>
  <c r="S15"/>
  <c r="R15"/>
  <c r="V14"/>
  <c r="T14"/>
  <c r="S14"/>
  <c r="R14"/>
  <c r="V13"/>
  <c r="T13"/>
  <c r="S13"/>
  <c r="R13"/>
  <c r="V12"/>
  <c r="T12"/>
  <c r="S12"/>
  <c r="R12"/>
  <c r="V11"/>
  <c r="T11"/>
  <c r="S11"/>
  <c r="R11"/>
  <c r="V10"/>
  <c r="T10"/>
  <c r="S10"/>
  <c r="R10"/>
  <c r="P9"/>
  <c r="AK8"/>
  <c r="AI8"/>
  <c r="AG8"/>
  <c r="AD8"/>
  <c r="AE8"/>
  <c r="Z8"/>
  <c r="AA8"/>
  <c r="AB8"/>
  <c r="AC8"/>
  <c r="X8"/>
  <c r="W8"/>
</calcChain>
</file>

<file path=xl/sharedStrings.xml><?xml version="1.0" encoding="utf-8"?>
<sst xmlns="http://schemas.openxmlformats.org/spreadsheetml/2006/main" count="484" uniqueCount="253">
  <si>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</si>
  <si>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</si>
  <si>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</si>
  <si>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</si>
  <si>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</si>
  <si>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</si>
  <si>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</si>
  <si>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</si>
  <si>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</si>
  <si>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</si>
  <si>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</si>
  <si>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</si>
  <si>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</si>
  <si>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</si>
  <si>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</si>
  <si>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</si>
  <si>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</si>
  <si>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</si>
  <si>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</si>
  <si>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</si>
  <si>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</si>
  <si>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</si>
  <si>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</si>
  <si>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</si>
  <si>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</si>
  <si>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</si>
  <si>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</si>
  <si>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</si>
  <si>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</si>
  <si>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</si>
  <si>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</si>
  <si>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</si>
  <si>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</si>
  <si>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</si>
  <si>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</si>
  <si>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</si>
  <si>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</si>
  <si>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</si>
  <si>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</si>
  <si>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</si>
  <si>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</si>
  <si>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</si>
  <si>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</si>
  <si>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</si>
  <si>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</si>
  <si>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</si>
  <si>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</si>
  <si>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</si>
  <si>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</si>
  <si>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</si>
  <si>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</si>
  <si>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</si>
  <si>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</si>
  <si>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 THI:</t>
  </si>
  <si>
    <t>Nhóm:</t>
  </si>
  <si>
    <t>Thi lần 1 học kỳ hè năm học 2018 - 2019</t>
  </si>
  <si>
    <t>Thực hành cơ sở</t>
  </si>
  <si>
    <t>OTC1301-01</t>
  </si>
  <si>
    <t>Giờ thi:13h30</t>
  </si>
  <si>
    <t>PM06-A3</t>
  </si>
  <si>
    <t>B15DCDT004</t>
  </si>
  <si>
    <t>Nguyễn Nam</t>
  </si>
  <si>
    <t>Anh</t>
  </si>
  <si>
    <t>26/04/1996</t>
  </si>
  <si>
    <t>D15DTMT2</t>
  </si>
  <si>
    <t>B15DCDT020</t>
  </si>
  <si>
    <t>Hoàng Văn</t>
  </si>
  <si>
    <t>Chung</t>
  </si>
  <si>
    <t>03/07/1996</t>
  </si>
  <si>
    <t>D15XLTH2</t>
  </si>
  <si>
    <t>B15DCDT041</t>
  </si>
  <si>
    <t>Phan Trung</t>
  </si>
  <si>
    <t>Dũng</t>
  </si>
  <si>
    <t>10/01/1997</t>
  </si>
  <si>
    <t>D15DTMT1</t>
  </si>
  <si>
    <t>B15DCDT048</t>
  </si>
  <si>
    <t>Đinh Thái</t>
  </si>
  <si>
    <t>Dương</t>
  </si>
  <si>
    <t>22/08/1997</t>
  </si>
  <si>
    <t>B15DCDT040</t>
  </si>
  <si>
    <t>Nguyễn Văn</t>
  </si>
  <si>
    <t>Đức</t>
  </si>
  <si>
    <t>29/03/1997</t>
  </si>
  <si>
    <t>B15DCDT064</t>
  </si>
  <si>
    <t>Nguyễn Sỹ</t>
  </si>
  <si>
    <t>Hải</t>
  </si>
  <si>
    <t>06/10/1997</t>
  </si>
  <si>
    <t>B16DCDT070</t>
  </si>
  <si>
    <t>Nguyễn Minh</t>
  </si>
  <si>
    <t>Hiếu</t>
  </si>
  <si>
    <t>21/06/1998</t>
  </si>
  <si>
    <t>D16CQDT02-B</t>
  </si>
  <si>
    <t>B15DCDT092</t>
  </si>
  <si>
    <t>Thiều Quang</t>
  </si>
  <si>
    <t>Hưng</t>
  </si>
  <si>
    <t>06/09/1997</t>
  </si>
  <si>
    <t>B15DCDT119</t>
  </si>
  <si>
    <t>Phùng Văn</t>
  </si>
  <si>
    <t>Lợi</t>
  </si>
  <si>
    <t>18/12/1996</t>
  </si>
  <si>
    <t>B14DCDT224</t>
  </si>
  <si>
    <t>Phan Tiến</t>
  </si>
  <si>
    <t>Lực</t>
  </si>
  <si>
    <t>27/01/1996</t>
  </si>
  <si>
    <t>D14XLTHTT2</t>
  </si>
  <si>
    <t>B15DCDT133</t>
  </si>
  <si>
    <t>Lê Ô</t>
  </si>
  <si>
    <t>Na</t>
  </si>
  <si>
    <t>15/07/1997</t>
  </si>
  <si>
    <t>B15DCDT135</t>
  </si>
  <si>
    <t>Lê Đăng</t>
  </si>
  <si>
    <t>Nam</t>
  </si>
  <si>
    <t>03/04/1997</t>
  </si>
  <si>
    <t>B15DCDT168</t>
  </si>
  <si>
    <t>Nguyễn Hoàng</t>
  </si>
  <si>
    <t>Sơn</t>
  </si>
  <si>
    <t>28/11/1997</t>
  </si>
  <si>
    <t>B15DCDT182</t>
  </si>
  <si>
    <t>Dương Minh</t>
  </si>
  <si>
    <t>Thắng</t>
  </si>
  <si>
    <t>27/01/1997</t>
  </si>
  <si>
    <t>D15XLTH1</t>
  </si>
  <si>
    <t>B15DCDT188</t>
  </si>
  <si>
    <t>Nguyễn Đình</t>
  </si>
  <si>
    <t>Thiêm</t>
  </si>
  <si>
    <t>21/11/1997</t>
  </si>
  <si>
    <t>B15DCDT194</t>
  </si>
  <si>
    <t>Nguyễn Khánh</t>
  </si>
  <si>
    <t>Toàn</t>
  </si>
  <si>
    <t>04/05/1997</t>
  </si>
  <si>
    <t>B15DCDT202</t>
  </si>
  <si>
    <t>Nguyễn Quang</t>
  </si>
  <si>
    <t>Trung</t>
  </si>
  <si>
    <t>25/04/1997</t>
  </si>
  <si>
    <t>B14DCDT059</t>
  </si>
  <si>
    <t>Ngô Quang</t>
  </si>
  <si>
    <t>Trường</t>
  </si>
  <si>
    <t>D14DTMT</t>
  </si>
  <si>
    <t>B15DCDT206</t>
  </si>
  <si>
    <t>Trần Hồng</t>
  </si>
  <si>
    <t>25/09/1997</t>
  </si>
  <si>
    <t>B15DCDT210</t>
  </si>
  <si>
    <t>Trương Minh</t>
  </si>
  <si>
    <t>Tuấn</t>
  </si>
  <si>
    <t>24/09/1996</t>
  </si>
  <si>
    <t>OTC1301-02</t>
  </si>
  <si>
    <t>PM04-A3</t>
  </si>
  <si>
    <t>B15DCDT016</t>
  </si>
  <si>
    <t>Hà Văn</t>
  </si>
  <si>
    <t>Canh</t>
  </si>
  <si>
    <t>03/10/1996</t>
  </si>
  <si>
    <t>B15DCDT018</t>
  </si>
  <si>
    <t>Vũ Xuân</t>
  </si>
  <si>
    <t>Chí</t>
  </si>
  <si>
    <t>21/04/1996</t>
  </si>
  <si>
    <t>B15DCDT019</t>
  </si>
  <si>
    <t>Vũ Văn</t>
  </si>
  <si>
    <t>30/03/1995</t>
  </si>
  <si>
    <t>B15DCDT030</t>
  </si>
  <si>
    <t>Trần Hưng</t>
  </si>
  <si>
    <t>Đạo</t>
  </si>
  <si>
    <t>02/05/1997</t>
  </si>
  <si>
    <t>B15DCDT031</t>
  </si>
  <si>
    <t>Nguyễn Tiến</t>
  </si>
  <si>
    <t>Đạt</t>
  </si>
  <si>
    <t>21/03/1997</t>
  </si>
  <si>
    <t>B15DCDT037</t>
  </si>
  <si>
    <t>Văn Thế</t>
  </si>
  <si>
    <t>B15DCDT056</t>
  </si>
  <si>
    <t>Nguyễn Việt</t>
  </si>
  <si>
    <t>Hà</t>
  </si>
  <si>
    <t>01/10/1997</t>
  </si>
  <si>
    <t>B15DCDT066</t>
  </si>
  <si>
    <t>Vũ Thị Thanh</t>
  </si>
  <si>
    <t>Hằng</t>
  </si>
  <si>
    <t>13/01/1997</t>
  </si>
  <si>
    <t>B15DCDT073</t>
  </si>
  <si>
    <t>Phạm Văn</t>
  </si>
  <si>
    <t>08/09/1997</t>
  </si>
  <si>
    <t>B15DCDT080</t>
  </si>
  <si>
    <t>Phạm Duy</t>
  </si>
  <si>
    <t>Hòa</t>
  </si>
  <si>
    <t>14/09/1997</t>
  </si>
  <si>
    <t>B12DCDT034</t>
  </si>
  <si>
    <t>Lê Khả</t>
  </si>
  <si>
    <t>Huy</t>
  </si>
  <si>
    <t>24/12/1993</t>
  </si>
  <si>
    <t>D12DTMT</t>
  </si>
  <si>
    <t>B14DCDT006</t>
  </si>
  <si>
    <t>Lê Ngọc</t>
  </si>
  <si>
    <t>17/05/1996</t>
  </si>
  <si>
    <t>B15DCDT110</t>
  </si>
  <si>
    <t>Đỗ Trung</t>
  </si>
  <si>
    <t>Kiên</t>
  </si>
  <si>
    <t>11/11/1997</t>
  </si>
  <si>
    <t>B15DCDT124</t>
  </si>
  <si>
    <t>Long</t>
  </si>
  <si>
    <t>20/10/1997</t>
  </si>
  <si>
    <t>B15DCDT129</t>
  </si>
  <si>
    <t>Lê Đức</t>
  </si>
  <si>
    <t>Minh</t>
  </si>
  <si>
    <t>11/10/1997</t>
  </si>
  <si>
    <t>B15DCDT130</t>
  </si>
  <si>
    <t>23/04/1996</t>
  </si>
  <si>
    <t>B15DCDT132</t>
  </si>
  <si>
    <t>Phạm Anh</t>
  </si>
  <si>
    <t>Mỹ</t>
  </si>
  <si>
    <t>08/02/1997</t>
  </si>
  <si>
    <t>B15DCDT154</t>
  </si>
  <si>
    <t>Đinh Quang</t>
  </si>
  <si>
    <t>Phụng</t>
  </si>
  <si>
    <t>03/06/1997</t>
  </si>
  <si>
    <t>B16DCDT170</t>
  </si>
  <si>
    <t>Đào Trung</t>
  </si>
  <si>
    <t>Quân</t>
  </si>
  <si>
    <t>31/08/1998</t>
  </si>
  <si>
    <t>B15DCDT171</t>
  </si>
  <si>
    <t>Trịnh Công</t>
  </si>
  <si>
    <t>23/05/1997</t>
  </si>
  <si>
    <t>B15DCDT179</t>
  </si>
  <si>
    <t>18/09/1997</t>
  </si>
  <si>
    <t>B16DCDT198</t>
  </si>
  <si>
    <t>Đặng Thế</t>
  </si>
  <si>
    <t>Thuyên</t>
  </si>
  <si>
    <t>04/06/1998</t>
  </si>
  <si>
    <t>B15DCDT192</t>
  </si>
  <si>
    <t>Vũ Tân</t>
  </si>
  <si>
    <t>Tiến</t>
  </si>
  <si>
    <t>06/02/1997</t>
  </si>
  <si>
    <t>B16DCDT207</t>
  </si>
  <si>
    <t>Nguyễn Chí Thành</t>
  </si>
  <si>
    <t>Tôn</t>
  </si>
  <si>
    <t>02/04/1998</t>
  </si>
  <si>
    <t>D16CQDT03-B</t>
  </si>
  <si>
    <t>B15DCDT199</t>
  </si>
  <si>
    <t>Lê Hữu</t>
  </si>
  <si>
    <t>Trúc</t>
  </si>
  <si>
    <t>05/03/1997</t>
  </si>
  <si>
    <t>B15DCDT215</t>
  </si>
  <si>
    <t>Đỗ Văn</t>
  </si>
  <si>
    <t>07/04/1995</t>
  </si>
  <si>
    <t>B16DCDT226</t>
  </si>
  <si>
    <t>Tuyên</t>
  </si>
  <si>
    <t>09/03/1997</t>
  </si>
  <si>
    <t>B15DCDT226</t>
  </si>
  <si>
    <t>Nguyễn Xuân</t>
  </si>
  <si>
    <t>Vinh</t>
  </si>
  <si>
    <t>14/11/1997</t>
  </si>
  <si>
    <t>BẢNG ĐIỂM HỌC PHẦN</t>
  </si>
  <si>
    <t>V</t>
  </si>
  <si>
    <t>Hà Nội, ngày  18  tháng 08  năm 2019</t>
  </si>
  <si>
    <t>Hà Nội, ngày 18  tháng 08  năm 2019</t>
  </si>
  <si>
    <t>C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</si>
</sst>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7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33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0" fontId="3" fillId="0" borderId="0" xfId="1" applyFont="1" applyFill="1" applyAlignment="1" applyProtection="1">
      <alignment vertical="center"/>
      <protection locked="0"/>
    </xf>
    <xf numFmtId="165" fontId="2" fillId="0" borderId="15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25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10" fillId="0" borderId="0" xfId="0" applyNumberFormat="1" applyFont="1" applyFill="1" applyAlignment="1" applyProtection="1">
      <alignment horizontal="left"/>
      <protection locked="0"/>
    </xf>
    <xf numFmtId="0" fontId="10" fillId="0" borderId="0" xfId="0" applyNumberFormat="1" applyFont="1" applyFill="1" applyAlignment="1" applyProtection="1">
      <alignment horizontal="left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center" vertical="center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1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55"/>
  <sheetViews>
    <sheetView workbookViewId="0">
      <pane ySplit="3" topLeftCell="A35" activePane="bottomLeft" state="frozen"/>
      <selection activeCell="C12" sqref="C12"/>
      <selection pane="bottomLeft" activeCell="T56" sqref="T56"/>
    </sheetView>
  </sheetViews>
  <sheetFormatPr defaultColWidth="9" defaultRowHeight="15.75"/>
  <cols>
    <col min="1" max="1" width="0.5" style="4" customWidth="1"/>
    <col min="2" max="2" width="6.875" style="4" customWidth="1"/>
    <col min="3" max="3" width="13.375" style="4" customWidth="1"/>
    <col min="4" max="4" width="11" style="4" customWidth="1"/>
    <col min="5" max="5" width="8.5" style="4" customWidth="1"/>
    <col min="6" max="6" width="9.375" style="4" hidden="1" customWidth="1"/>
    <col min="7" max="7" width="12.125" style="4" customWidth="1"/>
    <col min="8" max="8" width="7.25" style="4" customWidth="1"/>
    <col min="9" max="9" width="4.375" style="4" hidden="1" customWidth="1"/>
    <col min="10" max="10" width="7" style="4" customWidth="1"/>
    <col min="11" max="11" width="4.375" style="4" hidden="1" customWidth="1"/>
    <col min="12" max="12" width="4.75" style="4" hidden="1" customWidth="1"/>
    <col min="13" max="13" width="5.75" style="4" hidden="1" customWidth="1"/>
    <col min="14" max="14" width="10.75" style="4" hidden="1" customWidth="1"/>
    <col min="15" max="15" width="8.125" style="4" hidden="1" customWidth="1"/>
    <col min="16" max="16" width="6.1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4.7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26.25" hidden="1" customHeight="1">
      <c r="H1" s="94" t="s">
        <v>53</v>
      </c>
      <c r="I1" s="94"/>
      <c r="J1" s="94"/>
      <c r="K1" s="94"/>
      <c r="L1" s="94"/>
      <c r="M1" s="94"/>
      <c r="N1" s="95" t="s">
        <v>146</v>
      </c>
      <c r="O1" s="95"/>
      <c r="P1" s="95"/>
      <c r="Q1" s="95"/>
      <c r="R1" s="95"/>
      <c r="S1" s="95"/>
      <c r="T1" s="95"/>
    </row>
    <row r="2" spans="2:38" ht="30" customHeight="1">
      <c r="B2" s="96" t="s">
        <v>0</v>
      </c>
      <c r="C2" s="96"/>
      <c r="D2" s="96"/>
      <c r="E2" s="96"/>
      <c r="F2" s="96"/>
      <c r="G2" s="96"/>
      <c r="H2" s="97" t="s">
        <v>248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1"/>
    </row>
    <row r="3" spans="2:38" ht="19.5" customHeight="1">
      <c r="B3" s="98" t="s">
        <v>1</v>
      </c>
      <c r="C3" s="98"/>
      <c r="D3" s="98"/>
      <c r="E3" s="98"/>
      <c r="F3" s="98"/>
      <c r="G3" s="98"/>
      <c r="H3" s="99" t="s">
        <v>55</v>
      </c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5"/>
      <c r="V3" s="6"/>
      <c r="AD3" s="2"/>
      <c r="AE3" s="7"/>
      <c r="AF3" s="2"/>
      <c r="AG3" s="2"/>
      <c r="AH3" s="2"/>
      <c r="AI3" s="7"/>
      <c r="AJ3" s="2"/>
    </row>
    <row r="4" spans="2:38" ht="33.75" customHeight="1">
      <c r="B4" s="114" t="s">
        <v>2</v>
      </c>
      <c r="C4" s="114"/>
      <c r="D4" s="92" t="s">
        <v>56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114" t="s">
        <v>54</v>
      </c>
      <c r="P4" s="114"/>
      <c r="Q4" s="114"/>
      <c r="R4" s="114"/>
      <c r="S4" s="114"/>
      <c r="T4" s="10" t="s">
        <v>57</v>
      </c>
      <c r="W4" s="101" t="s">
        <v>3</v>
      </c>
      <c r="X4" s="101" t="s">
        <v>4</v>
      </c>
      <c r="Y4" s="101" t="s">
        <v>5</v>
      </c>
      <c r="Z4" s="101" t="s">
        <v>6</v>
      </c>
      <c r="AA4" s="101"/>
      <c r="AB4" s="101"/>
      <c r="AC4" s="101"/>
      <c r="AD4" s="101" t="s">
        <v>7</v>
      </c>
      <c r="AE4" s="101"/>
      <c r="AF4" s="101" t="s">
        <v>8</v>
      </c>
      <c r="AG4" s="101"/>
      <c r="AH4" s="101" t="s">
        <v>9</v>
      </c>
      <c r="AI4" s="101"/>
      <c r="AJ4" s="101" t="s">
        <v>10</v>
      </c>
      <c r="AK4" s="101"/>
      <c r="AL4" s="9"/>
    </row>
    <row r="5" spans="2:38" ht="17.25" customHeight="1">
      <c r="B5" s="110" t="s">
        <v>11</v>
      </c>
      <c r="C5" s="110"/>
      <c r="D5" s="88">
        <v>3</v>
      </c>
      <c r="E5" s="111" t="s">
        <v>12</v>
      </c>
      <c r="F5" s="111"/>
      <c r="G5" s="112">
        <v>43683</v>
      </c>
      <c r="H5" s="113"/>
      <c r="I5" s="113"/>
      <c r="J5" s="113"/>
      <c r="K5" s="113"/>
      <c r="L5" s="10"/>
      <c r="M5" s="10"/>
      <c r="N5" s="10"/>
      <c r="O5" s="111" t="s">
        <v>58</v>
      </c>
      <c r="P5" s="111"/>
      <c r="Q5" s="111"/>
      <c r="R5" s="111"/>
      <c r="S5" s="111"/>
      <c r="T5" s="11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9"/>
    </row>
    <row r="6" spans="2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9"/>
    </row>
    <row r="7" spans="2:38" ht="30.75" customHeight="1">
      <c r="B7" s="102" t="s">
        <v>13</v>
      </c>
      <c r="C7" s="104" t="s">
        <v>14</v>
      </c>
      <c r="D7" s="106" t="s">
        <v>15</v>
      </c>
      <c r="E7" s="107"/>
      <c r="F7" s="102" t="s">
        <v>16</v>
      </c>
      <c r="G7" s="102" t="s">
        <v>4</v>
      </c>
      <c r="H7" s="120" t="s">
        <v>17</v>
      </c>
      <c r="I7" s="120" t="s">
        <v>18</v>
      </c>
      <c r="J7" s="120" t="s">
        <v>19</v>
      </c>
      <c r="K7" s="120" t="s">
        <v>20</v>
      </c>
      <c r="L7" s="116" t="s">
        <v>21</v>
      </c>
      <c r="M7" s="118" t="s">
        <v>22</v>
      </c>
      <c r="N7" s="119"/>
      <c r="O7" s="116" t="s">
        <v>23</v>
      </c>
      <c r="P7" s="116" t="s">
        <v>24</v>
      </c>
      <c r="Q7" s="102" t="s">
        <v>25</v>
      </c>
      <c r="R7" s="116" t="s">
        <v>26</v>
      </c>
      <c r="S7" s="102" t="s">
        <v>27</v>
      </c>
      <c r="T7" s="102" t="s">
        <v>28</v>
      </c>
      <c r="W7" s="101"/>
      <c r="X7" s="101"/>
      <c r="Y7" s="101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2:38" ht="57" customHeight="1">
      <c r="B8" s="103"/>
      <c r="C8" s="105"/>
      <c r="D8" s="108"/>
      <c r="E8" s="109"/>
      <c r="F8" s="103"/>
      <c r="G8" s="103"/>
      <c r="H8" s="120"/>
      <c r="I8" s="120"/>
      <c r="J8" s="120"/>
      <c r="K8" s="120"/>
      <c r="L8" s="116"/>
      <c r="M8" s="89" t="s">
        <v>34</v>
      </c>
      <c r="N8" s="89" t="s">
        <v>35</v>
      </c>
      <c r="O8" s="116"/>
      <c r="P8" s="116"/>
      <c r="Q8" s="115"/>
      <c r="R8" s="116"/>
      <c r="S8" s="103"/>
      <c r="T8" s="115"/>
      <c r="V8" s="16"/>
      <c r="W8" s="17" t="str">
        <f>+D4</f>
        <v>Thực hành cơ sở</v>
      </c>
      <c r="X8" s="18">
        <f>+P4</f>
        <v>0</v>
      </c>
      <c r="Y8" s="19">
        <f>+$AH$8+$AJ$8+$AF$8</f>
        <v>20</v>
      </c>
      <c r="Z8" s="7">
        <f>COUNTIF($S$9:$S$60,"Khiển trách")</f>
        <v>0</v>
      </c>
      <c r="AA8" s="7">
        <f>COUNTIF($S$9:$S$60,"Cảnh cáo")</f>
        <v>0</v>
      </c>
      <c r="AB8" s="7">
        <f>COUNTIF($S$9:$S$60,"Đình chỉ thi")</f>
        <v>0</v>
      </c>
      <c r="AC8" s="20">
        <f>+($Z$8+$AA$8+$AB$8)/$Y$8*100%</f>
        <v>0</v>
      </c>
      <c r="AD8" s="7">
        <f>SUM(COUNTIF($S$9:$S$58,"Vắng"),COUNTIF($S$9:$S$58,"Vắng có phép"))</f>
        <v>0</v>
      </c>
      <c r="AE8" s="21">
        <f>+$AD$8/$Y$8</f>
        <v>0</v>
      </c>
      <c r="AF8" s="22">
        <f>COUNTIF($V$9:$V$58,"Thi lại")</f>
        <v>0</v>
      </c>
      <c r="AG8" s="21">
        <f>+$AF$8/$Y$8</f>
        <v>0</v>
      </c>
      <c r="AH8" s="22">
        <f>COUNTIF($V$9:$V$59,"Học lại")</f>
        <v>2</v>
      </c>
      <c r="AI8" s="21">
        <f>+$AH$8/$Y$8</f>
        <v>0.1</v>
      </c>
      <c r="AJ8" s="7">
        <f>COUNTIF($V$10:$V$59,"Đạt")</f>
        <v>18</v>
      </c>
      <c r="AK8" s="20">
        <f>+$AJ$8/$Y$8</f>
        <v>0.9</v>
      </c>
      <c r="AL8" s="23"/>
    </row>
    <row r="9" spans="2:38" ht="42.75" customHeight="1">
      <c r="B9" s="118" t="s">
        <v>36</v>
      </c>
      <c r="C9" s="121"/>
      <c r="D9" s="121"/>
      <c r="E9" s="121"/>
      <c r="F9" s="121"/>
      <c r="G9" s="119"/>
      <c r="H9" s="24">
        <v>10</v>
      </c>
      <c r="I9" s="24"/>
      <c r="J9" s="25">
        <v>40</v>
      </c>
      <c r="K9" s="24"/>
      <c r="L9" s="26"/>
      <c r="M9" s="27"/>
      <c r="N9" s="27"/>
      <c r="O9" s="27"/>
      <c r="P9" s="28">
        <f>100-(H9+I9+J9+K9)</f>
        <v>50</v>
      </c>
      <c r="Q9" s="103"/>
      <c r="R9" s="29"/>
      <c r="S9" s="29"/>
      <c r="T9" s="103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24.95" customHeight="1">
      <c r="B10" s="31">
        <v>1</v>
      </c>
      <c r="C10" s="32" t="s">
        <v>60</v>
      </c>
      <c r="D10" s="33" t="s">
        <v>61</v>
      </c>
      <c r="E10" s="34" t="s">
        <v>62</v>
      </c>
      <c r="F10" s="35" t="s">
        <v>63</v>
      </c>
      <c r="G10" s="32" t="s">
        <v>64</v>
      </c>
      <c r="H10" s="36">
        <v>7</v>
      </c>
      <c r="I10" s="37" t="s">
        <v>37</v>
      </c>
      <c r="J10" s="37">
        <v>7</v>
      </c>
      <c r="K10" s="37" t="s">
        <v>37</v>
      </c>
      <c r="L10" s="38"/>
      <c r="M10" s="38"/>
      <c r="N10" s="38"/>
      <c r="O10" s="38"/>
      <c r="P10" s="39">
        <v>1</v>
      </c>
      <c r="Q10" s="55">
        <f>IF(P10="H","I",IF(OR(P10="DC",P10="C",P10="V"),0,ROUND(SUMPRODUCT(H10:P10,$H$9:$P$9)/100,1)))</f>
        <v>4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D</v>
      </c>
      <c r="S10" s="40" t="str">
        <f t="shared" ref="S10:S29" si="0">IF($Q10&lt;4,"Kém",IF(AND($Q10&gt;=4,$Q10&lt;=5.4),"Trung bình yếu",IF(AND($Q10&gt;=5.5,$Q10&lt;=6.9),"Trung bình",IF(AND($Q10&gt;=7,$Q10&lt;=8.4),"Khá",IF(AND($Q10&gt;=8.5,$Q10&lt;=10),"Giỏi","")))))</f>
        <v>Trung bình yếu</v>
      </c>
      <c r="T10" s="42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ref="V10:V29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4"/>
      <c r="X10" s="45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9"/>
    </row>
    <row r="11" spans="2:38" ht="24.95" customHeight="1">
      <c r="B11" s="46">
        <v>2</v>
      </c>
      <c r="C11" s="47" t="s">
        <v>65</v>
      </c>
      <c r="D11" s="48" t="s">
        <v>66</v>
      </c>
      <c r="E11" s="49" t="s">
        <v>67</v>
      </c>
      <c r="F11" s="50" t="s">
        <v>68</v>
      </c>
      <c r="G11" s="47" t="s">
        <v>69</v>
      </c>
      <c r="H11" s="51">
        <v>7</v>
      </c>
      <c r="I11" s="52" t="s">
        <v>37</v>
      </c>
      <c r="J11" s="52">
        <v>7</v>
      </c>
      <c r="K11" s="52" t="s">
        <v>37</v>
      </c>
      <c r="L11" s="53"/>
      <c r="M11" s="53"/>
      <c r="N11" s="53"/>
      <c r="O11" s="53"/>
      <c r="P11" s="54">
        <v>1</v>
      </c>
      <c r="Q11" s="55">
        <f>IF(P11="H","I",IF(OR(P11="DC",P11="C",P11="V"),0,ROUND(SUMPRODUCT(H11:P11,$H$9:$P$9)/100,1)))</f>
        <v>4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</v>
      </c>
      <c r="S11" s="57" t="str">
        <f t="shared" si="0"/>
        <v>Trung bình yếu</v>
      </c>
      <c r="T11" s="41" t="str">
        <f t="shared" ref="T11:T29" si="2">+IF(OR($H11=0,$I11=0,$J11=0,$K11=0),"Không đủ ĐKDT",IF(AND(P11=0,Q11&gt;=4),"Không đạt",IF(P11="V", "Vắng", IF(P11="DC", "Đình chỉ thi",IF(P11="H", "Vắng có phép","")))))</f>
        <v/>
      </c>
      <c r="U11" s="1"/>
      <c r="V11" s="44" t="str">
        <f t="shared" si="1"/>
        <v>Đạt</v>
      </c>
      <c r="W11" s="44"/>
      <c r="X11" s="30"/>
      <c r="Y11" s="30"/>
      <c r="Z11" s="30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2:38" ht="24.95" customHeight="1">
      <c r="B12" s="46">
        <v>3</v>
      </c>
      <c r="C12" s="47" t="s">
        <v>70</v>
      </c>
      <c r="D12" s="48" t="s">
        <v>71</v>
      </c>
      <c r="E12" s="49" t="s">
        <v>72</v>
      </c>
      <c r="F12" s="50" t="s">
        <v>73</v>
      </c>
      <c r="G12" s="47" t="s">
        <v>74</v>
      </c>
      <c r="H12" s="51">
        <v>7</v>
      </c>
      <c r="I12" s="52" t="s">
        <v>37</v>
      </c>
      <c r="J12" s="52">
        <v>7</v>
      </c>
      <c r="K12" s="52" t="s">
        <v>37</v>
      </c>
      <c r="L12" s="58"/>
      <c r="M12" s="58"/>
      <c r="N12" s="58"/>
      <c r="O12" s="58"/>
      <c r="P12" s="54">
        <v>5</v>
      </c>
      <c r="Q12" s="55">
        <f t="shared" ref="Q12:Q29" si="3">IF(P12="H","I",IF(OR(P12="DC",P12="C",P12="V"),0,ROUND(SUMPRODUCT(H12:P12,$H$9:$P$9)/100,1)))</f>
        <v>6</v>
      </c>
      <c r="R12" s="56" t="str">
        <f t="shared" ref="R12:R29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C</v>
      </c>
      <c r="S12" s="57" t="str">
        <f t="shared" si="0"/>
        <v>Trung bình</v>
      </c>
      <c r="T12" s="41" t="str">
        <f t="shared" si="2"/>
        <v/>
      </c>
      <c r="U12" s="1"/>
      <c r="V12" s="44" t="str">
        <f t="shared" si="1"/>
        <v>Đạt</v>
      </c>
      <c r="W12" s="44"/>
      <c r="X12" s="59"/>
      <c r="Y12" s="59"/>
      <c r="Z12" s="90"/>
      <c r="AA12" s="8"/>
      <c r="AB12" s="8"/>
      <c r="AC12" s="8"/>
      <c r="AD12" s="60"/>
      <c r="AE12" s="8"/>
      <c r="AF12" s="61"/>
      <c r="AG12" s="62"/>
      <c r="AH12" s="61"/>
      <c r="AI12" s="62"/>
      <c r="AJ12" s="61"/>
      <c r="AK12" s="8"/>
      <c r="AL12" s="63"/>
    </row>
    <row r="13" spans="2:38" ht="24.95" customHeight="1">
      <c r="B13" s="46">
        <v>4</v>
      </c>
      <c r="C13" s="47" t="s">
        <v>75</v>
      </c>
      <c r="D13" s="48" t="s">
        <v>76</v>
      </c>
      <c r="E13" s="49" t="s">
        <v>77</v>
      </c>
      <c r="F13" s="50" t="s">
        <v>78</v>
      </c>
      <c r="G13" s="47" t="s">
        <v>64</v>
      </c>
      <c r="H13" s="51">
        <v>7</v>
      </c>
      <c r="I13" s="52" t="s">
        <v>37</v>
      </c>
      <c r="J13" s="52">
        <v>7</v>
      </c>
      <c r="K13" s="52" t="s">
        <v>37</v>
      </c>
      <c r="L13" s="58"/>
      <c r="M13" s="58"/>
      <c r="N13" s="58"/>
      <c r="O13" s="58"/>
      <c r="P13" s="54">
        <v>4</v>
      </c>
      <c r="Q13" s="55">
        <f t="shared" si="3"/>
        <v>5.5</v>
      </c>
      <c r="R13" s="56" t="str">
        <f t="shared" si="4"/>
        <v>C</v>
      </c>
      <c r="S13" s="57" t="str">
        <f t="shared" si="0"/>
        <v>Trung bình</v>
      </c>
      <c r="T13" s="41" t="str">
        <f t="shared" si="2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24.95" customHeight="1">
      <c r="B14" s="46">
        <v>5</v>
      </c>
      <c r="C14" s="47" t="s">
        <v>79</v>
      </c>
      <c r="D14" s="48" t="s">
        <v>80</v>
      </c>
      <c r="E14" s="49" t="s">
        <v>81</v>
      </c>
      <c r="F14" s="50" t="s">
        <v>82</v>
      </c>
      <c r="G14" s="47" t="s">
        <v>64</v>
      </c>
      <c r="H14" s="51">
        <v>9</v>
      </c>
      <c r="I14" s="52" t="s">
        <v>37</v>
      </c>
      <c r="J14" s="52">
        <v>9</v>
      </c>
      <c r="K14" s="52" t="s">
        <v>37</v>
      </c>
      <c r="L14" s="58"/>
      <c r="M14" s="58"/>
      <c r="N14" s="58"/>
      <c r="O14" s="58"/>
      <c r="P14" s="54">
        <v>7</v>
      </c>
      <c r="Q14" s="55">
        <f t="shared" si="3"/>
        <v>8</v>
      </c>
      <c r="R14" s="56" t="str">
        <f t="shared" si="4"/>
        <v>B+</v>
      </c>
      <c r="S14" s="57" t="str">
        <f t="shared" si="0"/>
        <v>Khá</v>
      </c>
      <c r="T14" s="41" t="str">
        <f t="shared" si="2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24.95" customHeight="1">
      <c r="B15" s="46">
        <v>6</v>
      </c>
      <c r="C15" s="47" t="s">
        <v>83</v>
      </c>
      <c r="D15" s="48" t="s">
        <v>84</v>
      </c>
      <c r="E15" s="49" t="s">
        <v>85</v>
      </c>
      <c r="F15" s="50" t="s">
        <v>86</v>
      </c>
      <c r="G15" s="47" t="s">
        <v>69</v>
      </c>
      <c r="H15" s="51">
        <v>7</v>
      </c>
      <c r="I15" s="52" t="s">
        <v>37</v>
      </c>
      <c r="J15" s="52">
        <v>7</v>
      </c>
      <c r="K15" s="52" t="s">
        <v>37</v>
      </c>
      <c r="L15" s="58"/>
      <c r="M15" s="58"/>
      <c r="N15" s="58"/>
      <c r="O15" s="58"/>
      <c r="P15" s="93" t="s">
        <v>249</v>
      </c>
      <c r="Q15" s="55">
        <f t="shared" si="3"/>
        <v>0</v>
      </c>
      <c r="R15" s="56" t="str">
        <f t="shared" si="4"/>
        <v>F</v>
      </c>
      <c r="S15" s="57" t="str">
        <f t="shared" si="0"/>
        <v>Kém</v>
      </c>
      <c r="T15" s="41" t="str">
        <f t="shared" si="2"/>
        <v>Vắng</v>
      </c>
      <c r="U15" s="1"/>
      <c r="V15" s="44" t="str">
        <f t="shared" si="1"/>
        <v>Học lại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24.95" customHeight="1">
      <c r="B16" s="46">
        <v>7</v>
      </c>
      <c r="C16" s="47" t="s">
        <v>87</v>
      </c>
      <c r="D16" s="48" t="s">
        <v>88</v>
      </c>
      <c r="E16" s="49" t="s">
        <v>89</v>
      </c>
      <c r="F16" s="50" t="s">
        <v>90</v>
      </c>
      <c r="G16" s="47" t="s">
        <v>91</v>
      </c>
      <c r="H16" s="51">
        <v>9</v>
      </c>
      <c r="I16" s="52" t="s">
        <v>37</v>
      </c>
      <c r="J16" s="52">
        <v>9</v>
      </c>
      <c r="K16" s="52" t="s">
        <v>37</v>
      </c>
      <c r="L16" s="58"/>
      <c r="M16" s="58"/>
      <c r="N16" s="58"/>
      <c r="O16" s="58"/>
      <c r="P16" s="54">
        <v>2</v>
      </c>
      <c r="Q16" s="55">
        <f t="shared" si="3"/>
        <v>5.5</v>
      </c>
      <c r="R16" s="56" t="str">
        <f t="shared" si="4"/>
        <v>C</v>
      </c>
      <c r="S16" s="57" t="str">
        <f t="shared" si="0"/>
        <v>Trung bình</v>
      </c>
      <c r="T16" s="41" t="str">
        <f t="shared" si="2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1:38" ht="24.95" customHeight="1">
      <c r="B17" s="46">
        <v>8</v>
      </c>
      <c r="C17" s="47" t="s">
        <v>92</v>
      </c>
      <c r="D17" s="48" t="s">
        <v>93</v>
      </c>
      <c r="E17" s="49" t="s">
        <v>94</v>
      </c>
      <c r="F17" s="50" t="s">
        <v>95</v>
      </c>
      <c r="G17" s="47" t="s">
        <v>64</v>
      </c>
      <c r="H17" s="51">
        <v>7</v>
      </c>
      <c r="I17" s="52" t="s">
        <v>37</v>
      </c>
      <c r="J17" s="52">
        <v>7</v>
      </c>
      <c r="K17" s="52" t="s">
        <v>37</v>
      </c>
      <c r="L17" s="58"/>
      <c r="M17" s="58"/>
      <c r="N17" s="58"/>
      <c r="O17" s="58"/>
      <c r="P17" s="54">
        <v>3</v>
      </c>
      <c r="Q17" s="55">
        <f t="shared" si="3"/>
        <v>5</v>
      </c>
      <c r="R17" s="56" t="str">
        <f t="shared" si="4"/>
        <v>D+</v>
      </c>
      <c r="S17" s="57" t="str">
        <f t="shared" si="0"/>
        <v>Trung bình yếu</v>
      </c>
      <c r="T17" s="41" t="str">
        <f t="shared" si="2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1:38" ht="24.95" customHeight="1">
      <c r="B18" s="46">
        <v>9</v>
      </c>
      <c r="C18" s="47" t="s">
        <v>96</v>
      </c>
      <c r="D18" s="48" t="s">
        <v>97</v>
      </c>
      <c r="E18" s="49" t="s">
        <v>98</v>
      </c>
      <c r="F18" s="50" t="s">
        <v>99</v>
      </c>
      <c r="G18" s="47" t="s">
        <v>69</v>
      </c>
      <c r="H18" s="51">
        <v>7</v>
      </c>
      <c r="I18" s="52" t="s">
        <v>37</v>
      </c>
      <c r="J18" s="52">
        <v>7</v>
      </c>
      <c r="K18" s="52" t="s">
        <v>37</v>
      </c>
      <c r="L18" s="58"/>
      <c r="M18" s="58"/>
      <c r="N18" s="58"/>
      <c r="O18" s="58"/>
      <c r="P18" s="54">
        <v>0</v>
      </c>
      <c r="Q18" s="55">
        <f t="shared" si="3"/>
        <v>3.5</v>
      </c>
      <c r="R18" s="56" t="str">
        <f t="shared" si="4"/>
        <v>F</v>
      </c>
      <c r="S18" s="57" t="str">
        <f t="shared" si="0"/>
        <v>Kém</v>
      </c>
      <c r="T18" s="41" t="str">
        <f t="shared" si="2"/>
        <v/>
      </c>
      <c r="U18" s="1"/>
      <c r="V18" s="44" t="str">
        <f t="shared" si="1"/>
        <v>Học lại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1:38" ht="24.95" customHeight="1">
      <c r="B19" s="46">
        <v>10</v>
      </c>
      <c r="C19" s="47" t="s">
        <v>100</v>
      </c>
      <c r="D19" s="48" t="s">
        <v>101</v>
      </c>
      <c r="E19" s="49" t="s">
        <v>102</v>
      </c>
      <c r="F19" s="50" t="s">
        <v>103</v>
      </c>
      <c r="G19" s="47" t="s">
        <v>104</v>
      </c>
      <c r="H19" s="51">
        <v>7</v>
      </c>
      <c r="I19" s="52" t="s">
        <v>37</v>
      </c>
      <c r="J19" s="52">
        <v>7</v>
      </c>
      <c r="K19" s="52" t="s">
        <v>37</v>
      </c>
      <c r="L19" s="58"/>
      <c r="M19" s="58"/>
      <c r="N19" s="58"/>
      <c r="O19" s="58"/>
      <c r="P19" s="54">
        <v>4</v>
      </c>
      <c r="Q19" s="55">
        <f t="shared" si="3"/>
        <v>5.5</v>
      </c>
      <c r="R19" s="56" t="str">
        <f t="shared" si="4"/>
        <v>C</v>
      </c>
      <c r="S19" s="57" t="str">
        <f t="shared" si="0"/>
        <v>Trung bình</v>
      </c>
      <c r="T19" s="41" t="str">
        <f t="shared" si="2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1:38" ht="24.95" customHeight="1">
      <c r="B20" s="46">
        <v>11</v>
      </c>
      <c r="C20" s="47" t="s">
        <v>105</v>
      </c>
      <c r="D20" s="48" t="s">
        <v>106</v>
      </c>
      <c r="E20" s="49" t="s">
        <v>107</v>
      </c>
      <c r="F20" s="50" t="s">
        <v>108</v>
      </c>
      <c r="G20" s="47" t="s">
        <v>74</v>
      </c>
      <c r="H20" s="51">
        <v>9</v>
      </c>
      <c r="I20" s="52" t="s">
        <v>37</v>
      </c>
      <c r="J20" s="52">
        <v>9</v>
      </c>
      <c r="K20" s="52" t="s">
        <v>37</v>
      </c>
      <c r="L20" s="58"/>
      <c r="M20" s="58"/>
      <c r="N20" s="58"/>
      <c r="O20" s="58"/>
      <c r="P20" s="54">
        <v>6</v>
      </c>
      <c r="Q20" s="55">
        <f t="shared" si="3"/>
        <v>7.5</v>
      </c>
      <c r="R20" s="56" t="str">
        <f t="shared" si="4"/>
        <v>B</v>
      </c>
      <c r="S20" s="57" t="str">
        <f t="shared" si="0"/>
        <v>Khá</v>
      </c>
      <c r="T20" s="41" t="str">
        <f t="shared" si="2"/>
        <v/>
      </c>
      <c r="U20" s="1"/>
      <c r="V20" s="44" t="str">
        <f t="shared" si="1"/>
        <v>Đạt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1:38" ht="24.95" customHeight="1">
      <c r="B21" s="46">
        <v>12</v>
      </c>
      <c r="C21" s="47" t="s">
        <v>109</v>
      </c>
      <c r="D21" s="48" t="s">
        <v>110</v>
      </c>
      <c r="E21" s="49" t="s">
        <v>111</v>
      </c>
      <c r="F21" s="50" t="s">
        <v>112</v>
      </c>
      <c r="G21" s="47" t="s">
        <v>69</v>
      </c>
      <c r="H21" s="51">
        <v>7</v>
      </c>
      <c r="I21" s="52" t="s">
        <v>37</v>
      </c>
      <c r="J21" s="52">
        <v>7</v>
      </c>
      <c r="K21" s="52" t="s">
        <v>37</v>
      </c>
      <c r="L21" s="58"/>
      <c r="M21" s="58"/>
      <c r="N21" s="58"/>
      <c r="O21" s="58"/>
      <c r="P21" s="54">
        <v>3</v>
      </c>
      <c r="Q21" s="55">
        <f t="shared" si="3"/>
        <v>5</v>
      </c>
      <c r="R21" s="56" t="str">
        <f t="shared" si="4"/>
        <v>D+</v>
      </c>
      <c r="S21" s="57" t="str">
        <f t="shared" si="0"/>
        <v>Trung bình yếu</v>
      </c>
      <c r="T21" s="41" t="str">
        <f t="shared" si="2"/>
        <v/>
      </c>
      <c r="U21" s="1"/>
      <c r="V21" s="44" t="str">
        <f t="shared" si="1"/>
        <v>Đạt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1:38" ht="24.95" customHeight="1">
      <c r="B22" s="46">
        <v>13</v>
      </c>
      <c r="C22" s="47" t="s">
        <v>113</v>
      </c>
      <c r="D22" s="48" t="s">
        <v>114</v>
      </c>
      <c r="E22" s="49" t="s">
        <v>115</v>
      </c>
      <c r="F22" s="50" t="s">
        <v>116</v>
      </c>
      <c r="G22" s="47" t="s">
        <v>69</v>
      </c>
      <c r="H22" s="51">
        <v>7</v>
      </c>
      <c r="I22" s="52" t="s">
        <v>37</v>
      </c>
      <c r="J22" s="52">
        <v>7</v>
      </c>
      <c r="K22" s="52" t="s">
        <v>37</v>
      </c>
      <c r="L22" s="58"/>
      <c r="M22" s="58"/>
      <c r="N22" s="58"/>
      <c r="O22" s="58"/>
      <c r="P22" s="54">
        <v>3</v>
      </c>
      <c r="Q22" s="55">
        <f t="shared" si="3"/>
        <v>5</v>
      </c>
      <c r="R22" s="56" t="str">
        <f t="shared" si="4"/>
        <v>D+</v>
      </c>
      <c r="S22" s="57" t="str">
        <f t="shared" si="0"/>
        <v>Trung bình yếu</v>
      </c>
      <c r="T22" s="41" t="str">
        <f t="shared" si="2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1:38" ht="24.95" customHeight="1">
      <c r="B23" s="46">
        <v>14</v>
      </c>
      <c r="C23" s="47" t="s">
        <v>117</v>
      </c>
      <c r="D23" s="48" t="s">
        <v>118</v>
      </c>
      <c r="E23" s="49" t="s">
        <v>119</v>
      </c>
      <c r="F23" s="50" t="s">
        <v>120</v>
      </c>
      <c r="G23" s="47" t="s">
        <v>121</v>
      </c>
      <c r="H23" s="51">
        <v>7</v>
      </c>
      <c r="I23" s="52" t="s">
        <v>37</v>
      </c>
      <c r="J23" s="52">
        <v>7</v>
      </c>
      <c r="K23" s="52" t="s">
        <v>37</v>
      </c>
      <c r="L23" s="58"/>
      <c r="M23" s="58"/>
      <c r="N23" s="58"/>
      <c r="O23" s="58"/>
      <c r="P23" s="54">
        <v>5</v>
      </c>
      <c r="Q23" s="55">
        <f t="shared" si="3"/>
        <v>6</v>
      </c>
      <c r="R23" s="56" t="str">
        <f t="shared" si="4"/>
        <v>C</v>
      </c>
      <c r="S23" s="57" t="str">
        <f t="shared" si="0"/>
        <v>Trung bình</v>
      </c>
      <c r="T23" s="41" t="str">
        <f t="shared" si="2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1:38" ht="24.95" customHeight="1">
      <c r="B24" s="46">
        <v>15</v>
      </c>
      <c r="C24" s="47" t="s">
        <v>122</v>
      </c>
      <c r="D24" s="48" t="s">
        <v>123</v>
      </c>
      <c r="E24" s="49" t="s">
        <v>124</v>
      </c>
      <c r="F24" s="50" t="s">
        <v>125</v>
      </c>
      <c r="G24" s="47" t="s">
        <v>69</v>
      </c>
      <c r="H24" s="51">
        <v>7</v>
      </c>
      <c r="I24" s="52" t="s">
        <v>37</v>
      </c>
      <c r="J24" s="52">
        <v>7</v>
      </c>
      <c r="K24" s="52" t="s">
        <v>37</v>
      </c>
      <c r="L24" s="58"/>
      <c r="M24" s="58"/>
      <c r="N24" s="58"/>
      <c r="O24" s="58"/>
      <c r="P24" s="54">
        <v>1</v>
      </c>
      <c r="Q24" s="55">
        <f t="shared" si="3"/>
        <v>4</v>
      </c>
      <c r="R24" s="56" t="str">
        <f t="shared" si="4"/>
        <v>D</v>
      </c>
      <c r="S24" s="57" t="str">
        <f t="shared" si="0"/>
        <v>Trung bình yếu</v>
      </c>
      <c r="T24" s="41" t="str">
        <f t="shared" si="2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1:38" ht="24.95" customHeight="1">
      <c r="B25" s="46">
        <v>16</v>
      </c>
      <c r="C25" s="47" t="s">
        <v>126</v>
      </c>
      <c r="D25" s="48" t="s">
        <v>127</v>
      </c>
      <c r="E25" s="49" t="s">
        <v>128</v>
      </c>
      <c r="F25" s="50" t="s">
        <v>129</v>
      </c>
      <c r="G25" s="47" t="s">
        <v>74</v>
      </c>
      <c r="H25" s="51">
        <v>7</v>
      </c>
      <c r="I25" s="52" t="s">
        <v>37</v>
      </c>
      <c r="J25" s="52">
        <v>7</v>
      </c>
      <c r="K25" s="52" t="s">
        <v>37</v>
      </c>
      <c r="L25" s="58"/>
      <c r="M25" s="58"/>
      <c r="N25" s="58"/>
      <c r="O25" s="58"/>
      <c r="P25" s="54">
        <v>3</v>
      </c>
      <c r="Q25" s="55">
        <f t="shared" si="3"/>
        <v>5</v>
      </c>
      <c r="R25" s="56" t="str">
        <f t="shared" si="4"/>
        <v>D+</v>
      </c>
      <c r="S25" s="57" t="str">
        <f t="shared" si="0"/>
        <v>Trung bình yếu</v>
      </c>
      <c r="T25" s="41" t="str">
        <f t="shared" si="2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1:38" ht="24.95" customHeight="1">
      <c r="B26" s="46">
        <v>17</v>
      </c>
      <c r="C26" s="47" t="s">
        <v>130</v>
      </c>
      <c r="D26" s="48" t="s">
        <v>131</v>
      </c>
      <c r="E26" s="49" t="s">
        <v>132</v>
      </c>
      <c r="F26" s="50" t="s">
        <v>133</v>
      </c>
      <c r="G26" s="47" t="s">
        <v>121</v>
      </c>
      <c r="H26" s="51">
        <v>7</v>
      </c>
      <c r="I26" s="52" t="s">
        <v>37</v>
      </c>
      <c r="J26" s="52">
        <v>7</v>
      </c>
      <c r="K26" s="52" t="s">
        <v>37</v>
      </c>
      <c r="L26" s="58"/>
      <c r="M26" s="58"/>
      <c r="N26" s="58"/>
      <c r="O26" s="58"/>
      <c r="P26" s="54">
        <v>1</v>
      </c>
      <c r="Q26" s="55">
        <f t="shared" si="3"/>
        <v>4</v>
      </c>
      <c r="R26" s="56" t="str">
        <f t="shared" si="4"/>
        <v>D</v>
      </c>
      <c r="S26" s="57" t="str">
        <f t="shared" si="0"/>
        <v>Trung bình yếu</v>
      </c>
      <c r="T26" s="41" t="str">
        <f t="shared" si="2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1:38" ht="24.95" customHeight="1">
      <c r="B27" s="46">
        <v>18</v>
      </c>
      <c r="C27" s="47" t="s">
        <v>134</v>
      </c>
      <c r="D27" s="48" t="s">
        <v>135</v>
      </c>
      <c r="E27" s="49" t="s">
        <v>136</v>
      </c>
      <c r="F27" s="50" t="s">
        <v>103</v>
      </c>
      <c r="G27" s="47" t="s">
        <v>137</v>
      </c>
      <c r="H27" s="51">
        <v>7</v>
      </c>
      <c r="I27" s="52" t="s">
        <v>37</v>
      </c>
      <c r="J27" s="52">
        <v>7</v>
      </c>
      <c r="K27" s="52" t="s">
        <v>37</v>
      </c>
      <c r="L27" s="58"/>
      <c r="M27" s="58"/>
      <c r="N27" s="58"/>
      <c r="O27" s="58"/>
      <c r="P27" s="54">
        <v>3</v>
      </c>
      <c r="Q27" s="55">
        <f t="shared" si="3"/>
        <v>5</v>
      </c>
      <c r="R27" s="56" t="str">
        <f t="shared" si="4"/>
        <v>D+</v>
      </c>
      <c r="S27" s="57" t="str">
        <f t="shared" si="0"/>
        <v>Trung bình yếu</v>
      </c>
      <c r="T27" s="41" t="str">
        <f t="shared" si="2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1:38" ht="24.95" customHeight="1">
      <c r="B28" s="46">
        <v>19</v>
      </c>
      <c r="C28" s="47" t="s">
        <v>138</v>
      </c>
      <c r="D28" s="48" t="s">
        <v>139</v>
      </c>
      <c r="E28" s="49" t="s">
        <v>136</v>
      </c>
      <c r="F28" s="50" t="s">
        <v>140</v>
      </c>
      <c r="G28" s="47" t="s">
        <v>64</v>
      </c>
      <c r="H28" s="51">
        <v>7</v>
      </c>
      <c r="I28" s="52" t="s">
        <v>37</v>
      </c>
      <c r="J28" s="52">
        <v>7</v>
      </c>
      <c r="K28" s="52" t="s">
        <v>37</v>
      </c>
      <c r="L28" s="58"/>
      <c r="M28" s="58"/>
      <c r="N28" s="58"/>
      <c r="O28" s="58"/>
      <c r="P28" s="54">
        <v>3</v>
      </c>
      <c r="Q28" s="55">
        <f t="shared" si="3"/>
        <v>5</v>
      </c>
      <c r="R28" s="56" t="str">
        <f t="shared" si="4"/>
        <v>D+</v>
      </c>
      <c r="S28" s="57" t="str">
        <f t="shared" si="0"/>
        <v>Trung bình yếu</v>
      </c>
      <c r="T28" s="41" t="str">
        <f t="shared" si="2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1:38" ht="24.95" customHeight="1">
      <c r="B29" s="46">
        <v>20</v>
      </c>
      <c r="C29" s="47" t="s">
        <v>141</v>
      </c>
      <c r="D29" s="48" t="s">
        <v>142</v>
      </c>
      <c r="E29" s="49" t="s">
        <v>143</v>
      </c>
      <c r="F29" s="50" t="s">
        <v>144</v>
      </c>
      <c r="G29" s="47" t="s">
        <v>74</v>
      </c>
      <c r="H29" s="51">
        <v>7</v>
      </c>
      <c r="I29" s="52" t="s">
        <v>37</v>
      </c>
      <c r="J29" s="52">
        <v>7</v>
      </c>
      <c r="K29" s="52" t="s">
        <v>37</v>
      </c>
      <c r="L29" s="58"/>
      <c r="M29" s="58"/>
      <c r="N29" s="58"/>
      <c r="O29" s="58"/>
      <c r="P29" s="54">
        <v>2</v>
      </c>
      <c r="Q29" s="55">
        <f t="shared" si="3"/>
        <v>4.5</v>
      </c>
      <c r="R29" s="56" t="str">
        <f t="shared" si="4"/>
        <v>D</v>
      </c>
      <c r="S29" s="57" t="str">
        <f t="shared" si="0"/>
        <v>Trung bình yếu</v>
      </c>
      <c r="T29" s="41" t="str">
        <f t="shared" si="2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1:38" ht="16.5">
      <c r="A30" s="64"/>
      <c r="B30" s="122" t="s">
        <v>38</v>
      </c>
      <c r="C30" s="122"/>
      <c r="D30" s="66"/>
      <c r="E30" s="67"/>
      <c r="F30" s="67"/>
      <c r="G30" s="67"/>
      <c r="H30" s="68"/>
      <c r="I30" s="69"/>
      <c r="J30" s="69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1"/>
    </row>
    <row r="31" spans="1:38" ht="16.5" customHeight="1">
      <c r="A31" s="64"/>
      <c r="B31" s="71" t="s">
        <v>39</v>
      </c>
      <c r="C31" s="71"/>
      <c r="D31" s="72">
        <f>+$Y$8</f>
        <v>20</v>
      </c>
      <c r="E31" s="73" t="s">
        <v>40</v>
      </c>
      <c r="F31" s="73"/>
      <c r="G31" s="117" t="s">
        <v>41</v>
      </c>
      <c r="H31" s="117"/>
      <c r="I31" s="117"/>
      <c r="J31" s="117"/>
      <c r="K31" s="117"/>
      <c r="L31" s="117"/>
      <c r="M31" s="117"/>
      <c r="N31" s="117"/>
      <c r="O31" s="117"/>
      <c r="P31" s="43">
        <f>$Y$8 -COUNTIF($T$9:$T$190,"Vắng") -COUNTIF($T$9:$T$190,"Vắng có phép") - COUNTIF($T$9:$T$190,"Đình chỉ thi") - COUNTIF($T$9:$T$190,"Không đủ ĐKDT")</f>
        <v>19</v>
      </c>
      <c r="Q31" s="43"/>
      <c r="R31" s="74"/>
      <c r="S31" s="75"/>
      <c r="T31" s="75" t="s">
        <v>40</v>
      </c>
      <c r="U31" s="1"/>
    </row>
    <row r="32" spans="1:38" ht="16.5" customHeight="1">
      <c r="A32" s="64"/>
      <c r="B32" s="71" t="s">
        <v>42</v>
      </c>
      <c r="C32" s="71"/>
      <c r="D32" s="72">
        <f>+$AJ$8</f>
        <v>18</v>
      </c>
      <c r="E32" s="73" t="s">
        <v>40</v>
      </c>
      <c r="F32" s="73"/>
      <c r="G32" s="117" t="s">
        <v>43</v>
      </c>
      <c r="H32" s="117"/>
      <c r="I32" s="117"/>
      <c r="J32" s="117"/>
      <c r="K32" s="117"/>
      <c r="L32" s="117"/>
      <c r="M32" s="117"/>
      <c r="N32" s="117"/>
      <c r="O32" s="117"/>
      <c r="P32" s="76">
        <f>COUNTIF($T$9:$T$66,"Vắng")</f>
        <v>1</v>
      </c>
      <c r="Q32" s="76"/>
      <c r="R32" s="77"/>
      <c r="S32" s="75"/>
      <c r="T32" s="75" t="s">
        <v>40</v>
      </c>
      <c r="U32" s="1"/>
    </row>
    <row r="33" spans="1:38" ht="16.5" customHeight="1">
      <c r="A33" s="64"/>
      <c r="B33" s="71" t="s">
        <v>44</v>
      </c>
      <c r="C33" s="71"/>
      <c r="D33" s="78">
        <f>COUNTIF(V10:V29,"Học lại")</f>
        <v>2</v>
      </c>
      <c r="E33" s="73" t="s">
        <v>40</v>
      </c>
      <c r="F33" s="73"/>
      <c r="G33" s="117" t="s">
        <v>45</v>
      </c>
      <c r="H33" s="117"/>
      <c r="I33" s="117"/>
      <c r="J33" s="117"/>
      <c r="K33" s="117"/>
      <c r="L33" s="117"/>
      <c r="M33" s="117"/>
      <c r="N33" s="117"/>
      <c r="O33" s="117"/>
      <c r="P33" s="43">
        <f>COUNTIF($T$9:$T$66,"Vắng có phép")</f>
        <v>0</v>
      </c>
      <c r="Q33" s="43"/>
      <c r="R33" s="74"/>
      <c r="S33" s="75"/>
      <c r="T33" s="75" t="s">
        <v>40</v>
      </c>
      <c r="U33" s="1"/>
    </row>
    <row r="34" spans="1:38" ht="3" customHeight="1">
      <c r="A34" s="64"/>
      <c r="B34" s="65"/>
      <c r="C34" s="66"/>
      <c r="D34" s="66"/>
      <c r="E34" s="67"/>
      <c r="F34" s="67"/>
      <c r="G34" s="67"/>
      <c r="H34" s="68"/>
      <c r="I34" s="69"/>
      <c r="J34" s="69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1"/>
    </row>
    <row r="35" spans="1:38">
      <c r="B35" s="79" t="s">
        <v>46</v>
      </c>
      <c r="C35" s="79"/>
      <c r="D35" s="80">
        <f>COUNTIF(V10:V29,"Thi lại")</f>
        <v>0</v>
      </c>
      <c r="E35" s="81" t="s">
        <v>40</v>
      </c>
      <c r="F35" s="1"/>
      <c r="G35" s="1"/>
      <c r="H35" s="1"/>
      <c r="I35" s="1"/>
      <c r="J35" s="123"/>
      <c r="K35" s="123"/>
      <c r="L35" s="123"/>
      <c r="M35" s="123"/>
      <c r="N35" s="123"/>
      <c r="O35" s="123"/>
      <c r="P35" s="123"/>
      <c r="Q35" s="123"/>
      <c r="R35" s="123"/>
      <c r="S35" s="123"/>
      <c r="T35" s="123"/>
      <c r="U35" s="1"/>
    </row>
    <row r="36" spans="1:38">
      <c r="B36" s="79"/>
      <c r="C36" s="79"/>
      <c r="D36" s="80"/>
      <c r="E36" s="81"/>
      <c r="F36" s="1"/>
      <c r="G36" s="1"/>
      <c r="H36" s="1"/>
      <c r="I36" s="1"/>
      <c r="J36" s="123" t="s">
        <v>250</v>
      </c>
      <c r="K36" s="123"/>
      <c r="L36" s="123"/>
      <c r="M36" s="123"/>
      <c r="N36" s="123"/>
      <c r="O36" s="123"/>
      <c r="P36" s="123"/>
      <c r="Q36" s="123"/>
      <c r="R36" s="123"/>
      <c r="S36" s="123"/>
      <c r="T36" s="123"/>
      <c r="U36" s="1"/>
    </row>
    <row r="37" spans="1:38" ht="34.5" customHeight="1">
      <c r="A37" s="82"/>
      <c r="B37" s="124"/>
      <c r="C37" s="124"/>
      <c r="D37" s="124"/>
      <c r="E37" s="124"/>
      <c r="F37" s="124"/>
      <c r="G37" s="124"/>
      <c r="H37" s="124"/>
      <c r="I37" s="83"/>
      <c r="J37" s="125"/>
      <c r="K37" s="126"/>
      <c r="L37" s="126"/>
      <c r="M37" s="126"/>
      <c r="N37" s="126"/>
      <c r="O37" s="126"/>
      <c r="P37" s="126"/>
      <c r="Q37" s="126"/>
      <c r="R37" s="126"/>
      <c r="S37" s="126"/>
      <c r="T37" s="126"/>
      <c r="U37" s="1"/>
    </row>
    <row r="38" spans="1:38" ht="4.5" customHeight="1">
      <c r="A38" s="64"/>
      <c r="B38" s="65"/>
      <c r="C38" s="84"/>
      <c r="D38" s="84"/>
      <c r="E38" s="85"/>
      <c r="F38" s="85"/>
      <c r="G38" s="85"/>
      <c r="H38" s="86"/>
      <c r="I38" s="87"/>
      <c r="J38" s="87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</row>
    <row r="39" spans="1:38" s="64" customFormat="1">
      <c r="B39" s="124"/>
      <c r="C39" s="124"/>
      <c r="D39" s="127"/>
      <c r="E39" s="127"/>
      <c r="F39" s="127"/>
      <c r="G39" s="127"/>
      <c r="H39" s="127"/>
      <c r="I39" s="87"/>
      <c r="J39" s="87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1"/>
      <c r="V39" s="2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</row>
    <row r="40" spans="1:38" s="64" customFormat="1">
      <c r="A40" s="4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2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</row>
    <row r="41" spans="1:38" s="64" customFormat="1">
      <c r="A41" s="4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2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</row>
    <row r="42" spans="1:38" s="64" customFormat="1">
      <c r="A42" s="4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2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</row>
    <row r="43" spans="1:38" s="64" customFormat="1" ht="9.75" customHeight="1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2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</row>
    <row r="44" spans="1:38" s="64" customFormat="1" ht="3.75" customHeight="1">
      <c r="A44" s="4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2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</row>
    <row r="45" spans="1:38" s="64" customFormat="1" ht="18" customHeight="1">
      <c r="A45" s="4"/>
      <c r="B45" s="129"/>
      <c r="C45" s="129"/>
      <c r="D45" s="129"/>
      <c r="E45" s="129"/>
      <c r="F45" s="129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  <c r="S45" s="129"/>
      <c r="T45" s="129"/>
      <c r="U45" s="1"/>
      <c r="V45" s="2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</row>
    <row r="46" spans="1:38" s="64" customFormat="1" ht="4.5" customHeight="1">
      <c r="A46" s="4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2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</row>
    <row r="47" spans="1:38" ht="39" hidden="1" customHeight="1">
      <c r="B47" s="130" t="s">
        <v>49</v>
      </c>
      <c r="C47" s="124"/>
      <c r="D47" s="124"/>
      <c r="E47" s="124"/>
      <c r="F47" s="124"/>
      <c r="G47" s="124"/>
      <c r="H47" s="130" t="s">
        <v>50</v>
      </c>
      <c r="I47" s="130"/>
      <c r="J47" s="130"/>
      <c r="K47" s="130"/>
      <c r="L47" s="130"/>
      <c r="M47" s="130"/>
      <c r="N47" s="131" t="s">
        <v>51</v>
      </c>
      <c r="O47" s="131"/>
      <c r="P47" s="131"/>
      <c r="Q47" s="131"/>
      <c r="R47" s="131"/>
      <c r="S47" s="131"/>
      <c r="T47" s="131"/>
    </row>
    <row r="48" spans="1:38" hidden="1">
      <c r="B48" s="65"/>
      <c r="C48" s="84"/>
      <c r="D48" s="84"/>
      <c r="E48" s="85"/>
      <c r="F48" s="85"/>
      <c r="G48" s="85"/>
      <c r="H48" s="86"/>
      <c r="I48" s="87"/>
      <c r="J48" s="87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2:20" hidden="1">
      <c r="B49" s="124" t="s">
        <v>47</v>
      </c>
      <c r="C49" s="124"/>
      <c r="D49" s="127" t="s">
        <v>48</v>
      </c>
      <c r="E49" s="127"/>
      <c r="F49" s="127"/>
      <c r="G49" s="127"/>
      <c r="H49" s="127"/>
      <c r="I49" s="87"/>
      <c r="J49" s="87"/>
      <c r="K49" s="70"/>
      <c r="L49" s="70"/>
      <c r="M49" s="70"/>
      <c r="N49" s="70"/>
      <c r="O49" s="70"/>
      <c r="P49" s="70"/>
      <c r="Q49" s="70"/>
      <c r="R49" s="70"/>
      <c r="S49" s="70"/>
      <c r="T49" s="70"/>
    </row>
    <row r="50" spans="2:20" hidden="1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2:20" hidden="1"/>
    <row r="52" spans="2:20" hidden="1"/>
    <row r="53" spans="2:20" hidden="1"/>
    <row r="54" spans="2:20" hidden="1"/>
    <row r="55" spans="2:20" hidden="1"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 t="s">
        <v>52</v>
      </c>
      <c r="O55" s="128"/>
      <c r="P55" s="128"/>
      <c r="Q55" s="128"/>
      <c r="R55" s="128"/>
      <c r="S55" s="128"/>
      <c r="T55" s="128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N55:T55"/>
    <mergeCell ref="B45:C45"/>
    <mergeCell ref="D45:I45"/>
    <mergeCell ref="J45:T45"/>
    <mergeCell ref="B47:G47"/>
    <mergeCell ref="H47:M47"/>
    <mergeCell ref="N47:T47"/>
    <mergeCell ref="B49:C49"/>
    <mergeCell ref="D49:H49"/>
    <mergeCell ref="B55:D55"/>
    <mergeCell ref="E55:G55"/>
    <mergeCell ref="H55:M55"/>
    <mergeCell ref="J35:T35"/>
    <mergeCell ref="J36:T36"/>
    <mergeCell ref="B37:H37"/>
    <mergeCell ref="J37:T37"/>
    <mergeCell ref="B39:C39"/>
    <mergeCell ref="D39:H39"/>
    <mergeCell ref="G33:O33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0:C30"/>
    <mergeCell ref="G31:O31"/>
    <mergeCell ref="G32:O32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B5:C5"/>
    <mergeCell ref="E5:F5"/>
    <mergeCell ref="G5:K5"/>
    <mergeCell ref="O5:T5"/>
    <mergeCell ref="B4:C4"/>
    <mergeCell ref="O4:S4"/>
    <mergeCell ref="T7:T9"/>
    <mergeCell ref="R7:R8"/>
    <mergeCell ref="S7:S8"/>
    <mergeCell ref="H1:M1"/>
    <mergeCell ref="N1:T1"/>
    <mergeCell ref="B2:G2"/>
    <mergeCell ref="H2:T2"/>
    <mergeCell ref="B3:G3"/>
    <mergeCell ref="H3:T3"/>
  </mergeCells>
  <conditionalFormatting sqref="H10:P29">
    <cfRule type="cellIs" dxfId="16" priority="14" operator="greaterThan">
      <formula>10</formula>
    </cfRule>
  </conditionalFormatting>
  <conditionalFormatting sqref="P10:P29">
    <cfRule type="cellIs" dxfId="15" priority="10" operator="greaterThan">
      <formula>10</formula>
    </cfRule>
    <cfRule type="cellIs" dxfId="14" priority="11" operator="greaterThan">
      <formula>10</formula>
    </cfRule>
    <cfRule type="cellIs" dxfId="13" priority="12" operator="greaterThan">
      <formula>10</formula>
    </cfRule>
  </conditionalFormatting>
  <conditionalFormatting sqref="H10:K29">
    <cfRule type="cellIs" dxfId="12" priority="9" operator="greaterThan">
      <formula>10</formula>
    </cfRule>
  </conditionalFormatting>
  <conditionalFormatting sqref="O3">
    <cfRule type="duplicateValues" dxfId="11" priority="8"/>
  </conditionalFormatting>
  <conditionalFormatting sqref="C2:C12 C30:C1048576">
    <cfRule type="duplicateValues" dxfId="10" priority="16"/>
  </conditionalFormatting>
  <conditionalFormatting sqref="C13:C29">
    <cfRule type="duplicateValues" dxfId="9" priority="26"/>
  </conditionalFormatting>
  <dataValidations count="2">
    <dataValidation allowBlank="1" showInputMessage="1" showErrorMessage="1" errorTitle="Không xóa dữ liệu" error="Không xóa dữ liệu" prompt="Không xóa dữ liệu" sqref="D33 V10:W29 AL3:AL8 X10 X3:AK3 W4:AK8"/>
    <dataValidation type="decimal" allowBlank="1" showInputMessage="1" showErrorMessage="1" sqref="H10:K29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L63"/>
  <sheetViews>
    <sheetView tabSelected="1" workbookViewId="0">
      <pane ySplit="3" topLeftCell="A37" activePane="bottomLeft" state="frozen"/>
      <selection activeCell="C12" sqref="C12"/>
      <selection pane="bottomLeft" activeCell="D47" sqref="D47:H47"/>
    </sheetView>
  </sheetViews>
  <sheetFormatPr defaultColWidth="9" defaultRowHeight="15.75"/>
  <cols>
    <col min="1" max="1" width="0.5" style="4" customWidth="1"/>
    <col min="2" max="2" width="6.25" style="4" customWidth="1"/>
    <col min="3" max="3" width="14.25" style="4" customWidth="1"/>
    <col min="4" max="4" width="14.875" style="4" customWidth="1"/>
    <col min="5" max="5" width="9.625" style="4" customWidth="1"/>
    <col min="6" max="6" width="9.375" style="4" hidden="1" customWidth="1"/>
    <col min="7" max="7" width="13.75" style="4" customWidth="1"/>
    <col min="8" max="8" width="8" style="4" customWidth="1"/>
    <col min="9" max="9" width="4.375" style="4" hidden="1" customWidth="1"/>
    <col min="10" max="10" width="7.25" style="4" customWidth="1"/>
    <col min="11" max="11" width="4.375" style="4" hidden="1" customWidth="1"/>
    <col min="12" max="12" width="5.25" style="4" hidden="1" customWidth="1"/>
    <col min="13" max="13" width="6.375" style="4" hidden="1" customWidth="1"/>
    <col min="14" max="14" width="8.75" style="4" hidden="1" customWidth="1"/>
    <col min="15" max="15" width="8.125" style="4" hidden="1" customWidth="1"/>
    <col min="16" max="16" width="7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6.6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2:38" ht="26.25" hidden="1" customHeight="1">
      <c r="H1" s="94" t="s">
        <v>53</v>
      </c>
      <c r="I1" s="94"/>
      <c r="J1" s="94"/>
      <c r="K1" s="94"/>
      <c r="L1" s="94"/>
      <c r="M1" s="94"/>
      <c r="N1" s="95" t="s">
        <v>59</v>
      </c>
      <c r="O1" s="95"/>
      <c r="P1" s="95"/>
      <c r="Q1" s="95"/>
      <c r="R1" s="95"/>
      <c r="S1" s="95"/>
      <c r="T1" s="95"/>
    </row>
    <row r="2" spans="2:38" ht="30" customHeight="1">
      <c r="B2" s="96" t="s">
        <v>0</v>
      </c>
      <c r="C2" s="96"/>
      <c r="D2" s="96"/>
      <c r="E2" s="96"/>
      <c r="F2" s="96"/>
      <c r="G2" s="96"/>
      <c r="H2" s="97" t="s">
        <v>248</v>
      </c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1"/>
    </row>
    <row r="3" spans="2:38" ht="19.5" customHeight="1">
      <c r="B3" s="98" t="s">
        <v>1</v>
      </c>
      <c r="C3" s="98"/>
      <c r="D3" s="98"/>
      <c r="E3" s="98"/>
      <c r="F3" s="98"/>
      <c r="G3" s="98"/>
      <c r="H3" s="99" t="s">
        <v>55</v>
      </c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5"/>
      <c r="V3" s="6"/>
      <c r="AD3" s="2"/>
      <c r="AE3" s="7"/>
      <c r="AF3" s="2"/>
      <c r="AG3" s="2"/>
      <c r="AH3" s="2"/>
      <c r="AI3" s="7"/>
      <c r="AJ3" s="2"/>
    </row>
    <row r="4" spans="2:38" ht="33.75" customHeight="1">
      <c r="B4" s="114" t="s">
        <v>2</v>
      </c>
      <c r="C4" s="114"/>
      <c r="D4" s="92" t="s">
        <v>56</v>
      </c>
      <c r="E4" s="91"/>
      <c r="F4" s="91"/>
      <c r="G4" s="91"/>
      <c r="H4" s="91"/>
      <c r="I4" s="91"/>
      <c r="J4" s="91"/>
      <c r="K4" s="91"/>
      <c r="L4" s="91"/>
      <c r="M4" s="91"/>
      <c r="N4" s="10" t="s">
        <v>54</v>
      </c>
      <c r="O4" s="132" t="s">
        <v>145</v>
      </c>
      <c r="P4" s="132"/>
      <c r="Q4" s="132"/>
      <c r="R4" s="132"/>
      <c r="S4" s="132"/>
      <c r="T4" s="132"/>
      <c r="W4" s="101" t="s">
        <v>3</v>
      </c>
      <c r="X4" s="101" t="s">
        <v>4</v>
      </c>
      <c r="Y4" s="101" t="s">
        <v>5</v>
      </c>
      <c r="Z4" s="101" t="s">
        <v>6</v>
      </c>
      <c r="AA4" s="101"/>
      <c r="AB4" s="101"/>
      <c r="AC4" s="101"/>
      <c r="AD4" s="101" t="s">
        <v>7</v>
      </c>
      <c r="AE4" s="101"/>
      <c r="AF4" s="101" t="s">
        <v>8</v>
      </c>
      <c r="AG4" s="101"/>
      <c r="AH4" s="101" t="s">
        <v>9</v>
      </c>
      <c r="AI4" s="101"/>
      <c r="AJ4" s="101" t="s">
        <v>10</v>
      </c>
      <c r="AK4" s="101"/>
      <c r="AL4" s="9"/>
    </row>
    <row r="5" spans="2:38" ht="17.25" customHeight="1">
      <c r="B5" s="110" t="s">
        <v>11</v>
      </c>
      <c r="C5" s="110"/>
      <c r="D5" s="88">
        <v>3</v>
      </c>
      <c r="E5" s="111" t="s">
        <v>12</v>
      </c>
      <c r="F5" s="111"/>
      <c r="G5" s="112">
        <v>43683</v>
      </c>
      <c r="H5" s="113"/>
      <c r="I5" s="113"/>
      <c r="J5" s="113"/>
      <c r="K5" s="113"/>
      <c r="L5" s="10"/>
      <c r="M5" s="10"/>
      <c r="N5" s="132" t="s">
        <v>58</v>
      </c>
      <c r="O5" s="132"/>
      <c r="P5" s="132"/>
      <c r="Q5" s="132"/>
      <c r="R5" s="132"/>
      <c r="S5" s="132"/>
      <c r="T5" s="132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9"/>
    </row>
    <row r="6" spans="2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9"/>
    </row>
    <row r="7" spans="2:38" ht="30.75" customHeight="1">
      <c r="B7" s="102" t="s">
        <v>13</v>
      </c>
      <c r="C7" s="104" t="s">
        <v>14</v>
      </c>
      <c r="D7" s="106" t="s">
        <v>15</v>
      </c>
      <c r="E7" s="107"/>
      <c r="F7" s="102" t="s">
        <v>16</v>
      </c>
      <c r="G7" s="102" t="s">
        <v>4</v>
      </c>
      <c r="H7" s="120" t="s">
        <v>17</v>
      </c>
      <c r="I7" s="120" t="s">
        <v>18</v>
      </c>
      <c r="J7" s="120" t="s">
        <v>19</v>
      </c>
      <c r="K7" s="120" t="s">
        <v>20</v>
      </c>
      <c r="L7" s="116" t="s">
        <v>21</v>
      </c>
      <c r="M7" s="118" t="s">
        <v>22</v>
      </c>
      <c r="N7" s="119"/>
      <c r="O7" s="116" t="s">
        <v>23</v>
      </c>
      <c r="P7" s="116" t="s">
        <v>24</v>
      </c>
      <c r="Q7" s="102" t="s">
        <v>25</v>
      </c>
      <c r="R7" s="116" t="s">
        <v>26</v>
      </c>
      <c r="S7" s="102" t="s">
        <v>27</v>
      </c>
      <c r="T7" s="102" t="s">
        <v>28</v>
      </c>
      <c r="W7" s="101"/>
      <c r="X7" s="101"/>
      <c r="Y7" s="101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2:38" ht="49.5" customHeight="1">
      <c r="B8" s="103"/>
      <c r="C8" s="105"/>
      <c r="D8" s="108"/>
      <c r="E8" s="109"/>
      <c r="F8" s="103"/>
      <c r="G8" s="103"/>
      <c r="H8" s="120"/>
      <c r="I8" s="120"/>
      <c r="J8" s="120"/>
      <c r="K8" s="120"/>
      <c r="L8" s="116"/>
      <c r="M8" s="89" t="s">
        <v>34</v>
      </c>
      <c r="N8" s="89" t="s">
        <v>35</v>
      </c>
      <c r="O8" s="116"/>
      <c r="P8" s="116"/>
      <c r="Q8" s="115"/>
      <c r="R8" s="116"/>
      <c r="S8" s="103"/>
      <c r="T8" s="115"/>
      <c r="V8" s="16"/>
      <c r="W8" s="17" t="str">
        <f>+D4</f>
        <v>Thực hành cơ sở</v>
      </c>
      <c r="X8" s="18">
        <f>+P4</f>
        <v>0</v>
      </c>
      <c r="Y8" s="19">
        <f>+$AH$8+$AJ$8+$AF$8</f>
        <v>28</v>
      </c>
      <c r="Z8" s="7">
        <f>COUNTIF($S$9:$S$68,"Khiển trách")</f>
        <v>0</v>
      </c>
      <c r="AA8" s="7">
        <f>COUNTIF($S$9:$S$68,"Cảnh cáo")</f>
        <v>0</v>
      </c>
      <c r="AB8" s="7">
        <f>COUNTIF($S$9:$S$68,"Đình chỉ thi")</f>
        <v>0</v>
      </c>
      <c r="AC8" s="20">
        <f>+($Z$8+$AA$8+$AB$8)/$Y$8*100%</f>
        <v>0</v>
      </c>
      <c r="AD8" s="7">
        <f>SUM(COUNTIF($S$9:$S$66,"Vắng"),COUNTIF($S$9:$S$66,"Vắng có phép"))</f>
        <v>0</v>
      </c>
      <c r="AE8" s="21">
        <f>+$AD$8/$Y$8</f>
        <v>0</v>
      </c>
      <c r="AF8" s="22">
        <f>COUNTIF($V$9:$V$66,"Thi lại")</f>
        <v>0</v>
      </c>
      <c r="AG8" s="21">
        <f>+$AF$8/$Y$8</f>
        <v>0</v>
      </c>
      <c r="AH8" s="22">
        <f>COUNTIF($V$9:$V$67,"Học lại")</f>
        <v>3</v>
      </c>
      <c r="AI8" s="21">
        <f>+$AH$8/$Y$8</f>
        <v>0.10714285714285714</v>
      </c>
      <c r="AJ8" s="7">
        <f>COUNTIF($V$10:$V$67,"Đạt")</f>
        <v>25</v>
      </c>
      <c r="AK8" s="20">
        <f>+$AJ$8/$Y$8</f>
        <v>0.8928571428571429</v>
      </c>
      <c r="AL8" s="23"/>
    </row>
    <row r="9" spans="2:38" ht="30.75" customHeight="1">
      <c r="B9" s="118" t="s">
        <v>36</v>
      </c>
      <c r="C9" s="121"/>
      <c r="D9" s="121"/>
      <c r="E9" s="121"/>
      <c r="F9" s="121"/>
      <c r="G9" s="119"/>
      <c r="H9" s="24">
        <v>10</v>
      </c>
      <c r="I9" s="24"/>
      <c r="J9" s="25">
        <v>40</v>
      </c>
      <c r="K9" s="24"/>
      <c r="L9" s="26"/>
      <c r="M9" s="27"/>
      <c r="N9" s="27"/>
      <c r="O9" s="27"/>
      <c r="P9" s="28">
        <f>100-(H9+I9+J9+K9)</f>
        <v>50</v>
      </c>
      <c r="Q9" s="103"/>
      <c r="R9" s="29"/>
      <c r="S9" s="29"/>
      <c r="T9" s="103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9"/>
    </row>
    <row r="10" spans="2:38" ht="35.1" customHeight="1">
      <c r="B10" s="31">
        <v>1</v>
      </c>
      <c r="C10" s="32" t="s">
        <v>147</v>
      </c>
      <c r="D10" s="33" t="s">
        <v>148</v>
      </c>
      <c r="E10" s="34" t="s">
        <v>149</v>
      </c>
      <c r="F10" s="35" t="s">
        <v>150</v>
      </c>
      <c r="G10" s="32" t="s">
        <v>64</v>
      </c>
      <c r="H10" s="36">
        <v>6</v>
      </c>
      <c r="I10" s="37" t="s">
        <v>37</v>
      </c>
      <c r="J10" s="37">
        <v>6</v>
      </c>
      <c r="K10" s="37" t="s">
        <v>37</v>
      </c>
      <c r="L10" s="38"/>
      <c r="M10" s="38"/>
      <c r="N10" s="38"/>
      <c r="O10" s="38"/>
      <c r="P10" s="39">
        <v>5</v>
      </c>
      <c r="Q10" s="55">
        <f>IF(P10="H","I",IF(OR(P10="DC",P10="C",P10="V"),0,ROUND(SUMPRODUCT(H10:P10,$H$9:$P$9)/100,1)))</f>
        <v>5.5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40" t="str">
        <f t="shared" ref="S10:S37" si="0">IF($Q10&lt;4,"Kém",IF(AND($Q10&gt;=4,$Q10&lt;=5.4),"Trung bình yếu",IF(AND($Q10&gt;=5.5,$Q10&lt;=6.9),"Trung bình",IF(AND($Q10&gt;=7,$Q10&lt;=8.4),"Khá",IF(AND($Q10&gt;=8.5,$Q10&lt;=10),"Giỏi","")))))</f>
        <v>Trung bình</v>
      </c>
      <c r="T10" s="42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4" t="str">
        <f t="shared" ref="V10:V37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4"/>
      <c r="X10" s="45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9"/>
    </row>
    <row r="11" spans="2:38" ht="35.1" customHeight="1">
      <c r="B11" s="46">
        <v>2</v>
      </c>
      <c r="C11" s="47" t="s">
        <v>151</v>
      </c>
      <c r="D11" s="48" t="s">
        <v>152</v>
      </c>
      <c r="E11" s="49" t="s">
        <v>153</v>
      </c>
      <c r="F11" s="50" t="s">
        <v>154</v>
      </c>
      <c r="G11" s="47" t="s">
        <v>121</v>
      </c>
      <c r="H11" s="51">
        <v>8</v>
      </c>
      <c r="I11" s="52" t="s">
        <v>37</v>
      </c>
      <c r="J11" s="52">
        <v>8</v>
      </c>
      <c r="K11" s="52" t="s">
        <v>37</v>
      </c>
      <c r="L11" s="53"/>
      <c r="M11" s="53"/>
      <c r="N11" s="53"/>
      <c r="O11" s="53"/>
      <c r="P11" s="54">
        <v>2</v>
      </c>
      <c r="Q11" s="55">
        <f>IF(P11="H","I",IF(OR(P11="DC",P11="C",P11="V"),0,ROUND(SUMPRODUCT(H11:P11,$H$9:$P$9)/100,1)))</f>
        <v>5</v>
      </c>
      <c r="R11" s="56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D+</v>
      </c>
      <c r="S11" s="57" t="str">
        <f t="shared" si="0"/>
        <v>Trung bình yếu</v>
      </c>
      <c r="T11" s="41" t="str">
        <f t="shared" ref="T11:T37" si="2">+IF(OR($H11=0,$I11=0,$J11=0,$K11=0),"Không đủ ĐKDT",IF(AND(P11=0,Q11&gt;=4),"Không đạt",IF(P11="V", "Vắng", IF(P11="DC", "Đình chỉ thi",IF(P11="H", "Vắng có phép","")))))</f>
        <v/>
      </c>
      <c r="U11" s="1"/>
      <c r="V11" s="44" t="str">
        <f t="shared" si="1"/>
        <v>Đạt</v>
      </c>
      <c r="W11" s="44"/>
      <c r="X11" s="30"/>
      <c r="Y11" s="30"/>
      <c r="Z11" s="30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2:38" ht="35.1" customHeight="1">
      <c r="B12" s="46">
        <v>3</v>
      </c>
      <c r="C12" s="47" t="s">
        <v>155</v>
      </c>
      <c r="D12" s="48" t="s">
        <v>156</v>
      </c>
      <c r="E12" s="49" t="s">
        <v>67</v>
      </c>
      <c r="F12" s="50" t="s">
        <v>157</v>
      </c>
      <c r="G12" s="47" t="s">
        <v>64</v>
      </c>
      <c r="H12" s="51">
        <v>8</v>
      </c>
      <c r="I12" s="52" t="s">
        <v>37</v>
      </c>
      <c r="J12" s="52">
        <v>8</v>
      </c>
      <c r="K12" s="52" t="s">
        <v>37</v>
      </c>
      <c r="L12" s="58"/>
      <c r="M12" s="58"/>
      <c r="N12" s="58"/>
      <c r="O12" s="58"/>
      <c r="P12" s="54">
        <v>2</v>
      </c>
      <c r="Q12" s="55">
        <f t="shared" ref="Q12:Q37" si="3">IF(P12="H","I",IF(OR(P12="DC",P12="C",P12="V"),0,ROUND(SUMPRODUCT(H12:P12,$H$9:$P$9)/100,1)))</f>
        <v>5</v>
      </c>
      <c r="R12" s="56" t="str">
        <f t="shared" ref="R12:R37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D+</v>
      </c>
      <c r="S12" s="57" t="str">
        <f t="shared" si="0"/>
        <v>Trung bình yếu</v>
      </c>
      <c r="T12" s="41" t="str">
        <f t="shared" si="2"/>
        <v/>
      </c>
      <c r="U12" s="1"/>
      <c r="V12" s="44" t="str">
        <f t="shared" si="1"/>
        <v>Đạt</v>
      </c>
      <c r="W12" s="44"/>
      <c r="X12" s="59"/>
      <c r="Y12" s="59"/>
      <c r="Z12" s="90"/>
      <c r="AA12" s="8"/>
      <c r="AB12" s="8"/>
      <c r="AC12" s="8"/>
      <c r="AD12" s="60"/>
      <c r="AE12" s="8"/>
      <c r="AF12" s="61"/>
      <c r="AG12" s="62"/>
      <c r="AH12" s="61"/>
      <c r="AI12" s="62"/>
      <c r="AJ12" s="61"/>
      <c r="AK12" s="8"/>
      <c r="AL12" s="63"/>
    </row>
    <row r="13" spans="2:38" ht="35.1" customHeight="1">
      <c r="B13" s="46">
        <v>4</v>
      </c>
      <c r="C13" s="47" t="s">
        <v>158</v>
      </c>
      <c r="D13" s="48" t="s">
        <v>159</v>
      </c>
      <c r="E13" s="49" t="s">
        <v>160</v>
      </c>
      <c r="F13" s="50" t="s">
        <v>161</v>
      </c>
      <c r="G13" s="47" t="s">
        <v>74</v>
      </c>
      <c r="H13" s="51">
        <v>8</v>
      </c>
      <c r="I13" s="52" t="s">
        <v>37</v>
      </c>
      <c r="J13" s="52">
        <v>8</v>
      </c>
      <c r="K13" s="52" t="s">
        <v>37</v>
      </c>
      <c r="L13" s="58"/>
      <c r="M13" s="58"/>
      <c r="N13" s="58"/>
      <c r="O13" s="58"/>
      <c r="P13" s="54">
        <v>3</v>
      </c>
      <c r="Q13" s="55">
        <f t="shared" si="3"/>
        <v>5.5</v>
      </c>
      <c r="R13" s="56" t="str">
        <f t="shared" si="4"/>
        <v>C</v>
      </c>
      <c r="S13" s="57" t="str">
        <f t="shared" si="0"/>
        <v>Trung bình</v>
      </c>
      <c r="T13" s="41" t="str">
        <f t="shared" si="2"/>
        <v/>
      </c>
      <c r="U13" s="1"/>
      <c r="V13" s="44" t="str">
        <f t="shared" si="1"/>
        <v>Đạt</v>
      </c>
      <c r="W13" s="44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4"/>
    </row>
    <row r="14" spans="2:38" ht="35.1" customHeight="1">
      <c r="B14" s="46">
        <v>5</v>
      </c>
      <c r="C14" s="47" t="s">
        <v>162</v>
      </c>
      <c r="D14" s="48" t="s">
        <v>163</v>
      </c>
      <c r="E14" s="49" t="s">
        <v>164</v>
      </c>
      <c r="F14" s="50" t="s">
        <v>165</v>
      </c>
      <c r="G14" s="47" t="s">
        <v>64</v>
      </c>
      <c r="H14" s="51">
        <v>6</v>
      </c>
      <c r="I14" s="52" t="s">
        <v>37</v>
      </c>
      <c r="J14" s="52">
        <v>7</v>
      </c>
      <c r="K14" s="52" t="s">
        <v>37</v>
      </c>
      <c r="L14" s="58"/>
      <c r="M14" s="58"/>
      <c r="N14" s="58"/>
      <c r="O14" s="58"/>
      <c r="P14" s="54">
        <v>4</v>
      </c>
      <c r="Q14" s="55">
        <f t="shared" si="3"/>
        <v>5.4</v>
      </c>
      <c r="R14" s="56" t="str">
        <f t="shared" si="4"/>
        <v>D+</v>
      </c>
      <c r="S14" s="57" t="str">
        <f t="shared" si="0"/>
        <v>Trung bình yếu</v>
      </c>
      <c r="T14" s="41" t="str">
        <f t="shared" si="2"/>
        <v/>
      </c>
      <c r="U14" s="1"/>
      <c r="V14" s="44" t="str">
        <f t="shared" si="1"/>
        <v>Đạt</v>
      </c>
      <c r="W14" s="44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4"/>
    </row>
    <row r="15" spans="2:38" ht="35.1" customHeight="1">
      <c r="B15" s="46">
        <v>6</v>
      </c>
      <c r="C15" s="47" t="s">
        <v>166</v>
      </c>
      <c r="D15" s="48" t="s">
        <v>167</v>
      </c>
      <c r="E15" s="49" t="s">
        <v>81</v>
      </c>
      <c r="F15" s="50" t="s">
        <v>95</v>
      </c>
      <c r="G15" s="47" t="s">
        <v>121</v>
      </c>
      <c r="H15" s="51">
        <v>6</v>
      </c>
      <c r="I15" s="52" t="s">
        <v>37</v>
      </c>
      <c r="J15" s="52">
        <v>8</v>
      </c>
      <c r="K15" s="52" t="s">
        <v>37</v>
      </c>
      <c r="L15" s="58"/>
      <c r="M15" s="58"/>
      <c r="N15" s="58"/>
      <c r="O15" s="58"/>
      <c r="P15" s="54">
        <v>4</v>
      </c>
      <c r="Q15" s="55">
        <f t="shared" si="3"/>
        <v>5.8</v>
      </c>
      <c r="R15" s="56" t="str">
        <f t="shared" si="4"/>
        <v>C</v>
      </c>
      <c r="S15" s="57" t="str">
        <f t="shared" si="0"/>
        <v>Trung bình</v>
      </c>
      <c r="T15" s="41" t="str">
        <f t="shared" si="2"/>
        <v/>
      </c>
      <c r="U15" s="1"/>
      <c r="V15" s="44" t="str">
        <f t="shared" si="1"/>
        <v>Đạt</v>
      </c>
      <c r="W15" s="44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64"/>
    </row>
    <row r="16" spans="2:38" ht="35.1" customHeight="1">
      <c r="B16" s="46">
        <v>7</v>
      </c>
      <c r="C16" s="47" t="s">
        <v>168</v>
      </c>
      <c r="D16" s="48" t="s">
        <v>169</v>
      </c>
      <c r="E16" s="49" t="s">
        <v>170</v>
      </c>
      <c r="F16" s="50" t="s">
        <v>171</v>
      </c>
      <c r="G16" s="47" t="s">
        <v>64</v>
      </c>
      <c r="H16" s="51">
        <v>4</v>
      </c>
      <c r="I16" s="52" t="s">
        <v>37</v>
      </c>
      <c r="J16" s="52">
        <v>4</v>
      </c>
      <c r="K16" s="52" t="s">
        <v>37</v>
      </c>
      <c r="L16" s="58"/>
      <c r="M16" s="58"/>
      <c r="N16" s="58"/>
      <c r="O16" s="58"/>
      <c r="P16" s="54">
        <v>5</v>
      </c>
      <c r="Q16" s="55">
        <f t="shared" si="3"/>
        <v>4.5</v>
      </c>
      <c r="R16" s="56" t="str">
        <f t="shared" si="4"/>
        <v>D</v>
      </c>
      <c r="S16" s="57" t="str">
        <f t="shared" si="0"/>
        <v>Trung bình yếu</v>
      </c>
      <c r="T16" s="41" t="str">
        <f t="shared" si="2"/>
        <v/>
      </c>
      <c r="U16" s="1"/>
      <c r="V16" s="44" t="str">
        <f t="shared" si="1"/>
        <v>Đạt</v>
      </c>
      <c r="W16" s="44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64"/>
    </row>
    <row r="17" spans="2:38" ht="35.1" customHeight="1">
      <c r="B17" s="46">
        <v>8</v>
      </c>
      <c r="C17" s="47" t="s">
        <v>172</v>
      </c>
      <c r="D17" s="48" t="s">
        <v>173</v>
      </c>
      <c r="E17" s="49" t="s">
        <v>174</v>
      </c>
      <c r="F17" s="50" t="s">
        <v>175</v>
      </c>
      <c r="G17" s="47" t="s">
        <v>74</v>
      </c>
      <c r="H17" s="51">
        <v>6</v>
      </c>
      <c r="I17" s="52" t="s">
        <v>37</v>
      </c>
      <c r="J17" s="52">
        <v>6</v>
      </c>
      <c r="K17" s="52" t="s">
        <v>37</v>
      </c>
      <c r="L17" s="58"/>
      <c r="M17" s="58"/>
      <c r="N17" s="58"/>
      <c r="O17" s="58"/>
      <c r="P17" s="54">
        <v>6</v>
      </c>
      <c r="Q17" s="55">
        <f t="shared" si="3"/>
        <v>6</v>
      </c>
      <c r="R17" s="56" t="str">
        <f t="shared" si="4"/>
        <v>C</v>
      </c>
      <c r="S17" s="57" t="str">
        <f t="shared" si="0"/>
        <v>Trung bình</v>
      </c>
      <c r="T17" s="41" t="str">
        <f t="shared" si="2"/>
        <v/>
      </c>
      <c r="U17" s="1"/>
      <c r="V17" s="44" t="str">
        <f t="shared" si="1"/>
        <v>Đạt</v>
      </c>
      <c r="W17" s="44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64"/>
    </row>
    <row r="18" spans="2:38" ht="35.1" customHeight="1">
      <c r="B18" s="46">
        <v>9</v>
      </c>
      <c r="C18" s="47" t="s">
        <v>176</v>
      </c>
      <c r="D18" s="48" t="s">
        <v>177</v>
      </c>
      <c r="E18" s="49" t="s">
        <v>89</v>
      </c>
      <c r="F18" s="50" t="s">
        <v>178</v>
      </c>
      <c r="G18" s="47" t="s">
        <v>121</v>
      </c>
      <c r="H18" s="51">
        <v>8</v>
      </c>
      <c r="I18" s="52" t="s">
        <v>37</v>
      </c>
      <c r="J18" s="52">
        <v>9</v>
      </c>
      <c r="K18" s="52" t="s">
        <v>37</v>
      </c>
      <c r="L18" s="58"/>
      <c r="M18" s="58"/>
      <c r="N18" s="58"/>
      <c r="O18" s="58"/>
      <c r="P18" s="54">
        <v>3</v>
      </c>
      <c r="Q18" s="55">
        <f t="shared" si="3"/>
        <v>5.9</v>
      </c>
      <c r="R18" s="56" t="str">
        <f t="shared" si="4"/>
        <v>C</v>
      </c>
      <c r="S18" s="57" t="str">
        <f t="shared" si="0"/>
        <v>Trung bình</v>
      </c>
      <c r="T18" s="41" t="str">
        <f t="shared" si="2"/>
        <v/>
      </c>
      <c r="U18" s="1"/>
      <c r="V18" s="44" t="str">
        <f t="shared" si="1"/>
        <v>Đạt</v>
      </c>
      <c r="W18" s="44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64"/>
    </row>
    <row r="19" spans="2:38" ht="35.1" customHeight="1">
      <c r="B19" s="46">
        <v>10</v>
      </c>
      <c r="C19" s="47" t="s">
        <v>179</v>
      </c>
      <c r="D19" s="48" t="s">
        <v>180</v>
      </c>
      <c r="E19" s="49" t="s">
        <v>181</v>
      </c>
      <c r="F19" s="50" t="s">
        <v>182</v>
      </c>
      <c r="G19" s="47" t="s">
        <v>69</v>
      </c>
      <c r="H19" s="51">
        <v>6</v>
      </c>
      <c r="I19" s="52" t="s">
        <v>37</v>
      </c>
      <c r="J19" s="52">
        <v>6</v>
      </c>
      <c r="K19" s="52" t="s">
        <v>37</v>
      </c>
      <c r="L19" s="58"/>
      <c r="M19" s="58"/>
      <c r="N19" s="58"/>
      <c r="O19" s="58"/>
      <c r="P19" s="54">
        <v>5</v>
      </c>
      <c r="Q19" s="55">
        <f t="shared" si="3"/>
        <v>5.5</v>
      </c>
      <c r="R19" s="56" t="str">
        <f t="shared" si="4"/>
        <v>C</v>
      </c>
      <c r="S19" s="57" t="str">
        <f t="shared" si="0"/>
        <v>Trung bình</v>
      </c>
      <c r="T19" s="41" t="str">
        <f t="shared" si="2"/>
        <v/>
      </c>
      <c r="U19" s="1"/>
      <c r="V19" s="44" t="str">
        <f t="shared" si="1"/>
        <v>Đạt</v>
      </c>
      <c r="W19" s="44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64"/>
    </row>
    <row r="20" spans="2:38" ht="35.1" customHeight="1">
      <c r="B20" s="46">
        <v>11</v>
      </c>
      <c r="C20" s="47" t="s">
        <v>183</v>
      </c>
      <c r="D20" s="48" t="s">
        <v>184</v>
      </c>
      <c r="E20" s="49" t="s">
        <v>185</v>
      </c>
      <c r="F20" s="50" t="s">
        <v>186</v>
      </c>
      <c r="G20" s="47" t="s">
        <v>187</v>
      </c>
      <c r="H20" s="51">
        <v>0</v>
      </c>
      <c r="I20" s="52" t="s">
        <v>37</v>
      </c>
      <c r="J20" s="52">
        <v>0</v>
      </c>
      <c r="K20" s="52" t="s">
        <v>37</v>
      </c>
      <c r="L20" s="58"/>
      <c r="M20" s="58"/>
      <c r="N20" s="58"/>
      <c r="O20" s="58"/>
      <c r="P20" s="93" t="s">
        <v>252</v>
      </c>
      <c r="Q20" s="55">
        <f t="shared" si="3"/>
        <v>0</v>
      </c>
      <c r="R20" s="56" t="str">
        <f t="shared" si="4"/>
        <v>F</v>
      </c>
      <c r="S20" s="57" t="str">
        <f t="shared" si="0"/>
        <v>Kém</v>
      </c>
      <c r="T20" s="41" t="str">
        <f t="shared" si="2"/>
        <v>Không đủ ĐKDT</v>
      </c>
      <c r="U20" s="1"/>
      <c r="V20" s="44" t="str">
        <f t="shared" si="1"/>
        <v>Học lại</v>
      </c>
      <c r="W20" s="44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64"/>
    </row>
    <row r="21" spans="2:38" ht="35.1" customHeight="1">
      <c r="B21" s="46">
        <v>12</v>
      </c>
      <c r="C21" s="47" t="s">
        <v>188</v>
      </c>
      <c r="D21" s="48" t="s">
        <v>189</v>
      </c>
      <c r="E21" s="49" t="s">
        <v>185</v>
      </c>
      <c r="F21" s="50" t="s">
        <v>190</v>
      </c>
      <c r="G21" s="47" t="s">
        <v>104</v>
      </c>
      <c r="H21" s="51">
        <v>0</v>
      </c>
      <c r="I21" s="52" t="s">
        <v>37</v>
      </c>
      <c r="J21" s="52">
        <v>0</v>
      </c>
      <c r="K21" s="52" t="s">
        <v>37</v>
      </c>
      <c r="L21" s="58"/>
      <c r="M21" s="58"/>
      <c r="N21" s="58"/>
      <c r="O21" s="58"/>
      <c r="P21" s="93" t="s">
        <v>252</v>
      </c>
      <c r="Q21" s="55">
        <f t="shared" si="3"/>
        <v>0</v>
      </c>
      <c r="R21" s="56" t="str">
        <f t="shared" si="4"/>
        <v>F</v>
      </c>
      <c r="S21" s="57" t="str">
        <f t="shared" si="0"/>
        <v>Kém</v>
      </c>
      <c r="T21" s="41" t="str">
        <f t="shared" si="2"/>
        <v>Không đủ ĐKDT</v>
      </c>
      <c r="U21" s="1"/>
      <c r="V21" s="44" t="str">
        <f t="shared" si="1"/>
        <v>Học lại</v>
      </c>
      <c r="W21" s="44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64"/>
    </row>
    <row r="22" spans="2:38" ht="35.1" customHeight="1">
      <c r="B22" s="46">
        <v>13</v>
      </c>
      <c r="C22" s="47" t="s">
        <v>191</v>
      </c>
      <c r="D22" s="48" t="s">
        <v>192</v>
      </c>
      <c r="E22" s="49" t="s">
        <v>193</v>
      </c>
      <c r="F22" s="50" t="s">
        <v>194</v>
      </c>
      <c r="G22" s="47" t="s">
        <v>121</v>
      </c>
      <c r="H22" s="51">
        <v>4</v>
      </c>
      <c r="I22" s="52" t="s">
        <v>37</v>
      </c>
      <c r="J22" s="52">
        <v>4</v>
      </c>
      <c r="K22" s="52" t="s">
        <v>37</v>
      </c>
      <c r="L22" s="58"/>
      <c r="M22" s="58"/>
      <c r="N22" s="58"/>
      <c r="O22" s="58"/>
      <c r="P22" s="54">
        <v>5</v>
      </c>
      <c r="Q22" s="55">
        <f t="shared" si="3"/>
        <v>4.5</v>
      </c>
      <c r="R22" s="56" t="str">
        <f t="shared" si="4"/>
        <v>D</v>
      </c>
      <c r="S22" s="57" t="str">
        <f t="shared" si="0"/>
        <v>Trung bình yếu</v>
      </c>
      <c r="T22" s="41" t="str">
        <f t="shared" si="2"/>
        <v/>
      </c>
      <c r="U22" s="1"/>
      <c r="V22" s="44" t="str">
        <f t="shared" si="1"/>
        <v>Đạt</v>
      </c>
      <c r="W22" s="44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64"/>
    </row>
    <row r="23" spans="2:38" ht="35.1" customHeight="1">
      <c r="B23" s="46">
        <v>14</v>
      </c>
      <c r="C23" s="47" t="s">
        <v>195</v>
      </c>
      <c r="D23" s="48" t="s">
        <v>80</v>
      </c>
      <c r="E23" s="49" t="s">
        <v>196</v>
      </c>
      <c r="F23" s="50" t="s">
        <v>197</v>
      </c>
      <c r="G23" s="47" t="s">
        <v>64</v>
      </c>
      <c r="H23" s="51">
        <v>6</v>
      </c>
      <c r="I23" s="52" t="s">
        <v>37</v>
      </c>
      <c r="J23" s="52">
        <v>7</v>
      </c>
      <c r="K23" s="52" t="s">
        <v>37</v>
      </c>
      <c r="L23" s="58"/>
      <c r="M23" s="58"/>
      <c r="N23" s="58"/>
      <c r="O23" s="58"/>
      <c r="P23" s="54">
        <v>4</v>
      </c>
      <c r="Q23" s="55">
        <f t="shared" si="3"/>
        <v>5.4</v>
      </c>
      <c r="R23" s="56" t="str">
        <f t="shared" si="4"/>
        <v>D+</v>
      </c>
      <c r="S23" s="57" t="str">
        <f t="shared" si="0"/>
        <v>Trung bình yếu</v>
      </c>
      <c r="T23" s="41" t="str">
        <f t="shared" si="2"/>
        <v/>
      </c>
      <c r="U23" s="1"/>
      <c r="V23" s="44" t="str">
        <f t="shared" si="1"/>
        <v>Đạt</v>
      </c>
      <c r="W23" s="44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64"/>
    </row>
    <row r="24" spans="2:38" ht="35.1" customHeight="1">
      <c r="B24" s="46">
        <v>15</v>
      </c>
      <c r="C24" s="47" t="s">
        <v>198</v>
      </c>
      <c r="D24" s="48" t="s">
        <v>199</v>
      </c>
      <c r="E24" s="49" t="s">
        <v>200</v>
      </c>
      <c r="F24" s="50" t="s">
        <v>201</v>
      </c>
      <c r="G24" s="47" t="s">
        <v>121</v>
      </c>
      <c r="H24" s="51">
        <v>8</v>
      </c>
      <c r="I24" s="52" t="s">
        <v>37</v>
      </c>
      <c r="J24" s="52">
        <v>9</v>
      </c>
      <c r="K24" s="52" t="s">
        <v>37</v>
      </c>
      <c r="L24" s="58"/>
      <c r="M24" s="58"/>
      <c r="N24" s="58"/>
      <c r="O24" s="58"/>
      <c r="P24" s="54">
        <v>2</v>
      </c>
      <c r="Q24" s="55">
        <f t="shared" si="3"/>
        <v>5.4</v>
      </c>
      <c r="R24" s="56" t="str">
        <f t="shared" si="4"/>
        <v>D+</v>
      </c>
      <c r="S24" s="57" t="str">
        <f t="shared" si="0"/>
        <v>Trung bình yếu</v>
      </c>
      <c r="T24" s="41" t="str">
        <f t="shared" si="2"/>
        <v/>
      </c>
      <c r="U24" s="1"/>
      <c r="V24" s="44" t="str">
        <f t="shared" si="1"/>
        <v>Đạt</v>
      </c>
      <c r="W24" s="44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64"/>
    </row>
    <row r="25" spans="2:38" ht="35.1" customHeight="1">
      <c r="B25" s="46">
        <v>16</v>
      </c>
      <c r="C25" s="47" t="s">
        <v>202</v>
      </c>
      <c r="D25" s="48" t="s">
        <v>80</v>
      </c>
      <c r="E25" s="49" t="s">
        <v>200</v>
      </c>
      <c r="F25" s="50" t="s">
        <v>203</v>
      </c>
      <c r="G25" s="47" t="s">
        <v>121</v>
      </c>
      <c r="H25" s="51">
        <v>6</v>
      </c>
      <c r="I25" s="52" t="s">
        <v>37</v>
      </c>
      <c r="J25" s="52">
        <v>6</v>
      </c>
      <c r="K25" s="52" t="s">
        <v>37</v>
      </c>
      <c r="L25" s="58"/>
      <c r="M25" s="58"/>
      <c r="N25" s="58"/>
      <c r="O25" s="58"/>
      <c r="P25" s="54">
        <v>5</v>
      </c>
      <c r="Q25" s="55">
        <f t="shared" si="3"/>
        <v>5.5</v>
      </c>
      <c r="R25" s="56" t="str">
        <f t="shared" si="4"/>
        <v>C</v>
      </c>
      <c r="S25" s="57" t="str">
        <f t="shared" si="0"/>
        <v>Trung bình</v>
      </c>
      <c r="T25" s="41" t="str">
        <f t="shared" si="2"/>
        <v/>
      </c>
      <c r="U25" s="1"/>
      <c r="V25" s="44" t="str">
        <f t="shared" si="1"/>
        <v>Đạt</v>
      </c>
      <c r="W25" s="44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64"/>
    </row>
    <row r="26" spans="2:38" ht="35.1" customHeight="1">
      <c r="B26" s="46">
        <v>17</v>
      </c>
      <c r="C26" s="47" t="s">
        <v>204</v>
      </c>
      <c r="D26" s="48" t="s">
        <v>205</v>
      </c>
      <c r="E26" s="49" t="s">
        <v>206</v>
      </c>
      <c r="F26" s="50" t="s">
        <v>207</v>
      </c>
      <c r="G26" s="47" t="s">
        <v>69</v>
      </c>
      <c r="H26" s="51">
        <v>8</v>
      </c>
      <c r="I26" s="52" t="s">
        <v>37</v>
      </c>
      <c r="J26" s="52">
        <v>8</v>
      </c>
      <c r="K26" s="52" t="s">
        <v>37</v>
      </c>
      <c r="L26" s="58"/>
      <c r="M26" s="58"/>
      <c r="N26" s="58"/>
      <c r="O26" s="58"/>
      <c r="P26" s="54">
        <v>2</v>
      </c>
      <c r="Q26" s="55">
        <f t="shared" si="3"/>
        <v>5</v>
      </c>
      <c r="R26" s="56" t="str">
        <f t="shared" si="4"/>
        <v>D+</v>
      </c>
      <c r="S26" s="57" t="str">
        <f t="shared" si="0"/>
        <v>Trung bình yếu</v>
      </c>
      <c r="T26" s="41" t="str">
        <f t="shared" si="2"/>
        <v/>
      </c>
      <c r="U26" s="1"/>
      <c r="V26" s="44" t="str">
        <f t="shared" si="1"/>
        <v>Đạt</v>
      </c>
      <c r="W26" s="44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64"/>
    </row>
    <row r="27" spans="2:38" ht="35.1" customHeight="1">
      <c r="B27" s="46">
        <v>18</v>
      </c>
      <c r="C27" s="47" t="s">
        <v>208</v>
      </c>
      <c r="D27" s="48" t="s">
        <v>209</v>
      </c>
      <c r="E27" s="49" t="s">
        <v>210</v>
      </c>
      <c r="F27" s="50" t="s">
        <v>211</v>
      </c>
      <c r="G27" s="47" t="s">
        <v>74</v>
      </c>
      <c r="H27" s="51">
        <v>6</v>
      </c>
      <c r="I27" s="52" t="s">
        <v>37</v>
      </c>
      <c r="J27" s="52">
        <v>8</v>
      </c>
      <c r="K27" s="52" t="s">
        <v>37</v>
      </c>
      <c r="L27" s="58"/>
      <c r="M27" s="58"/>
      <c r="N27" s="58"/>
      <c r="O27" s="58"/>
      <c r="P27" s="54">
        <v>2</v>
      </c>
      <c r="Q27" s="55">
        <f t="shared" si="3"/>
        <v>4.8</v>
      </c>
      <c r="R27" s="56" t="str">
        <f t="shared" si="4"/>
        <v>D</v>
      </c>
      <c r="S27" s="57" t="str">
        <f t="shared" si="0"/>
        <v>Trung bình yếu</v>
      </c>
      <c r="T27" s="41" t="str">
        <f t="shared" si="2"/>
        <v/>
      </c>
      <c r="U27" s="1"/>
      <c r="V27" s="44" t="str">
        <f t="shared" si="1"/>
        <v>Đạt</v>
      </c>
      <c r="W27" s="44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64"/>
    </row>
    <row r="28" spans="2:38" ht="35.1" customHeight="1">
      <c r="B28" s="46">
        <v>19</v>
      </c>
      <c r="C28" s="47" t="s">
        <v>212</v>
      </c>
      <c r="D28" s="48" t="s">
        <v>213</v>
      </c>
      <c r="E28" s="49" t="s">
        <v>214</v>
      </c>
      <c r="F28" s="50" t="s">
        <v>215</v>
      </c>
      <c r="G28" s="47" t="s">
        <v>91</v>
      </c>
      <c r="H28" s="51">
        <v>6</v>
      </c>
      <c r="I28" s="52" t="s">
        <v>37</v>
      </c>
      <c r="J28" s="52">
        <v>6</v>
      </c>
      <c r="K28" s="52" t="s">
        <v>37</v>
      </c>
      <c r="L28" s="58"/>
      <c r="M28" s="58"/>
      <c r="N28" s="58"/>
      <c r="O28" s="58"/>
      <c r="P28" s="54">
        <v>2</v>
      </c>
      <c r="Q28" s="55">
        <f t="shared" si="3"/>
        <v>4</v>
      </c>
      <c r="R28" s="56" t="str">
        <f t="shared" si="4"/>
        <v>D</v>
      </c>
      <c r="S28" s="57" t="str">
        <f t="shared" si="0"/>
        <v>Trung bình yếu</v>
      </c>
      <c r="T28" s="41" t="str">
        <f t="shared" si="2"/>
        <v/>
      </c>
      <c r="U28" s="1"/>
      <c r="V28" s="44" t="str">
        <f t="shared" si="1"/>
        <v>Đạt</v>
      </c>
      <c r="W28" s="44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64"/>
    </row>
    <row r="29" spans="2:38" ht="35.1" customHeight="1">
      <c r="B29" s="46">
        <v>20</v>
      </c>
      <c r="C29" s="47" t="s">
        <v>216</v>
      </c>
      <c r="D29" s="48" t="s">
        <v>217</v>
      </c>
      <c r="E29" s="49" t="s">
        <v>115</v>
      </c>
      <c r="F29" s="50" t="s">
        <v>218</v>
      </c>
      <c r="G29" s="47" t="s">
        <v>69</v>
      </c>
      <c r="H29" s="51">
        <v>8</v>
      </c>
      <c r="I29" s="52" t="s">
        <v>37</v>
      </c>
      <c r="J29" s="52">
        <v>8</v>
      </c>
      <c r="K29" s="52" t="s">
        <v>37</v>
      </c>
      <c r="L29" s="58"/>
      <c r="M29" s="58"/>
      <c r="N29" s="58"/>
      <c r="O29" s="58"/>
      <c r="P29" s="54">
        <v>5</v>
      </c>
      <c r="Q29" s="55">
        <f t="shared" si="3"/>
        <v>6.5</v>
      </c>
      <c r="R29" s="56" t="str">
        <f t="shared" si="4"/>
        <v>C+</v>
      </c>
      <c r="S29" s="57" t="str">
        <f t="shared" si="0"/>
        <v>Trung bình</v>
      </c>
      <c r="T29" s="41" t="str">
        <f t="shared" si="2"/>
        <v/>
      </c>
      <c r="U29" s="1"/>
      <c r="V29" s="44" t="str">
        <f t="shared" si="1"/>
        <v>Đạt</v>
      </c>
      <c r="W29" s="44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64"/>
    </row>
    <row r="30" spans="2:38" ht="35.1" customHeight="1">
      <c r="B30" s="46">
        <v>21</v>
      </c>
      <c r="C30" s="47" t="s">
        <v>219</v>
      </c>
      <c r="D30" s="48" t="s">
        <v>123</v>
      </c>
      <c r="E30" s="49" t="s">
        <v>119</v>
      </c>
      <c r="F30" s="50" t="s">
        <v>220</v>
      </c>
      <c r="G30" s="47" t="s">
        <v>69</v>
      </c>
      <c r="H30" s="51">
        <v>8</v>
      </c>
      <c r="I30" s="52" t="s">
        <v>37</v>
      </c>
      <c r="J30" s="52">
        <v>8</v>
      </c>
      <c r="K30" s="52" t="s">
        <v>37</v>
      </c>
      <c r="L30" s="58"/>
      <c r="M30" s="58"/>
      <c r="N30" s="58"/>
      <c r="O30" s="58"/>
      <c r="P30" s="54">
        <v>2</v>
      </c>
      <c r="Q30" s="55">
        <f t="shared" si="3"/>
        <v>5</v>
      </c>
      <c r="R30" s="56" t="str">
        <f t="shared" si="4"/>
        <v>D+</v>
      </c>
      <c r="S30" s="57" t="str">
        <f t="shared" si="0"/>
        <v>Trung bình yếu</v>
      </c>
      <c r="T30" s="41" t="str">
        <f t="shared" si="2"/>
        <v/>
      </c>
      <c r="U30" s="1"/>
      <c r="V30" s="44" t="str">
        <f t="shared" si="1"/>
        <v>Đạt</v>
      </c>
      <c r="W30" s="44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64"/>
    </row>
    <row r="31" spans="2:38" ht="35.1" customHeight="1">
      <c r="B31" s="46">
        <v>22</v>
      </c>
      <c r="C31" s="47" t="s">
        <v>221</v>
      </c>
      <c r="D31" s="48" t="s">
        <v>222</v>
      </c>
      <c r="E31" s="49" t="s">
        <v>223</v>
      </c>
      <c r="F31" s="50" t="s">
        <v>224</v>
      </c>
      <c r="G31" s="47" t="s">
        <v>91</v>
      </c>
      <c r="H31" s="51">
        <v>6</v>
      </c>
      <c r="I31" s="52" t="s">
        <v>37</v>
      </c>
      <c r="J31" s="52">
        <v>6</v>
      </c>
      <c r="K31" s="52" t="s">
        <v>37</v>
      </c>
      <c r="L31" s="58"/>
      <c r="M31" s="58"/>
      <c r="N31" s="58"/>
      <c r="O31" s="58"/>
      <c r="P31" s="54">
        <v>2</v>
      </c>
      <c r="Q31" s="55">
        <f t="shared" si="3"/>
        <v>4</v>
      </c>
      <c r="R31" s="56" t="str">
        <f t="shared" si="4"/>
        <v>D</v>
      </c>
      <c r="S31" s="57" t="str">
        <f t="shared" si="0"/>
        <v>Trung bình yếu</v>
      </c>
      <c r="T31" s="41" t="str">
        <f t="shared" si="2"/>
        <v/>
      </c>
      <c r="U31" s="1"/>
      <c r="V31" s="44" t="str">
        <f t="shared" si="1"/>
        <v>Đạt</v>
      </c>
      <c r="W31" s="44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64"/>
    </row>
    <row r="32" spans="2:38" ht="35.1" customHeight="1">
      <c r="B32" s="46">
        <v>23</v>
      </c>
      <c r="C32" s="47" t="s">
        <v>225</v>
      </c>
      <c r="D32" s="48" t="s">
        <v>226</v>
      </c>
      <c r="E32" s="49" t="s">
        <v>227</v>
      </c>
      <c r="F32" s="50" t="s">
        <v>228</v>
      </c>
      <c r="G32" s="47" t="s">
        <v>69</v>
      </c>
      <c r="H32" s="51">
        <v>2</v>
      </c>
      <c r="I32" s="52" t="s">
        <v>37</v>
      </c>
      <c r="J32" s="52">
        <v>2</v>
      </c>
      <c r="K32" s="52" t="s">
        <v>37</v>
      </c>
      <c r="L32" s="58"/>
      <c r="M32" s="58"/>
      <c r="N32" s="58"/>
      <c r="O32" s="58"/>
      <c r="P32" s="93" t="s">
        <v>249</v>
      </c>
      <c r="Q32" s="55">
        <f t="shared" si="3"/>
        <v>0</v>
      </c>
      <c r="R32" s="56" t="str">
        <f t="shared" si="4"/>
        <v>F</v>
      </c>
      <c r="S32" s="57" t="str">
        <f t="shared" si="0"/>
        <v>Kém</v>
      </c>
      <c r="T32" s="41" t="str">
        <f t="shared" si="2"/>
        <v>Vắng</v>
      </c>
      <c r="U32" s="1"/>
      <c r="V32" s="44" t="str">
        <f t="shared" si="1"/>
        <v>Học lại</v>
      </c>
      <c r="W32" s="44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64"/>
    </row>
    <row r="33" spans="1:38" ht="35.1" customHeight="1">
      <c r="B33" s="46">
        <v>24</v>
      </c>
      <c r="C33" s="47" t="s">
        <v>229</v>
      </c>
      <c r="D33" s="48" t="s">
        <v>230</v>
      </c>
      <c r="E33" s="49" t="s">
        <v>231</v>
      </c>
      <c r="F33" s="50" t="s">
        <v>232</v>
      </c>
      <c r="G33" s="47" t="s">
        <v>233</v>
      </c>
      <c r="H33" s="51">
        <v>4</v>
      </c>
      <c r="I33" s="52" t="s">
        <v>37</v>
      </c>
      <c r="J33" s="52">
        <v>4</v>
      </c>
      <c r="K33" s="52" t="s">
        <v>37</v>
      </c>
      <c r="L33" s="58"/>
      <c r="M33" s="58"/>
      <c r="N33" s="58"/>
      <c r="O33" s="58"/>
      <c r="P33" s="54">
        <v>8</v>
      </c>
      <c r="Q33" s="55">
        <f t="shared" si="3"/>
        <v>6</v>
      </c>
      <c r="R33" s="56" t="str">
        <f t="shared" si="4"/>
        <v>C</v>
      </c>
      <c r="S33" s="57" t="str">
        <f t="shared" si="0"/>
        <v>Trung bình</v>
      </c>
      <c r="T33" s="41" t="str">
        <f t="shared" si="2"/>
        <v/>
      </c>
      <c r="U33" s="1"/>
      <c r="V33" s="44" t="str">
        <f t="shared" si="1"/>
        <v>Đạt</v>
      </c>
      <c r="W33" s="44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64"/>
    </row>
    <row r="34" spans="1:38" ht="35.1" customHeight="1">
      <c r="B34" s="46">
        <v>25</v>
      </c>
      <c r="C34" s="47" t="s">
        <v>234</v>
      </c>
      <c r="D34" s="48" t="s">
        <v>235</v>
      </c>
      <c r="E34" s="49" t="s">
        <v>236</v>
      </c>
      <c r="F34" s="50" t="s">
        <v>237</v>
      </c>
      <c r="G34" s="47" t="s">
        <v>69</v>
      </c>
      <c r="H34" s="51">
        <v>8</v>
      </c>
      <c r="I34" s="52" t="s">
        <v>37</v>
      </c>
      <c r="J34" s="52">
        <v>8</v>
      </c>
      <c r="K34" s="52" t="s">
        <v>37</v>
      </c>
      <c r="L34" s="58"/>
      <c r="M34" s="58"/>
      <c r="N34" s="58"/>
      <c r="O34" s="58"/>
      <c r="P34" s="54">
        <v>5</v>
      </c>
      <c r="Q34" s="55">
        <f t="shared" si="3"/>
        <v>6.5</v>
      </c>
      <c r="R34" s="56" t="str">
        <f t="shared" si="4"/>
        <v>C+</v>
      </c>
      <c r="S34" s="57" t="str">
        <f t="shared" si="0"/>
        <v>Trung bình</v>
      </c>
      <c r="T34" s="41" t="str">
        <f t="shared" si="2"/>
        <v/>
      </c>
      <c r="U34" s="1"/>
      <c r="V34" s="44" t="str">
        <f t="shared" si="1"/>
        <v>Đạt</v>
      </c>
      <c r="W34" s="44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64"/>
    </row>
    <row r="35" spans="1:38" ht="35.1" customHeight="1">
      <c r="B35" s="46">
        <v>26</v>
      </c>
      <c r="C35" s="47" t="s">
        <v>238</v>
      </c>
      <c r="D35" s="48" t="s">
        <v>239</v>
      </c>
      <c r="E35" s="49" t="s">
        <v>143</v>
      </c>
      <c r="F35" s="50" t="s">
        <v>240</v>
      </c>
      <c r="G35" s="47" t="s">
        <v>64</v>
      </c>
      <c r="H35" s="51">
        <v>8</v>
      </c>
      <c r="I35" s="52" t="s">
        <v>37</v>
      </c>
      <c r="J35" s="52">
        <v>9</v>
      </c>
      <c r="K35" s="52" t="s">
        <v>37</v>
      </c>
      <c r="L35" s="58"/>
      <c r="M35" s="58"/>
      <c r="N35" s="58"/>
      <c r="O35" s="58"/>
      <c r="P35" s="54">
        <v>7</v>
      </c>
      <c r="Q35" s="55">
        <f t="shared" si="3"/>
        <v>7.9</v>
      </c>
      <c r="R35" s="56" t="str">
        <f t="shared" si="4"/>
        <v>B</v>
      </c>
      <c r="S35" s="57" t="str">
        <f t="shared" si="0"/>
        <v>Khá</v>
      </c>
      <c r="T35" s="41" t="str">
        <f t="shared" si="2"/>
        <v/>
      </c>
      <c r="U35" s="1"/>
      <c r="V35" s="44" t="str">
        <f t="shared" si="1"/>
        <v>Đạt</v>
      </c>
      <c r="W35" s="44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64"/>
    </row>
    <row r="36" spans="1:38" ht="35.1" customHeight="1">
      <c r="B36" s="46">
        <v>27</v>
      </c>
      <c r="C36" s="47" t="s">
        <v>241</v>
      </c>
      <c r="D36" s="48" t="s">
        <v>80</v>
      </c>
      <c r="E36" s="49" t="s">
        <v>242</v>
      </c>
      <c r="F36" s="50" t="s">
        <v>243</v>
      </c>
      <c r="G36" s="47" t="s">
        <v>91</v>
      </c>
      <c r="H36" s="51">
        <v>6</v>
      </c>
      <c r="I36" s="52" t="s">
        <v>37</v>
      </c>
      <c r="J36" s="52">
        <v>6</v>
      </c>
      <c r="K36" s="52" t="s">
        <v>37</v>
      </c>
      <c r="L36" s="58"/>
      <c r="M36" s="58"/>
      <c r="N36" s="58"/>
      <c r="O36" s="58"/>
      <c r="P36" s="54">
        <v>2</v>
      </c>
      <c r="Q36" s="55">
        <f t="shared" si="3"/>
        <v>4</v>
      </c>
      <c r="R36" s="56" t="str">
        <f t="shared" si="4"/>
        <v>D</v>
      </c>
      <c r="S36" s="57" t="str">
        <f t="shared" si="0"/>
        <v>Trung bình yếu</v>
      </c>
      <c r="T36" s="41" t="str">
        <f t="shared" si="2"/>
        <v/>
      </c>
      <c r="U36" s="1"/>
      <c r="V36" s="44" t="str">
        <f t="shared" si="1"/>
        <v>Đạt</v>
      </c>
      <c r="W36" s="44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64"/>
    </row>
    <row r="37" spans="1:38" ht="35.1" customHeight="1">
      <c r="B37" s="46">
        <v>28</v>
      </c>
      <c r="C37" s="47" t="s">
        <v>244</v>
      </c>
      <c r="D37" s="48" t="s">
        <v>245</v>
      </c>
      <c r="E37" s="49" t="s">
        <v>246</v>
      </c>
      <c r="F37" s="50" t="s">
        <v>247</v>
      </c>
      <c r="G37" s="47" t="s">
        <v>64</v>
      </c>
      <c r="H37" s="51">
        <v>8</v>
      </c>
      <c r="I37" s="52" t="s">
        <v>37</v>
      </c>
      <c r="J37" s="52">
        <v>9</v>
      </c>
      <c r="K37" s="52" t="s">
        <v>37</v>
      </c>
      <c r="L37" s="58"/>
      <c r="M37" s="58"/>
      <c r="N37" s="58"/>
      <c r="O37" s="58"/>
      <c r="P37" s="54">
        <v>6</v>
      </c>
      <c r="Q37" s="55">
        <f t="shared" si="3"/>
        <v>7.4</v>
      </c>
      <c r="R37" s="56" t="str">
        <f t="shared" si="4"/>
        <v>B</v>
      </c>
      <c r="S37" s="57" t="str">
        <f t="shared" si="0"/>
        <v>Khá</v>
      </c>
      <c r="T37" s="41" t="str">
        <f t="shared" si="2"/>
        <v/>
      </c>
      <c r="U37" s="1"/>
      <c r="V37" s="44" t="str">
        <f t="shared" si="1"/>
        <v>Đạt</v>
      </c>
      <c r="W37" s="44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64"/>
    </row>
    <row r="38" spans="1:38" ht="16.5">
      <c r="A38" s="64"/>
      <c r="B38" s="122" t="s">
        <v>38</v>
      </c>
      <c r="C38" s="122"/>
      <c r="D38" s="66"/>
      <c r="E38" s="67"/>
      <c r="F38" s="67"/>
      <c r="G38" s="67"/>
      <c r="H38" s="68"/>
      <c r="I38" s="69"/>
      <c r="J38" s="69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1"/>
    </row>
    <row r="39" spans="1:38" ht="16.5" customHeight="1">
      <c r="A39" s="64"/>
      <c r="B39" s="71" t="s">
        <v>39</v>
      </c>
      <c r="C39" s="71"/>
      <c r="D39" s="72">
        <f>+$Y$8</f>
        <v>28</v>
      </c>
      <c r="E39" s="73" t="s">
        <v>40</v>
      </c>
      <c r="F39" s="73"/>
      <c r="G39" s="117" t="s">
        <v>41</v>
      </c>
      <c r="H39" s="117"/>
      <c r="I39" s="117"/>
      <c r="J39" s="117"/>
      <c r="K39" s="117"/>
      <c r="L39" s="117"/>
      <c r="M39" s="117"/>
      <c r="N39" s="117"/>
      <c r="O39" s="117"/>
      <c r="P39" s="43">
        <f>$Y$8 -COUNTIF($T$9:$T$198,"Vắng") -COUNTIF($T$9:$T$198,"Vắng có phép") - COUNTIF($T$9:$T$198,"Đình chỉ thi") - COUNTIF($T$9:$T$198,"Không đủ ĐKDT")</f>
        <v>25</v>
      </c>
      <c r="Q39" s="43"/>
      <c r="R39" s="74"/>
      <c r="S39" s="75"/>
      <c r="T39" s="75" t="s">
        <v>40</v>
      </c>
      <c r="U39" s="1"/>
    </row>
    <row r="40" spans="1:38" ht="16.5" customHeight="1">
      <c r="A40" s="64"/>
      <c r="B40" s="71" t="s">
        <v>42</v>
      </c>
      <c r="C40" s="71"/>
      <c r="D40" s="72">
        <f>+$AJ$8</f>
        <v>25</v>
      </c>
      <c r="E40" s="73" t="s">
        <v>40</v>
      </c>
      <c r="F40" s="73"/>
      <c r="G40" s="117" t="s">
        <v>43</v>
      </c>
      <c r="H40" s="117"/>
      <c r="I40" s="117"/>
      <c r="J40" s="117"/>
      <c r="K40" s="117"/>
      <c r="L40" s="117"/>
      <c r="M40" s="117"/>
      <c r="N40" s="117"/>
      <c r="O40" s="117"/>
      <c r="P40" s="76">
        <f>COUNTIF($T$9:$T$74,"Vắng")</f>
        <v>1</v>
      </c>
      <c r="Q40" s="76"/>
      <c r="R40" s="77"/>
      <c r="S40" s="75"/>
      <c r="T40" s="75" t="s">
        <v>40</v>
      </c>
      <c r="U40" s="1"/>
    </row>
    <row r="41" spans="1:38" ht="16.5" customHeight="1">
      <c r="A41" s="64"/>
      <c r="B41" s="71" t="s">
        <v>44</v>
      </c>
      <c r="C41" s="71"/>
      <c r="D41" s="78">
        <f>COUNTIF(V10:V37,"Học lại")</f>
        <v>3</v>
      </c>
      <c r="E41" s="73" t="s">
        <v>40</v>
      </c>
      <c r="F41" s="73"/>
      <c r="G41" s="117" t="s">
        <v>45</v>
      </c>
      <c r="H41" s="117"/>
      <c r="I41" s="117"/>
      <c r="J41" s="117"/>
      <c r="K41" s="117"/>
      <c r="L41" s="117"/>
      <c r="M41" s="117"/>
      <c r="N41" s="117"/>
      <c r="O41" s="117"/>
      <c r="P41" s="43">
        <f>COUNTIF($T$9:$T$74,"Vắng có phép")</f>
        <v>0</v>
      </c>
      <c r="Q41" s="43"/>
      <c r="R41" s="74"/>
      <c r="S41" s="75"/>
      <c r="T41" s="75" t="s">
        <v>40</v>
      </c>
      <c r="U41" s="1"/>
    </row>
    <row r="42" spans="1:38" ht="3" customHeight="1">
      <c r="A42" s="64"/>
      <c r="B42" s="65"/>
      <c r="C42" s="66"/>
      <c r="D42" s="66"/>
      <c r="E42" s="67"/>
      <c r="F42" s="67"/>
      <c r="G42" s="67"/>
      <c r="H42" s="68"/>
      <c r="I42" s="69"/>
      <c r="J42" s="69"/>
      <c r="K42" s="70"/>
      <c r="L42" s="70"/>
      <c r="M42" s="70"/>
      <c r="N42" s="70"/>
      <c r="O42" s="70"/>
      <c r="P42" s="70"/>
      <c r="Q42" s="70"/>
      <c r="R42" s="70"/>
      <c r="S42" s="70"/>
      <c r="T42" s="70"/>
      <c r="U42" s="1"/>
    </row>
    <row r="43" spans="1:38">
      <c r="B43" s="79" t="s">
        <v>46</v>
      </c>
      <c r="C43" s="79"/>
      <c r="D43" s="80">
        <f>COUNTIF(V10:V37,"Thi lại")</f>
        <v>0</v>
      </c>
      <c r="E43" s="81" t="s">
        <v>40</v>
      </c>
      <c r="F43" s="1"/>
      <c r="G43" s="1"/>
      <c r="H43" s="1"/>
      <c r="I43" s="1"/>
      <c r="J43" s="123"/>
      <c r="K43" s="123"/>
      <c r="L43" s="123"/>
      <c r="M43" s="123"/>
      <c r="N43" s="123"/>
      <c r="O43" s="123"/>
      <c r="P43" s="123"/>
      <c r="Q43" s="123"/>
      <c r="R43" s="123"/>
      <c r="S43" s="123"/>
      <c r="T43" s="123"/>
      <c r="U43" s="1"/>
    </row>
    <row r="44" spans="1:38">
      <c r="B44" s="79"/>
      <c r="C44" s="79"/>
      <c r="D44" s="80"/>
      <c r="E44" s="81"/>
      <c r="F44" s="1"/>
      <c r="G44" s="1"/>
      <c r="H44" s="1"/>
      <c r="I44" s="1"/>
      <c r="J44" s="123" t="s">
        <v>251</v>
      </c>
      <c r="K44" s="123"/>
      <c r="L44" s="123"/>
      <c r="M44" s="123"/>
      <c r="N44" s="123"/>
      <c r="O44" s="123"/>
      <c r="P44" s="123"/>
      <c r="Q44" s="123"/>
      <c r="R44" s="123"/>
      <c r="S44" s="123"/>
      <c r="T44" s="123"/>
      <c r="U44" s="1"/>
    </row>
    <row r="45" spans="1:38" ht="34.5" customHeight="1">
      <c r="A45" s="82"/>
      <c r="B45" s="124"/>
      <c r="C45" s="124"/>
      <c r="D45" s="124"/>
      <c r="E45" s="124"/>
      <c r="F45" s="124"/>
      <c r="G45" s="124"/>
      <c r="H45" s="124"/>
      <c r="I45" s="83"/>
      <c r="J45" s="125"/>
      <c r="K45" s="126"/>
      <c r="L45" s="126"/>
      <c r="M45" s="126"/>
      <c r="N45" s="126"/>
      <c r="O45" s="126"/>
      <c r="P45" s="126"/>
      <c r="Q45" s="126"/>
      <c r="R45" s="126"/>
      <c r="S45" s="126"/>
      <c r="T45" s="126"/>
      <c r="U45" s="1"/>
    </row>
    <row r="46" spans="1:38" ht="4.5" customHeight="1">
      <c r="A46" s="64"/>
      <c r="B46" s="65"/>
      <c r="C46" s="84"/>
      <c r="D46" s="84"/>
      <c r="E46" s="85"/>
      <c r="F46" s="85"/>
      <c r="G46" s="85"/>
      <c r="H46" s="86"/>
      <c r="I46" s="87"/>
      <c r="J46" s="87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</row>
    <row r="47" spans="1:38" s="64" customFormat="1">
      <c r="B47" s="124"/>
      <c r="C47" s="124"/>
      <c r="D47" s="127"/>
      <c r="E47" s="127"/>
      <c r="F47" s="127"/>
      <c r="G47" s="127"/>
      <c r="H47" s="127"/>
      <c r="I47" s="87"/>
      <c r="J47" s="87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1"/>
      <c r="V47" s="2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</row>
    <row r="48" spans="1:38" s="64" customFormat="1">
      <c r="A48" s="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2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</row>
    <row r="49" spans="1:38" s="64" customFormat="1">
      <c r="A49" s="4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2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</row>
    <row r="50" spans="1:38" s="64" customFormat="1">
      <c r="A50" s="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2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</row>
    <row r="51" spans="1:38" s="64" customFormat="1" ht="9.75" customHeight="1">
      <c r="A51" s="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2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</row>
    <row r="52" spans="1:38" s="64" customFormat="1" ht="3.75" customHeight="1">
      <c r="A52" s="4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2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</row>
    <row r="53" spans="1:38" s="64" customFormat="1" ht="18" customHeight="1">
      <c r="A53" s="4"/>
      <c r="B53" s="129"/>
      <c r="C53" s="129"/>
      <c r="D53" s="129"/>
      <c r="E53" s="129"/>
      <c r="F53" s="129"/>
      <c r="G53" s="129"/>
      <c r="H53" s="129"/>
      <c r="I53" s="129"/>
      <c r="J53" s="129"/>
      <c r="K53" s="129"/>
      <c r="L53" s="129"/>
      <c r="M53" s="129"/>
      <c r="N53" s="129"/>
      <c r="O53" s="129"/>
      <c r="P53" s="129"/>
      <c r="Q53" s="129"/>
      <c r="R53" s="129"/>
      <c r="S53" s="129"/>
      <c r="T53" s="129"/>
      <c r="U53" s="1"/>
      <c r="V53" s="2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</row>
    <row r="54" spans="1:38" s="64" customFormat="1" ht="4.5" customHeight="1">
      <c r="A54" s="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2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</row>
    <row r="55" spans="1:38" ht="39" hidden="1" customHeight="1">
      <c r="B55" s="130"/>
      <c r="C55" s="124"/>
      <c r="D55" s="124"/>
      <c r="E55" s="124"/>
      <c r="F55" s="124"/>
      <c r="G55" s="124"/>
      <c r="H55" s="130"/>
      <c r="I55" s="130"/>
      <c r="J55" s="130"/>
      <c r="K55" s="130"/>
      <c r="L55" s="130"/>
      <c r="M55" s="130"/>
      <c r="N55" s="131"/>
      <c r="O55" s="131"/>
      <c r="P55" s="131"/>
      <c r="Q55" s="131"/>
      <c r="R55" s="131"/>
      <c r="S55" s="131"/>
      <c r="T55" s="131"/>
    </row>
    <row r="56" spans="1:38" hidden="1">
      <c r="B56" s="65"/>
      <c r="C56" s="84"/>
      <c r="D56" s="84"/>
      <c r="E56" s="85"/>
      <c r="F56" s="85"/>
      <c r="G56" s="85"/>
      <c r="H56" s="86"/>
      <c r="I56" s="87"/>
      <c r="J56" s="87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38" hidden="1">
      <c r="B57" s="124"/>
      <c r="C57" s="124"/>
      <c r="D57" s="127"/>
      <c r="E57" s="127"/>
      <c r="F57" s="127"/>
      <c r="G57" s="127"/>
      <c r="H57" s="127"/>
      <c r="I57" s="87"/>
      <c r="J57" s="87"/>
      <c r="K57" s="70"/>
      <c r="L57" s="70"/>
      <c r="M57" s="70"/>
      <c r="N57" s="70"/>
      <c r="O57" s="70"/>
      <c r="P57" s="70"/>
      <c r="Q57" s="70"/>
      <c r="R57" s="70"/>
      <c r="S57" s="70"/>
      <c r="T57" s="70"/>
    </row>
    <row r="58" spans="1:38" hidden="1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38" hidden="1"/>
    <row r="60" spans="1:38" hidden="1"/>
    <row r="61" spans="1:38" hidden="1"/>
    <row r="62" spans="1:38" hidden="1"/>
    <row r="63" spans="1:38" hidden="1">
      <c r="B63" s="128"/>
      <c r="C63" s="128"/>
      <c r="D63" s="128"/>
      <c r="E63" s="128"/>
      <c r="F63" s="128"/>
      <c r="G63" s="128"/>
      <c r="H63" s="128"/>
      <c r="I63" s="128"/>
      <c r="J63" s="128"/>
      <c r="K63" s="128"/>
      <c r="L63" s="128"/>
      <c r="M63" s="128"/>
      <c r="N63" s="128"/>
      <c r="O63" s="128"/>
      <c r="P63" s="128"/>
      <c r="Q63" s="128"/>
      <c r="R63" s="128"/>
      <c r="S63" s="128"/>
      <c r="T63" s="128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N63:T63"/>
    <mergeCell ref="B53:C53"/>
    <mergeCell ref="D53:I53"/>
    <mergeCell ref="J53:T53"/>
    <mergeCell ref="B55:G55"/>
    <mergeCell ref="H55:M55"/>
    <mergeCell ref="N55:T55"/>
    <mergeCell ref="B57:C57"/>
    <mergeCell ref="D57:H57"/>
    <mergeCell ref="B63:D63"/>
    <mergeCell ref="E63:G63"/>
    <mergeCell ref="H63:M63"/>
    <mergeCell ref="J43:T43"/>
    <mergeCell ref="J44:T44"/>
    <mergeCell ref="B45:H45"/>
    <mergeCell ref="J45:T45"/>
    <mergeCell ref="B47:C47"/>
    <mergeCell ref="D47:H47"/>
    <mergeCell ref="G41:O41"/>
    <mergeCell ref="M7:N7"/>
    <mergeCell ref="O7:O8"/>
    <mergeCell ref="P7:P8"/>
    <mergeCell ref="Q7:Q9"/>
    <mergeCell ref="G7:G8"/>
    <mergeCell ref="H7:H8"/>
    <mergeCell ref="I7:I8"/>
    <mergeCell ref="J7:J8"/>
    <mergeCell ref="K7:K8"/>
    <mergeCell ref="L7:L8"/>
    <mergeCell ref="B9:G9"/>
    <mergeCell ref="B38:C38"/>
    <mergeCell ref="G39:O39"/>
    <mergeCell ref="G40:O40"/>
    <mergeCell ref="Z4:AC6"/>
    <mergeCell ref="AD4:AE6"/>
    <mergeCell ref="AF4:AG6"/>
    <mergeCell ref="AH4:AI6"/>
    <mergeCell ref="AJ4:AK6"/>
    <mergeCell ref="W4:W7"/>
    <mergeCell ref="X4:X7"/>
    <mergeCell ref="Y4:Y7"/>
    <mergeCell ref="B7:B8"/>
    <mergeCell ref="C7:C8"/>
    <mergeCell ref="D7:E8"/>
    <mergeCell ref="F7:F8"/>
    <mergeCell ref="O4:T4"/>
    <mergeCell ref="N5:T5"/>
    <mergeCell ref="B5:C5"/>
    <mergeCell ref="E5:F5"/>
    <mergeCell ref="G5:K5"/>
    <mergeCell ref="B4:C4"/>
    <mergeCell ref="T7:T9"/>
    <mergeCell ref="R7:R8"/>
    <mergeCell ref="S7:S8"/>
    <mergeCell ref="H1:M1"/>
    <mergeCell ref="N1:T1"/>
    <mergeCell ref="B2:G2"/>
    <mergeCell ref="H2:T2"/>
    <mergeCell ref="B3:G3"/>
    <mergeCell ref="H3:T3"/>
  </mergeCells>
  <conditionalFormatting sqref="H10:P37">
    <cfRule type="cellIs" dxfId="8" priority="15" operator="greaterThan">
      <formula>10</formula>
    </cfRule>
  </conditionalFormatting>
  <conditionalFormatting sqref="P10:P37">
    <cfRule type="cellIs" dxfId="7" priority="11" operator="greaterThan">
      <formula>10</formula>
    </cfRule>
    <cfRule type="cellIs" dxfId="6" priority="12" operator="greaterThan">
      <formula>10</formula>
    </cfRule>
    <cfRule type="cellIs" dxfId="5" priority="13" operator="greaterThan">
      <formula>10</formula>
    </cfRule>
  </conditionalFormatting>
  <conditionalFormatting sqref="H10:K37">
    <cfRule type="cellIs" dxfId="4" priority="10" operator="greaterThan">
      <formula>10</formula>
    </cfRule>
  </conditionalFormatting>
  <conditionalFormatting sqref="O3">
    <cfRule type="duplicateValues" dxfId="3" priority="9"/>
  </conditionalFormatting>
  <conditionalFormatting sqref="C2:C12 C38:C1048576">
    <cfRule type="duplicateValues" dxfId="2" priority="17"/>
  </conditionalFormatting>
  <conditionalFormatting sqref="C13:C37">
    <cfRule type="duplicateValues" dxfId="1" priority="27"/>
  </conditionalFormatting>
  <conditionalFormatting sqref="C53">
    <cfRule type="duplicateValues" dxfId="0" priority="1"/>
  </conditionalFormatting>
  <dataValidations count="2">
    <dataValidation allowBlank="1" showInputMessage="1" showErrorMessage="1" errorTitle="Không xóa dữ liệu" error="Không xóa dữ liệu" prompt="Không xóa dữ liệu" sqref="D41 W4:AK8 X3:AK3 X10 AL3:AL8 V10:W37"/>
    <dataValidation type="decimal" allowBlank="1" showInputMessage="1" showErrorMessage="1" sqref="H10:K37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NHOM 01</vt:lpstr>
      <vt:lpstr>NHOM 02</vt:lpstr>
      <vt:lpstr>'NHOM 01'!Print_Titles</vt:lpstr>
      <vt:lpstr>'NHOM 02'!Print_Titles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2019-08-14T03:49:09Z</cp:lastPrinted>
  <dcterms:created xsi:type="dcterms:W3CDTF">2018-04-26T09:54:49Z</dcterms:created>
  <dcterms:modified xsi:type="dcterms:W3CDTF">2019-08-21T04:30:33Z</dcterms:modified>
</cp:coreProperties>
</file>