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Nhóm(1)" sheetId="1" r:id="rId1"/>
    <sheet name="Nhóm(2)" sheetId="2" r:id="rId2"/>
    <sheet name="Nhóm(3)" sheetId="3" r:id="rId3"/>
  </sheets>
  <definedNames>
    <definedName name="_xlnm._FilterDatabase" localSheetId="0" hidden="1">'Nhóm(1)'!$A$8:$AM$59</definedName>
    <definedName name="_xlnm._FilterDatabase" localSheetId="1" hidden="1">'Nhóm(2)'!$A$8:$AM$45</definedName>
    <definedName name="_xlnm._FilterDatabase" localSheetId="2" hidden="1">'Nhóm(3)'!$A$8:$AM$57</definedName>
    <definedName name="_xlnm.Print_Titles" localSheetId="0">'Nhóm(1)'!$4:$9</definedName>
    <definedName name="_xlnm.Print_Titles" localSheetId="1">'Nhóm(2)'!$4:$9</definedName>
    <definedName name="_xlnm.Print_Titles" localSheetId="2">'Nhóm(3)'!$4:$9</definedName>
  </definedNames>
  <calcPr calcId="124519"/>
</workbook>
</file>

<file path=xl/calcChain.xml><?xml version="1.0" encoding="utf-8"?>
<calcChain xmlns="http://schemas.openxmlformats.org/spreadsheetml/2006/main">
  <c r="Q12" i="1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11"/>
  <c r="Q10"/>
  <c r="T57" i="3" l="1"/>
  <c r="T56"/>
  <c r="T55"/>
  <c r="T54"/>
  <c r="T53"/>
  <c r="T52"/>
  <c r="T51"/>
  <c r="T50"/>
  <c r="T49"/>
  <c r="T48"/>
  <c r="T47"/>
  <c r="T46"/>
  <c r="T45"/>
  <c r="T44"/>
  <c r="T43"/>
  <c r="T42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AC8" s="1"/>
  <c r="T10"/>
  <c r="P9"/>
  <c r="AB8"/>
  <c r="Z8"/>
  <c r="Y8"/>
  <c r="T45" i="2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0"/>
  <c r="P9"/>
  <c r="Q30" s="1"/>
  <c r="R30" s="1"/>
  <c r="AC8"/>
  <c r="Z8"/>
  <c r="Y8"/>
  <c r="Q12" i="3" l="1"/>
  <c r="R12" s="1"/>
  <c r="Q10"/>
  <c r="R10" s="1"/>
  <c r="Q14"/>
  <c r="R14" s="1"/>
  <c r="Q18"/>
  <c r="R18" s="1"/>
  <c r="Q16"/>
  <c r="R16" s="1"/>
  <c r="Q14" i="2"/>
  <c r="R14" s="1"/>
  <c r="Q10"/>
  <c r="R10" s="1"/>
  <c r="Q12"/>
  <c r="R12" s="1"/>
  <c r="Q16"/>
  <c r="R16" s="1"/>
  <c r="Q20"/>
  <c r="R20" s="1"/>
  <c r="Q24"/>
  <c r="R24" s="1"/>
  <c r="Q28"/>
  <c r="R28" s="1"/>
  <c r="Q32"/>
  <c r="R32" s="1"/>
  <c r="Q18"/>
  <c r="R18" s="1"/>
  <c r="Q22"/>
  <c r="R22" s="1"/>
  <c r="Q26"/>
  <c r="R26" s="1"/>
  <c r="R32" i="3"/>
  <c r="X32"/>
  <c r="S32"/>
  <c r="S10"/>
  <c r="X10"/>
  <c r="X12"/>
  <c r="S14"/>
  <c r="X14"/>
  <c r="S16"/>
  <c r="X16"/>
  <c r="X18"/>
  <c r="Q20"/>
  <c r="Q22"/>
  <c r="Q24"/>
  <c r="Q26"/>
  <c r="Q28"/>
  <c r="Q30"/>
  <c r="Q57"/>
  <c r="Q55"/>
  <c r="X55" s="1"/>
  <c r="Q53"/>
  <c r="Q51"/>
  <c r="X51" s="1"/>
  <c r="Q49"/>
  <c r="Q47"/>
  <c r="X47" s="1"/>
  <c r="Q45"/>
  <c r="Q43"/>
  <c r="X43" s="1"/>
  <c r="Q41"/>
  <c r="Q39"/>
  <c r="X39" s="1"/>
  <c r="Q37"/>
  <c r="Q35"/>
  <c r="X35" s="1"/>
  <c r="Q56"/>
  <c r="X56" s="1"/>
  <c r="Q54"/>
  <c r="Q52"/>
  <c r="X52" s="1"/>
  <c r="Q50"/>
  <c r="Q48"/>
  <c r="X48" s="1"/>
  <c r="Q46"/>
  <c r="Q44"/>
  <c r="X44" s="1"/>
  <c r="Q42"/>
  <c r="Q40"/>
  <c r="X40" s="1"/>
  <c r="Q38"/>
  <c r="Q36"/>
  <c r="X36" s="1"/>
  <c r="Q34"/>
  <c r="P62"/>
  <c r="P61"/>
  <c r="AD8"/>
  <c r="AF8"/>
  <c r="Q11"/>
  <c r="X11" s="1"/>
  <c r="Q13"/>
  <c r="Q15"/>
  <c r="Q17"/>
  <c r="Q19"/>
  <c r="X19" s="1"/>
  <c r="Q21"/>
  <c r="Q23"/>
  <c r="X23" s="1"/>
  <c r="Q25"/>
  <c r="Q27"/>
  <c r="X27" s="1"/>
  <c r="Q29"/>
  <c r="Q31"/>
  <c r="X31" s="1"/>
  <c r="Q33"/>
  <c r="X34"/>
  <c r="X38"/>
  <c r="X42"/>
  <c r="X46"/>
  <c r="X50"/>
  <c r="X54"/>
  <c r="S30" i="2"/>
  <c r="X30"/>
  <c r="Q45"/>
  <c r="X45" s="1"/>
  <c r="Q43"/>
  <c r="X43" s="1"/>
  <c r="Q41"/>
  <c r="Q39"/>
  <c r="Q37"/>
  <c r="X37" s="1"/>
  <c r="Q35"/>
  <c r="X35" s="1"/>
  <c r="P50"/>
  <c r="P49"/>
  <c r="X12"/>
  <c r="X14"/>
  <c r="X16"/>
  <c r="X18"/>
  <c r="X20"/>
  <c r="X24"/>
  <c r="S28"/>
  <c r="X28"/>
  <c r="X39"/>
  <c r="AB8"/>
  <c r="AD8"/>
  <c r="AF8"/>
  <c r="Q13"/>
  <c r="Q15"/>
  <c r="X15" s="1"/>
  <c r="Q17"/>
  <c r="Q19"/>
  <c r="Q21"/>
  <c r="Q23"/>
  <c r="X23" s="1"/>
  <c r="Q25"/>
  <c r="Q27"/>
  <c r="Q29"/>
  <c r="Q31"/>
  <c r="X31" s="1"/>
  <c r="Q33"/>
  <c r="Q34"/>
  <c r="Q36"/>
  <c r="Q38"/>
  <c r="Q40"/>
  <c r="Q42"/>
  <c r="Q44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11"/>
  <c r="T10"/>
  <c r="X32" i="2" l="1"/>
  <c r="X22"/>
  <c r="X10"/>
  <c r="S10"/>
  <c r="S26"/>
  <c r="S18" i="3"/>
  <c r="S12"/>
  <c r="S20" i="2"/>
  <c r="S14"/>
  <c r="S12"/>
  <c r="X26"/>
  <c r="S18"/>
  <c r="S22"/>
  <c r="S24"/>
  <c r="S16"/>
  <c r="S32"/>
  <c r="S33" i="3"/>
  <c r="R33"/>
  <c r="S29"/>
  <c r="R29"/>
  <c r="S25"/>
  <c r="R25"/>
  <c r="S21"/>
  <c r="R21"/>
  <c r="S17"/>
  <c r="R17"/>
  <c r="S13"/>
  <c r="R13"/>
  <c r="R34"/>
  <c r="S34"/>
  <c r="R38"/>
  <c r="S38"/>
  <c r="R42"/>
  <c r="S42"/>
  <c r="R46"/>
  <c r="S46"/>
  <c r="R50"/>
  <c r="S50"/>
  <c r="R54"/>
  <c r="S54"/>
  <c r="S37"/>
  <c r="R37"/>
  <c r="S41"/>
  <c r="R41"/>
  <c r="S45"/>
  <c r="R45"/>
  <c r="S49"/>
  <c r="R49"/>
  <c r="S53"/>
  <c r="R53"/>
  <c r="S57"/>
  <c r="R57"/>
  <c r="R30"/>
  <c r="X30"/>
  <c r="S30"/>
  <c r="R26"/>
  <c r="X26"/>
  <c r="S26"/>
  <c r="R22"/>
  <c r="X22"/>
  <c r="S22"/>
  <c r="X17"/>
  <c r="S31"/>
  <c r="R31"/>
  <c r="S27"/>
  <c r="R27"/>
  <c r="S23"/>
  <c r="R23"/>
  <c r="S19"/>
  <c r="R19"/>
  <c r="S15"/>
  <c r="R15"/>
  <c r="S11"/>
  <c r="R11"/>
  <c r="R36"/>
  <c r="S36"/>
  <c r="R40"/>
  <c r="S40"/>
  <c r="R44"/>
  <c r="S44"/>
  <c r="R48"/>
  <c r="S48"/>
  <c r="R52"/>
  <c r="S52"/>
  <c r="R56"/>
  <c r="S56"/>
  <c r="S35"/>
  <c r="R35"/>
  <c r="S39"/>
  <c r="R39"/>
  <c r="S43"/>
  <c r="R43"/>
  <c r="S47"/>
  <c r="R47"/>
  <c r="S51"/>
  <c r="R51"/>
  <c r="S55"/>
  <c r="R55"/>
  <c r="R28"/>
  <c r="X28"/>
  <c r="S28"/>
  <c r="R24"/>
  <c r="X24"/>
  <c r="S24"/>
  <c r="R20"/>
  <c r="X20"/>
  <c r="S20"/>
  <c r="X57"/>
  <c r="X53"/>
  <c r="X49"/>
  <c r="X45"/>
  <c r="X41"/>
  <c r="X37"/>
  <c r="X33"/>
  <c r="X13"/>
  <c r="X15"/>
  <c r="X29"/>
  <c r="X25"/>
  <c r="X21"/>
  <c r="R44" i="2"/>
  <c r="X44"/>
  <c r="S44"/>
  <c r="R40"/>
  <c r="X40"/>
  <c r="S40"/>
  <c r="R36"/>
  <c r="X36"/>
  <c r="S36"/>
  <c r="S33"/>
  <c r="R33"/>
  <c r="S29"/>
  <c r="R29"/>
  <c r="S25"/>
  <c r="R25"/>
  <c r="S21"/>
  <c r="R21"/>
  <c r="S17"/>
  <c r="R17"/>
  <c r="S13"/>
  <c r="R13"/>
  <c r="S35"/>
  <c r="R35"/>
  <c r="S39"/>
  <c r="R39"/>
  <c r="S43"/>
  <c r="R43"/>
  <c r="X29"/>
  <c r="X21"/>
  <c r="X13"/>
  <c r="R42"/>
  <c r="X42"/>
  <c r="S42"/>
  <c r="R38"/>
  <c r="X38"/>
  <c r="S38"/>
  <c r="R34"/>
  <c r="X34"/>
  <c r="S34"/>
  <c r="S31"/>
  <c r="R31"/>
  <c r="S27"/>
  <c r="R27"/>
  <c r="S23"/>
  <c r="R23"/>
  <c r="S19"/>
  <c r="R19"/>
  <c r="S15"/>
  <c r="R15"/>
  <c r="S11"/>
  <c r="R11"/>
  <c r="S37"/>
  <c r="R37"/>
  <c r="S41"/>
  <c r="R41"/>
  <c r="S45"/>
  <c r="R45"/>
  <c r="X41"/>
  <c r="X33"/>
  <c r="X27"/>
  <c r="X19"/>
  <c r="X11"/>
  <c r="X25"/>
  <c r="X17"/>
  <c r="P9" i="1"/>
  <c r="D62" i="3" l="1"/>
  <c r="AL8" i="2"/>
  <c r="D49" s="1"/>
  <c r="AL8" i="3"/>
  <c r="AH8"/>
  <c r="D64"/>
  <c r="AJ8"/>
  <c r="D52" i="2"/>
  <c r="AJ8"/>
  <c r="D50"/>
  <c r="AH8"/>
  <c r="Z8" i="1"/>
  <c r="Y8"/>
  <c r="D61" i="3" l="1"/>
  <c r="AA8"/>
  <c r="AM8" s="1"/>
  <c r="AA8" i="2"/>
  <c r="AK8" s="1"/>
  <c r="S58" i="1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63"/>
  <c r="P64"/>
  <c r="AD8"/>
  <c r="AB8"/>
  <c r="AC8"/>
  <c r="AI8" i="3" l="1"/>
  <c r="AK8"/>
  <c r="P60"/>
  <c r="D60"/>
  <c r="AG8"/>
  <c r="AE8"/>
  <c r="AI8" i="2"/>
  <c r="P48"/>
  <c r="D48"/>
  <c r="AE8"/>
  <c r="AG8"/>
  <c r="AM8"/>
  <c r="AL8" i="1"/>
  <c r="D63" s="1"/>
  <c r="D66"/>
  <c r="D64"/>
  <c r="AJ8"/>
  <c r="AH8"/>
  <c r="AA8" l="1"/>
  <c r="AK8" l="1"/>
  <c r="P62"/>
  <c r="D62"/>
  <c r="AG8"/>
  <c r="AM8"/>
  <c r="AE8"/>
  <c r="AI8"/>
</calcChain>
</file>

<file path=xl/sharedStrings.xml><?xml version="1.0" encoding="utf-8"?>
<sst xmlns="http://schemas.openxmlformats.org/spreadsheetml/2006/main" count="1149" uniqueCount="505">
  <si>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</si>
  <si>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</si>
  <si>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</si>
  <si>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</si>
  <si>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</si>
  <si>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</si>
  <si>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</si>
  <si>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</si>
  <si>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</si>
  <si>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</si>
  <si>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</si>
  <si>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</si>
  <si>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</si>
  <si>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</si>
  <si>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</si>
  <si>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</si>
  <si>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</si>
  <si>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</si>
  <si>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</si>
  <si>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</si>
  <si>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</si>
  <si>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</si>
  <si>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</si>
  <si>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</si>
  <si>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</si>
  <si>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</si>
  <si>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</si>
  <si>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</si>
  <si>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</si>
  <si>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</si>
  <si>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</si>
  <si>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</si>
  <si>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</si>
  <si>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</si>
  <si>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</si>
  <si>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</si>
  <si>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</si>
  <si>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</si>
  <si>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</si>
  <si>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</si>
  <si>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</si>
  <si>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</si>
  <si>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</si>
  <si>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</si>
  <si>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</si>
  <si>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Hà Nội, ngày   tháng   năm 2016</t>
  </si>
  <si>
    <t xml:space="preserve">Thi lần 1 học kỳ II năm học 2018 - 2019 </t>
  </si>
  <si>
    <t>Thiết kế tương tác đa phương tiện nâng cao</t>
  </si>
  <si>
    <t>Ngày thi: 20/06/2019</t>
  </si>
  <si>
    <t>Nhóm: MUL14137-01</t>
  </si>
  <si>
    <t>Giờ thi: 15h30</t>
  </si>
  <si>
    <t>Nhóm: MUL14137-02</t>
  </si>
  <si>
    <t>Nhóm: MUL14137-03</t>
  </si>
  <si>
    <t>B16DCPT001</t>
  </si>
  <si>
    <t>Cao Trường</t>
  </si>
  <si>
    <t>An</t>
  </si>
  <si>
    <t>26/02/1998</t>
  </si>
  <si>
    <t>D16TKDPT1</t>
  </si>
  <si>
    <t>B16DCPT003</t>
  </si>
  <si>
    <t>Lê Tuấn</t>
  </si>
  <si>
    <t>Anh</t>
  </si>
  <si>
    <t>26/01/1998</t>
  </si>
  <si>
    <t>D16TKDPT2</t>
  </si>
  <si>
    <t>B16DCPT206</t>
  </si>
  <si>
    <t>Phạm Nam</t>
  </si>
  <si>
    <t>22/04/1998</t>
  </si>
  <si>
    <t>D16TKDPT3</t>
  </si>
  <si>
    <t>B16DCPT006</t>
  </si>
  <si>
    <t>Nguyễn Ngọc</t>
  </si>
  <si>
    <t>ánh</t>
  </si>
  <si>
    <t>20/03/1998</t>
  </si>
  <si>
    <t>B16DCPT008</t>
  </si>
  <si>
    <t>Nguyễn Xuân</t>
  </si>
  <si>
    <t>Bách</t>
  </si>
  <si>
    <t>23/07/1998</t>
  </si>
  <si>
    <t>B16DCPT204</t>
  </si>
  <si>
    <t>Nguyễn Huy</t>
  </si>
  <si>
    <t>Bích</t>
  </si>
  <si>
    <t>05/09/1998</t>
  </si>
  <si>
    <t>B16DCPT009</t>
  </si>
  <si>
    <t>Nguyễn Hữu</t>
  </si>
  <si>
    <t>Bình</t>
  </si>
  <si>
    <t>30/09/1998</t>
  </si>
  <si>
    <t>B16DCPT010</t>
  </si>
  <si>
    <t>Chiến</t>
  </si>
  <si>
    <t>10/12/1998</t>
  </si>
  <si>
    <t>B16DCPT029</t>
  </si>
  <si>
    <t>Đỗ Văn</t>
  </si>
  <si>
    <t>Dũng</t>
  </si>
  <si>
    <t>27/02/1998</t>
  </si>
  <si>
    <t>B16DCPT211</t>
  </si>
  <si>
    <t>Trần Đức</t>
  </si>
  <si>
    <t>Duy</t>
  </si>
  <si>
    <t>18/08/1998</t>
  </si>
  <si>
    <t>B16DCPT018</t>
  </si>
  <si>
    <t>Ngô Văn</t>
  </si>
  <si>
    <t>Đông</t>
  </si>
  <si>
    <t>23/02/1998</t>
  </si>
  <si>
    <t>B16DCPT025</t>
  </si>
  <si>
    <t>Nguyễn Minh</t>
  </si>
  <si>
    <t>Đức</t>
  </si>
  <si>
    <t>20/12/1998</t>
  </si>
  <si>
    <t>B16DCPT201</t>
  </si>
  <si>
    <t>Phạm Quang</t>
  </si>
  <si>
    <t>14/08/1998</t>
  </si>
  <si>
    <t>B16DCPT202</t>
  </si>
  <si>
    <t>Nguyễn Mạnh</t>
  </si>
  <si>
    <t>Hà</t>
  </si>
  <si>
    <t>12/09/1998</t>
  </si>
  <si>
    <t>B16DCPT043</t>
  </si>
  <si>
    <t>Dương Thị Thu</t>
  </si>
  <si>
    <t>Hiền</t>
  </si>
  <si>
    <t>18/06/1998</t>
  </si>
  <si>
    <t>B16DCPT047</t>
  </si>
  <si>
    <t>Đào Duy</t>
  </si>
  <si>
    <t>Hiển</t>
  </si>
  <si>
    <t>09/09/1998</t>
  </si>
  <si>
    <t>B16DCPT219</t>
  </si>
  <si>
    <t>Bùi Hoàng</t>
  </si>
  <si>
    <t>Hiệp</t>
  </si>
  <si>
    <t>25/09/1998</t>
  </si>
  <si>
    <t>B16DCPT229</t>
  </si>
  <si>
    <t>Nguyễn Bá</t>
  </si>
  <si>
    <t>Hiếu</t>
  </si>
  <si>
    <t>10/09/1996</t>
  </si>
  <si>
    <t>B16DCPT053</t>
  </si>
  <si>
    <t>14/09/1998</t>
  </si>
  <si>
    <t>B16DCPT055</t>
  </si>
  <si>
    <t>Vũ Minh</t>
  </si>
  <si>
    <t>15/07/1998</t>
  </si>
  <si>
    <t>B16DCPT060</t>
  </si>
  <si>
    <t>Đào Trọng Thiêm</t>
  </si>
  <si>
    <t>Hoàng</t>
  </si>
  <si>
    <t>15/10/1998</t>
  </si>
  <si>
    <t>B16DCPT070</t>
  </si>
  <si>
    <t>Phạm Hoàng</t>
  </si>
  <si>
    <t>Huy</t>
  </si>
  <si>
    <t>01/12/1998</t>
  </si>
  <si>
    <t>B16DCPT076</t>
  </si>
  <si>
    <t>Khang</t>
  </si>
  <si>
    <t>B16DCPT222</t>
  </si>
  <si>
    <t>Lương Thị Vân</t>
  </si>
  <si>
    <t>Khanh</t>
  </si>
  <si>
    <t>02/05/1998</t>
  </si>
  <si>
    <t>B16DCPT083</t>
  </si>
  <si>
    <t>Võ Duy</t>
  </si>
  <si>
    <t>Lam</t>
  </si>
  <si>
    <t>09/01/1998</t>
  </si>
  <si>
    <t>B16DCPT092</t>
  </si>
  <si>
    <t>Vũ Thị</t>
  </si>
  <si>
    <t>Loan</t>
  </si>
  <si>
    <t>20/01/1997</t>
  </si>
  <si>
    <t>B16DCPT094</t>
  </si>
  <si>
    <t>Long</t>
  </si>
  <si>
    <t>05/12/1998</t>
  </si>
  <si>
    <t>B16DCPT098</t>
  </si>
  <si>
    <t>Nguyễn Thị</t>
  </si>
  <si>
    <t>Mai</t>
  </si>
  <si>
    <t>02/02/1997</t>
  </si>
  <si>
    <t>B16DCPT214</t>
  </si>
  <si>
    <t>Nguyễn Gia</t>
  </si>
  <si>
    <t>Minh</t>
  </si>
  <si>
    <t>10/05/1998</t>
  </si>
  <si>
    <t>B16DCPT102</t>
  </si>
  <si>
    <t>Lê Giang</t>
  </si>
  <si>
    <t>Nam</t>
  </si>
  <si>
    <t>07/11/1998</t>
  </si>
  <si>
    <t>B16DCPT105</t>
  </si>
  <si>
    <t>Phương Thành</t>
  </si>
  <si>
    <t>06/04/1998</t>
  </si>
  <si>
    <t>B16DCPT111</t>
  </si>
  <si>
    <t>Hoàng Lan</t>
  </si>
  <si>
    <t>Nhi</t>
  </si>
  <si>
    <t>B16DCPT228</t>
  </si>
  <si>
    <t>Nguyễn Hà</t>
  </si>
  <si>
    <t>Phương</t>
  </si>
  <si>
    <t>27/12/1998</t>
  </si>
  <si>
    <t>B16DCPT227</t>
  </si>
  <si>
    <t>Nguyễn Thị Ngân</t>
  </si>
  <si>
    <t>07/12/1998</t>
  </si>
  <si>
    <t>B16DCPT225</t>
  </si>
  <si>
    <t>Phạm Văn</t>
  </si>
  <si>
    <t>Quang</t>
  </si>
  <si>
    <t>03/12/1998</t>
  </si>
  <si>
    <t>B16DCPT120</t>
  </si>
  <si>
    <t>Trần Thị</t>
  </si>
  <si>
    <t>Quyên</t>
  </si>
  <si>
    <t>16/04/1998</t>
  </si>
  <si>
    <t>B16DCPT128</t>
  </si>
  <si>
    <t>Nguyễn Hồng</t>
  </si>
  <si>
    <t>Sơn</t>
  </si>
  <si>
    <t>24/08/1998</t>
  </si>
  <si>
    <t>B16DCPT200</t>
  </si>
  <si>
    <t>Bùi Anh</t>
  </si>
  <si>
    <t>Tâm</t>
  </si>
  <si>
    <t>15/04/1998</t>
  </si>
  <si>
    <t>B16DCPT134</t>
  </si>
  <si>
    <t>Nguyễn Hoàng</t>
  </si>
  <si>
    <t>Thái</t>
  </si>
  <si>
    <t>29/06/1998</t>
  </si>
  <si>
    <t>B16DCPT137</t>
  </si>
  <si>
    <t>Thắng</t>
  </si>
  <si>
    <t>17/11/1998</t>
  </si>
  <si>
    <t>B16DCPT144</t>
  </si>
  <si>
    <t>Trần Hào</t>
  </si>
  <si>
    <t>Thoáng</t>
  </si>
  <si>
    <t>22/11/1998</t>
  </si>
  <si>
    <t>B16DCPT221</t>
  </si>
  <si>
    <t>Nông Thị Anh</t>
  </si>
  <si>
    <t>Thư</t>
  </si>
  <si>
    <t>15/08/1998</t>
  </si>
  <si>
    <t>B16DCPT149</t>
  </si>
  <si>
    <t>Hoàng Mạnh</t>
  </si>
  <si>
    <t>Tiến</t>
  </si>
  <si>
    <t>19/09/1998</t>
  </si>
  <si>
    <t>B16DCPT150</t>
  </si>
  <si>
    <t>Nguyễn Văn Tú</t>
  </si>
  <si>
    <t>Tinh</t>
  </si>
  <si>
    <t>25/04/1998</t>
  </si>
  <si>
    <t>B16DCPT154</t>
  </si>
  <si>
    <t>Hoàng Công</t>
  </si>
  <si>
    <t>Trứ</t>
  </si>
  <si>
    <t>01/02/1995</t>
  </si>
  <si>
    <t>B16DCPT163</t>
  </si>
  <si>
    <t>Mã Anh</t>
  </si>
  <si>
    <t>Tuấn</t>
  </si>
  <si>
    <t>B16DCPT213</t>
  </si>
  <si>
    <t>Tạ Phương</t>
  </si>
  <si>
    <t>05/07/1998</t>
  </si>
  <si>
    <t>B16DCPT166</t>
  </si>
  <si>
    <t>Lê Thanh</t>
  </si>
  <si>
    <t>Tùng</t>
  </si>
  <si>
    <t>28/10/1997</t>
  </si>
  <si>
    <t>B16DCPT174</t>
  </si>
  <si>
    <t>Nguyễn Quý</t>
  </si>
  <si>
    <t>Vượng</t>
  </si>
  <si>
    <t>23/12/1998</t>
  </si>
  <si>
    <t>B16DCPT176</t>
  </si>
  <si>
    <t>Nguyễn Thị Hoàng</t>
  </si>
  <si>
    <t>Yến</t>
  </si>
  <si>
    <t>B16DCPT004</t>
  </si>
  <si>
    <t>Nguyễn Thị Lan</t>
  </si>
  <si>
    <t>14/10/1998</t>
  </si>
  <si>
    <t>B16DCPT034</t>
  </si>
  <si>
    <t>Vũ Hoàng</t>
  </si>
  <si>
    <t>13/07/1998</t>
  </si>
  <si>
    <t>B16DCPT232</t>
  </si>
  <si>
    <t>Trần Quang</t>
  </si>
  <si>
    <t>12/08/1998</t>
  </si>
  <si>
    <t>B16DCPT036</t>
  </si>
  <si>
    <t>Trần Trung</t>
  </si>
  <si>
    <t>Giới</t>
  </si>
  <si>
    <t>25/08/1998</t>
  </si>
  <si>
    <t>B16DCPT037</t>
  </si>
  <si>
    <t>Nguyễn Đức</t>
  </si>
  <si>
    <t>03/07/1997</t>
  </si>
  <si>
    <t>B16DCPT042</t>
  </si>
  <si>
    <t>Mai Thị</t>
  </si>
  <si>
    <t>Hạnh</t>
  </si>
  <si>
    <t>17/08/1998</t>
  </si>
  <si>
    <t>B16DCPT044</t>
  </si>
  <si>
    <t>Lê Thị Thu</t>
  </si>
  <si>
    <t>01/07/1998</t>
  </si>
  <si>
    <t>B16DCPT054</t>
  </si>
  <si>
    <t>09/08/1998</t>
  </si>
  <si>
    <t>B16DCPT056</t>
  </si>
  <si>
    <t>Nguyễn Quỳnh</t>
  </si>
  <si>
    <t>Hoan</t>
  </si>
  <si>
    <t>27/02/1997</t>
  </si>
  <si>
    <t>B16DCPT059</t>
  </si>
  <si>
    <t>Đặng Huy</t>
  </si>
  <si>
    <t>10/08/1998</t>
  </si>
  <si>
    <t>B16DCPT062</t>
  </si>
  <si>
    <t>Nguyễn Thị Bích</t>
  </si>
  <si>
    <t>Hồng</t>
  </si>
  <si>
    <t>27/07/1998</t>
  </si>
  <si>
    <t>B16DCPT063</t>
  </si>
  <si>
    <t>Đặng Ngọc</t>
  </si>
  <si>
    <t>Hùng</t>
  </si>
  <si>
    <t>B16DCPT071</t>
  </si>
  <si>
    <t>12/11/1998</t>
  </si>
  <si>
    <t>B16DCPT074</t>
  </si>
  <si>
    <t>Nguyễn Khánh</t>
  </si>
  <si>
    <t>Huyền</t>
  </si>
  <si>
    <t>11/01/1998</t>
  </si>
  <si>
    <t>B16DCPT065</t>
  </si>
  <si>
    <t>Đỗ Đức</t>
  </si>
  <si>
    <t>Hưng</t>
  </si>
  <si>
    <t>28/11/1998</t>
  </si>
  <si>
    <t>B16DCPT066</t>
  </si>
  <si>
    <t>Nguyễn Việt</t>
  </si>
  <si>
    <t>21/05/1998</t>
  </si>
  <si>
    <t>B16DCPT077</t>
  </si>
  <si>
    <t>Nguyễn Trọng</t>
  </si>
  <si>
    <t>10/09/1998</t>
  </si>
  <si>
    <t>B16DCPT078</t>
  </si>
  <si>
    <t>Hoàng Văn</t>
  </si>
  <si>
    <t>Khánh</t>
  </si>
  <si>
    <t>06/11/1998</t>
  </si>
  <si>
    <t>B16DCPT086</t>
  </si>
  <si>
    <t>Nguyễn Thị Huyền</t>
  </si>
  <si>
    <t>Lê</t>
  </si>
  <si>
    <t>23/10/1998</t>
  </si>
  <si>
    <t>B16DCPT090</t>
  </si>
  <si>
    <t>Sái Ngọc</t>
  </si>
  <si>
    <t>Linh</t>
  </si>
  <si>
    <t>B16DCPT101</t>
  </si>
  <si>
    <t>Nguyễn Tấn</t>
  </si>
  <si>
    <t>30/07/1998</t>
  </si>
  <si>
    <t>B16DCPT231</t>
  </si>
  <si>
    <t>Phan Đức</t>
  </si>
  <si>
    <t>23/10/1997</t>
  </si>
  <si>
    <t>B16DCPT104</t>
  </si>
  <si>
    <t>Nguyễn Thành</t>
  </si>
  <si>
    <t>13/08/1998</t>
  </si>
  <si>
    <t>B16DCPT106</t>
  </si>
  <si>
    <t>Trần Hoàng</t>
  </si>
  <si>
    <t>19/04/1998</t>
  </si>
  <si>
    <t>B16DCPT114</t>
  </si>
  <si>
    <t>Vũ Tú</t>
  </si>
  <si>
    <t>Oanh</t>
  </si>
  <si>
    <t>09/10/1998</t>
  </si>
  <si>
    <t>B16DCPT122</t>
  </si>
  <si>
    <t>Ngô Thị Thúy</t>
  </si>
  <si>
    <t>Quỳnh</t>
  </si>
  <si>
    <t>B16DCPT130</t>
  </si>
  <si>
    <t>Lê Quang</t>
  </si>
  <si>
    <t>Sửu</t>
  </si>
  <si>
    <t>21/02/1997</t>
  </si>
  <si>
    <t>B16DCPT208</t>
  </si>
  <si>
    <t>Vũ Văn</t>
  </si>
  <si>
    <t>11/10/1998</t>
  </si>
  <si>
    <t>B16DCPT148</t>
  </si>
  <si>
    <t>Phạm Thị</t>
  </si>
  <si>
    <t>Thùy</t>
  </si>
  <si>
    <t>30/04/1998</t>
  </si>
  <si>
    <t>B16DCPT151</t>
  </si>
  <si>
    <t>Lê Thị Huyền</t>
  </si>
  <si>
    <t>Trang</t>
  </si>
  <si>
    <t>16/08/1998</t>
  </si>
  <si>
    <t>B16DCPT152</t>
  </si>
  <si>
    <t>Ninh Thị</t>
  </si>
  <si>
    <t>06/07/1998</t>
  </si>
  <si>
    <t>B16DCPT160</t>
  </si>
  <si>
    <t>Trần Thiện</t>
  </si>
  <si>
    <t>Trường</t>
  </si>
  <si>
    <t>02/02/1998</t>
  </si>
  <si>
    <t>B16DCPT220</t>
  </si>
  <si>
    <t>Đỗ Anh</t>
  </si>
  <si>
    <t>Tú</t>
  </si>
  <si>
    <t>24/10/1998</t>
  </si>
  <si>
    <t>B16DCPT168</t>
  </si>
  <si>
    <t>28/07/1998</t>
  </si>
  <si>
    <t>B16DCPT215</t>
  </si>
  <si>
    <t>Nguyễn Phương</t>
  </si>
  <si>
    <t>Uyên</t>
  </si>
  <si>
    <t>B16DCPT212</t>
  </si>
  <si>
    <t>Nguyễn Anh</t>
  </si>
  <si>
    <t>Văn</t>
  </si>
  <si>
    <t>B16DCPT210</t>
  </si>
  <si>
    <t>Nguyễn Quang</t>
  </si>
  <si>
    <t>13/01/1998</t>
  </si>
  <si>
    <t>B16DCPT233</t>
  </si>
  <si>
    <t>Cảnh</t>
  </si>
  <si>
    <t>23/06/1998</t>
  </si>
  <si>
    <t>B16DCPT012</t>
  </si>
  <si>
    <t>Phạm Thu</t>
  </si>
  <si>
    <t>Cúc</t>
  </si>
  <si>
    <t>16/12/1998</t>
  </si>
  <si>
    <t>B16DCPT013</t>
  </si>
  <si>
    <t>Cường</t>
  </si>
  <si>
    <t>B16DCPT017</t>
  </si>
  <si>
    <t>Diệp</t>
  </si>
  <si>
    <t>23/09/1998</t>
  </si>
  <si>
    <t>B16DCPT205</t>
  </si>
  <si>
    <t>Võ Thùy</t>
  </si>
  <si>
    <t>Dung</t>
  </si>
  <si>
    <t>B15DCPT032</t>
  </si>
  <si>
    <t>Hà Phát</t>
  </si>
  <si>
    <t>Đạt</t>
  </si>
  <si>
    <t>24/11/1997</t>
  </si>
  <si>
    <t>B16DCPT021</t>
  </si>
  <si>
    <t>Lê Trung</t>
  </si>
  <si>
    <t>30/03/1998</t>
  </si>
  <si>
    <t>B16DCPT038</t>
  </si>
  <si>
    <t>06/10/1998</t>
  </si>
  <si>
    <t>B16DCPT046</t>
  </si>
  <si>
    <t>Triệu Thị</t>
  </si>
  <si>
    <t>26/11/1998</t>
  </si>
  <si>
    <t>B16DCPT051</t>
  </si>
  <si>
    <t>Nguyễn Duy</t>
  </si>
  <si>
    <t>16/06/1997</t>
  </si>
  <si>
    <t>B16DCPT052</t>
  </si>
  <si>
    <t>Nguyễn Văn</t>
  </si>
  <si>
    <t>21/01/1998</t>
  </si>
  <si>
    <t>B16DCPT218</t>
  </si>
  <si>
    <t>29/09/1998</t>
  </si>
  <si>
    <t>B16DCPT203</t>
  </si>
  <si>
    <t>04/04/1998</t>
  </si>
  <si>
    <t>B16DCPT061</t>
  </si>
  <si>
    <t>Vũ Huy</t>
  </si>
  <si>
    <t>19/05/1998</t>
  </si>
  <si>
    <t>B16DCPT226</t>
  </si>
  <si>
    <t>16/09/1998</t>
  </si>
  <si>
    <t>B16DCPT069</t>
  </si>
  <si>
    <t>23/01/1998</t>
  </si>
  <si>
    <t>B16DCPT075</t>
  </si>
  <si>
    <t>Vũ Thị Thanh Thanh</t>
  </si>
  <si>
    <t>09/04/1998</t>
  </si>
  <si>
    <t>B16DCPT067</t>
  </si>
  <si>
    <t>Tạ Lưu Thùy</t>
  </si>
  <si>
    <t>Hương</t>
  </si>
  <si>
    <t>05/04/1998</t>
  </si>
  <si>
    <t>B16DCPT068</t>
  </si>
  <si>
    <t>Trần Thị Mai</t>
  </si>
  <si>
    <t>B16DCPT080</t>
  </si>
  <si>
    <t>Phan Trung</t>
  </si>
  <si>
    <t>Kiên</t>
  </si>
  <si>
    <t>05/05/1998</t>
  </si>
  <si>
    <t>B16DCPT081</t>
  </si>
  <si>
    <t>Võ Trung</t>
  </si>
  <si>
    <t>B16DCPT082</t>
  </si>
  <si>
    <t>Vũ Mạnh</t>
  </si>
  <si>
    <t>15/06/1998</t>
  </si>
  <si>
    <t>B16DCPT223</t>
  </si>
  <si>
    <t>Lưu Quỳnh</t>
  </si>
  <si>
    <t>B16DCPT089</t>
  </si>
  <si>
    <t>Phạm Thị Nhật</t>
  </si>
  <si>
    <t>B16DCPT091</t>
  </si>
  <si>
    <t>Trương Diệu</t>
  </si>
  <si>
    <t>10/10/1998</t>
  </si>
  <si>
    <t>B16DCPT093</t>
  </si>
  <si>
    <t>Lợi</t>
  </si>
  <si>
    <t>04/03/1998</t>
  </si>
  <si>
    <t>B16DCPT096</t>
  </si>
  <si>
    <t>Luyến</t>
  </si>
  <si>
    <t>B16DCPT097</t>
  </si>
  <si>
    <t>19/02/1998</t>
  </si>
  <si>
    <t>B16DCPT107</t>
  </si>
  <si>
    <t>Hoàng Thị</t>
  </si>
  <si>
    <t>Nga</t>
  </si>
  <si>
    <t>10/06/1998</t>
  </si>
  <si>
    <t>B16DCPT113</t>
  </si>
  <si>
    <t>Hoàng Sỹ</t>
  </si>
  <si>
    <t>Nội</t>
  </si>
  <si>
    <t>01/08/1998</t>
  </si>
  <si>
    <t>B16DCPT207</t>
  </si>
  <si>
    <t>Đinh Bá</t>
  </si>
  <si>
    <t>B16DCPT129</t>
  </si>
  <si>
    <t>Nguyễn Thị Băng</t>
  </si>
  <si>
    <t>Sương</t>
  </si>
  <si>
    <t>29/10/1998</t>
  </si>
  <si>
    <t>B16DCPT133</t>
  </si>
  <si>
    <t>Đào Hoàng</t>
  </si>
  <si>
    <t>13/09/1997</t>
  </si>
  <si>
    <t>B16DCPT135</t>
  </si>
  <si>
    <t>02/06/1998</t>
  </si>
  <si>
    <t>B16DCPT139</t>
  </si>
  <si>
    <t>Cù Đức</t>
  </si>
  <si>
    <t>Thành</t>
  </si>
  <si>
    <t>B16DCPT140</t>
  </si>
  <si>
    <t>Dương Ngọc</t>
  </si>
  <si>
    <t>17/09/1998</t>
  </si>
  <si>
    <t>B16DCPT142</t>
  </si>
  <si>
    <t>04/06/1998</t>
  </si>
  <si>
    <t>B16DCPT143</t>
  </si>
  <si>
    <t>Trần Thanh</t>
  </si>
  <si>
    <t>Thảo</t>
  </si>
  <si>
    <t>22/12/1998</t>
  </si>
  <si>
    <t>B16DCPT145</t>
  </si>
  <si>
    <t>Nguyễn Thị Kim</t>
  </si>
  <si>
    <t>Thu</t>
  </si>
  <si>
    <t>20/05/1998</t>
  </si>
  <si>
    <t>B16DCPT146</t>
  </si>
  <si>
    <t>Nguyễn Thế</t>
  </si>
  <si>
    <t>Thuấn</t>
  </si>
  <si>
    <t>15/09/1998</t>
  </si>
  <si>
    <t>B16DCPT147</t>
  </si>
  <si>
    <t>Lê Văn</t>
  </si>
  <si>
    <t>Thuận</t>
  </si>
  <si>
    <t>29/03/1998</t>
  </si>
  <si>
    <t>B16DCPT158</t>
  </si>
  <si>
    <t>Nguyễn Sỹ</t>
  </si>
  <si>
    <t>B16DCPT162</t>
  </si>
  <si>
    <t>03/09/1998</t>
  </si>
  <si>
    <t>B16DCPT170</t>
  </si>
  <si>
    <t>Vũ Thị Thanh</t>
  </si>
  <si>
    <t>Tuyền</t>
  </si>
  <si>
    <t>B16DCPT171</t>
  </si>
  <si>
    <t>Tuyết</t>
  </si>
  <si>
    <t>07/10/1998</t>
  </si>
  <si>
    <t>B16DCPT217</t>
  </si>
  <si>
    <t>Vũ</t>
  </si>
  <si>
    <t>09/03/1998</t>
  </si>
  <si>
    <t>B16DCPT175</t>
  </si>
  <si>
    <t>17/01/1998</t>
  </si>
  <si>
    <t>201-A2</t>
  </si>
  <si>
    <t>203-A2</t>
  </si>
  <si>
    <t>301-A2</t>
  </si>
  <si>
    <t>202-A2</t>
  </si>
  <si>
    <t>102-A2</t>
  </si>
  <si>
    <t>BẢNG ĐIỂM HỌC PHẦN</t>
  </si>
  <si>
    <t>C</t>
  </si>
  <si>
    <t>V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</si>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</sst>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18"/>
      <color rgb="FFFF0000"/>
      <name val="Times New Roman"/>
      <family val="1"/>
      <charset val="163"/>
    </font>
    <font>
      <b/>
      <sz val="20"/>
      <color rgb="FFFF0000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4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4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25" fillId="0" borderId="0" xfId="1" applyFont="1" applyFill="1" applyAlignment="1" applyProtection="1">
      <protection locked="0"/>
    </xf>
    <xf numFmtId="0" fontId="25" fillId="0" borderId="0" xfId="1" applyFont="1" applyFill="1" applyAlignment="1" applyProtection="1">
      <alignment vertical="center"/>
      <protection locked="0"/>
    </xf>
    <xf numFmtId="0" fontId="25" fillId="0" borderId="0" xfId="1" applyFont="1" applyFill="1" applyProtection="1">
      <protection locked="0"/>
    </xf>
    <xf numFmtId="0" fontId="25" fillId="0" borderId="4" xfId="1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vertical="center" textRotation="90" wrapText="1"/>
      <protection locked="0"/>
    </xf>
    <xf numFmtId="0" fontId="25" fillId="0" borderId="12" xfId="0" applyFont="1" applyFill="1" applyBorder="1" applyAlignment="1" applyProtection="1">
      <alignment horizontal="center" vertical="center"/>
      <protection locked="0"/>
    </xf>
    <xf numFmtId="0" fontId="25" fillId="0" borderId="15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Protection="1">
      <protection locked="0"/>
    </xf>
    <xf numFmtId="0" fontId="25" fillId="0" borderId="0" xfId="0" applyFont="1" applyFill="1" applyProtection="1">
      <protection locked="0"/>
    </xf>
    <xf numFmtId="0" fontId="26" fillId="0" borderId="0" xfId="1" applyFont="1" applyFill="1" applyAlignment="1" applyProtection="1">
      <protection locked="0"/>
    </xf>
    <xf numFmtId="0" fontId="26" fillId="0" borderId="0" xfId="1" applyFont="1" applyFill="1" applyAlignment="1" applyProtection="1">
      <alignment vertical="center"/>
      <protection locked="0"/>
    </xf>
    <xf numFmtId="0" fontId="26" fillId="0" borderId="0" xfId="1" applyFont="1" applyFill="1" applyProtection="1">
      <protection locked="0"/>
    </xf>
    <xf numFmtId="0" fontId="26" fillId="0" borderId="4" xfId="1" applyFont="1" applyFill="1" applyBorder="1" applyAlignment="1" applyProtection="1">
      <alignment horizontal="center" vertical="center"/>
      <protection locked="0"/>
    </xf>
    <xf numFmtId="0" fontId="26" fillId="0" borderId="11" xfId="0" applyFont="1" applyFill="1" applyBorder="1" applyAlignment="1" applyProtection="1">
      <alignment vertical="center" textRotation="90" wrapText="1"/>
      <protection locked="0"/>
    </xf>
    <xf numFmtId="0" fontId="26" fillId="0" borderId="12" xfId="0" applyFont="1" applyFill="1" applyBorder="1" applyAlignment="1" applyProtection="1">
      <alignment horizontal="center" vertical="center"/>
      <protection locked="0"/>
    </xf>
    <xf numFmtId="0" fontId="26" fillId="0" borderId="15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Protection="1">
      <protection locked="0"/>
    </xf>
    <xf numFmtId="0" fontId="26" fillId="0" borderId="0" xfId="0" applyFont="1" applyFill="1" applyProtection="1">
      <protection locked="0"/>
    </xf>
    <xf numFmtId="0" fontId="10" fillId="0" borderId="0" xfId="1" applyFont="1" applyFill="1" applyAlignment="1" applyProtection="1">
      <alignment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2"/>
      <tableStyleElement type="headerRow" dxfId="1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M86"/>
  <sheetViews>
    <sheetView workbookViewId="0">
      <pane ySplit="3" topLeftCell="A75" activePane="bottomLeft" state="frozen"/>
      <selection activeCell="A6" sqref="A6:XFD6"/>
      <selection pane="bottomLeft" activeCell="A68" sqref="A68:XFD86"/>
    </sheetView>
  </sheetViews>
  <sheetFormatPr defaultColWidth="9" defaultRowHeight="22.5"/>
  <cols>
    <col min="1" max="1" width="0.625" style="1" customWidth="1"/>
    <col min="2" max="2" width="5.375" style="1" customWidth="1"/>
    <col min="3" max="3" width="10.625" style="1" customWidth="1"/>
    <col min="4" max="4" width="15.5" style="1" customWidth="1"/>
    <col min="5" max="5" width="7.25" style="1" customWidth="1"/>
    <col min="6" max="6" width="9.375" style="1" hidden="1" customWidth="1"/>
    <col min="7" max="7" width="11.75" style="1" customWidth="1"/>
    <col min="8" max="8" width="6" style="1" customWidth="1"/>
    <col min="9" max="9" width="5.5" style="1" customWidth="1"/>
    <col min="10" max="10" width="5.375" style="1" customWidth="1"/>
    <col min="11" max="12" width="5" style="1" hidden="1" customWidth="1"/>
    <col min="13" max="13" width="5.25" style="1" hidden="1" customWidth="1"/>
    <col min="14" max="14" width="9" style="1" hidden="1" customWidth="1"/>
    <col min="15" max="15" width="15.75" style="136" hidden="1" customWidth="1"/>
    <col min="16" max="16" width="6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125" style="1" customWidth="1"/>
    <col min="21" max="21" width="6.625" style="1" hidden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98" t="s">
        <v>0</v>
      </c>
      <c r="C1" s="98"/>
      <c r="D1" s="98"/>
      <c r="E1" s="98"/>
      <c r="F1" s="98"/>
      <c r="G1" s="98"/>
      <c r="H1" s="99" t="s">
        <v>501</v>
      </c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3"/>
    </row>
    <row r="2" spans="2:39" ht="25.5" customHeight="1">
      <c r="B2" s="100" t="s">
        <v>1</v>
      </c>
      <c r="C2" s="100"/>
      <c r="D2" s="100"/>
      <c r="E2" s="100"/>
      <c r="F2" s="100"/>
      <c r="G2" s="100"/>
      <c r="H2" s="101" t="s">
        <v>46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28"/>
      <c r="P3" s="8"/>
      <c r="Q3" s="8"/>
      <c r="R3" s="8"/>
      <c r="S3" s="8"/>
      <c r="T3" s="8"/>
      <c r="U3" s="88"/>
      <c r="V3" s="4"/>
      <c r="W3" s="5"/>
      <c r="AF3" s="66"/>
      <c r="AJ3" s="66"/>
    </row>
    <row r="4" spans="2:39" ht="27" customHeight="1">
      <c r="B4" s="105" t="s">
        <v>2</v>
      </c>
      <c r="C4" s="105"/>
      <c r="D4" s="87" t="s">
        <v>47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129"/>
      <c r="P4" s="102" t="s">
        <v>49</v>
      </c>
      <c r="Q4" s="102"/>
      <c r="R4" s="102"/>
      <c r="S4" s="102" t="s">
        <v>49</v>
      </c>
      <c r="T4" s="102"/>
      <c r="U4" s="102"/>
      <c r="X4" s="64"/>
      <c r="Y4" s="103" t="s">
        <v>41</v>
      </c>
      <c r="Z4" s="103" t="s">
        <v>8</v>
      </c>
      <c r="AA4" s="103" t="s">
        <v>40</v>
      </c>
      <c r="AB4" s="103" t="s">
        <v>39</v>
      </c>
      <c r="AC4" s="103"/>
      <c r="AD4" s="103"/>
      <c r="AE4" s="103"/>
      <c r="AF4" s="103" t="s">
        <v>38</v>
      </c>
      <c r="AG4" s="103"/>
      <c r="AH4" s="103" t="s">
        <v>36</v>
      </c>
      <c r="AI4" s="103"/>
      <c r="AJ4" s="103" t="s">
        <v>37</v>
      </c>
      <c r="AK4" s="103"/>
      <c r="AL4" s="103" t="s">
        <v>35</v>
      </c>
      <c r="AM4" s="103"/>
    </row>
    <row r="5" spans="2:39" ht="25.5" customHeight="1">
      <c r="B5" s="104" t="s">
        <v>3</v>
      </c>
      <c r="C5" s="104"/>
      <c r="D5" s="9">
        <v>3</v>
      </c>
      <c r="G5" s="96" t="s">
        <v>48</v>
      </c>
      <c r="H5" s="96"/>
      <c r="I5" s="96"/>
      <c r="J5" s="96"/>
      <c r="K5" s="96"/>
      <c r="L5" s="96"/>
      <c r="M5" s="96"/>
      <c r="N5" s="96"/>
      <c r="O5" s="96"/>
      <c r="P5" s="97" t="s">
        <v>50</v>
      </c>
      <c r="Q5" s="97"/>
      <c r="R5" s="97"/>
      <c r="S5" s="97"/>
      <c r="T5" s="97"/>
      <c r="U5" s="97"/>
      <c r="X5" s="64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30"/>
      <c r="P6" s="60"/>
      <c r="Q6" s="3"/>
      <c r="R6" s="3"/>
      <c r="S6" s="3"/>
      <c r="T6" s="3"/>
      <c r="X6" s="64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</row>
    <row r="7" spans="2:39" ht="44.25" customHeight="1">
      <c r="B7" s="106" t="s">
        <v>4</v>
      </c>
      <c r="C7" s="108" t="s">
        <v>5</v>
      </c>
      <c r="D7" s="110" t="s">
        <v>6</v>
      </c>
      <c r="E7" s="111"/>
      <c r="F7" s="106" t="s">
        <v>7</v>
      </c>
      <c r="G7" s="106" t="s">
        <v>8</v>
      </c>
      <c r="H7" s="95" t="s">
        <v>9</v>
      </c>
      <c r="I7" s="95" t="s">
        <v>10</v>
      </c>
      <c r="J7" s="95" t="s">
        <v>11</v>
      </c>
      <c r="K7" s="95" t="s">
        <v>12</v>
      </c>
      <c r="L7" s="94" t="s">
        <v>13</v>
      </c>
      <c r="M7" s="94" t="s">
        <v>14</v>
      </c>
      <c r="N7" s="94" t="s">
        <v>15</v>
      </c>
      <c r="O7" s="131"/>
      <c r="P7" s="94" t="s">
        <v>16</v>
      </c>
      <c r="Q7" s="106" t="s">
        <v>17</v>
      </c>
      <c r="R7" s="94" t="s">
        <v>18</v>
      </c>
      <c r="S7" s="106" t="s">
        <v>19</v>
      </c>
      <c r="T7" s="106" t="s">
        <v>20</v>
      </c>
      <c r="U7" s="117" t="s">
        <v>21</v>
      </c>
      <c r="X7" s="64"/>
      <c r="Y7" s="103"/>
      <c r="Z7" s="103"/>
      <c r="AA7" s="103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32.25" customHeight="1">
      <c r="B8" s="107"/>
      <c r="C8" s="109"/>
      <c r="D8" s="112"/>
      <c r="E8" s="113"/>
      <c r="F8" s="107"/>
      <c r="G8" s="107"/>
      <c r="H8" s="95"/>
      <c r="I8" s="95"/>
      <c r="J8" s="95"/>
      <c r="K8" s="95"/>
      <c r="L8" s="94"/>
      <c r="M8" s="94"/>
      <c r="N8" s="94"/>
      <c r="O8" s="131"/>
      <c r="P8" s="94"/>
      <c r="Q8" s="116"/>
      <c r="R8" s="94"/>
      <c r="S8" s="107"/>
      <c r="T8" s="116"/>
      <c r="U8" s="118"/>
      <c r="W8" s="11"/>
      <c r="X8" s="64"/>
      <c r="Y8" s="69" t="str">
        <f>+D4</f>
        <v>Thiết kế tương tác đa phương tiện nâng cao</v>
      </c>
      <c r="Z8" s="70" t="str">
        <f>+P4</f>
        <v>Nhóm: MUL14137-01</v>
      </c>
      <c r="AA8" s="71">
        <f>+$AJ$8+$AL$8+$AH$8</f>
        <v>50</v>
      </c>
      <c r="AB8" s="65">
        <f>COUNTIF($T$9:$T$119,"Khiển trách")</f>
        <v>0</v>
      </c>
      <c r="AC8" s="65">
        <f>COUNTIF($T$9:$T$119,"Cảnh cáo")</f>
        <v>0</v>
      </c>
      <c r="AD8" s="65">
        <f>COUNTIF($T$9:$T$119,"Đình chỉ thi")</f>
        <v>0</v>
      </c>
      <c r="AE8" s="72">
        <f>+($AB$8+$AC$8+$AD$8)/$AA$8*100%</f>
        <v>0</v>
      </c>
      <c r="AF8" s="65">
        <f>SUM(COUNTIF($T$9:$T$117,"Vắng"),COUNTIF($T$9:$T$117,"Vắng có phép"))</f>
        <v>0</v>
      </c>
      <c r="AG8" s="73">
        <f>+$AF$8/$AA$8</f>
        <v>0</v>
      </c>
      <c r="AH8" s="74">
        <f>COUNTIF($X$9:$X$117,"Thi lại")</f>
        <v>0</v>
      </c>
      <c r="AI8" s="73">
        <f>+$AH$8/$AA$8</f>
        <v>0</v>
      </c>
      <c r="AJ8" s="74">
        <f>COUNTIF($X$9:$X$118,"Học lại")</f>
        <v>2</v>
      </c>
      <c r="AK8" s="73">
        <f>+$AJ$8/$AA$8</f>
        <v>0.04</v>
      </c>
      <c r="AL8" s="65">
        <f>COUNTIF($X$10:$X$118,"Đạt")</f>
        <v>48</v>
      </c>
      <c r="AM8" s="72">
        <f>+$AL$8/$AA$8</f>
        <v>0.96</v>
      </c>
    </row>
    <row r="9" spans="2:39" ht="27" customHeight="1">
      <c r="B9" s="120" t="s">
        <v>27</v>
      </c>
      <c r="C9" s="121"/>
      <c r="D9" s="121"/>
      <c r="E9" s="121"/>
      <c r="F9" s="121"/>
      <c r="G9" s="122"/>
      <c r="H9" s="12">
        <v>10</v>
      </c>
      <c r="I9" s="12">
        <v>20</v>
      </c>
      <c r="J9" s="12">
        <v>10</v>
      </c>
      <c r="K9" s="12"/>
      <c r="L9" s="13"/>
      <c r="M9" s="14"/>
      <c r="N9" s="14"/>
      <c r="O9" s="132"/>
      <c r="P9" s="61">
        <f>100-(H9+I9+J9+K9)</f>
        <v>60</v>
      </c>
      <c r="Q9" s="107"/>
      <c r="R9" s="15"/>
      <c r="S9" s="15"/>
      <c r="T9" s="107"/>
      <c r="U9" s="119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6">
        <v>1</v>
      </c>
      <c r="C10" s="17" t="s">
        <v>53</v>
      </c>
      <c r="D10" s="18" t="s">
        <v>54</v>
      </c>
      <c r="E10" s="19" t="s">
        <v>55</v>
      </c>
      <c r="F10" s="20" t="s">
        <v>56</v>
      </c>
      <c r="G10" s="17" t="s">
        <v>57</v>
      </c>
      <c r="H10" s="21">
        <v>8</v>
      </c>
      <c r="I10" s="21">
        <v>7</v>
      </c>
      <c r="J10" s="21">
        <v>7.5</v>
      </c>
      <c r="K10" s="21" t="s">
        <v>28</v>
      </c>
      <c r="L10" s="22"/>
      <c r="M10" s="22"/>
      <c r="N10" s="22"/>
      <c r="O10" s="133"/>
      <c r="P10" s="23">
        <v>8.5</v>
      </c>
      <c r="Q10" s="24">
        <f>ROUND(SUMPRODUCT(H10:P10,$H$9:$P$9)/100,1)</f>
        <v>8.1</v>
      </c>
      <c r="R10" s="25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5" t="str">
        <f>IF($Q10&lt;4,"Kém",IF(AND($Q10&gt;=4,$Q10&lt;=5.4),"Trung bình yếu",IF(AND($Q10&gt;=5.5,$Q10&lt;=6.9),"Trung bình",IF(AND($Q10&gt;=7,$Q10&lt;=8.4),"Khá",IF(AND($Q10&gt;=8.5,$Q10&lt;=10),"Giỏi","")))))</f>
        <v>Khá</v>
      </c>
      <c r="T10" s="84" t="str">
        <f>+IF(OR($H10=0,$I10=0,$J10=0,$K10=0),"Không đủ ĐKDT","")</f>
        <v/>
      </c>
      <c r="U10" s="89" t="s">
        <v>497</v>
      </c>
      <c r="V10" s="3"/>
      <c r="W10" s="26"/>
      <c r="X10" s="76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7">
        <v>2</v>
      </c>
      <c r="C11" s="28" t="s">
        <v>58</v>
      </c>
      <c r="D11" s="29" t="s">
        <v>59</v>
      </c>
      <c r="E11" s="30" t="s">
        <v>60</v>
      </c>
      <c r="F11" s="31" t="s">
        <v>61</v>
      </c>
      <c r="G11" s="28" t="s">
        <v>62</v>
      </c>
      <c r="H11" s="32">
        <v>10</v>
      </c>
      <c r="I11" s="32">
        <v>8</v>
      </c>
      <c r="J11" s="32">
        <v>7.5</v>
      </c>
      <c r="K11" s="32" t="s">
        <v>28</v>
      </c>
      <c r="L11" s="33"/>
      <c r="M11" s="33"/>
      <c r="N11" s="33"/>
      <c r="O11" s="134"/>
      <c r="P11" s="34">
        <v>5.5</v>
      </c>
      <c r="Q11" s="35">
        <f>ROUND(SUMPRODUCT(H11:P11,$H$9:$P$9)/100,1)</f>
        <v>6.7</v>
      </c>
      <c r="R11" s="3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37" t="str">
        <f>IF($Q11&lt;4,"Kém",IF(AND($Q11&gt;=4,$Q11&lt;=5.4),"Trung bình yếu",IF(AND($Q11&gt;=5.5,$Q11&lt;=6.9),"Trung bình",IF(AND($Q11&gt;=7,$Q11&lt;=8.4),"Khá",IF(AND($Q11&gt;=8.5,$Q11&lt;=10),"Giỏi","")))))</f>
        <v>Trung bình</v>
      </c>
      <c r="T11" s="38" t="str">
        <f>+IF(OR($H11=0,$I11=0,$J11=0,$K11=0),"Không đủ ĐKDT","")</f>
        <v/>
      </c>
      <c r="U11" s="90" t="s">
        <v>497</v>
      </c>
      <c r="V11" s="3"/>
      <c r="W11" s="26"/>
      <c r="X11" s="76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7">
        <v>3</v>
      </c>
      <c r="C12" s="28" t="s">
        <v>63</v>
      </c>
      <c r="D12" s="29" t="s">
        <v>64</v>
      </c>
      <c r="E12" s="30" t="s">
        <v>60</v>
      </c>
      <c r="F12" s="31" t="s">
        <v>65</v>
      </c>
      <c r="G12" s="28" t="s">
        <v>66</v>
      </c>
      <c r="H12" s="32">
        <v>8</v>
      </c>
      <c r="I12" s="32">
        <v>7</v>
      </c>
      <c r="J12" s="32">
        <v>6</v>
      </c>
      <c r="K12" s="32" t="s">
        <v>28</v>
      </c>
      <c r="L12" s="39"/>
      <c r="M12" s="39"/>
      <c r="N12" s="39"/>
      <c r="O12" s="134"/>
      <c r="P12" s="34">
        <v>6.5</v>
      </c>
      <c r="Q12" s="35">
        <f t="shared" ref="Q12:Q59" si="0">ROUND(SUMPRODUCT(H12:P12,$H$9:$P$9)/100,1)</f>
        <v>6.7</v>
      </c>
      <c r="R12" s="36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7" t="str">
        <f>IF($Q12&lt;4,"Kém",IF(AND($Q12&gt;=4,$Q12&lt;=5.4),"Trung bình yếu",IF(AND($Q12&gt;=5.5,$Q12&lt;=6.9),"Trung bình",IF(AND($Q12&gt;=7,$Q12&lt;=8.4),"Khá",IF(AND($Q12&gt;=8.5,$Q12&lt;=10),"Giỏi","")))))</f>
        <v>Trung bình</v>
      </c>
      <c r="T12" s="38" t="str">
        <f>+IF(OR($H12=0,$I12=0,$J12=0,$K12=0),"Không đủ ĐKDT","")</f>
        <v/>
      </c>
      <c r="U12" s="90" t="s">
        <v>497</v>
      </c>
      <c r="V12" s="3"/>
      <c r="W12" s="26"/>
      <c r="X12" s="76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7"/>
      <c r="Z12" s="77"/>
      <c r="AA12" s="85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7">
        <v>4</v>
      </c>
      <c r="C13" s="28" t="s">
        <v>67</v>
      </c>
      <c r="D13" s="29" t="s">
        <v>68</v>
      </c>
      <c r="E13" s="30" t="s">
        <v>69</v>
      </c>
      <c r="F13" s="31" t="s">
        <v>70</v>
      </c>
      <c r="G13" s="28" t="s">
        <v>57</v>
      </c>
      <c r="H13" s="32">
        <v>9</v>
      </c>
      <c r="I13" s="32">
        <v>6</v>
      </c>
      <c r="J13" s="32">
        <v>7</v>
      </c>
      <c r="K13" s="32" t="s">
        <v>28</v>
      </c>
      <c r="L13" s="39"/>
      <c r="M13" s="39"/>
      <c r="N13" s="39"/>
      <c r="O13" s="134"/>
      <c r="P13" s="34">
        <v>5.5</v>
      </c>
      <c r="Q13" s="35">
        <f t="shared" si="0"/>
        <v>6.1</v>
      </c>
      <c r="R13" s="36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7" t="str">
        <f>IF($Q13&lt;4,"Kém",IF(AND($Q13&gt;=4,$Q13&lt;=5.4),"Trung bình yếu",IF(AND($Q13&gt;=5.5,$Q13&lt;=6.9),"Trung bình",IF(AND($Q13&gt;=7,$Q13&lt;=8.4),"Khá",IF(AND($Q13&gt;=8.5,$Q13&lt;=10),"Giỏi","")))))</f>
        <v>Trung bình</v>
      </c>
      <c r="T13" s="38" t="str">
        <f>+IF(OR($H13=0,$I13=0,$J13=0,$K13=0),"Không đủ ĐKDT","")</f>
        <v/>
      </c>
      <c r="U13" s="90" t="s">
        <v>497</v>
      </c>
      <c r="V13" s="3"/>
      <c r="W13" s="26"/>
      <c r="X13" s="76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7">
        <v>5</v>
      </c>
      <c r="C14" s="28" t="s">
        <v>71</v>
      </c>
      <c r="D14" s="29" t="s">
        <v>72</v>
      </c>
      <c r="E14" s="30" t="s">
        <v>73</v>
      </c>
      <c r="F14" s="31" t="s">
        <v>74</v>
      </c>
      <c r="G14" s="28" t="s">
        <v>62</v>
      </c>
      <c r="H14" s="32">
        <v>10</v>
      </c>
      <c r="I14" s="32">
        <v>7</v>
      </c>
      <c r="J14" s="32">
        <v>6</v>
      </c>
      <c r="K14" s="32" t="s">
        <v>28</v>
      </c>
      <c r="L14" s="39"/>
      <c r="M14" s="39"/>
      <c r="N14" s="39"/>
      <c r="O14" s="134"/>
      <c r="P14" s="34">
        <v>7.5</v>
      </c>
      <c r="Q14" s="35">
        <f t="shared" si="0"/>
        <v>7.5</v>
      </c>
      <c r="R14" s="36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B</v>
      </c>
      <c r="S14" s="37" t="str">
        <f>IF($Q14&lt;4,"Kém",IF(AND($Q14&gt;=4,$Q14&lt;=5.4),"Trung bình yếu",IF(AND($Q14&gt;=5.5,$Q14&lt;=6.9),"Trung bình",IF(AND($Q14&gt;=7,$Q14&lt;=8.4),"Khá",IF(AND($Q14&gt;=8.5,$Q14&lt;=10),"Giỏi","")))))</f>
        <v>Khá</v>
      </c>
      <c r="T14" s="38" t="str">
        <f>+IF(OR($H14=0,$I14=0,$J14=0,$K14=0),"Không đủ ĐKDT","")</f>
        <v/>
      </c>
      <c r="U14" s="90" t="s">
        <v>497</v>
      </c>
      <c r="V14" s="3"/>
      <c r="W14" s="26"/>
      <c r="X14" s="76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7">
        <v>6</v>
      </c>
      <c r="C15" s="28" t="s">
        <v>75</v>
      </c>
      <c r="D15" s="29" t="s">
        <v>76</v>
      </c>
      <c r="E15" s="30" t="s">
        <v>77</v>
      </c>
      <c r="F15" s="31" t="s">
        <v>78</v>
      </c>
      <c r="G15" s="28" t="s">
        <v>66</v>
      </c>
      <c r="H15" s="32">
        <v>10</v>
      </c>
      <c r="I15" s="32">
        <v>8</v>
      </c>
      <c r="J15" s="32">
        <v>8</v>
      </c>
      <c r="K15" s="32" t="s">
        <v>28</v>
      </c>
      <c r="L15" s="39"/>
      <c r="M15" s="39"/>
      <c r="N15" s="39"/>
      <c r="O15" s="134"/>
      <c r="P15" s="34">
        <v>5.5</v>
      </c>
      <c r="Q15" s="35">
        <f t="shared" si="0"/>
        <v>6.7</v>
      </c>
      <c r="R15" s="36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C+</v>
      </c>
      <c r="S15" s="37" t="str">
        <f>IF($Q15&lt;4,"Kém",IF(AND($Q15&gt;=4,$Q15&lt;=5.4),"Trung bình yếu",IF(AND($Q15&gt;=5.5,$Q15&lt;=6.9),"Trung bình",IF(AND($Q15&gt;=7,$Q15&lt;=8.4),"Khá",IF(AND($Q15&gt;=8.5,$Q15&lt;=10),"Giỏi","")))))</f>
        <v>Trung bình</v>
      </c>
      <c r="T15" s="38" t="str">
        <f>+IF(OR($H15=0,$I15=0,$J15=0,$K15=0),"Không đủ ĐKDT","")</f>
        <v/>
      </c>
      <c r="U15" s="90" t="s">
        <v>497</v>
      </c>
      <c r="V15" s="3"/>
      <c r="W15" s="26"/>
      <c r="X15" s="76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7">
        <v>7</v>
      </c>
      <c r="C16" s="28" t="s">
        <v>79</v>
      </c>
      <c r="D16" s="29" t="s">
        <v>80</v>
      </c>
      <c r="E16" s="30" t="s">
        <v>81</v>
      </c>
      <c r="F16" s="31" t="s">
        <v>82</v>
      </c>
      <c r="G16" s="28" t="s">
        <v>57</v>
      </c>
      <c r="H16" s="32">
        <v>9</v>
      </c>
      <c r="I16" s="32">
        <v>6</v>
      </c>
      <c r="J16" s="32">
        <v>7</v>
      </c>
      <c r="K16" s="32" t="s">
        <v>28</v>
      </c>
      <c r="L16" s="39"/>
      <c r="M16" s="39"/>
      <c r="N16" s="39"/>
      <c r="O16" s="134"/>
      <c r="P16" s="34">
        <v>5.5</v>
      </c>
      <c r="Q16" s="35">
        <f t="shared" si="0"/>
        <v>6.1</v>
      </c>
      <c r="R16" s="36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C</v>
      </c>
      <c r="S16" s="37" t="str">
        <f>IF($Q16&lt;4,"Kém",IF(AND($Q16&gt;=4,$Q16&lt;=5.4),"Trung bình yếu",IF(AND($Q16&gt;=5.5,$Q16&lt;=6.9),"Trung bình",IF(AND($Q16&gt;=7,$Q16&lt;=8.4),"Khá",IF(AND($Q16&gt;=8.5,$Q16&lt;=10),"Giỏi","")))))</f>
        <v>Trung bình</v>
      </c>
      <c r="T16" s="38" t="str">
        <f>+IF(OR($H16=0,$I16=0,$J16=0,$K16=0),"Không đủ ĐKDT","")</f>
        <v/>
      </c>
      <c r="U16" s="90" t="s">
        <v>497</v>
      </c>
      <c r="V16" s="3"/>
      <c r="W16" s="26"/>
      <c r="X16" s="76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7">
        <v>8</v>
      </c>
      <c r="C17" s="28" t="s">
        <v>83</v>
      </c>
      <c r="D17" s="29" t="s">
        <v>76</v>
      </c>
      <c r="E17" s="30" t="s">
        <v>84</v>
      </c>
      <c r="F17" s="31" t="s">
        <v>85</v>
      </c>
      <c r="G17" s="28" t="s">
        <v>57</v>
      </c>
      <c r="H17" s="32">
        <v>9</v>
      </c>
      <c r="I17" s="32">
        <v>7</v>
      </c>
      <c r="J17" s="32">
        <v>7.5</v>
      </c>
      <c r="K17" s="32" t="s">
        <v>28</v>
      </c>
      <c r="L17" s="39"/>
      <c r="M17" s="39"/>
      <c r="N17" s="39"/>
      <c r="O17" s="134"/>
      <c r="P17" s="34">
        <v>6.5</v>
      </c>
      <c r="Q17" s="35">
        <f t="shared" si="0"/>
        <v>7</v>
      </c>
      <c r="R17" s="36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B</v>
      </c>
      <c r="S17" s="37" t="str">
        <f>IF($Q17&lt;4,"Kém",IF(AND($Q17&gt;=4,$Q17&lt;=5.4),"Trung bình yếu",IF(AND($Q17&gt;=5.5,$Q17&lt;=6.9),"Trung bình",IF(AND($Q17&gt;=7,$Q17&lt;=8.4),"Khá",IF(AND($Q17&gt;=8.5,$Q17&lt;=10),"Giỏi","")))))</f>
        <v>Khá</v>
      </c>
      <c r="T17" s="38" t="str">
        <f>+IF(OR($H17=0,$I17=0,$J17=0,$K17=0),"Không đủ ĐKDT","")</f>
        <v/>
      </c>
      <c r="U17" s="90" t="s">
        <v>497</v>
      </c>
      <c r="V17" s="3"/>
      <c r="W17" s="26"/>
      <c r="X17" s="76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7">
        <v>9</v>
      </c>
      <c r="C18" s="28" t="s">
        <v>86</v>
      </c>
      <c r="D18" s="29" t="s">
        <v>87</v>
      </c>
      <c r="E18" s="30" t="s">
        <v>88</v>
      </c>
      <c r="F18" s="31" t="s">
        <v>89</v>
      </c>
      <c r="G18" s="28" t="s">
        <v>57</v>
      </c>
      <c r="H18" s="32">
        <v>9</v>
      </c>
      <c r="I18" s="32">
        <v>7</v>
      </c>
      <c r="J18" s="32">
        <v>7</v>
      </c>
      <c r="K18" s="32" t="s">
        <v>28</v>
      </c>
      <c r="L18" s="39"/>
      <c r="M18" s="39"/>
      <c r="N18" s="39"/>
      <c r="O18" s="134"/>
      <c r="P18" s="34">
        <v>3.5</v>
      </c>
      <c r="Q18" s="35">
        <f t="shared" si="0"/>
        <v>5.0999999999999996</v>
      </c>
      <c r="R18" s="36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D+</v>
      </c>
      <c r="S18" s="37" t="str">
        <f>IF($Q18&lt;4,"Kém",IF(AND($Q18&gt;=4,$Q18&lt;=5.4),"Trung bình yếu",IF(AND($Q18&gt;=5.5,$Q18&lt;=6.9),"Trung bình",IF(AND($Q18&gt;=7,$Q18&lt;=8.4),"Khá",IF(AND($Q18&gt;=8.5,$Q18&lt;=10),"Giỏi","")))))</f>
        <v>Trung bình yếu</v>
      </c>
      <c r="T18" s="38" t="str">
        <f>+IF(OR($H18=0,$I18=0,$J18=0,$K18=0),"Không đủ ĐKDT","")</f>
        <v/>
      </c>
      <c r="U18" s="90" t="s">
        <v>497</v>
      </c>
      <c r="V18" s="3"/>
      <c r="W18" s="26"/>
      <c r="X18" s="76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7">
        <v>10</v>
      </c>
      <c r="C19" s="28" t="s">
        <v>90</v>
      </c>
      <c r="D19" s="29" t="s">
        <v>91</v>
      </c>
      <c r="E19" s="30" t="s">
        <v>92</v>
      </c>
      <c r="F19" s="31" t="s">
        <v>93</v>
      </c>
      <c r="G19" s="28" t="s">
        <v>66</v>
      </c>
      <c r="H19" s="32">
        <v>8</v>
      </c>
      <c r="I19" s="32">
        <v>6.5</v>
      </c>
      <c r="J19" s="32">
        <v>7</v>
      </c>
      <c r="K19" s="32" t="s">
        <v>28</v>
      </c>
      <c r="L19" s="39"/>
      <c r="M19" s="39"/>
      <c r="N19" s="39"/>
      <c r="O19" s="134"/>
      <c r="P19" s="34">
        <v>5.5</v>
      </c>
      <c r="Q19" s="35">
        <f t="shared" si="0"/>
        <v>6.1</v>
      </c>
      <c r="R19" s="36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C</v>
      </c>
      <c r="S19" s="37" t="str">
        <f>IF($Q19&lt;4,"Kém",IF(AND($Q19&gt;=4,$Q19&lt;=5.4),"Trung bình yếu",IF(AND($Q19&gt;=5.5,$Q19&lt;=6.9),"Trung bình",IF(AND($Q19&gt;=7,$Q19&lt;=8.4),"Khá",IF(AND($Q19&gt;=8.5,$Q19&lt;=10),"Giỏi","")))))</f>
        <v>Trung bình</v>
      </c>
      <c r="T19" s="38" t="str">
        <f>+IF(OR($H19=0,$I19=0,$J19=0,$K19=0),"Không đủ ĐKDT","")</f>
        <v/>
      </c>
      <c r="U19" s="90" t="s">
        <v>497</v>
      </c>
      <c r="V19" s="3"/>
      <c r="W19" s="26"/>
      <c r="X19" s="76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7">
        <v>11</v>
      </c>
      <c r="C20" s="28" t="s">
        <v>94</v>
      </c>
      <c r="D20" s="29" t="s">
        <v>95</v>
      </c>
      <c r="E20" s="30" t="s">
        <v>96</v>
      </c>
      <c r="F20" s="31" t="s">
        <v>97</v>
      </c>
      <c r="G20" s="28" t="s">
        <v>57</v>
      </c>
      <c r="H20" s="32">
        <v>10</v>
      </c>
      <c r="I20" s="32">
        <v>7</v>
      </c>
      <c r="J20" s="32">
        <v>6</v>
      </c>
      <c r="K20" s="32" t="s">
        <v>28</v>
      </c>
      <c r="L20" s="39"/>
      <c r="M20" s="39"/>
      <c r="N20" s="39"/>
      <c r="O20" s="134"/>
      <c r="P20" s="34">
        <v>8.5</v>
      </c>
      <c r="Q20" s="35">
        <f t="shared" si="0"/>
        <v>8.1</v>
      </c>
      <c r="R20" s="36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B+</v>
      </c>
      <c r="S20" s="37" t="str">
        <f>IF($Q20&lt;4,"Kém",IF(AND($Q20&gt;=4,$Q20&lt;=5.4),"Trung bình yếu",IF(AND($Q20&gt;=5.5,$Q20&lt;=6.9),"Trung bình",IF(AND($Q20&gt;=7,$Q20&lt;=8.4),"Khá",IF(AND($Q20&gt;=8.5,$Q20&lt;=10),"Giỏi","")))))</f>
        <v>Khá</v>
      </c>
      <c r="T20" s="38" t="str">
        <f>+IF(OR($H20=0,$I20=0,$J20=0,$K20=0),"Không đủ ĐKDT","")</f>
        <v/>
      </c>
      <c r="U20" s="90" t="s">
        <v>497</v>
      </c>
      <c r="V20" s="3"/>
      <c r="W20" s="26"/>
      <c r="X20" s="76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7">
        <v>12</v>
      </c>
      <c r="C21" s="28" t="s">
        <v>98</v>
      </c>
      <c r="D21" s="29" t="s">
        <v>99</v>
      </c>
      <c r="E21" s="30" t="s">
        <v>100</v>
      </c>
      <c r="F21" s="31" t="s">
        <v>101</v>
      </c>
      <c r="G21" s="28" t="s">
        <v>57</v>
      </c>
      <c r="H21" s="32">
        <v>10</v>
      </c>
      <c r="I21" s="32">
        <v>7</v>
      </c>
      <c r="J21" s="32">
        <v>7</v>
      </c>
      <c r="K21" s="32" t="s">
        <v>28</v>
      </c>
      <c r="L21" s="39"/>
      <c r="M21" s="39"/>
      <c r="N21" s="39"/>
      <c r="O21" s="134"/>
      <c r="P21" s="34">
        <v>5.5</v>
      </c>
      <c r="Q21" s="35">
        <f t="shared" si="0"/>
        <v>6.4</v>
      </c>
      <c r="R21" s="36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C</v>
      </c>
      <c r="S21" s="37" t="str">
        <f>IF($Q21&lt;4,"Kém",IF(AND($Q21&gt;=4,$Q21&lt;=5.4),"Trung bình yếu",IF(AND($Q21&gt;=5.5,$Q21&lt;=6.9),"Trung bình",IF(AND($Q21&gt;=7,$Q21&lt;=8.4),"Khá",IF(AND($Q21&gt;=8.5,$Q21&lt;=10),"Giỏi","")))))</f>
        <v>Trung bình</v>
      </c>
      <c r="T21" s="38" t="str">
        <f>+IF(OR($H21=0,$I21=0,$J21=0,$K21=0),"Không đủ ĐKDT","")</f>
        <v/>
      </c>
      <c r="U21" s="90" t="s">
        <v>497</v>
      </c>
      <c r="V21" s="3"/>
      <c r="W21" s="26"/>
      <c r="X21" s="76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7">
        <v>13</v>
      </c>
      <c r="C22" s="28" t="s">
        <v>102</v>
      </c>
      <c r="D22" s="29" t="s">
        <v>103</v>
      </c>
      <c r="E22" s="30" t="s">
        <v>100</v>
      </c>
      <c r="F22" s="31" t="s">
        <v>104</v>
      </c>
      <c r="G22" s="28" t="s">
        <v>66</v>
      </c>
      <c r="H22" s="32">
        <v>9</v>
      </c>
      <c r="I22" s="32">
        <v>5.5</v>
      </c>
      <c r="J22" s="32">
        <v>6</v>
      </c>
      <c r="K22" s="32" t="s">
        <v>28</v>
      </c>
      <c r="L22" s="39"/>
      <c r="M22" s="39"/>
      <c r="N22" s="39"/>
      <c r="O22" s="134"/>
      <c r="P22" s="34">
        <v>3</v>
      </c>
      <c r="Q22" s="35">
        <f t="shared" si="0"/>
        <v>4.4000000000000004</v>
      </c>
      <c r="R22" s="36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D</v>
      </c>
      <c r="S22" s="37" t="str">
        <f>IF($Q22&lt;4,"Kém",IF(AND($Q22&gt;=4,$Q22&lt;=5.4),"Trung bình yếu",IF(AND($Q22&gt;=5.5,$Q22&lt;=6.9),"Trung bình",IF(AND($Q22&gt;=7,$Q22&lt;=8.4),"Khá",IF(AND($Q22&gt;=8.5,$Q22&lt;=10),"Giỏi","")))))</f>
        <v>Trung bình yếu</v>
      </c>
      <c r="T22" s="38" t="str">
        <f>+IF(OR($H22=0,$I22=0,$J22=0,$K22=0),"Không đủ ĐKDT","")</f>
        <v/>
      </c>
      <c r="U22" s="90" t="s">
        <v>497</v>
      </c>
      <c r="V22" s="3"/>
      <c r="W22" s="26"/>
      <c r="X22" s="76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7">
        <v>14</v>
      </c>
      <c r="C23" s="28" t="s">
        <v>105</v>
      </c>
      <c r="D23" s="29" t="s">
        <v>106</v>
      </c>
      <c r="E23" s="30" t="s">
        <v>107</v>
      </c>
      <c r="F23" s="31" t="s">
        <v>108</v>
      </c>
      <c r="G23" s="28" t="s">
        <v>66</v>
      </c>
      <c r="H23" s="32">
        <v>9</v>
      </c>
      <c r="I23" s="32">
        <v>6</v>
      </c>
      <c r="J23" s="32">
        <v>6</v>
      </c>
      <c r="K23" s="32" t="s">
        <v>28</v>
      </c>
      <c r="L23" s="39"/>
      <c r="M23" s="39"/>
      <c r="N23" s="39"/>
      <c r="O23" s="134"/>
      <c r="P23" s="34">
        <v>6</v>
      </c>
      <c r="Q23" s="35">
        <f t="shared" si="0"/>
        <v>6.3</v>
      </c>
      <c r="R23" s="36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C</v>
      </c>
      <c r="S23" s="37" t="str">
        <f>IF($Q23&lt;4,"Kém",IF(AND($Q23&gt;=4,$Q23&lt;=5.4),"Trung bình yếu",IF(AND($Q23&gt;=5.5,$Q23&lt;=6.9),"Trung bình",IF(AND($Q23&gt;=7,$Q23&lt;=8.4),"Khá",IF(AND($Q23&gt;=8.5,$Q23&lt;=10),"Giỏi","")))))</f>
        <v>Trung bình</v>
      </c>
      <c r="T23" s="38" t="str">
        <f>+IF(OR($H23=0,$I23=0,$J23=0,$K23=0),"Không đủ ĐKDT","")</f>
        <v/>
      </c>
      <c r="U23" s="90" t="s">
        <v>497</v>
      </c>
      <c r="V23" s="3"/>
      <c r="W23" s="26"/>
      <c r="X23" s="76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7">
        <v>15</v>
      </c>
      <c r="C24" s="28" t="s">
        <v>109</v>
      </c>
      <c r="D24" s="29" t="s">
        <v>110</v>
      </c>
      <c r="E24" s="30" t="s">
        <v>111</v>
      </c>
      <c r="F24" s="31" t="s">
        <v>112</v>
      </c>
      <c r="G24" s="28" t="s">
        <v>62</v>
      </c>
      <c r="H24" s="32">
        <v>10</v>
      </c>
      <c r="I24" s="32">
        <v>7.5</v>
      </c>
      <c r="J24" s="32">
        <v>7.5</v>
      </c>
      <c r="K24" s="32" t="s">
        <v>28</v>
      </c>
      <c r="L24" s="39"/>
      <c r="M24" s="39"/>
      <c r="N24" s="39"/>
      <c r="O24" s="134"/>
      <c r="P24" s="34">
        <v>6.5</v>
      </c>
      <c r="Q24" s="35">
        <f t="shared" si="0"/>
        <v>7.2</v>
      </c>
      <c r="R24" s="36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B</v>
      </c>
      <c r="S24" s="37" t="str">
        <f>IF($Q24&lt;4,"Kém",IF(AND($Q24&gt;=4,$Q24&lt;=5.4),"Trung bình yếu",IF(AND($Q24&gt;=5.5,$Q24&lt;=6.9),"Trung bình",IF(AND($Q24&gt;=7,$Q24&lt;=8.4),"Khá",IF(AND($Q24&gt;=8.5,$Q24&lt;=10),"Giỏi","")))))</f>
        <v>Khá</v>
      </c>
      <c r="T24" s="38" t="str">
        <f>+IF(OR($H24=0,$I24=0,$J24=0,$K24=0),"Không đủ ĐKDT","")</f>
        <v/>
      </c>
      <c r="U24" s="90" t="s">
        <v>497</v>
      </c>
      <c r="V24" s="3"/>
      <c r="W24" s="26"/>
      <c r="X24" s="76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7">
        <v>16</v>
      </c>
      <c r="C25" s="28" t="s">
        <v>113</v>
      </c>
      <c r="D25" s="29" t="s">
        <v>114</v>
      </c>
      <c r="E25" s="30" t="s">
        <v>115</v>
      </c>
      <c r="F25" s="31" t="s">
        <v>116</v>
      </c>
      <c r="G25" s="28" t="s">
        <v>62</v>
      </c>
      <c r="H25" s="32">
        <v>10</v>
      </c>
      <c r="I25" s="32">
        <v>7.5</v>
      </c>
      <c r="J25" s="32">
        <v>7</v>
      </c>
      <c r="K25" s="32" t="s">
        <v>28</v>
      </c>
      <c r="L25" s="39"/>
      <c r="M25" s="39"/>
      <c r="N25" s="39"/>
      <c r="O25" s="134"/>
      <c r="P25" s="34">
        <v>5.5</v>
      </c>
      <c r="Q25" s="35">
        <f t="shared" si="0"/>
        <v>6.5</v>
      </c>
      <c r="R25" s="36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C+</v>
      </c>
      <c r="S25" s="37" t="str">
        <f>IF($Q25&lt;4,"Kém",IF(AND($Q25&gt;=4,$Q25&lt;=5.4),"Trung bình yếu",IF(AND($Q25&gt;=5.5,$Q25&lt;=6.9),"Trung bình",IF(AND($Q25&gt;=7,$Q25&lt;=8.4),"Khá",IF(AND($Q25&gt;=8.5,$Q25&lt;=10),"Giỏi","")))))</f>
        <v>Trung bình</v>
      </c>
      <c r="T25" s="38" t="str">
        <f>+IF(OR($H25=0,$I25=0,$J25=0,$K25=0),"Không đủ ĐKDT","")</f>
        <v/>
      </c>
      <c r="U25" s="90" t="s">
        <v>497</v>
      </c>
      <c r="V25" s="3"/>
      <c r="W25" s="26"/>
      <c r="X25" s="76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7">
        <v>17</v>
      </c>
      <c r="C26" s="28" t="s">
        <v>117</v>
      </c>
      <c r="D26" s="29" t="s">
        <v>118</v>
      </c>
      <c r="E26" s="30" t="s">
        <v>119</v>
      </c>
      <c r="F26" s="31" t="s">
        <v>120</v>
      </c>
      <c r="G26" s="28" t="s">
        <v>66</v>
      </c>
      <c r="H26" s="32">
        <v>8</v>
      </c>
      <c r="I26" s="32">
        <v>7.5</v>
      </c>
      <c r="J26" s="32">
        <v>6</v>
      </c>
      <c r="K26" s="32" t="s">
        <v>28</v>
      </c>
      <c r="L26" s="39"/>
      <c r="M26" s="39"/>
      <c r="N26" s="39"/>
      <c r="O26" s="134"/>
      <c r="P26" s="34">
        <v>7</v>
      </c>
      <c r="Q26" s="35">
        <f t="shared" si="0"/>
        <v>7.1</v>
      </c>
      <c r="R26" s="36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B</v>
      </c>
      <c r="S26" s="37" t="str">
        <f>IF($Q26&lt;4,"Kém",IF(AND($Q26&gt;=4,$Q26&lt;=5.4),"Trung bình yếu",IF(AND($Q26&gt;=5.5,$Q26&lt;=6.9),"Trung bình",IF(AND($Q26&gt;=7,$Q26&lt;=8.4),"Khá",IF(AND($Q26&gt;=8.5,$Q26&lt;=10),"Giỏi","")))))</f>
        <v>Khá</v>
      </c>
      <c r="T26" s="38" t="str">
        <f>+IF(OR($H26=0,$I26=0,$J26=0,$K26=0),"Không đủ ĐKDT","")</f>
        <v/>
      </c>
      <c r="U26" s="90" t="s">
        <v>497</v>
      </c>
      <c r="V26" s="3"/>
      <c r="W26" s="26"/>
      <c r="X26" s="76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7">
        <v>18</v>
      </c>
      <c r="C27" s="28" t="s">
        <v>121</v>
      </c>
      <c r="D27" s="29" t="s">
        <v>122</v>
      </c>
      <c r="E27" s="30" t="s">
        <v>123</v>
      </c>
      <c r="F27" s="31" t="s">
        <v>124</v>
      </c>
      <c r="G27" s="28" t="s">
        <v>66</v>
      </c>
      <c r="H27" s="32">
        <v>9</v>
      </c>
      <c r="I27" s="32">
        <v>6</v>
      </c>
      <c r="J27" s="32">
        <v>6</v>
      </c>
      <c r="K27" s="32" t="s">
        <v>28</v>
      </c>
      <c r="L27" s="39"/>
      <c r="M27" s="39"/>
      <c r="N27" s="39"/>
      <c r="O27" s="134"/>
      <c r="P27" s="34">
        <v>4</v>
      </c>
      <c r="Q27" s="35">
        <f t="shared" si="0"/>
        <v>5.0999999999999996</v>
      </c>
      <c r="R27" s="36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D+</v>
      </c>
      <c r="S27" s="37" t="str">
        <f>IF($Q27&lt;4,"Kém",IF(AND($Q27&gt;=4,$Q27&lt;=5.4),"Trung bình yếu",IF(AND($Q27&gt;=5.5,$Q27&lt;=6.9),"Trung bình",IF(AND($Q27&gt;=7,$Q27&lt;=8.4),"Khá",IF(AND($Q27&gt;=8.5,$Q27&lt;=10),"Giỏi","")))))</f>
        <v>Trung bình yếu</v>
      </c>
      <c r="T27" s="38" t="str">
        <f>+IF(OR($H27=0,$I27=0,$J27=0,$K27=0),"Không đủ ĐKDT","")</f>
        <v/>
      </c>
      <c r="U27" s="90" t="s">
        <v>497</v>
      </c>
      <c r="V27" s="3"/>
      <c r="W27" s="26"/>
      <c r="X27" s="76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7">
        <v>19</v>
      </c>
      <c r="C28" s="28" t="s">
        <v>125</v>
      </c>
      <c r="D28" s="29" t="s">
        <v>91</v>
      </c>
      <c r="E28" s="30" t="s">
        <v>123</v>
      </c>
      <c r="F28" s="31" t="s">
        <v>126</v>
      </c>
      <c r="G28" s="28" t="s">
        <v>57</v>
      </c>
      <c r="H28" s="32">
        <v>9</v>
      </c>
      <c r="I28" s="32">
        <v>7.5</v>
      </c>
      <c r="J28" s="32">
        <v>6</v>
      </c>
      <c r="K28" s="32" t="s">
        <v>28</v>
      </c>
      <c r="L28" s="39"/>
      <c r="M28" s="39"/>
      <c r="N28" s="39"/>
      <c r="O28" s="134"/>
      <c r="P28" s="34">
        <v>5.5</v>
      </c>
      <c r="Q28" s="35">
        <f t="shared" si="0"/>
        <v>6.3</v>
      </c>
      <c r="R28" s="36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C</v>
      </c>
      <c r="S28" s="37" t="str">
        <f>IF($Q28&lt;4,"Kém",IF(AND($Q28&gt;=4,$Q28&lt;=5.4),"Trung bình yếu",IF(AND($Q28&gt;=5.5,$Q28&lt;=6.9),"Trung bình",IF(AND($Q28&gt;=7,$Q28&lt;=8.4),"Khá",IF(AND($Q28&gt;=8.5,$Q28&lt;=10),"Giỏi","")))))</f>
        <v>Trung bình</v>
      </c>
      <c r="T28" s="38" t="str">
        <f>+IF(OR($H28=0,$I28=0,$J28=0,$K28=0),"Không đủ ĐKDT","")</f>
        <v/>
      </c>
      <c r="U28" s="90" t="s">
        <v>497</v>
      </c>
      <c r="V28" s="3"/>
      <c r="W28" s="26"/>
      <c r="X28" s="76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7">
        <v>20</v>
      </c>
      <c r="C29" s="28" t="s">
        <v>127</v>
      </c>
      <c r="D29" s="29" t="s">
        <v>128</v>
      </c>
      <c r="E29" s="30" t="s">
        <v>123</v>
      </c>
      <c r="F29" s="31" t="s">
        <v>129</v>
      </c>
      <c r="G29" s="28" t="s">
        <v>62</v>
      </c>
      <c r="H29" s="32">
        <v>10</v>
      </c>
      <c r="I29" s="32">
        <v>7</v>
      </c>
      <c r="J29" s="32">
        <v>6.5</v>
      </c>
      <c r="K29" s="32" t="s">
        <v>28</v>
      </c>
      <c r="L29" s="39"/>
      <c r="M29" s="39"/>
      <c r="N29" s="39"/>
      <c r="O29" s="134"/>
      <c r="P29" s="34">
        <v>7</v>
      </c>
      <c r="Q29" s="35">
        <f t="shared" si="0"/>
        <v>7.3</v>
      </c>
      <c r="R29" s="36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B</v>
      </c>
      <c r="S29" s="37" t="str">
        <f>IF($Q29&lt;4,"Kém",IF(AND($Q29&gt;=4,$Q29&lt;=5.4),"Trung bình yếu",IF(AND($Q29&gt;=5.5,$Q29&lt;=6.9),"Trung bình",IF(AND($Q29&gt;=7,$Q29&lt;=8.4),"Khá",IF(AND($Q29&gt;=8.5,$Q29&lt;=10),"Giỏi","")))))</f>
        <v>Khá</v>
      </c>
      <c r="T29" s="38" t="str">
        <f>+IF(OR($H29=0,$I29=0,$J29=0,$K29=0),"Không đủ ĐKDT","")</f>
        <v/>
      </c>
      <c r="U29" s="90" t="s">
        <v>497</v>
      </c>
      <c r="V29" s="3"/>
      <c r="W29" s="26"/>
      <c r="X29" s="76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7">
        <v>21</v>
      </c>
      <c r="C30" s="28" t="s">
        <v>130</v>
      </c>
      <c r="D30" s="29" t="s">
        <v>131</v>
      </c>
      <c r="E30" s="30" t="s">
        <v>132</v>
      </c>
      <c r="F30" s="31" t="s">
        <v>133</v>
      </c>
      <c r="G30" s="28" t="s">
        <v>62</v>
      </c>
      <c r="H30" s="32">
        <v>9</v>
      </c>
      <c r="I30" s="32">
        <v>7.5</v>
      </c>
      <c r="J30" s="32">
        <v>7</v>
      </c>
      <c r="K30" s="32" t="s">
        <v>28</v>
      </c>
      <c r="L30" s="39"/>
      <c r="M30" s="39"/>
      <c r="N30" s="39"/>
      <c r="O30" s="134"/>
      <c r="P30" s="34">
        <v>7</v>
      </c>
      <c r="Q30" s="35">
        <f t="shared" si="0"/>
        <v>7.3</v>
      </c>
      <c r="R30" s="36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B</v>
      </c>
      <c r="S30" s="37" t="str">
        <f>IF($Q30&lt;4,"Kém",IF(AND($Q30&gt;=4,$Q30&lt;=5.4),"Trung bình yếu",IF(AND($Q30&gt;=5.5,$Q30&lt;=6.9),"Trung bình",IF(AND($Q30&gt;=7,$Q30&lt;=8.4),"Khá",IF(AND($Q30&gt;=8.5,$Q30&lt;=10),"Giỏi","")))))</f>
        <v>Khá</v>
      </c>
      <c r="T30" s="38" t="str">
        <f>+IF(OR($H30=0,$I30=0,$J30=0,$K30=0),"Không đủ ĐKDT","")</f>
        <v/>
      </c>
      <c r="U30" s="90" t="s">
        <v>497</v>
      </c>
      <c r="V30" s="3"/>
      <c r="W30" s="26"/>
      <c r="X30" s="76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7">
        <v>22</v>
      </c>
      <c r="C31" s="28" t="s">
        <v>134</v>
      </c>
      <c r="D31" s="29" t="s">
        <v>135</v>
      </c>
      <c r="E31" s="30" t="s">
        <v>136</v>
      </c>
      <c r="F31" s="31" t="s">
        <v>137</v>
      </c>
      <c r="G31" s="28" t="s">
        <v>57</v>
      </c>
      <c r="H31" s="32">
        <v>10</v>
      </c>
      <c r="I31" s="32">
        <v>7.5</v>
      </c>
      <c r="J31" s="32">
        <v>7</v>
      </c>
      <c r="K31" s="32" t="s">
        <v>28</v>
      </c>
      <c r="L31" s="39"/>
      <c r="M31" s="39"/>
      <c r="N31" s="39"/>
      <c r="O31" s="134"/>
      <c r="P31" s="34">
        <v>5.5</v>
      </c>
      <c r="Q31" s="35">
        <f t="shared" si="0"/>
        <v>6.5</v>
      </c>
      <c r="R31" s="36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C+</v>
      </c>
      <c r="S31" s="37" t="str">
        <f>IF($Q31&lt;4,"Kém",IF(AND($Q31&gt;=4,$Q31&lt;=5.4),"Trung bình yếu",IF(AND($Q31&gt;=5.5,$Q31&lt;=6.9),"Trung bình",IF(AND($Q31&gt;=7,$Q31&lt;=8.4),"Khá",IF(AND($Q31&gt;=8.5,$Q31&lt;=10),"Giỏi","")))))</f>
        <v>Trung bình</v>
      </c>
      <c r="T31" s="38" t="str">
        <f>+IF(OR($H31=0,$I31=0,$J31=0,$K31=0),"Không đủ ĐKDT","")</f>
        <v/>
      </c>
      <c r="U31" s="90" t="s">
        <v>497</v>
      </c>
      <c r="V31" s="3"/>
      <c r="W31" s="26"/>
      <c r="X31" s="76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7">
        <v>23</v>
      </c>
      <c r="C32" s="28" t="s">
        <v>138</v>
      </c>
      <c r="D32" s="29" t="s">
        <v>95</v>
      </c>
      <c r="E32" s="30" t="s">
        <v>139</v>
      </c>
      <c r="F32" s="31" t="s">
        <v>104</v>
      </c>
      <c r="G32" s="28" t="s">
        <v>66</v>
      </c>
      <c r="H32" s="32">
        <v>10</v>
      </c>
      <c r="I32" s="32">
        <v>6</v>
      </c>
      <c r="J32" s="32">
        <v>7</v>
      </c>
      <c r="K32" s="32" t="s">
        <v>28</v>
      </c>
      <c r="L32" s="39"/>
      <c r="M32" s="39"/>
      <c r="N32" s="39"/>
      <c r="O32" s="134"/>
      <c r="P32" s="34">
        <v>6</v>
      </c>
      <c r="Q32" s="35">
        <f t="shared" si="0"/>
        <v>6.5</v>
      </c>
      <c r="R32" s="36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C+</v>
      </c>
      <c r="S32" s="37" t="str">
        <f>IF($Q32&lt;4,"Kém",IF(AND($Q32&gt;=4,$Q32&lt;=5.4),"Trung bình yếu",IF(AND($Q32&gt;=5.5,$Q32&lt;=6.9),"Trung bình",IF(AND($Q32&gt;=7,$Q32&lt;=8.4),"Khá",IF(AND($Q32&gt;=8.5,$Q32&lt;=10),"Giỏi","")))))</f>
        <v>Trung bình</v>
      </c>
      <c r="T32" s="38" t="str">
        <f>+IF(OR($H32=0,$I32=0,$J32=0,$K32=0),"Không đủ ĐKDT","")</f>
        <v/>
      </c>
      <c r="U32" s="90" t="s">
        <v>497</v>
      </c>
      <c r="V32" s="3"/>
      <c r="W32" s="26"/>
      <c r="X32" s="76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7">
        <v>24</v>
      </c>
      <c r="C33" s="28" t="s">
        <v>140</v>
      </c>
      <c r="D33" s="29" t="s">
        <v>141</v>
      </c>
      <c r="E33" s="30" t="s">
        <v>142</v>
      </c>
      <c r="F33" s="31" t="s">
        <v>143</v>
      </c>
      <c r="G33" s="28" t="s">
        <v>66</v>
      </c>
      <c r="H33" s="32">
        <v>9</v>
      </c>
      <c r="I33" s="32">
        <v>6.5</v>
      </c>
      <c r="J33" s="32">
        <v>0</v>
      </c>
      <c r="K33" s="32" t="s">
        <v>28</v>
      </c>
      <c r="L33" s="39"/>
      <c r="M33" s="39"/>
      <c r="N33" s="39"/>
      <c r="O33" s="134"/>
      <c r="P33" s="34" t="s">
        <v>502</v>
      </c>
      <c r="Q33" s="35">
        <f t="shared" si="0"/>
        <v>2.2000000000000002</v>
      </c>
      <c r="R33" s="36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F</v>
      </c>
      <c r="S33" s="37" t="str">
        <f>IF($Q33&lt;4,"Kém",IF(AND($Q33&gt;=4,$Q33&lt;=5.4),"Trung bình yếu",IF(AND($Q33&gt;=5.5,$Q33&lt;=6.9),"Trung bình",IF(AND($Q33&gt;=7,$Q33&lt;=8.4),"Khá",IF(AND($Q33&gt;=8.5,$Q33&lt;=10),"Giỏi","")))))</f>
        <v>Kém</v>
      </c>
      <c r="T33" s="38" t="str">
        <f>+IF(OR($H33=0,$I33=0,$J33=0,$K33=0),"Không đủ ĐKDT","")</f>
        <v>Không đủ ĐKDT</v>
      </c>
      <c r="U33" s="90" t="s">
        <v>497</v>
      </c>
      <c r="V33" s="3"/>
      <c r="W33" s="26"/>
      <c r="X33" s="76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Học lại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7">
        <v>25</v>
      </c>
      <c r="C34" s="28" t="s">
        <v>144</v>
      </c>
      <c r="D34" s="29" t="s">
        <v>145</v>
      </c>
      <c r="E34" s="30" t="s">
        <v>146</v>
      </c>
      <c r="F34" s="31" t="s">
        <v>147</v>
      </c>
      <c r="G34" s="28" t="s">
        <v>62</v>
      </c>
      <c r="H34" s="32">
        <v>8</v>
      </c>
      <c r="I34" s="32">
        <v>5.5</v>
      </c>
      <c r="J34" s="32">
        <v>6</v>
      </c>
      <c r="K34" s="32" t="s">
        <v>28</v>
      </c>
      <c r="L34" s="39"/>
      <c r="M34" s="39"/>
      <c r="N34" s="39"/>
      <c r="O34" s="134"/>
      <c r="P34" s="34">
        <v>2</v>
      </c>
      <c r="Q34" s="35">
        <f t="shared" si="0"/>
        <v>3.7</v>
      </c>
      <c r="R34" s="36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F</v>
      </c>
      <c r="S34" s="37" t="str">
        <f>IF($Q34&lt;4,"Kém",IF(AND($Q34&gt;=4,$Q34&lt;=5.4),"Trung bình yếu",IF(AND($Q34&gt;=5.5,$Q34&lt;=6.9),"Trung bình",IF(AND($Q34&gt;=7,$Q34&lt;=8.4),"Khá",IF(AND($Q34&gt;=8.5,$Q34&lt;=10),"Giỏi","")))))</f>
        <v>Kém</v>
      </c>
      <c r="T34" s="38" t="str">
        <f>+IF(OR($H34=0,$I34=0,$J34=0,$K34=0),"Không đủ ĐKDT","")</f>
        <v/>
      </c>
      <c r="U34" s="90" t="s">
        <v>497</v>
      </c>
      <c r="V34" s="3"/>
      <c r="W34" s="26"/>
      <c r="X34" s="76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Học lại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7">
        <v>26</v>
      </c>
      <c r="C35" s="28" t="s">
        <v>148</v>
      </c>
      <c r="D35" s="29" t="s">
        <v>149</v>
      </c>
      <c r="E35" s="30" t="s">
        <v>150</v>
      </c>
      <c r="F35" s="31" t="s">
        <v>151</v>
      </c>
      <c r="G35" s="28" t="s">
        <v>66</v>
      </c>
      <c r="H35" s="32">
        <v>10</v>
      </c>
      <c r="I35" s="32">
        <v>8</v>
      </c>
      <c r="J35" s="32">
        <v>7</v>
      </c>
      <c r="K35" s="32" t="s">
        <v>28</v>
      </c>
      <c r="L35" s="39"/>
      <c r="M35" s="39"/>
      <c r="N35" s="39"/>
      <c r="O35" s="134"/>
      <c r="P35" s="34">
        <v>7.5</v>
      </c>
      <c r="Q35" s="35">
        <f t="shared" si="0"/>
        <v>7.8</v>
      </c>
      <c r="R35" s="36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B</v>
      </c>
      <c r="S35" s="37" t="str">
        <f>IF($Q35&lt;4,"Kém",IF(AND($Q35&gt;=4,$Q35&lt;=5.4),"Trung bình yếu",IF(AND($Q35&gt;=5.5,$Q35&lt;=6.9),"Trung bình",IF(AND($Q35&gt;=7,$Q35&lt;=8.4),"Khá",IF(AND($Q35&gt;=8.5,$Q35&lt;=10),"Giỏi","")))))</f>
        <v>Khá</v>
      </c>
      <c r="T35" s="38" t="str">
        <f>+IF(OR($H35=0,$I35=0,$J35=0,$K35=0),"Không đủ ĐKDT","")</f>
        <v/>
      </c>
      <c r="U35" s="90" t="s">
        <v>498</v>
      </c>
      <c r="V35" s="3"/>
      <c r="W35" s="26"/>
      <c r="X35" s="76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7">
        <v>27</v>
      </c>
      <c r="C36" s="28" t="s">
        <v>152</v>
      </c>
      <c r="D36" s="29" t="s">
        <v>68</v>
      </c>
      <c r="E36" s="30" t="s">
        <v>153</v>
      </c>
      <c r="F36" s="31" t="s">
        <v>154</v>
      </c>
      <c r="G36" s="28" t="s">
        <v>57</v>
      </c>
      <c r="H36" s="32">
        <v>10</v>
      </c>
      <c r="I36" s="32">
        <v>7</v>
      </c>
      <c r="J36" s="32">
        <v>5</v>
      </c>
      <c r="K36" s="32" t="s">
        <v>28</v>
      </c>
      <c r="L36" s="39"/>
      <c r="M36" s="39"/>
      <c r="N36" s="39"/>
      <c r="O36" s="134"/>
      <c r="P36" s="34">
        <v>5</v>
      </c>
      <c r="Q36" s="35">
        <f t="shared" si="0"/>
        <v>5.9</v>
      </c>
      <c r="R36" s="36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C</v>
      </c>
      <c r="S36" s="37" t="str">
        <f>IF($Q36&lt;4,"Kém",IF(AND($Q36&gt;=4,$Q36&lt;=5.4),"Trung bình yếu",IF(AND($Q36&gt;=5.5,$Q36&lt;=6.9),"Trung bình",IF(AND($Q36&gt;=7,$Q36&lt;=8.4),"Khá",IF(AND($Q36&gt;=8.5,$Q36&lt;=10),"Giỏi","")))))</f>
        <v>Trung bình</v>
      </c>
      <c r="T36" s="38" t="str">
        <f>+IF(OR($H36=0,$I36=0,$J36=0,$K36=0),"Không đủ ĐKDT","")</f>
        <v/>
      </c>
      <c r="U36" s="90" t="s">
        <v>498</v>
      </c>
      <c r="V36" s="3"/>
      <c r="W36" s="26"/>
      <c r="X36" s="76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7">
        <v>28</v>
      </c>
      <c r="C37" s="28" t="s">
        <v>155</v>
      </c>
      <c r="D37" s="29" t="s">
        <v>156</v>
      </c>
      <c r="E37" s="30" t="s">
        <v>157</v>
      </c>
      <c r="F37" s="31" t="s">
        <v>158</v>
      </c>
      <c r="G37" s="28" t="s">
        <v>57</v>
      </c>
      <c r="H37" s="32">
        <v>9</v>
      </c>
      <c r="I37" s="32">
        <v>6</v>
      </c>
      <c r="J37" s="32">
        <v>6.5</v>
      </c>
      <c r="K37" s="32" t="s">
        <v>28</v>
      </c>
      <c r="L37" s="39"/>
      <c r="M37" s="39"/>
      <c r="N37" s="39"/>
      <c r="O37" s="134"/>
      <c r="P37" s="34">
        <v>5.5</v>
      </c>
      <c r="Q37" s="35">
        <f t="shared" si="0"/>
        <v>6.1</v>
      </c>
      <c r="R37" s="36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C</v>
      </c>
      <c r="S37" s="37" t="str">
        <f>IF($Q37&lt;4,"Kém",IF(AND($Q37&gt;=4,$Q37&lt;=5.4),"Trung bình yếu",IF(AND($Q37&gt;=5.5,$Q37&lt;=6.9),"Trung bình",IF(AND($Q37&gt;=7,$Q37&lt;=8.4),"Khá",IF(AND($Q37&gt;=8.5,$Q37&lt;=10),"Giỏi","")))))</f>
        <v>Trung bình</v>
      </c>
      <c r="T37" s="38" t="str">
        <f>+IF(OR($H37=0,$I37=0,$J37=0,$K37=0),"Không đủ ĐKDT","")</f>
        <v/>
      </c>
      <c r="U37" s="90" t="s">
        <v>498</v>
      </c>
      <c r="V37" s="3"/>
      <c r="W37" s="26"/>
      <c r="X37" s="76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7">
        <v>29</v>
      </c>
      <c r="C38" s="28" t="s">
        <v>159</v>
      </c>
      <c r="D38" s="29" t="s">
        <v>160</v>
      </c>
      <c r="E38" s="30" t="s">
        <v>161</v>
      </c>
      <c r="F38" s="31" t="s">
        <v>162</v>
      </c>
      <c r="G38" s="28" t="s">
        <v>66</v>
      </c>
      <c r="H38" s="32">
        <v>8</v>
      </c>
      <c r="I38" s="32">
        <v>4.5</v>
      </c>
      <c r="J38" s="32">
        <v>6.5</v>
      </c>
      <c r="K38" s="32" t="s">
        <v>28</v>
      </c>
      <c r="L38" s="39"/>
      <c r="M38" s="39"/>
      <c r="N38" s="39"/>
      <c r="O38" s="134"/>
      <c r="P38" s="34">
        <v>5.5</v>
      </c>
      <c r="Q38" s="35">
        <f t="shared" si="0"/>
        <v>5.7</v>
      </c>
      <c r="R38" s="36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C</v>
      </c>
      <c r="S38" s="37" t="str">
        <f>IF($Q38&lt;4,"Kém",IF(AND($Q38&gt;=4,$Q38&lt;=5.4),"Trung bình yếu",IF(AND($Q38&gt;=5.5,$Q38&lt;=6.9),"Trung bình",IF(AND($Q38&gt;=7,$Q38&lt;=8.4),"Khá",IF(AND($Q38&gt;=8.5,$Q38&lt;=10),"Giỏi","")))))</f>
        <v>Trung bình</v>
      </c>
      <c r="T38" s="38" t="str">
        <f>+IF(OR($H38=0,$I38=0,$J38=0,$K38=0),"Không đủ ĐKDT","")</f>
        <v/>
      </c>
      <c r="U38" s="90" t="s">
        <v>498</v>
      </c>
      <c r="V38" s="3"/>
      <c r="W38" s="26"/>
      <c r="X38" s="76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7">
        <v>30</v>
      </c>
      <c r="C39" s="28" t="s">
        <v>163</v>
      </c>
      <c r="D39" s="29" t="s">
        <v>164</v>
      </c>
      <c r="E39" s="30" t="s">
        <v>165</v>
      </c>
      <c r="F39" s="31" t="s">
        <v>166</v>
      </c>
      <c r="G39" s="28" t="s">
        <v>57</v>
      </c>
      <c r="H39" s="32">
        <v>9</v>
      </c>
      <c r="I39" s="32">
        <v>7.5</v>
      </c>
      <c r="J39" s="32">
        <v>7</v>
      </c>
      <c r="K39" s="32" t="s">
        <v>28</v>
      </c>
      <c r="L39" s="39"/>
      <c r="M39" s="39"/>
      <c r="N39" s="39"/>
      <c r="O39" s="134"/>
      <c r="P39" s="34">
        <v>7</v>
      </c>
      <c r="Q39" s="35">
        <f t="shared" si="0"/>
        <v>7.3</v>
      </c>
      <c r="R39" s="36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B</v>
      </c>
      <c r="S39" s="37" t="str">
        <f>IF($Q39&lt;4,"Kém",IF(AND($Q39&gt;=4,$Q39&lt;=5.4),"Trung bình yếu",IF(AND($Q39&gt;=5.5,$Q39&lt;=6.9),"Trung bình",IF(AND($Q39&gt;=7,$Q39&lt;=8.4),"Khá",IF(AND($Q39&gt;=8.5,$Q39&lt;=10),"Giỏi","")))))</f>
        <v>Khá</v>
      </c>
      <c r="T39" s="38" t="str">
        <f>+IF(OR($H39=0,$I39=0,$J39=0,$K39=0),"Không đủ ĐKDT","")</f>
        <v/>
      </c>
      <c r="U39" s="90" t="s">
        <v>498</v>
      </c>
      <c r="V39" s="3"/>
      <c r="W39" s="26"/>
      <c r="X39" s="76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7">
        <v>31</v>
      </c>
      <c r="C40" s="28" t="s">
        <v>167</v>
      </c>
      <c r="D40" s="29" t="s">
        <v>168</v>
      </c>
      <c r="E40" s="30" t="s">
        <v>165</v>
      </c>
      <c r="F40" s="31" t="s">
        <v>169</v>
      </c>
      <c r="G40" s="28" t="s">
        <v>57</v>
      </c>
      <c r="H40" s="32">
        <v>8</v>
      </c>
      <c r="I40" s="32">
        <v>7</v>
      </c>
      <c r="J40" s="32">
        <v>7</v>
      </c>
      <c r="K40" s="32" t="s">
        <v>28</v>
      </c>
      <c r="L40" s="39"/>
      <c r="M40" s="39"/>
      <c r="N40" s="39"/>
      <c r="O40" s="134"/>
      <c r="P40" s="34">
        <v>7</v>
      </c>
      <c r="Q40" s="35">
        <f t="shared" si="0"/>
        <v>7.1</v>
      </c>
      <c r="R40" s="36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B</v>
      </c>
      <c r="S40" s="37" t="str">
        <f>IF($Q40&lt;4,"Kém",IF(AND($Q40&gt;=4,$Q40&lt;=5.4),"Trung bình yếu",IF(AND($Q40&gt;=5.5,$Q40&lt;=6.9),"Trung bình",IF(AND($Q40&gt;=7,$Q40&lt;=8.4),"Khá",IF(AND($Q40&gt;=8.5,$Q40&lt;=10),"Giỏi","")))))</f>
        <v>Khá</v>
      </c>
      <c r="T40" s="38" t="str">
        <f>+IF(OR($H40=0,$I40=0,$J40=0,$K40=0),"Không đủ ĐKDT","")</f>
        <v/>
      </c>
      <c r="U40" s="90" t="s">
        <v>498</v>
      </c>
      <c r="V40" s="3"/>
      <c r="W40" s="26"/>
      <c r="X40" s="76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7">
        <v>32</v>
      </c>
      <c r="C41" s="28" t="s">
        <v>170</v>
      </c>
      <c r="D41" s="29" t="s">
        <v>171</v>
      </c>
      <c r="E41" s="30" t="s">
        <v>172</v>
      </c>
      <c r="F41" s="31" t="s">
        <v>56</v>
      </c>
      <c r="G41" s="28" t="s">
        <v>62</v>
      </c>
      <c r="H41" s="32">
        <v>9</v>
      </c>
      <c r="I41" s="32">
        <v>8</v>
      </c>
      <c r="J41" s="32">
        <v>7.5</v>
      </c>
      <c r="K41" s="32" t="s">
        <v>28</v>
      </c>
      <c r="L41" s="39"/>
      <c r="M41" s="39"/>
      <c r="N41" s="39"/>
      <c r="O41" s="134"/>
      <c r="P41" s="34">
        <v>7</v>
      </c>
      <c r="Q41" s="35">
        <f t="shared" si="0"/>
        <v>7.5</v>
      </c>
      <c r="R41" s="36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B</v>
      </c>
      <c r="S41" s="37" t="str">
        <f>IF($Q41&lt;4,"Kém",IF(AND($Q41&gt;=4,$Q41&lt;=5.4),"Trung bình yếu",IF(AND($Q41&gt;=5.5,$Q41&lt;=6.9),"Trung bình",IF(AND($Q41&gt;=7,$Q41&lt;=8.4),"Khá",IF(AND($Q41&gt;=8.5,$Q41&lt;=10),"Giỏi","")))))</f>
        <v>Khá</v>
      </c>
      <c r="T41" s="38" t="str">
        <f>+IF(OR($H41=0,$I41=0,$J41=0,$K41=0),"Không đủ ĐKDT","")</f>
        <v/>
      </c>
      <c r="U41" s="90" t="s">
        <v>498</v>
      </c>
      <c r="V41" s="3"/>
      <c r="W41" s="26"/>
      <c r="X41" s="76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7">
        <v>33</v>
      </c>
      <c r="C42" s="28" t="s">
        <v>173</v>
      </c>
      <c r="D42" s="29" t="s">
        <v>174</v>
      </c>
      <c r="E42" s="30" t="s">
        <v>175</v>
      </c>
      <c r="F42" s="31" t="s">
        <v>176</v>
      </c>
      <c r="G42" s="28" t="s">
        <v>66</v>
      </c>
      <c r="H42" s="32">
        <v>10</v>
      </c>
      <c r="I42" s="32">
        <v>7.5</v>
      </c>
      <c r="J42" s="32">
        <v>7.5</v>
      </c>
      <c r="K42" s="32" t="s">
        <v>28</v>
      </c>
      <c r="L42" s="39"/>
      <c r="M42" s="39"/>
      <c r="N42" s="39"/>
      <c r="O42" s="134"/>
      <c r="P42" s="34">
        <v>5</v>
      </c>
      <c r="Q42" s="35">
        <f t="shared" si="0"/>
        <v>6.3</v>
      </c>
      <c r="R42" s="36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7" t="str">
        <f>IF($Q42&lt;4,"Kém",IF(AND($Q42&gt;=4,$Q42&lt;=5.4),"Trung bình yếu",IF(AND($Q42&gt;=5.5,$Q42&lt;=6.9),"Trung bình",IF(AND($Q42&gt;=7,$Q42&lt;=8.4),"Khá",IF(AND($Q42&gt;=8.5,$Q42&lt;=10),"Giỏi","")))))</f>
        <v>Trung bình</v>
      </c>
      <c r="T42" s="38" t="str">
        <f>+IF(OR($H42=0,$I42=0,$J42=0,$K42=0),"Không đủ ĐKDT","")</f>
        <v/>
      </c>
      <c r="U42" s="90" t="s">
        <v>498</v>
      </c>
      <c r="V42" s="3"/>
      <c r="W42" s="26"/>
      <c r="X42" s="76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7">
        <v>34</v>
      </c>
      <c r="C43" s="28" t="s">
        <v>177</v>
      </c>
      <c r="D43" s="29" t="s">
        <v>178</v>
      </c>
      <c r="E43" s="30" t="s">
        <v>175</v>
      </c>
      <c r="F43" s="31" t="s">
        <v>179</v>
      </c>
      <c r="G43" s="28" t="s">
        <v>66</v>
      </c>
      <c r="H43" s="32">
        <v>9</v>
      </c>
      <c r="I43" s="32">
        <v>7.5</v>
      </c>
      <c r="J43" s="32">
        <v>6.5</v>
      </c>
      <c r="K43" s="32" t="s">
        <v>28</v>
      </c>
      <c r="L43" s="39"/>
      <c r="M43" s="39"/>
      <c r="N43" s="39"/>
      <c r="O43" s="134"/>
      <c r="P43" s="34">
        <v>2.5</v>
      </c>
      <c r="Q43" s="35">
        <f t="shared" si="0"/>
        <v>4.5999999999999996</v>
      </c>
      <c r="R43" s="36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D</v>
      </c>
      <c r="S43" s="37" t="str">
        <f>IF($Q43&lt;4,"Kém",IF(AND($Q43&gt;=4,$Q43&lt;=5.4),"Trung bình yếu",IF(AND($Q43&gt;=5.5,$Q43&lt;=6.9),"Trung bình",IF(AND($Q43&gt;=7,$Q43&lt;=8.4),"Khá",IF(AND($Q43&gt;=8.5,$Q43&lt;=10),"Giỏi","")))))</f>
        <v>Trung bình yếu</v>
      </c>
      <c r="T43" s="38" t="str">
        <f>+IF(OR($H43=0,$I43=0,$J43=0,$K43=0),"Không đủ ĐKDT","")</f>
        <v/>
      </c>
      <c r="U43" s="90" t="s">
        <v>498</v>
      </c>
      <c r="V43" s="3"/>
      <c r="W43" s="26"/>
      <c r="X43" s="76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7">
        <v>35</v>
      </c>
      <c r="C44" s="28" t="s">
        <v>180</v>
      </c>
      <c r="D44" s="29" t="s">
        <v>181</v>
      </c>
      <c r="E44" s="30" t="s">
        <v>182</v>
      </c>
      <c r="F44" s="31" t="s">
        <v>183</v>
      </c>
      <c r="G44" s="28" t="s">
        <v>66</v>
      </c>
      <c r="H44" s="32">
        <v>8</v>
      </c>
      <c r="I44" s="32">
        <v>5</v>
      </c>
      <c r="J44" s="32">
        <v>6</v>
      </c>
      <c r="K44" s="32" t="s">
        <v>28</v>
      </c>
      <c r="L44" s="39"/>
      <c r="M44" s="39"/>
      <c r="N44" s="39"/>
      <c r="O44" s="134"/>
      <c r="P44" s="34">
        <v>5.5</v>
      </c>
      <c r="Q44" s="35">
        <f t="shared" si="0"/>
        <v>5.7</v>
      </c>
      <c r="R44" s="36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C</v>
      </c>
      <c r="S44" s="37" t="str">
        <f>IF($Q44&lt;4,"Kém",IF(AND($Q44&gt;=4,$Q44&lt;=5.4),"Trung bình yếu",IF(AND($Q44&gt;=5.5,$Q44&lt;=6.9),"Trung bình",IF(AND($Q44&gt;=7,$Q44&lt;=8.4),"Khá",IF(AND($Q44&gt;=8.5,$Q44&lt;=10),"Giỏi","")))))</f>
        <v>Trung bình</v>
      </c>
      <c r="T44" s="38" t="str">
        <f>+IF(OR($H44=0,$I44=0,$J44=0,$K44=0),"Không đủ ĐKDT","")</f>
        <v/>
      </c>
      <c r="U44" s="90" t="s">
        <v>498</v>
      </c>
      <c r="V44" s="3"/>
      <c r="W44" s="26"/>
      <c r="X44" s="76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7">
        <v>36</v>
      </c>
      <c r="C45" s="28" t="s">
        <v>184</v>
      </c>
      <c r="D45" s="29" t="s">
        <v>185</v>
      </c>
      <c r="E45" s="30" t="s">
        <v>186</v>
      </c>
      <c r="F45" s="31" t="s">
        <v>187</v>
      </c>
      <c r="G45" s="28" t="s">
        <v>66</v>
      </c>
      <c r="H45" s="32">
        <v>10</v>
      </c>
      <c r="I45" s="32">
        <v>8</v>
      </c>
      <c r="J45" s="32">
        <v>7</v>
      </c>
      <c r="K45" s="32" t="s">
        <v>28</v>
      </c>
      <c r="L45" s="39"/>
      <c r="M45" s="39"/>
      <c r="N45" s="39"/>
      <c r="O45" s="134"/>
      <c r="P45" s="34">
        <v>8</v>
      </c>
      <c r="Q45" s="35">
        <f t="shared" si="0"/>
        <v>8.1</v>
      </c>
      <c r="R45" s="36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B+</v>
      </c>
      <c r="S45" s="37" t="str">
        <f>IF($Q45&lt;4,"Kém",IF(AND($Q45&gt;=4,$Q45&lt;=5.4),"Trung bình yếu",IF(AND($Q45&gt;=5.5,$Q45&lt;=6.9),"Trung bình",IF(AND($Q45&gt;=7,$Q45&lt;=8.4),"Khá",IF(AND($Q45&gt;=8.5,$Q45&lt;=10),"Giỏi","")))))</f>
        <v>Khá</v>
      </c>
      <c r="T45" s="38" t="str">
        <f>+IF(OR($H45=0,$I45=0,$J45=0,$K45=0),"Không đủ ĐKDT","")</f>
        <v/>
      </c>
      <c r="U45" s="90" t="s">
        <v>498</v>
      </c>
      <c r="V45" s="3"/>
      <c r="W45" s="26"/>
      <c r="X45" s="76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7">
        <v>37</v>
      </c>
      <c r="C46" s="28" t="s">
        <v>188</v>
      </c>
      <c r="D46" s="29" t="s">
        <v>189</v>
      </c>
      <c r="E46" s="30" t="s">
        <v>190</v>
      </c>
      <c r="F46" s="31" t="s">
        <v>191</v>
      </c>
      <c r="G46" s="28" t="s">
        <v>66</v>
      </c>
      <c r="H46" s="32">
        <v>8</v>
      </c>
      <c r="I46" s="32">
        <v>5</v>
      </c>
      <c r="J46" s="32">
        <v>7</v>
      </c>
      <c r="K46" s="32" t="s">
        <v>28</v>
      </c>
      <c r="L46" s="39"/>
      <c r="M46" s="39"/>
      <c r="N46" s="39"/>
      <c r="O46" s="134"/>
      <c r="P46" s="34">
        <v>6.5</v>
      </c>
      <c r="Q46" s="35">
        <f t="shared" si="0"/>
        <v>6.4</v>
      </c>
      <c r="R46" s="36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C</v>
      </c>
      <c r="S46" s="37" t="str">
        <f>IF($Q46&lt;4,"Kém",IF(AND($Q46&gt;=4,$Q46&lt;=5.4),"Trung bình yếu",IF(AND($Q46&gt;=5.5,$Q46&lt;=6.9),"Trung bình",IF(AND($Q46&gt;=7,$Q46&lt;=8.4),"Khá",IF(AND($Q46&gt;=8.5,$Q46&lt;=10),"Giỏi","")))))</f>
        <v>Trung bình</v>
      </c>
      <c r="T46" s="38" t="str">
        <f>+IF(OR($H46=0,$I46=0,$J46=0,$K46=0),"Không đủ ĐKDT","")</f>
        <v/>
      </c>
      <c r="U46" s="90" t="s">
        <v>498</v>
      </c>
      <c r="V46" s="3"/>
      <c r="W46" s="26"/>
      <c r="X46" s="76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7">
        <v>38</v>
      </c>
      <c r="C47" s="28" t="s">
        <v>192</v>
      </c>
      <c r="D47" s="29" t="s">
        <v>193</v>
      </c>
      <c r="E47" s="30" t="s">
        <v>194</v>
      </c>
      <c r="F47" s="31" t="s">
        <v>195</v>
      </c>
      <c r="G47" s="28" t="s">
        <v>66</v>
      </c>
      <c r="H47" s="32">
        <v>8</v>
      </c>
      <c r="I47" s="32">
        <v>6</v>
      </c>
      <c r="J47" s="32">
        <v>6.5</v>
      </c>
      <c r="K47" s="32" t="s">
        <v>28</v>
      </c>
      <c r="L47" s="39"/>
      <c r="M47" s="39"/>
      <c r="N47" s="39"/>
      <c r="O47" s="134"/>
      <c r="P47" s="34">
        <v>4.5</v>
      </c>
      <c r="Q47" s="35">
        <f t="shared" si="0"/>
        <v>5.4</v>
      </c>
      <c r="R47" s="36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D+</v>
      </c>
      <c r="S47" s="37" t="str">
        <f>IF($Q47&lt;4,"Kém",IF(AND($Q47&gt;=4,$Q47&lt;=5.4),"Trung bình yếu",IF(AND($Q47&gt;=5.5,$Q47&lt;=6.9),"Trung bình",IF(AND($Q47&gt;=7,$Q47&lt;=8.4),"Khá",IF(AND($Q47&gt;=8.5,$Q47&lt;=10),"Giỏi","")))))</f>
        <v>Trung bình yếu</v>
      </c>
      <c r="T47" s="38" t="str">
        <f>+IF(OR($H47=0,$I47=0,$J47=0,$K47=0),"Không đủ ĐKDT","")</f>
        <v/>
      </c>
      <c r="U47" s="90" t="s">
        <v>498</v>
      </c>
      <c r="V47" s="3"/>
      <c r="W47" s="26"/>
      <c r="X47" s="76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7">
        <v>39</v>
      </c>
      <c r="C48" s="28" t="s">
        <v>196</v>
      </c>
      <c r="D48" s="29" t="s">
        <v>197</v>
      </c>
      <c r="E48" s="30" t="s">
        <v>198</v>
      </c>
      <c r="F48" s="31" t="s">
        <v>199</v>
      </c>
      <c r="G48" s="28" t="s">
        <v>62</v>
      </c>
      <c r="H48" s="32">
        <v>10</v>
      </c>
      <c r="I48" s="32">
        <v>7</v>
      </c>
      <c r="J48" s="32">
        <v>6</v>
      </c>
      <c r="K48" s="32" t="s">
        <v>28</v>
      </c>
      <c r="L48" s="39"/>
      <c r="M48" s="39"/>
      <c r="N48" s="39"/>
      <c r="O48" s="134"/>
      <c r="P48" s="34">
        <v>5</v>
      </c>
      <c r="Q48" s="35">
        <f t="shared" si="0"/>
        <v>6</v>
      </c>
      <c r="R48" s="36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C</v>
      </c>
      <c r="S48" s="37" t="str">
        <f>IF($Q48&lt;4,"Kém",IF(AND($Q48&gt;=4,$Q48&lt;=5.4),"Trung bình yếu",IF(AND($Q48&gt;=5.5,$Q48&lt;=6.9),"Trung bình",IF(AND($Q48&gt;=7,$Q48&lt;=8.4),"Khá",IF(AND($Q48&gt;=8.5,$Q48&lt;=10),"Giỏi","")))))</f>
        <v>Trung bình</v>
      </c>
      <c r="T48" s="38" t="str">
        <f>+IF(OR($H48=0,$I48=0,$J48=0,$K48=0),"Không đủ ĐKDT","")</f>
        <v/>
      </c>
      <c r="U48" s="90" t="s">
        <v>498</v>
      </c>
      <c r="V48" s="3"/>
      <c r="W48" s="26"/>
      <c r="X48" s="76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1:39" ht="30" customHeight="1">
      <c r="B49" s="27">
        <v>40</v>
      </c>
      <c r="C49" s="28" t="s">
        <v>200</v>
      </c>
      <c r="D49" s="29" t="s">
        <v>68</v>
      </c>
      <c r="E49" s="30" t="s">
        <v>201</v>
      </c>
      <c r="F49" s="31" t="s">
        <v>202</v>
      </c>
      <c r="G49" s="28" t="s">
        <v>57</v>
      </c>
      <c r="H49" s="32">
        <v>8</v>
      </c>
      <c r="I49" s="32">
        <v>7</v>
      </c>
      <c r="J49" s="32">
        <v>6</v>
      </c>
      <c r="K49" s="32" t="s">
        <v>28</v>
      </c>
      <c r="L49" s="39"/>
      <c r="M49" s="39"/>
      <c r="N49" s="39"/>
      <c r="O49" s="134"/>
      <c r="P49" s="34">
        <v>5</v>
      </c>
      <c r="Q49" s="35">
        <f t="shared" si="0"/>
        <v>5.8</v>
      </c>
      <c r="R49" s="36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C</v>
      </c>
      <c r="S49" s="37" t="str">
        <f>IF($Q49&lt;4,"Kém",IF(AND($Q49&gt;=4,$Q49&lt;=5.4),"Trung bình yếu",IF(AND($Q49&gt;=5.5,$Q49&lt;=6.9),"Trung bình",IF(AND($Q49&gt;=7,$Q49&lt;=8.4),"Khá",IF(AND($Q49&gt;=8.5,$Q49&lt;=10),"Giỏi","")))))</f>
        <v>Trung bình</v>
      </c>
      <c r="T49" s="38" t="str">
        <f>+IF(OR($H49=0,$I49=0,$J49=0,$K49=0),"Không đủ ĐKDT","")</f>
        <v/>
      </c>
      <c r="U49" s="90" t="s">
        <v>498</v>
      </c>
      <c r="V49" s="3"/>
      <c r="W49" s="26"/>
      <c r="X49" s="76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1:39" ht="30" customHeight="1">
      <c r="B50" s="27">
        <v>41</v>
      </c>
      <c r="C50" s="28" t="s">
        <v>203</v>
      </c>
      <c r="D50" s="29" t="s">
        <v>204</v>
      </c>
      <c r="E50" s="30" t="s">
        <v>205</v>
      </c>
      <c r="F50" s="31" t="s">
        <v>206</v>
      </c>
      <c r="G50" s="28" t="s">
        <v>66</v>
      </c>
      <c r="H50" s="32">
        <v>10</v>
      </c>
      <c r="I50" s="32">
        <v>5.5</v>
      </c>
      <c r="J50" s="32">
        <v>7</v>
      </c>
      <c r="K50" s="32" t="s">
        <v>28</v>
      </c>
      <c r="L50" s="39"/>
      <c r="M50" s="39"/>
      <c r="N50" s="39"/>
      <c r="O50" s="134"/>
      <c r="P50" s="34">
        <v>2.5</v>
      </c>
      <c r="Q50" s="35">
        <f t="shared" si="0"/>
        <v>4.3</v>
      </c>
      <c r="R50" s="36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D</v>
      </c>
      <c r="S50" s="37" t="str">
        <f>IF($Q50&lt;4,"Kém",IF(AND($Q50&gt;=4,$Q50&lt;=5.4),"Trung bình yếu",IF(AND($Q50&gt;=5.5,$Q50&lt;=6.9),"Trung bình",IF(AND($Q50&gt;=7,$Q50&lt;=8.4),"Khá",IF(AND($Q50&gt;=8.5,$Q50&lt;=10),"Giỏi","")))))</f>
        <v>Trung bình yếu</v>
      </c>
      <c r="T50" s="38" t="str">
        <f>+IF(OR($H50=0,$I50=0,$J50=0,$K50=0),"Không đủ ĐKDT","")</f>
        <v/>
      </c>
      <c r="U50" s="90" t="s">
        <v>498</v>
      </c>
      <c r="V50" s="3"/>
      <c r="W50" s="26"/>
      <c r="X50" s="76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1:39" ht="30" customHeight="1">
      <c r="B51" s="27">
        <v>42</v>
      </c>
      <c r="C51" s="28" t="s">
        <v>207</v>
      </c>
      <c r="D51" s="29" t="s">
        <v>208</v>
      </c>
      <c r="E51" s="30" t="s">
        <v>209</v>
      </c>
      <c r="F51" s="31" t="s">
        <v>210</v>
      </c>
      <c r="G51" s="28" t="s">
        <v>66</v>
      </c>
      <c r="H51" s="32">
        <v>10</v>
      </c>
      <c r="I51" s="32">
        <v>6.5</v>
      </c>
      <c r="J51" s="32">
        <v>6.5</v>
      </c>
      <c r="K51" s="32" t="s">
        <v>28</v>
      </c>
      <c r="L51" s="39"/>
      <c r="M51" s="39"/>
      <c r="N51" s="39"/>
      <c r="O51" s="134"/>
      <c r="P51" s="34">
        <v>6</v>
      </c>
      <c r="Q51" s="35">
        <f t="shared" si="0"/>
        <v>6.6</v>
      </c>
      <c r="R51" s="36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C+</v>
      </c>
      <c r="S51" s="37" t="str">
        <f>IF($Q51&lt;4,"Kém",IF(AND($Q51&gt;=4,$Q51&lt;=5.4),"Trung bình yếu",IF(AND($Q51&gt;=5.5,$Q51&lt;=6.9),"Trung bình",IF(AND($Q51&gt;=7,$Q51&lt;=8.4),"Khá",IF(AND($Q51&gt;=8.5,$Q51&lt;=10),"Giỏi","")))))</f>
        <v>Trung bình</v>
      </c>
      <c r="T51" s="38" t="str">
        <f>+IF(OR($H51=0,$I51=0,$J51=0,$K51=0),"Không đủ ĐKDT","")</f>
        <v/>
      </c>
      <c r="U51" s="90" t="s">
        <v>498</v>
      </c>
      <c r="V51" s="3"/>
      <c r="W51" s="26"/>
      <c r="X51" s="76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1:39" ht="30" customHeight="1">
      <c r="B52" s="27">
        <v>43</v>
      </c>
      <c r="C52" s="28" t="s">
        <v>211</v>
      </c>
      <c r="D52" s="29" t="s">
        <v>212</v>
      </c>
      <c r="E52" s="30" t="s">
        <v>213</v>
      </c>
      <c r="F52" s="31" t="s">
        <v>214</v>
      </c>
      <c r="G52" s="28" t="s">
        <v>57</v>
      </c>
      <c r="H52" s="32">
        <v>9</v>
      </c>
      <c r="I52" s="32">
        <v>6.5</v>
      </c>
      <c r="J52" s="32">
        <v>6</v>
      </c>
      <c r="K52" s="32" t="s">
        <v>28</v>
      </c>
      <c r="L52" s="39"/>
      <c r="M52" s="39"/>
      <c r="N52" s="39"/>
      <c r="O52" s="134"/>
      <c r="P52" s="34">
        <v>4</v>
      </c>
      <c r="Q52" s="35">
        <f t="shared" si="0"/>
        <v>5.2</v>
      </c>
      <c r="R52" s="36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D+</v>
      </c>
      <c r="S52" s="37" t="str">
        <f>IF($Q52&lt;4,"Kém",IF(AND($Q52&gt;=4,$Q52&lt;=5.4),"Trung bình yếu",IF(AND($Q52&gt;=5.5,$Q52&lt;=6.9),"Trung bình",IF(AND($Q52&gt;=7,$Q52&lt;=8.4),"Khá",IF(AND($Q52&gt;=8.5,$Q52&lt;=10),"Giỏi","")))))</f>
        <v>Trung bình yếu</v>
      </c>
      <c r="T52" s="38" t="str">
        <f>+IF(OR($H52=0,$I52=0,$J52=0,$K52=0),"Không đủ ĐKDT","")</f>
        <v/>
      </c>
      <c r="U52" s="90" t="s">
        <v>498</v>
      </c>
      <c r="V52" s="3"/>
      <c r="W52" s="26"/>
      <c r="X52" s="76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1:39" ht="30" customHeight="1">
      <c r="B53" s="27">
        <v>44</v>
      </c>
      <c r="C53" s="28" t="s">
        <v>215</v>
      </c>
      <c r="D53" s="29" t="s">
        <v>216</v>
      </c>
      <c r="E53" s="30" t="s">
        <v>217</v>
      </c>
      <c r="F53" s="31" t="s">
        <v>218</v>
      </c>
      <c r="G53" s="28" t="s">
        <v>62</v>
      </c>
      <c r="H53" s="32">
        <v>10</v>
      </c>
      <c r="I53" s="32">
        <v>7</v>
      </c>
      <c r="J53" s="32">
        <v>6</v>
      </c>
      <c r="K53" s="32" t="s">
        <v>28</v>
      </c>
      <c r="L53" s="39"/>
      <c r="M53" s="39"/>
      <c r="N53" s="39"/>
      <c r="O53" s="134"/>
      <c r="P53" s="34">
        <v>5.5</v>
      </c>
      <c r="Q53" s="35">
        <f t="shared" si="0"/>
        <v>6.3</v>
      </c>
      <c r="R53" s="36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C</v>
      </c>
      <c r="S53" s="37" t="str">
        <f>IF($Q53&lt;4,"Kém",IF(AND($Q53&gt;=4,$Q53&lt;=5.4),"Trung bình yếu",IF(AND($Q53&gt;=5.5,$Q53&lt;=6.9),"Trung bình",IF(AND($Q53&gt;=7,$Q53&lt;=8.4),"Khá",IF(AND($Q53&gt;=8.5,$Q53&lt;=10),"Giỏi","")))))</f>
        <v>Trung bình</v>
      </c>
      <c r="T53" s="38" t="str">
        <f>+IF(OR($H53=0,$I53=0,$J53=0,$K53=0),"Không đủ ĐKDT","")</f>
        <v/>
      </c>
      <c r="U53" s="90" t="s">
        <v>498</v>
      </c>
      <c r="V53" s="3"/>
      <c r="W53" s="26"/>
      <c r="X53" s="76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1:39" ht="30" customHeight="1">
      <c r="B54" s="27">
        <v>45</v>
      </c>
      <c r="C54" s="28" t="s">
        <v>219</v>
      </c>
      <c r="D54" s="29" t="s">
        <v>220</v>
      </c>
      <c r="E54" s="30" t="s">
        <v>221</v>
      </c>
      <c r="F54" s="31" t="s">
        <v>222</v>
      </c>
      <c r="G54" s="28" t="s">
        <v>62</v>
      </c>
      <c r="H54" s="32">
        <v>8</v>
      </c>
      <c r="I54" s="32">
        <v>7</v>
      </c>
      <c r="J54" s="32">
        <v>7</v>
      </c>
      <c r="K54" s="32" t="s">
        <v>28</v>
      </c>
      <c r="L54" s="39"/>
      <c r="M54" s="39"/>
      <c r="N54" s="39"/>
      <c r="O54" s="134"/>
      <c r="P54" s="34">
        <v>4.5</v>
      </c>
      <c r="Q54" s="35">
        <f t="shared" si="0"/>
        <v>5.6</v>
      </c>
      <c r="R54" s="36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C</v>
      </c>
      <c r="S54" s="37" t="str">
        <f>IF($Q54&lt;4,"Kém",IF(AND($Q54&gt;=4,$Q54&lt;=5.4),"Trung bình yếu",IF(AND($Q54&gt;=5.5,$Q54&lt;=6.9),"Trung bình",IF(AND($Q54&gt;=7,$Q54&lt;=8.4),"Khá",IF(AND($Q54&gt;=8.5,$Q54&lt;=10),"Giỏi","")))))</f>
        <v>Trung bình</v>
      </c>
      <c r="T54" s="38" t="str">
        <f>+IF(OR($H54=0,$I54=0,$J54=0,$K54=0),"Không đủ ĐKDT","")</f>
        <v/>
      </c>
      <c r="U54" s="90" t="s">
        <v>498</v>
      </c>
      <c r="V54" s="3"/>
      <c r="W54" s="26"/>
      <c r="X54" s="76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1:39" ht="30" customHeight="1">
      <c r="B55" s="27">
        <v>46</v>
      </c>
      <c r="C55" s="28" t="s">
        <v>223</v>
      </c>
      <c r="D55" s="29" t="s">
        <v>224</v>
      </c>
      <c r="E55" s="30" t="s">
        <v>225</v>
      </c>
      <c r="F55" s="31" t="s">
        <v>154</v>
      </c>
      <c r="G55" s="28" t="s">
        <v>62</v>
      </c>
      <c r="H55" s="32">
        <v>9</v>
      </c>
      <c r="I55" s="32">
        <v>8</v>
      </c>
      <c r="J55" s="32">
        <v>7</v>
      </c>
      <c r="K55" s="32" t="s">
        <v>28</v>
      </c>
      <c r="L55" s="39"/>
      <c r="M55" s="39"/>
      <c r="N55" s="39"/>
      <c r="O55" s="134"/>
      <c r="P55" s="34">
        <v>5</v>
      </c>
      <c r="Q55" s="35">
        <f t="shared" si="0"/>
        <v>6.2</v>
      </c>
      <c r="R55" s="36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C</v>
      </c>
      <c r="S55" s="37" t="str">
        <f>IF($Q55&lt;4,"Kém",IF(AND($Q55&gt;=4,$Q55&lt;=5.4),"Trung bình yếu",IF(AND($Q55&gt;=5.5,$Q55&lt;=6.9),"Trung bình",IF(AND($Q55&gt;=7,$Q55&lt;=8.4),"Khá",IF(AND($Q55&gt;=8.5,$Q55&lt;=10),"Giỏi","")))))</f>
        <v>Trung bình</v>
      </c>
      <c r="T55" s="38" t="str">
        <f>+IF(OR($H55=0,$I55=0,$J55=0,$K55=0),"Không đủ ĐKDT","")</f>
        <v/>
      </c>
      <c r="U55" s="90" t="s">
        <v>498</v>
      </c>
      <c r="V55" s="3"/>
      <c r="W55" s="26"/>
      <c r="X55" s="76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1:39" ht="30" customHeight="1">
      <c r="B56" s="27">
        <v>47</v>
      </c>
      <c r="C56" s="28" t="s">
        <v>226</v>
      </c>
      <c r="D56" s="29" t="s">
        <v>227</v>
      </c>
      <c r="E56" s="30" t="s">
        <v>225</v>
      </c>
      <c r="F56" s="31" t="s">
        <v>228</v>
      </c>
      <c r="G56" s="28" t="s">
        <v>66</v>
      </c>
      <c r="H56" s="32">
        <v>9</v>
      </c>
      <c r="I56" s="32">
        <v>6</v>
      </c>
      <c r="J56" s="32">
        <v>6</v>
      </c>
      <c r="K56" s="32" t="s">
        <v>28</v>
      </c>
      <c r="L56" s="39"/>
      <c r="M56" s="39"/>
      <c r="N56" s="39"/>
      <c r="O56" s="134"/>
      <c r="P56" s="34">
        <v>3.5</v>
      </c>
      <c r="Q56" s="35">
        <f t="shared" si="0"/>
        <v>4.8</v>
      </c>
      <c r="R56" s="36" t="str">
        <f>IF(AND($Q56&gt;=9,$Q56&lt;=10),"A+","")&amp;IF(AND($Q56&gt;=8.5,$Q56&lt;=8.9),"A","")&amp;IF(AND($Q56&gt;=8,$Q56&lt;=8.4),"B+","")&amp;IF(AND($Q56&gt;=7,$Q56&lt;=7.9),"B","")&amp;IF(AND($Q56&gt;=6.5,$Q56&lt;=6.9),"C+","")&amp;IF(AND($Q56&gt;=5.5,$Q56&lt;=6.4),"C","")&amp;IF(AND($Q56&gt;=5,$Q56&lt;=5.4),"D+","")&amp;IF(AND($Q56&gt;=4,$Q56&lt;=4.9),"D","")&amp;IF(AND($Q56&lt;4),"F","")</f>
        <v>D</v>
      </c>
      <c r="S56" s="37" t="str">
        <f>IF($Q56&lt;4,"Kém",IF(AND($Q56&gt;=4,$Q56&lt;=5.4),"Trung bình yếu",IF(AND($Q56&gt;=5.5,$Q56&lt;=6.9),"Trung bình",IF(AND($Q56&gt;=7,$Q56&lt;=8.4),"Khá",IF(AND($Q56&gt;=8.5,$Q56&lt;=10),"Giỏi","")))))</f>
        <v>Trung bình yếu</v>
      </c>
      <c r="T56" s="38" t="str">
        <f>+IF(OR($H56=0,$I56=0,$J56=0,$K56=0),"Không đủ ĐKDT","")</f>
        <v/>
      </c>
      <c r="U56" s="90" t="s">
        <v>498</v>
      </c>
      <c r="V56" s="3"/>
      <c r="W56" s="26"/>
      <c r="X56" s="76" t="str">
        <f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1:39" ht="30" customHeight="1">
      <c r="B57" s="27">
        <v>48</v>
      </c>
      <c r="C57" s="28" t="s">
        <v>229</v>
      </c>
      <c r="D57" s="29" t="s">
        <v>230</v>
      </c>
      <c r="E57" s="30" t="s">
        <v>231</v>
      </c>
      <c r="F57" s="31" t="s">
        <v>232</v>
      </c>
      <c r="G57" s="28" t="s">
        <v>62</v>
      </c>
      <c r="H57" s="32">
        <v>10</v>
      </c>
      <c r="I57" s="32">
        <v>7</v>
      </c>
      <c r="J57" s="32">
        <v>6</v>
      </c>
      <c r="K57" s="32" t="s">
        <v>28</v>
      </c>
      <c r="L57" s="39"/>
      <c r="M57" s="39"/>
      <c r="N57" s="39"/>
      <c r="O57" s="134"/>
      <c r="P57" s="34">
        <v>7</v>
      </c>
      <c r="Q57" s="35">
        <f t="shared" si="0"/>
        <v>7.2</v>
      </c>
      <c r="R57" s="36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B</v>
      </c>
      <c r="S57" s="37" t="str">
        <f>IF($Q57&lt;4,"Kém",IF(AND($Q57&gt;=4,$Q57&lt;=5.4),"Trung bình yếu",IF(AND($Q57&gt;=5.5,$Q57&lt;=6.9),"Trung bình",IF(AND($Q57&gt;=7,$Q57&lt;=8.4),"Khá",IF(AND($Q57&gt;=8.5,$Q57&lt;=10),"Giỏi","")))))</f>
        <v>Khá</v>
      </c>
      <c r="T57" s="38" t="str">
        <f>+IF(OR($H57=0,$I57=0,$J57=0,$K57=0),"Không đủ ĐKDT","")</f>
        <v/>
      </c>
      <c r="U57" s="90" t="s">
        <v>498</v>
      </c>
      <c r="V57" s="3"/>
      <c r="W57" s="26"/>
      <c r="X57" s="76" t="str">
        <f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1:39" ht="30" customHeight="1">
      <c r="B58" s="27">
        <v>49</v>
      </c>
      <c r="C58" s="28" t="s">
        <v>233</v>
      </c>
      <c r="D58" s="29" t="s">
        <v>234</v>
      </c>
      <c r="E58" s="30" t="s">
        <v>235</v>
      </c>
      <c r="F58" s="31" t="s">
        <v>236</v>
      </c>
      <c r="G58" s="28" t="s">
        <v>62</v>
      </c>
      <c r="H58" s="32">
        <v>9</v>
      </c>
      <c r="I58" s="32">
        <v>7</v>
      </c>
      <c r="J58" s="32">
        <v>7</v>
      </c>
      <c r="K58" s="32" t="s">
        <v>28</v>
      </c>
      <c r="L58" s="39"/>
      <c r="M58" s="39"/>
      <c r="N58" s="39"/>
      <c r="O58" s="134"/>
      <c r="P58" s="34">
        <v>5.5</v>
      </c>
      <c r="Q58" s="35">
        <f t="shared" si="0"/>
        <v>6.3</v>
      </c>
      <c r="R58" s="36" t="str">
        <f>IF(AND($Q58&gt;=9,$Q58&lt;=10),"A+","")&amp;IF(AND($Q58&gt;=8.5,$Q58&lt;=8.9),"A","")&amp;IF(AND($Q58&gt;=8,$Q58&lt;=8.4),"B+","")&amp;IF(AND($Q58&gt;=7,$Q58&lt;=7.9),"B","")&amp;IF(AND($Q58&gt;=6.5,$Q58&lt;=6.9),"C+","")&amp;IF(AND($Q58&gt;=5.5,$Q58&lt;=6.4),"C","")&amp;IF(AND($Q58&gt;=5,$Q58&lt;=5.4),"D+","")&amp;IF(AND($Q58&gt;=4,$Q58&lt;=4.9),"D","")&amp;IF(AND($Q58&lt;4),"F","")</f>
        <v>C</v>
      </c>
      <c r="S58" s="37" t="str">
        <f>IF($Q58&lt;4,"Kém",IF(AND($Q58&gt;=4,$Q58&lt;=5.4),"Trung bình yếu",IF(AND($Q58&gt;=5.5,$Q58&lt;=6.9),"Trung bình",IF(AND($Q58&gt;=7,$Q58&lt;=8.4),"Khá",IF(AND($Q58&gt;=8.5,$Q58&lt;=10),"Giỏi","")))))</f>
        <v>Trung bình</v>
      </c>
      <c r="T58" s="38" t="str">
        <f>+IF(OR($H58=0,$I58=0,$J58=0,$K58=0),"Không đủ ĐKDT","")</f>
        <v/>
      </c>
      <c r="U58" s="90" t="s">
        <v>498</v>
      </c>
      <c r="V58" s="3"/>
      <c r="W58" s="26"/>
      <c r="X58" s="76" t="str">
        <f>IF(T58="Không đủ ĐKDT","Học lại",IF(T58="Đình chỉ thi","Học lại",IF(AND(MID(G58,2,2)&gt;="12",T58="Vắng"),"Học lại",IF(T58="Vắng có phép", "Thi lại",IF(T58="Nợ học phí", "Thi lại",IF(AND((MID(G58,2,2)&lt;"12"),Q58&lt;4.5),"Thi lại",IF(Q58&lt;4,"Học lại","Đạt")))))))</f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1:39" ht="30" customHeight="1">
      <c r="B59" s="27">
        <v>50</v>
      </c>
      <c r="C59" s="28" t="s">
        <v>237</v>
      </c>
      <c r="D59" s="29" t="s">
        <v>238</v>
      </c>
      <c r="E59" s="30" t="s">
        <v>239</v>
      </c>
      <c r="F59" s="31" t="s">
        <v>202</v>
      </c>
      <c r="G59" s="28" t="s">
        <v>66</v>
      </c>
      <c r="H59" s="32">
        <v>10</v>
      </c>
      <c r="I59" s="32">
        <v>7.5</v>
      </c>
      <c r="J59" s="32">
        <v>7</v>
      </c>
      <c r="K59" s="32" t="s">
        <v>28</v>
      </c>
      <c r="L59" s="39"/>
      <c r="M59" s="39"/>
      <c r="N59" s="39"/>
      <c r="O59" s="134"/>
      <c r="P59" s="34">
        <v>8</v>
      </c>
      <c r="Q59" s="35">
        <f t="shared" si="0"/>
        <v>8</v>
      </c>
      <c r="R59" s="36" t="str">
        <f>IF(AND($Q59&gt;=9,$Q59&lt;=10),"A+","")&amp;IF(AND($Q59&gt;=8.5,$Q59&lt;=8.9),"A","")&amp;IF(AND($Q59&gt;=8,$Q59&lt;=8.4),"B+","")&amp;IF(AND($Q59&gt;=7,$Q59&lt;=7.9),"B","")&amp;IF(AND($Q59&gt;=6.5,$Q59&lt;=6.9),"C+","")&amp;IF(AND($Q59&gt;=5.5,$Q59&lt;=6.4),"C","")&amp;IF(AND($Q59&gt;=5,$Q59&lt;=5.4),"D+","")&amp;IF(AND($Q59&gt;=4,$Q59&lt;=4.9),"D","")&amp;IF(AND($Q59&lt;4),"F","")</f>
        <v>B+</v>
      </c>
      <c r="S59" s="37" t="str">
        <f>IF($Q59&lt;4,"Kém",IF(AND($Q59&gt;=4,$Q59&lt;=5.4),"Trung bình yếu",IF(AND($Q59&gt;=5.5,$Q59&lt;=6.9),"Trung bình",IF(AND($Q59&gt;=7,$Q59&lt;=8.4),"Khá",IF(AND($Q59&gt;=8.5,$Q59&lt;=10),"Giỏi","")))))</f>
        <v>Khá</v>
      </c>
      <c r="T59" s="38" t="str">
        <f>+IF(OR($H59=0,$I59=0,$J59=0,$K59=0),"Không đủ ĐKDT","")</f>
        <v/>
      </c>
      <c r="U59" s="90" t="s">
        <v>498</v>
      </c>
      <c r="V59" s="3"/>
      <c r="W59" s="26"/>
      <c r="X59" s="76" t="str">
        <f>IF(T59="Không đủ ĐKDT","Học lại",IF(T59="Đình chỉ thi","Học lại",IF(AND(MID(G59,2,2)&gt;="12",T59="Vắng"),"Học lại",IF(T59="Vắng có phép", "Thi lại",IF(T59="Nợ học phí", "Thi lại",IF(AND((MID(G59,2,2)&lt;"12"),Q59&lt;4.5),"Thi lại",IF(Q59&lt;4,"Học lại","Đạt")))))))</f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1:39" ht="9" customHeight="1">
      <c r="A60" s="2"/>
      <c r="B60" s="40"/>
      <c r="C60" s="41"/>
      <c r="D60" s="41"/>
      <c r="E60" s="42"/>
      <c r="F60" s="42"/>
      <c r="G60" s="42"/>
      <c r="H60" s="43"/>
      <c r="I60" s="44"/>
      <c r="J60" s="44"/>
      <c r="K60" s="45"/>
      <c r="L60" s="45"/>
      <c r="M60" s="45"/>
      <c r="N60" s="45"/>
      <c r="O60" s="135"/>
      <c r="P60" s="45"/>
      <c r="Q60" s="45"/>
      <c r="R60" s="45"/>
      <c r="S60" s="45"/>
      <c r="T60" s="45"/>
      <c r="U60" s="2"/>
      <c r="V60" s="3"/>
    </row>
    <row r="61" spans="1:39">
      <c r="A61" s="2"/>
      <c r="B61" s="123" t="s">
        <v>29</v>
      </c>
      <c r="C61" s="123"/>
      <c r="D61" s="41"/>
      <c r="E61" s="42"/>
      <c r="F61" s="42"/>
      <c r="G61" s="42"/>
      <c r="H61" s="43"/>
      <c r="I61" s="44"/>
      <c r="J61" s="44"/>
      <c r="K61" s="45"/>
      <c r="L61" s="45"/>
      <c r="M61" s="45"/>
      <c r="N61" s="45"/>
      <c r="O61" s="135"/>
      <c r="P61" s="45"/>
      <c r="Q61" s="45"/>
      <c r="R61" s="45"/>
      <c r="S61" s="45"/>
      <c r="T61" s="45"/>
      <c r="U61" s="2"/>
      <c r="V61" s="3"/>
    </row>
    <row r="62" spans="1:39" ht="16.5" customHeight="1">
      <c r="A62" s="2"/>
      <c r="B62" s="46" t="s">
        <v>30</v>
      </c>
      <c r="C62" s="46"/>
      <c r="D62" s="47">
        <f>+$AA$8</f>
        <v>50</v>
      </c>
      <c r="E62" s="48" t="s">
        <v>31</v>
      </c>
      <c r="F62" s="93" t="s">
        <v>32</v>
      </c>
      <c r="G62" s="93"/>
      <c r="H62" s="93"/>
      <c r="I62" s="93"/>
      <c r="J62" s="93"/>
      <c r="K62" s="93"/>
      <c r="L62" s="93"/>
      <c r="M62" s="93"/>
      <c r="N62" s="93"/>
      <c r="O62" s="93"/>
      <c r="P62" s="49">
        <f>$AA$8 -COUNTIF($T$9:$T$249,"Vắng") -COUNTIF($T$9:$T$249,"Vắng có phép") - COUNTIF($T$9:$T$249,"Đình chỉ thi") - COUNTIF($T$9:$T$249,"Không đủ ĐKDT")</f>
        <v>49</v>
      </c>
      <c r="Q62" s="49"/>
      <c r="R62" s="49"/>
      <c r="S62" s="50"/>
      <c r="T62" s="51" t="s">
        <v>31</v>
      </c>
      <c r="U62" s="91"/>
      <c r="V62" s="3"/>
    </row>
    <row r="63" spans="1:39" ht="16.5" customHeight="1">
      <c r="A63" s="2"/>
      <c r="B63" s="46" t="s">
        <v>33</v>
      </c>
      <c r="C63" s="46"/>
      <c r="D63" s="47">
        <f>+$AL$8</f>
        <v>48</v>
      </c>
      <c r="E63" s="48" t="s">
        <v>31</v>
      </c>
      <c r="F63" s="93" t="s">
        <v>34</v>
      </c>
      <c r="G63" s="93"/>
      <c r="H63" s="93"/>
      <c r="I63" s="93"/>
      <c r="J63" s="93"/>
      <c r="K63" s="93"/>
      <c r="L63" s="93"/>
      <c r="M63" s="93"/>
      <c r="N63" s="93"/>
      <c r="O63" s="93"/>
      <c r="P63" s="52">
        <f>COUNTIF($T$9:$T$125,"Vắng")</f>
        <v>0</v>
      </c>
      <c r="Q63" s="52"/>
      <c r="R63" s="52"/>
      <c r="S63" s="53"/>
      <c r="T63" s="51" t="s">
        <v>31</v>
      </c>
      <c r="U63" s="92"/>
      <c r="V63" s="3"/>
    </row>
    <row r="64" spans="1:39" ht="16.5" customHeight="1">
      <c r="A64" s="2"/>
      <c r="B64" s="46" t="s">
        <v>42</v>
      </c>
      <c r="C64" s="46"/>
      <c r="D64" s="62">
        <f>COUNTIF(X10:X59,"Học lại")</f>
        <v>2</v>
      </c>
      <c r="E64" s="48" t="s">
        <v>31</v>
      </c>
      <c r="F64" s="93" t="s">
        <v>43</v>
      </c>
      <c r="G64" s="93"/>
      <c r="H64" s="93"/>
      <c r="I64" s="93"/>
      <c r="J64" s="93"/>
      <c r="K64" s="93"/>
      <c r="L64" s="93"/>
      <c r="M64" s="93"/>
      <c r="N64" s="93"/>
      <c r="O64" s="93"/>
      <c r="P64" s="49">
        <f>COUNTIF($T$9:$T$125,"Vắng có phép")</f>
        <v>0</v>
      </c>
      <c r="Q64" s="49"/>
      <c r="R64" s="49"/>
      <c r="S64" s="50"/>
      <c r="T64" s="51" t="s">
        <v>31</v>
      </c>
      <c r="U64" s="91"/>
      <c r="V64" s="3"/>
    </row>
    <row r="65" spans="1:39" ht="3" customHeight="1">
      <c r="A65" s="2"/>
      <c r="B65" s="40"/>
      <c r="C65" s="41"/>
      <c r="D65" s="41"/>
      <c r="E65" s="42"/>
      <c r="F65" s="42"/>
      <c r="G65" s="42"/>
      <c r="H65" s="43"/>
      <c r="I65" s="44"/>
      <c r="J65" s="44"/>
      <c r="K65" s="45"/>
      <c r="L65" s="45"/>
      <c r="M65" s="45"/>
      <c r="N65" s="45"/>
      <c r="O65" s="135"/>
      <c r="P65" s="45"/>
      <c r="Q65" s="45"/>
      <c r="R65" s="45"/>
      <c r="S65" s="45"/>
      <c r="T65" s="45"/>
      <c r="U65" s="2"/>
      <c r="V65" s="3"/>
    </row>
    <row r="66" spans="1:39" ht="15.75">
      <c r="B66" s="81" t="s">
        <v>44</v>
      </c>
      <c r="C66" s="81"/>
      <c r="D66" s="82">
        <f>COUNTIF(X10:X59,"Thi lại")</f>
        <v>0</v>
      </c>
      <c r="E66" s="83" t="s">
        <v>31</v>
      </c>
      <c r="F66" s="3"/>
      <c r="G66" s="3"/>
      <c r="H66" s="3"/>
      <c r="I66" s="3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3"/>
    </row>
    <row r="67" spans="1:39" ht="24.75" customHeight="1">
      <c r="B67" s="81"/>
      <c r="C67" s="81"/>
      <c r="D67" s="82"/>
      <c r="E67" s="83"/>
      <c r="F67" s="3"/>
      <c r="G67" s="3"/>
      <c r="H67" s="3"/>
      <c r="I67" s="3"/>
      <c r="J67" s="124" t="s">
        <v>45</v>
      </c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3"/>
    </row>
    <row r="68" spans="1:39" ht="15.75">
      <c r="A68" s="54"/>
      <c r="B68" s="114"/>
      <c r="C68" s="114"/>
      <c r="D68" s="114"/>
      <c r="E68" s="114"/>
      <c r="F68" s="114"/>
      <c r="G68" s="114"/>
      <c r="H68" s="114"/>
      <c r="I68" s="5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3"/>
    </row>
    <row r="69" spans="1:39" ht="4.5" customHeight="1">
      <c r="A69" s="2"/>
      <c r="B69" s="40"/>
      <c r="C69" s="56"/>
      <c r="D69" s="56"/>
      <c r="E69" s="57"/>
      <c r="F69" s="57"/>
      <c r="G69" s="57"/>
      <c r="H69" s="58"/>
      <c r="I69" s="59"/>
      <c r="J69" s="59"/>
      <c r="K69" s="3"/>
      <c r="L69" s="3"/>
      <c r="M69" s="3"/>
      <c r="N69" s="3"/>
      <c r="P69" s="3"/>
      <c r="Q69" s="3"/>
      <c r="R69" s="3"/>
      <c r="S69" s="3"/>
      <c r="T69" s="3"/>
      <c r="V69" s="3"/>
    </row>
    <row r="70" spans="1:39" s="2" customFormat="1">
      <c r="B70" s="114"/>
      <c r="C70" s="114"/>
      <c r="D70" s="115"/>
      <c r="E70" s="115"/>
      <c r="F70" s="115"/>
      <c r="G70" s="115"/>
      <c r="H70" s="115"/>
      <c r="I70" s="59"/>
      <c r="J70" s="59"/>
      <c r="K70" s="45"/>
      <c r="L70" s="45"/>
      <c r="M70" s="45"/>
      <c r="N70" s="45"/>
      <c r="O70" s="135"/>
      <c r="P70" s="45"/>
      <c r="Q70" s="45"/>
      <c r="R70" s="45"/>
      <c r="S70" s="45"/>
      <c r="T70" s="45"/>
      <c r="V70" s="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</row>
    <row r="71" spans="1:39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136"/>
      <c r="P71" s="3"/>
      <c r="Q71" s="3"/>
      <c r="R71" s="3"/>
      <c r="S71" s="3"/>
      <c r="T71" s="3"/>
      <c r="U71" s="1"/>
      <c r="V71" s="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</row>
    <row r="72" spans="1:39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136"/>
      <c r="P72" s="3"/>
      <c r="Q72" s="3"/>
      <c r="R72" s="3"/>
      <c r="S72" s="3"/>
      <c r="T72" s="3"/>
      <c r="U72" s="1"/>
      <c r="V72" s="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</row>
    <row r="73" spans="1:39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136"/>
      <c r="P73" s="3"/>
      <c r="Q73" s="3"/>
      <c r="R73" s="3"/>
      <c r="S73" s="3"/>
      <c r="T73" s="3"/>
      <c r="U73" s="1"/>
      <c r="V73" s="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</row>
    <row r="74" spans="1:39" s="2" customFormat="1" ht="9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136"/>
      <c r="P74" s="3"/>
      <c r="Q74" s="3"/>
      <c r="R74" s="3"/>
      <c r="S74" s="3"/>
      <c r="T74" s="3"/>
      <c r="U74" s="1"/>
      <c r="V74" s="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</row>
    <row r="75" spans="1:39" s="2" customFormat="1" ht="3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136"/>
      <c r="P75" s="3"/>
      <c r="Q75" s="3"/>
      <c r="R75" s="3"/>
      <c r="S75" s="3"/>
      <c r="T75" s="3"/>
      <c r="U75" s="1"/>
      <c r="V75" s="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</row>
    <row r="76" spans="1:39" s="2" customFormat="1" ht="18" customHeight="1">
      <c r="A76" s="1"/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</row>
    <row r="77" spans="1:39" s="2" customFormat="1" ht="4.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136"/>
      <c r="P77" s="3"/>
      <c r="Q77" s="3"/>
      <c r="R77" s="3"/>
      <c r="S77" s="3"/>
      <c r="T77" s="3"/>
      <c r="U77" s="1"/>
      <c r="V77" s="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</row>
    <row r="78" spans="1:39" s="2" customFormat="1" ht="36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136"/>
      <c r="P78" s="3"/>
      <c r="Q78" s="3"/>
      <c r="R78" s="3"/>
      <c r="S78" s="3"/>
      <c r="T78" s="3"/>
      <c r="U78" s="1"/>
      <c r="V78" s="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</row>
    <row r="79" spans="1:39" s="2" customFormat="1" ht="21.75" customHeight="1">
      <c r="A79" s="1"/>
      <c r="B79" s="114"/>
      <c r="C79" s="114"/>
      <c r="D79" s="114"/>
      <c r="E79" s="114"/>
      <c r="F79" s="114"/>
      <c r="G79" s="114"/>
      <c r="H79" s="114"/>
      <c r="I79" s="55"/>
      <c r="J79" s="125"/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</row>
    <row r="80" spans="1:39" s="2" customFormat="1" ht="15.75">
      <c r="A80" s="1"/>
      <c r="B80" s="40"/>
      <c r="C80" s="56"/>
      <c r="D80" s="56"/>
      <c r="E80" s="57"/>
      <c r="F80" s="57"/>
      <c r="G80" s="57"/>
      <c r="H80" s="58"/>
      <c r="I80" s="59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</row>
    <row r="81" spans="1:39" s="2" customFormat="1">
      <c r="A81" s="1"/>
      <c r="B81" s="114"/>
      <c r="C81" s="114"/>
      <c r="D81" s="115"/>
      <c r="E81" s="115"/>
      <c r="F81" s="115"/>
      <c r="G81" s="115"/>
      <c r="H81" s="115"/>
      <c r="I81" s="59"/>
      <c r="J81" s="59"/>
      <c r="K81" s="45"/>
      <c r="L81" s="45"/>
      <c r="M81" s="45"/>
      <c r="N81" s="45"/>
      <c r="O81" s="135"/>
      <c r="P81" s="45"/>
      <c r="Q81" s="45"/>
      <c r="R81" s="45"/>
      <c r="S81" s="45"/>
      <c r="T81" s="45"/>
      <c r="V81" s="1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36"/>
      <c r="P82" s="3"/>
      <c r="Q82" s="3"/>
      <c r="R82" s="3"/>
      <c r="S82" s="3"/>
      <c r="T82" s="3"/>
      <c r="U82" s="1"/>
      <c r="V82" s="1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</row>
    <row r="85" spans="1:39" ht="36.75" customHeight="1"/>
    <row r="86" spans="1:39" ht="15.75">
      <c r="B86" s="126"/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</row>
  </sheetData>
  <sheetProtection formatCells="0" formatColumns="0" formatRows="0" insertColumns="0" insertRows="0" insertHyperlinks="0" deleteColumns="0" deleteRows="0" sort="0" autoFilter="0" pivotTables="0"/>
  <autoFilter ref="A8:AM59">
    <filterColumn colId="3" showButton="0"/>
  </autoFilter>
  <sortState ref="A10:AM59">
    <sortCondition ref="B10:B59"/>
  </sortState>
  <mergeCells count="59">
    <mergeCell ref="B68:H68"/>
    <mergeCell ref="J68:U68"/>
    <mergeCell ref="F64:O64"/>
    <mergeCell ref="B86:C86"/>
    <mergeCell ref="D86:I86"/>
    <mergeCell ref="J86:U86"/>
    <mergeCell ref="B76:C76"/>
    <mergeCell ref="D76:I76"/>
    <mergeCell ref="J76:U76"/>
    <mergeCell ref="B79:H79"/>
    <mergeCell ref="J79:U79"/>
    <mergeCell ref="B81:C81"/>
    <mergeCell ref="D81:H81"/>
    <mergeCell ref="J67:U67"/>
    <mergeCell ref="J80:U80"/>
    <mergeCell ref="AB4:AE6"/>
    <mergeCell ref="B70:C70"/>
    <mergeCell ref="D70:H70"/>
    <mergeCell ref="S7:S8"/>
    <mergeCell ref="T7:T9"/>
    <mergeCell ref="U7:U9"/>
    <mergeCell ref="B9:G9"/>
    <mergeCell ref="B61:C61"/>
    <mergeCell ref="M7:M8"/>
    <mergeCell ref="N7:N8"/>
    <mergeCell ref="O7:O8"/>
    <mergeCell ref="P7:P8"/>
    <mergeCell ref="Q7:Q9"/>
    <mergeCell ref="R7:R8"/>
    <mergeCell ref="G7:G8"/>
    <mergeCell ref="J66:U66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5:U5"/>
    <mergeCell ref="B1:G1"/>
    <mergeCell ref="H1:U1"/>
    <mergeCell ref="B2:G2"/>
    <mergeCell ref="H2:U2"/>
    <mergeCell ref="P4:R4"/>
    <mergeCell ref="S4:U4"/>
    <mergeCell ref="F62:O62"/>
    <mergeCell ref="F63:O63"/>
    <mergeCell ref="L7:L8"/>
    <mergeCell ref="H7:H8"/>
    <mergeCell ref="G5:O5"/>
  </mergeCells>
  <conditionalFormatting sqref="H10:N59 P10:P59">
    <cfRule type="cellIs" dxfId="10" priority="11" operator="greaterThan">
      <formula>10</formula>
    </cfRule>
  </conditionalFormatting>
  <conditionalFormatting sqref="O81:O1048576 O1:O79">
    <cfRule type="duplicateValues" dxfId="9" priority="3"/>
  </conditionalFormatting>
  <conditionalFormatting sqref="C1:C1048576">
    <cfRule type="duplicateValues" dxfId="8" priority="2"/>
  </conditionalFormatting>
  <conditionalFormatting sqref="O1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4 Y2:AM8 X10:X5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M72"/>
  <sheetViews>
    <sheetView topLeftCell="B1" workbookViewId="0">
      <pane ySplit="3" topLeftCell="A62" activePane="bottomLeft" state="frozen"/>
      <selection activeCell="A6" sqref="A6:XFD6"/>
      <selection pane="bottomLeft" activeCell="B54" sqref="A54:XFD72"/>
    </sheetView>
  </sheetViews>
  <sheetFormatPr defaultColWidth="9" defaultRowHeight="25.5"/>
  <cols>
    <col min="1" max="1" width="0.625" style="1" hidden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0.25" style="1" customWidth="1"/>
    <col min="8" max="10" width="4.375" style="1" customWidth="1"/>
    <col min="11" max="11" width="4.375" style="1" hidden="1" customWidth="1"/>
    <col min="12" max="12" width="5" style="1" hidden="1" customWidth="1"/>
    <col min="13" max="13" width="5.125" style="1" hidden="1" customWidth="1"/>
    <col min="14" max="14" width="9" style="1" hidden="1" customWidth="1"/>
    <col min="15" max="15" width="15" style="145" hidden="1" customWidth="1"/>
    <col min="16" max="16" width="6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25" style="1" customWidth="1"/>
    <col min="21" max="21" width="6.875" style="1" hidden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98" t="s">
        <v>0</v>
      </c>
      <c r="C1" s="98"/>
      <c r="D1" s="98"/>
      <c r="E1" s="98"/>
      <c r="F1" s="98"/>
      <c r="G1" s="98"/>
      <c r="H1" s="99" t="s">
        <v>501</v>
      </c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3"/>
    </row>
    <row r="2" spans="2:39" ht="25.5" customHeight="1">
      <c r="B2" s="100" t="s">
        <v>1</v>
      </c>
      <c r="C2" s="100"/>
      <c r="D2" s="100"/>
      <c r="E2" s="100"/>
      <c r="F2" s="100"/>
      <c r="G2" s="100"/>
      <c r="H2" s="101" t="s">
        <v>46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37"/>
      <c r="P3" s="8"/>
      <c r="Q3" s="8"/>
      <c r="R3" s="8"/>
      <c r="S3" s="8"/>
      <c r="T3" s="8"/>
      <c r="U3" s="88"/>
      <c r="V3" s="4"/>
      <c r="W3" s="5"/>
      <c r="AF3" s="66"/>
      <c r="AJ3" s="66"/>
    </row>
    <row r="4" spans="2:39" ht="27" customHeight="1">
      <c r="B4" s="105" t="s">
        <v>2</v>
      </c>
      <c r="C4" s="105"/>
      <c r="D4" s="87" t="s">
        <v>47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138"/>
      <c r="P4" s="102" t="s">
        <v>49</v>
      </c>
      <c r="Q4" s="102"/>
      <c r="R4" s="102"/>
      <c r="S4" s="102" t="s">
        <v>51</v>
      </c>
      <c r="T4" s="102"/>
      <c r="U4" s="102"/>
      <c r="X4" s="64"/>
      <c r="Y4" s="103" t="s">
        <v>41</v>
      </c>
      <c r="Z4" s="103" t="s">
        <v>8</v>
      </c>
      <c r="AA4" s="103" t="s">
        <v>40</v>
      </c>
      <c r="AB4" s="103" t="s">
        <v>39</v>
      </c>
      <c r="AC4" s="103"/>
      <c r="AD4" s="103"/>
      <c r="AE4" s="103"/>
      <c r="AF4" s="103" t="s">
        <v>38</v>
      </c>
      <c r="AG4" s="103"/>
      <c r="AH4" s="103" t="s">
        <v>36</v>
      </c>
      <c r="AI4" s="103"/>
      <c r="AJ4" s="103" t="s">
        <v>37</v>
      </c>
      <c r="AK4" s="103"/>
      <c r="AL4" s="103" t="s">
        <v>35</v>
      </c>
      <c r="AM4" s="103"/>
    </row>
    <row r="5" spans="2:39" ht="25.5" customHeight="1">
      <c r="B5" s="104" t="s">
        <v>3</v>
      </c>
      <c r="C5" s="104"/>
      <c r="D5" s="9">
        <v>3</v>
      </c>
      <c r="G5" s="96" t="s">
        <v>48</v>
      </c>
      <c r="H5" s="96"/>
      <c r="I5" s="96"/>
      <c r="J5" s="96"/>
      <c r="K5" s="96"/>
      <c r="L5" s="96"/>
      <c r="M5" s="96"/>
      <c r="N5" s="96"/>
      <c r="O5" s="96"/>
      <c r="P5" s="97" t="s">
        <v>50</v>
      </c>
      <c r="Q5" s="97"/>
      <c r="R5" s="97"/>
      <c r="S5" s="97"/>
      <c r="T5" s="97"/>
      <c r="U5" s="97"/>
      <c r="X5" s="64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39"/>
      <c r="P6" s="60"/>
      <c r="Q6" s="3"/>
      <c r="R6" s="3"/>
      <c r="S6" s="3"/>
      <c r="T6" s="3"/>
      <c r="X6" s="64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</row>
    <row r="7" spans="2:39" ht="44.25" customHeight="1">
      <c r="B7" s="106" t="s">
        <v>4</v>
      </c>
      <c r="C7" s="108" t="s">
        <v>5</v>
      </c>
      <c r="D7" s="110" t="s">
        <v>6</v>
      </c>
      <c r="E7" s="111"/>
      <c r="F7" s="106" t="s">
        <v>7</v>
      </c>
      <c r="G7" s="106" t="s">
        <v>8</v>
      </c>
      <c r="H7" s="95" t="s">
        <v>9</v>
      </c>
      <c r="I7" s="95" t="s">
        <v>10</v>
      </c>
      <c r="J7" s="95" t="s">
        <v>11</v>
      </c>
      <c r="K7" s="95" t="s">
        <v>12</v>
      </c>
      <c r="L7" s="94" t="s">
        <v>13</v>
      </c>
      <c r="M7" s="94" t="s">
        <v>14</v>
      </c>
      <c r="N7" s="94" t="s">
        <v>15</v>
      </c>
      <c r="O7" s="140"/>
      <c r="P7" s="94" t="s">
        <v>16</v>
      </c>
      <c r="Q7" s="106" t="s">
        <v>17</v>
      </c>
      <c r="R7" s="94" t="s">
        <v>18</v>
      </c>
      <c r="S7" s="106" t="s">
        <v>19</v>
      </c>
      <c r="T7" s="106" t="s">
        <v>20</v>
      </c>
      <c r="U7" s="117" t="s">
        <v>21</v>
      </c>
      <c r="X7" s="64"/>
      <c r="Y7" s="103"/>
      <c r="Z7" s="103"/>
      <c r="AA7" s="103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07"/>
      <c r="C8" s="109"/>
      <c r="D8" s="112"/>
      <c r="E8" s="113"/>
      <c r="F8" s="107"/>
      <c r="G8" s="107"/>
      <c r="H8" s="95"/>
      <c r="I8" s="95"/>
      <c r="J8" s="95"/>
      <c r="K8" s="95"/>
      <c r="L8" s="94"/>
      <c r="M8" s="94"/>
      <c r="N8" s="94"/>
      <c r="O8" s="140"/>
      <c r="P8" s="94"/>
      <c r="Q8" s="116"/>
      <c r="R8" s="94"/>
      <c r="S8" s="107"/>
      <c r="T8" s="116"/>
      <c r="U8" s="118"/>
      <c r="W8" s="11"/>
      <c r="X8" s="64"/>
      <c r="Y8" s="69" t="str">
        <f>+D4</f>
        <v>Thiết kế tương tác đa phương tiện nâng cao</v>
      </c>
      <c r="Z8" s="70" t="str">
        <f>+P4</f>
        <v>Nhóm: MUL14137-01</v>
      </c>
      <c r="AA8" s="71">
        <f>+$AJ$8+$AL$8+$AH$8</f>
        <v>36</v>
      </c>
      <c r="AB8" s="65">
        <f>COUNTIF($T$9:$T$105,"Khiển trách")</f>
        <v>0</v>
      </c>
      <c r="AC8" s="65">
        <f>COUNTIF($T$9:$T$105,"Cảnh cáo")</f>
        <v>0</v>
      </c>
      <c r="AD8" s="65">
        <f>COUNTIF($T$9:$T$105,"Đình chỉ thi")</f>
        <v>0</v>
      </c>
      <c r="AE8" s="72">
        <f>+($AB$8+$AC$8+$AD$8)/$AA$8*100%</f>
        <v>0</v>
      </c>
      <c r="AF8" s="65">
        <f>SUM(COUNTIF($T$9:$T$103,"Vắng"),COUNTIF($T$9:$T$103,"Vắng có phép"))</f>
        <v>1</v>
      </c>
      <c r="AG8" s="73">
        <f>+$AF$8/$AA$8</f>
        <v>2.7777777777777776E-2</v>
      </c>
      <c r="AH8" s="74">
        <f>COUNTIF($X$9:$X$103,"Thi lại")</f>
        <v>0</v>
      </c>
      <c r="AI8" s="73">
        <f>+$AH$8/$AA$8</f>
        <v>0</v>
      </c>
      <c r="AJ8" s="74">
        <f>COUNTIF($X$9:$X$104,"Học lại")</f>
        <v>4</v>
      </c>
      <c r="AK8" s="73">
        <f>+$AJ$8/$AA$8</f>
        <v>0.1111111111111111</v>
      </c>
      <c r="AL8" s="65">
        <f>COUNTIF($X$10:$X$104,"Đạt")</f>
        <v>32</v>
      </c>
      <c r="AM8" s="72">
        <f>+$AL$8/$AA$8</f>
        <v>0.88888888888888884</v>
      </c>
    </row>
    <row r="9" spans="2:39" ht="29.25" customHeight="1">
      <c r="B9" s="120" t="s">
        <v>27</v>
      </c>
      <c r="C9" s="121"/>
      <c r="D9" s="121"/>
      <c r="E9" s="121"/>
      <c r="F9" s="121"/>
      <c r="G9" s="122"/>
      <c r="H9" s="12">
        <v>10</v>
      </c>
      <c r="I9" s="12">
        <v>20</v>
      </c>
      <c r="J9" s="12">
        <v>10</v>
      </c>
      <c r="K9" s="12"/>
      <c r="L9" s="13"/>
      <c r="M9" s="14"/>
      <c r="N9" s="14"/>
      <c r="O9" s="141"/>
      <c r="P9" s="61">
        <f>100-(H9+I9+J9+K9)</f>
        <v>60</v>
      </c>
      <c r="Q9" s="107"/>
      <c r="R9" s="15"/>
      <c r="S9" s="15"/>
      <c r="T9" s="107"/>
      <c r="U9" s="119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24.95" customHeight="1">
      <c r="B10" s="16">
        <v>1</v>
      </c>
      <c r="C10" s="17" t="s">
        <v>240</v>
      </c>
      <c r="D10" s="18" t="s">
        <v>241</v>
      </c>
      <c r="E10" s="19" t="s">
        <v>60</v>
      </c>
      <c r="F10" s="20" t="s">
        <v>242</v>
      </c>
      <c r="G10" s="17" t="s">
        <v>62</v>
      </c>
      <c r="H10" s="21">
        <v>9</v>
      </c>
      <c r="I10" s="21">
        <v>7.5</v>
      </c>
      <c r="J10" s="21">
        <v>6.5</v>
      </c>
      <c r="K10" s="21" t="s">
        <v>28</v>
      </c>
      <c r="L10" s="22"/>
      <c r="M10" s="22"/>
      <c r="N10" s="22"/>
      <c r="O10" s="142"/>
      <c r="P10" s="23">
        <v>6.5</v>
      </c>
      <c r="Q10" s="24">
        <f>ROUND(SUMPRODUCT(H10:P10,$H$9:$P$9)/100,1)</f>
        <v>7</v>
      </c>
      <c r="R10" s="25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5" t="str">
        <f>IF($Q10&lt;4,"Kém",IF(AND($Q10&gt;=4,$Q10&lt;=5.4),"Trung bình yếu",IF(AND($Q10&gt;=5.5,$Q10&lt;=6.9),"Trung bình",IF(AND($Q10&gt;=7,$Q10&lt;=8.4),"Khá",IF(AND($Q10&gt;=8.5,$Q10&lt;=10),"Giỏi","")))))</f>
        <v>Khá</v>
      </c>
      <c r="T10" s="84" t="str">
        <f>+IF(OR($H10=0,$I10=0,$J10=0,$K10=0),"Không đủ ĐKDT","")</f>
        <v/>
      </c>
      <c r="U10" s="89" t="s">
        <v>496</v>
      </c>
      <c r="V10" s="3"/>
      <c r="W10" s="26"/>
      <c r="X10" s="76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24.95" customHeight="1">
      <c r="B11" s="27">
        <v>2</v>
      </c>
      <c r="C11" s="28" t="s">
        <v>243</v>
      </c>
      <c r="D11" s="29" t="s">
        <v>244</v>
      </c>
      <c r="E11" s="30" t="s">
        <v>92</v>
      </c>
      <c r="F11" s="31" t="s">
        <v>245</v>
      </c>
      <c r="G11" s="28" t="s">
        <v>57</v>
      </c>
      <c r="H11" s="32">
        <v>10</v>
      </c>
      <c r="I11" s="32">
        <v>7</v>
      </c>
      <c r="J11" s="32">
        <v>6</v>
      </c>
      <c r="K11" s="32" t="s">
        <v>28</v>
      </c>
      <c r="L11" s="33"/>
      <c r="M11" s="33"/>
      <c r="N11" s="33"/>
      <c r="O11" s="143"/>
      <c r="P11" s="34" t="s">
        <v>503</v>
      </c>
      <c r="Q11" s="35">
        <v>0</v>
      </c>
      <c r="R11" s="3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7" t="str">
        <f>IF($Q11&lt;4,"Kém",IF(AND($Q11&gt;=4,$Q11&lt;=5.4),"Trung bình yếu",IF(AND($Q11&gt;=5.5,$Q11&lt;=6.9),"Trung bình",IF(AND($Q11&gt;=7,$Q11&lt;=8.4),"Khá",IF(AND($Q11&gt;=8.5,$Q11&lt;=10),"Giỏi","")))))</f>
        <v>Kém</v>
      </c>
      <c r="T11" s="38" t="s">
        <v>504</v>
      </c>
      <c r="U11" s="90" t="s">
        <v>496</v>
      </c>
      <c r="V11" s="3"/>
      <c r="W11" s="26"/>
      <c r="X11" s="76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24.95" customHeight="1">
      <c r="B12" s="27">
        <v>3</v>
      </c>
      <c r="C12" s="28" t="s">
        <v>246</v>
      </c>
      <c r="D12" s="29" t="s">
        <v>247</v>
      </c>
      <c r="E12" s="30" t="s">
        <v>100</v>
      </c>
      <c r="F12" s="31" t="s">
        <v>248</v>
      </c>
      <c r="G12" s="28" t="s">
        <v>66</v>
      </c>
      <c r="H12" s="32">
        <v>10</v>
      </c>
      <c r="I12" s="32">
        <v>8</v>
      </c>
      <c r="J12" s="32">
        <v>6.5</v>
      </c>
      <c r="K12" s="32" t="s">
        <v>28</v>
      </c>
      <c r="L12" s="39"/>
      <c r="M12" s="39"/>
      <c r="N12" s="39"/>
      <c r="O12" s="143"/>
      <c r="P12" s="34">
        <v>5.5</v>
      </c>
      <c r="Q12" s="35">
        <f>ROUND(SUMPRODUCT(H12:P12,$H$9:$P$9)/100,1)</f>
        <v>6.6</v>
      </c>
      <c r="R12" s="36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7" t="str">
        <f>IF($Q12&lt;4,"Kém",IF(AND($Q12&gt;=4,$Q12&lt;=5.4),"Trung bình yếu",IF(AND($Q12&gt;=5.5,$Q12&lt;=6.9),"Trung bình",IF(AND($Q12&gt;=7,$Q12&lt;=8.4),"Khá",IF(AND($Q12&gt;=8.5,$Q12&lt;=10),"Giỏi","")))))</f>
        <v>Trung bình</v>
      </c>
      <c r="T12" s="38" t="str">
        <f>+IF(OR($H12=0,$I12=0,$J12=0,$K12=0),"Không đủ ĐKDT","")</f>
        <v/>
      </c>
      <c r="U12" s="90" t="s">
        <v>496</v>
      </c>
      <c r="V12" s="3"/>
      <c r="W12" s="26"/>
      <c r="X12" s="76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7"/>
      <c r="Z12" s="77"/>
      <c r="AA12" s="85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24.95" customHeight="1">
      <c r="B13" s="27">
        <v>4</v>
      </c>
      <c r="C13" s="28" t="s">
        <v>249</v>
      </c>
      <c r="D13" s="29" t="s">
        <v>250</v>
      </c>
      <c r="E13" s="30" t="s">
        <v>251</v>
      </c>
      <c r="F13" s="31" t="s">
        <v>252</v>
      </c>
      <c r="G13" s="28" t="s">
        <v>62</v>
      </c>
      <c r="H13" s="32">
        <v>8</v>
      </c>
      <c r="I13" s="32">
        <v>5</v>
      </c>
      <c r="J13" s="32">
        <v>6.5</v>
      </c>
      <c r="K13" s="32" t="s">
        <v>28</v>
      </c>
      <c r="L13" s="39"/>
      <c r="M13" s="39"/>
      <c r="N13" s="39"/>
      <c r="O13" s="143"/>
      <c r="P13" s="34">
        <v>5</v>
      </c>
      <c r="Q13" s="35">
        <f>ROUND(SUMPRODUCT(H13:P13,$H$9:$P$9)/100,1)</f>
        <v>5.5</v>
      </c>
      <c r="R13" s="36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7" t="str">
        <f>IF($Q13&lt;4,"Kém",IF(AND($Q13&gt;=4,$Q13&lt;=5.4),"Trung bình yếu",IF(AND($Q13&gt;=5.5,$Q13&lt;=6.9),"Trung bình",IF(AND($Q13&gt;=7,$Q13&lt;=8.4),"Khá",IF(AND($Q13&gt;=8.5,$Q13&lt;=10),"Giỏi","")))))</f>
        <v>Trung bình</v>
      </c>
      <c r="T13" s="38" t="str">
        <f>+IF(OR($H13=0,$I13=0,$J13=0,$K13=0),"Không đủ ĐKDT","")</f>
        <v/>
      </c>
      <c r="U13" s="90" t="s">
        <v>496</v>
      </c>
      <c r="V13" s="3"/>
      <c r="W13" s="26"/>
      <c r="X13" s="76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24.95" customHeight="1">
      <c r="B14" s="27">
        <v>5</v>
      </c>
      <c r="C14" s="28" t="s">
        <v>253</v>
      </c>
      <c r="D14" s="29" t="s">
        <v>254</v>
      </c>
      <c r="E14" s="30" t="s">
        <v>107</v>
      </c>
      <c r="F14" s="31" t="s">
        <v>255</v>
      </c>
      <c r="G14" s="28" t="s">
        <v>57</v>
      </c>
      <c r="H14" s="32">
        <v>10</v>
      </c>
      <c r="I14" s="32">
        <v>6.5</v>
      </c>
      <c r="J14" s="32">
        <v>6.5</v>
      </c>
      <c r="K14" s="32" t="s">
        <v>28</v>
      </c>
      <c r="L14" s="39"/>
      <c r="M14" s="39"/>
      <c r="N14" s="39"/>
      <c r="O14" s="143"/>
      <c r="P14" s="34">
        <v>6</v>
      </c>
      <c r="Q14" s="35">
        <f>ROUND(SUMPRODUCT(H14:P14,$H$9:$P$9)/100,1)</f>
        <v>6.6</v>
      </c>
      <c r="R14" s="36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C+</v>
      </c>
      <c r="S14" s="37" t="str">
        <f>IF($Q14&lt;4,"Kém",IF(AND($Q14&gt;=4,$Q14&lt;=5.4),"Trung bình yếu",IF(AND($Q14&gt;=5.5,$Q14&lt;=6.9),"Trung bình",IF(AND($Q14&gt;=7,$Q14&lt;=8.4),"Khá",IF(AND($Q14&gt;=8.5,$Q14&lt;=10),"Giỏi","")))))</f>
        <v>Trung bình</v>
      </c>
      <c r="T14" s="38" t="str">
        <f>+IF(OR($H14=0,$I14=0,$J14=0,$K14=0),"Không đủ ĐKDT","")</f>
        <v/>
      </c>
      <c r="U14" s="90" t="s">
        <v>496</v>
      </c>
      <c r="V14" s="3"/>
      <c r="W14" s="26"/>
      <c r="X14" s="76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24.95" customHeight="1">
      <c r="B15" s="27">
        <v>6</v>
      </c>
      <c r="C15" s="28" t="s">
        <v>256</v>
      </c>
      <c r="D15" s="29" t="s">
        <v>257</v>
      </c>
      <c r="E15" s="30" t="s">
        <v>258</v>
      </c>
      <c r="F15" s="31" t="s">
        <v>259</v>
      </c>
      <c r="G15" s="28" t="s">
        <v>57</v>
      </c>
      <c r="H15" s="32">
        <v>10</v>
      </c>
      <c r="I15" s="32">
        <v>7.5</v>
      </c>
      <c r="J15" s="32">
        <v>6.5</v>
      </c>
      <c r="K15" s="32" t="s">
        <v>28</v>
      </c>
      <c r="L15" s="39"/>
      <c r="M15" s="39"/>
      <c r="N15" s="39"/>
      <c r="O15" s="143"/>
      <c r="P15" s="34">
        <v>7</v>
      </c>
      <c r="Q15" s="35">
        <f>ROUND(SUMPRODUCT(H15:P15,$H$9:$P$9)/100,1)</f>
        <v>7.4</v>
      </c>
      <c r="R15" s="36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B</v>
      </c>
      <c r="S15" s="37" t="str">
        <f>IF($Q15&lt;4,"Kém",IF(AND($Q15&gt;=4,$Q15&lt;=5.4),"Trung bình yếu",IF(AND($Q15&gt;=5.5,$Q15&lt;=6.9),"Trung bình",IF(AND($Q15&gt;=7,$Q15&lt;=8.4),"Khá",IF(AND($Q15&gt;=8.5,$Q15&lt;=10),"Giỏi","")))))</f>
        <v>Khá</v>
      </c>
      <c r="T15" s="38" t="str">
        <f>+IF(OR($H15=0,$I15=0,$J15=0,$K15=0),"Không đủ ĐKDT","")</f>
        <v/>
      </c>
      <c r="U15" s="90" t="s">
        <v>496</v>
      </c>
      <c r="V15" s="3"/>
      <c r="W15" s="26"/>
      <c r="X15" s="76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24.95" customHeight="1">
      <c r="B16" s="27">
        <v>7</v>
      </c>
      <c r="C16" s="28" t="s">
        <v>260</v>
      </c>
      <c r="D16" s="29" t="s">
        <v>261</v>
      </c>
      <c r="E16" s="30" t="s">
        <v>111</v>
      </c>
      <c r="F16" s="31" t="s">
        <v>262</v>
      </c>
      <c r="G16" s="28" t="s">
        <v>62</v>
      </c>
      <c r="H16" s="32">
        <v>9</v>
      </c>
      <c r="I16" s="32">
        <v>8.5</v>
      </c>
      <c r="J16" s="32">
        <v>7</v>
      </c>
      <c r="K16" s="32" t="s">
        <v>28</v>
      </c>
      <c r="L16" s="39"/>
      <c r="M16" s="39"/>
      <c r="N16" s="39"/>
      <c r="O16" s="143"/>
      <c r="P16" s="34">
        <v>5</v>
      </c>
      <c r="Q16" s="35">
        <f>ROUND(SUMPRODUCT(H16:P16,$H$9:$P$9)/100,1)</f>
        <v>6.3</v>
      </c>
      <c r="R16" s="36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C</v>
      </c>
      <c r="S16" s="37" t="str">
        <f>IF($Q16&lt;4,"Kém",IF(AND($Q16&gt;=4,$Q16&lt;=5.4),"Trung bình yếu",IF(AND($Q16&gt;=5.5,$Q16&lt;=6.9),"Trung bình",IF(AND($Q16&gt;=7,$Q16&lt;=8.4),"Khá",IF(AND($Q16&gt;=8.5,$Q16&lt;=10),"Giỏi","")))))</f>
        <v>Trung bình</v>
      </c>
      <c r="T16" s="38" t="str">
        <f>+IF(OR($H16=0,$I16=0,$J16=0,$K16=0),"Không đủ ĐKDT","")</f>
        <v/>
      </c>
      <c r="U16" s="90" t="s">
        <v>496</v>
      </c>
      <c r="V16" s="3"/>
      <c r="W16" s="26"/>
      <c r="X16" s="76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24.95" customHeight="1">
      <c r="B17" s="27">
        <v>8</v>
      </c>
      <c r="C17" s="28" t="s">
        <v>263</v>
      </c>
      <c r="D17" s="29" t="s">
        <v>128</v>
      </c>
      <c r="E17" s="30" t="s">
        <v>123</v>
      </c>
      <c r="F17" s="31" t="s">
        <v>264</v>
      </c>
      <c r="G17" s="28" t="s">
        <v>57</v>
      </c>
      <c r="H17" s="32">
        <v>10</v>
      </c>
      <c r="I17" s="32">
        <v>8.5</v>
      </c>
      <c r="J17" s="32">
        <v>7.5</v>
      </c>
      <c r="K17" s="32" t="s">
        <v>28</v>
      </c>
      <c r="L17" s="39"/>
      <c r="M17" s="39"/>
      <c r="N17" s="39"/>
      <c r="O17" s="143"/>
      <c r="P17" s="34">
        <v>7</v>
      </c>
      <c r="Q17" s="35">
        <f>ROUND(SUMPRODUCT(H17:P17,$H$9:$P$9)/100,1)</f>
        <v>7.7</v>
      </c>
      <c r="R17" s="36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B</v>
      </c>
      <c r="S17" s="37" t="str">
        <f>IF($Q17&lt;4,"Kém",IF(AND($Q17&gt;=4,$Q17&lt;=5.4),"Trung bình yếu",IF(AND($Q17&gt;=5.5,$Q17&lt;=6.9),"Trung bình",IF(AND($Q17&gt;=7,$Q17&lt;=8.4),"Khá",IF(AND($Q17&gt;=8.5,$Q17&lt;=10),"Giỏi","")))))</f>
        <v>Khá</v>
      </c>
      <c r="T17" s="38" t="str">
        <f>+IF(OR($H17=0,$I17=0,$J17=0,$K17=0),"Không đủ ĐKDT","")</f>
        <v/>
      </c>
      <c r="U17" s="90" t="s">
        <v>496</v>
      </c>
      <c r="V17" s="3"/>
      <c r="W17" s="26"/>
      <c r="X17" s="76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24.95" customHeight="1">
      <c r="B18" s="27">
        <v>9</v>
      </c>
      <c r="C18" s="28" t="s">
        <v>265</v>
      </c>
      <c r="D18" s="29" t="s">
        <v>266</v>
      </c>
      <c r="E18" s="30" t="s">
        <v>267</v>
      </c>
      <c r="F18" s="31" t="s">
        <v>268</v>
      </c>
      <c r="G18" s="28" t="s">
        <v>62</v>
      </c>
      <c r="H18" s="32">
        <v>10</v>
      </c>
      <c r="I18" s="32">
        <v>7.5</v>
      </c>
      <c r="J18" s="32">
        <v>6</v>
      </c>
      <c r="K18" s="32" t="s">
        <v>28</v>
      </c>
      <c r="L18" s="39"/>
      <c r="M18" s="39"/>
      <c r="N18" s="39"/>
      <c r="O18" s="143"/>
      <c r="P18" s="34">
        <v>6.5</v>
      </c>
      <c r="Q18" s="35">
        <f>ROUND(SUMPRODUCT(H18:P18,$H$9:$P$9)/100,1)</f>
        <v>7</v>
      </c>
      <c r="R18" s="36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B</v>
      </c>
      <c r="S18" s="37" t="str">
        <f>IF($Q18&lt;4,"Kém",IF(AND($Q18&gt;=4,$Q18&lt;=5.4),"Trung bình yếu",IF(AND($Q18&gt;=5.5,$Q18&lt;=6.9),"Trung bình",IF(AND($Q18&gt;=7,$Q18&lt;=8.4),"Khá",IF(AND($Q18&gt;=8.5,$Q18&lt;=10),"Giỏi","")))))</f>
        <v>Khá</v>
      </c>
      <c r="T18" s="38" t="str">
        <f>+IF(OR($H18=0,$I18=0,$J18=0,$K18=0),"Không đủ ĐKDT","")</f>
        <v/>
      </c>
      <c r="U18" s="90" t="s">
        <v>496</v>
      </c>
      <c r="V18" s="3"/>
      <c r="W18" s="26"/>
      <c r="X18" s="76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24.95" customHeight="1">
      <c r="B19" s="27">
        <v>10</v>
      </c>
      <c r="C19" s="28" t="s">
        <v>269</v>
      </c>
      <c r="D19" s="29" t="s">
        <v>270</v>
      </c>
      <c r="E19" s="30" t="s">
        <v>132</v>
      </c>
      <c r="F19" s="31" t="s">
        <v>271</v>
      </c>
      <c r="G19" s="28" t="s">
        <v>62</v>
      </c>
      <c r="H19" s="32">
        <v>10</v>
      </c>
      <c r="I19" s="32">
        <v>7</v>
      </c>
      <c r="J19" s="32">
        <v>5.5</v>
      </c>
      <c r="K19" s="32" t="s">
        <v>28</v>
      </c>
      <c r="L19" s="39"/>
      <c r="M19" s="39"/>
      <c r="N19" s="39"/>
      <c r="O19" s="143"/>
      <c r="P19" s="34">
        <v>4</v>
      </c>
      <c r="Q19" s="35">
        <f>ROUND(SUMPRODUCT(H19:P19,$H$9:$P$9)/100,1)</f>
        <v>5.4</v>
      </c>
      <c r="R19" s="36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D+</v>
      </c>
      <c r="S19" s="37" t="str">
        <f>IF($Q19&lt;4,"Kém",IF(AND($Q19&gt;=4,$Q19&lt;=5.4),"Trung bình yếu",IF(AND($Q19&gt;=5.5,$Q19&lt;=6.9),"Trung bình",IF(AND($Q19&gt;=7,$Q19&lt;=8.4),"Khá",IF(AND($Q19&gt;=8.5,$Q19&lt;=10),"Giỏi","")))))</f>
        <v>Trung bình yếu</v>
      </c>
      <c r="T19" s="38" t="str">
        <f>+IF(OR($H19=0,$I19=0,$J19=0,$K19=0),"Không đủ ĐKDT","")</f>
        <v/>
      </c>
      <c r="U19" s="90" t="s">
        <v>496</v>
      </c>
      <c r="V19" s="3"/>
      <c r="W19" s="26"/>
      <c r="X19" s="76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24.95" customHeight="1">
      <c r="B20" s="27">
        <v>11</v>
      </c>
      <c r="C20" s="28" t="s">
        <v>272</v>
      </c>
      <c r="D20" s="29" t="s">
        <v>273</v>
      </c>
      <c r="E20" s="30" t="s">
        <v>274</v>
      </c>
      <c r="F20" s="31" t="s">
        <v>275</v>
      </c>
      <c r="G20" s="28" t="s">
        <v>57</v>
      </c>
      <c r="H20" s="32">
        <v>10</v>
      </c>
      <c r="I20" s="32">
        <v>8</v>
      </c>
      <c r="J20" s="32">
        <v>6.5</v>
      </c>
      <c r="K20" s="32" t="s">
        <v>28</v>
      </c>
      <c r="L20" s="39"/>
      <c r="M20" s="39"/>
      <c r="N20" s="39"/>
      <c r="O20" s="143"/>
      <c r="P20" s="34">
        <v>4</v>
      </c>
      <c r="Q20" s="35">
        <f>ROUND(SUMPRODUCT(H20:P20,$H$9:$P$9)/100,1)</f>
        <v>5.7</v>
      </c>
      <c r="R20" s="36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C</v>
      </c>
      <c r="S20" s="37" t="str">
        <f>IF($Q20&lt;4,"Kém",IF(AND($Q20&gt;=4,$Q20&lt;=5.4),"Trung bình yếu",IF(AND($Q20&gt;=5.5,$Q20&lt;=6.9),"Trung bình",IF(AND($Q20&gt;=7,$Q20&lt;=8.4),"Khá",IF(AND($Q20&gt;=8.5,$Q20&lt;=10),"Giỏi","")))))</f>
        <v>Trung bình</v>
      </c>
      <c r="T20" s="38" t="str">
        <f>+IF(OR($H20=0,$I20=0,$J20=0,$K20=0),"Không đủ ĐKDT","")</f>
        <v/>
      </c>
      <c r="U20" s="90" t="s">
        <v>496</v>
      </c>
      <c r="V20" s="3"/>
      <c r="W20" s="26"/>
      <c r="X20" s="76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24.95" customHeight="1">
      <c r="B21" s="27">
        <v>12</v>
      </c>
      <c r="C21" s="28" t="s">
        <v>276</v>
      </c>
      <c r="D21" s="29" t="s">
        <v>277</v>
      </c>
      <c r="E21" s="30" t="s">
        <v>278</v>
      </c>
      <c r="F21" s="31" t="s">
        <v>248</v>
      </c>
      <c r="G21" s="28" t="s">
        <v>62</v>
      </c>
      <c r="H21" s="32">
        <v>9</v>
      </c>
      <c r="I21" s="32">
        <v>8.5</v>
      </c>
      <c r="J21" s="32">
        <v>7.5</v>
      </c>
      <c r="K21" s="32" t="s">
        <v>28</v>
      </c>
      <c r="L21" s="39"/>
      <c r="M21" s="39"/>
      <c r="N21" s="39"/>
      <c r="O21" s="143"/>
      <c r="P21" s="34">
        <v>6</v>
      </c>
      <c r="Q21" s="35">
        <f>ROUND(SUMPRODUCT(H21:P21,$H$9:$P$9)/100,1)</f>
        <v>7</v>
      </c>
      <c r="R21" s="36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B</v>
      </c>
      <c r="S21" s="37" t="str">
        <f>IF($Q21&lt;4,"Kém",IF(AND($Q21&gt;=4,$Q21&lt;=5.4),"Trung bình yếu",IF(AND($Q21&gt;=5.5,$Q21&lt;=6.9),"Trung bình",IF(AND($Q21&gt;=7,$Q21&lt;=8.4),"Khá",IF(AND($Q21&gt;=8.5,$Q21&lt;=10),"Giỏi","")))))</f>
        <v>Khá</v>
      </c>
      <c r="T21" s="38" t="str">
        <f>+IF(OR($H21=0,$I21=0,$J21=0,$K21=0),"Không đủ ĐKDT","")</f>
        <v/>
      </c>
      <c r="U21" s="90" t="s">
        <v>496</v>
      </c>
      <c r="V21" s="3"/>
      <c r="W21" s="26"/>
      <c r="X21" s="76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24.95" customHeight="1">
      <c r="B22" s="27">
        <v>13</v>
      </c>
      <c r="C22" s="28" t="s">
        <v>279</v>
      </c>
      <c r="D22" s="29" t="s">
        <v>103</v>
      </c>
      <c r="E22" s="30" t="s">
        <v>136</v>
      </c>
      <c r="F22" s="31" t="s">
        <v>280</v>
      </c>
      <c r="G22" s="28" t="s">
        <v>62</v>
      </c>
      <c r="H22" s="32">
        <v>10</v>
      </c>
      <c r="I22" s="32">
        <v>8</v>
      </c>
      <c r="J22" s="32">
        <v>7</v>
      </c>
      <c r="K22" s="32" t="s">
        <v>28</v>
      </c>
      <c r="L22" s="39"/>
      <c r="M22" s="39"/>
      <c r="N22" s="39"/>
      <c r="O22" s="143"/>
      <c r="P22" s="34">
        <v>6</v>
      </c>
      <c r="Q22" s="35">
        <f>ROUND(SUMPRODUCT(H22:P22,$H$9:$P$9)/100,1)</f>
        <v>6.9</v>
      </c>
      <c r="R22" s="36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C+</v>
      </c>
      <c r="S22" s="37" t="str">
        <f>IF($Q22&lt;4,"Kém",IF(AND($Q22&gt;=4,$Q22&lt;=5.4),"Trung bình yếu",IF(AND($Q22&gt;=5.5,$Q22&lt;=6.9),"Trung bình",IF(AND($Q22&gt;=7,$Q22&lt;=8.4),"Khá",IF(AND($Q22&gt;=8.5,$Q22&lt;=10),"Giỏi","")))))</f>
        <v>Trung bình</v>
      </c>
      <c r="T22" s="38" t="str">
        <f>+IF(OR($H22=0,$I22=0,$J22=0,$K22=0),"Không đủ ĐKDT","")</f>
        <v/>
      </c>
      <c r="U22" s="90" t="s">
        <v>496</v>
      </c>
      <c r="V22" s="3"/>
      <c r="W22" s="26"/>
      <c r="X22" s="76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24.95" customHeight="1">
      <c r="B23" s="27">
        <v>14</v>
      </c>
      <c r="C23" s="28" t="s">
        <v>281</v>
      </c>
      <c r="D23" s="29" t="s">
        <v>282</v>
      </c>
      <c r="E23" s="30" t="s">
        <v>283</v>
      </c>
      <c r="F23" s="31" t="s">
        <v>284</v>
      </c>
      <c r="G23" s="28" t="s">
        <v>57</v>
      </c>
      <c r="H23" s="32">
        <v>10</v>
      </c>
      <c r="I23" s="32">
        <v>7.5</v>
      </c>
      <c r="J23" s="32">
        <v>6.5</v>
      </c>
      <c r="K23" s="32" t="s">
        <v>28</v>
      </c>
      <c r="L23" s="39"/>
      <c r="M23" s="39"/>
      <c r="N23" s="39"/>
      <c r="O23" s="143"/>
      <c r="P23" s="34">
        <v>5</v>
      </c>
      <c r="Q23" s="35">
        <f>ROUND(SUMPRODUCT(H23:P23,$H$9:$P$9)/100,1)</f>
        <v>6.2</v>
      </c>
      <c r="R23" s="36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C</v>
      </c>
      <c r="S23" s="37" t="str">
        <f>IF($Q23&lt;4,"Kém",IF(AND($Q23&gt;=4,$Q23&lt;=5.4),"Trung bình yếu",IF(AND($Q23&gt;=5.5,$Q23&lt;=6.9),"Trung bình",IF(AND($Q23&gt;=7,$Q23&lt;=8.4),"Khá",IF(AND($Q23&gt;=8.5,$Q23&lt;=10),"Giỏi","")))))</f>
        <v>Trung bình</v>
      </c>
      <c r="T23" s="38" t="str">
        <f>+IF(OR($H23=0,$I23=0,$J23=0,$K23=0),"Không đủ ĐKDT","")</f>
        <v/>
      </c>
      <c r="U23" s="90" t="s">
        <v>496</v>
      </c>
      <c r="V23" s="3"/>
      <c r="W23" s="26"/>
      <c r="X23" s="76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24.95" customHeight="1">
      <c r="B24" s="27">
        <v>15</v>
      </c>
      <c r="C24" s="28" t="s">
        <v>285</v>
      </c>
      <c r="D24" s="29" t="s">
        <v>286</v>
      </c>
      <c r="E24" s="30" t="s">
        <v>287</v>
      </c>
      <c r="F24" s="31" t="s">
        <v>288</v>
      </c>
      <c r="G24" s="28" t="s">
        <v>57</v>
      </c>
      <c r="H24" s="32">
        <v>0</v>
      </c>
      <c r="I24" s="32">
        <v>0</v>
      </c>
      <c r="J24" s="32">
        <v>0</v>
      </c>
      <c r="K24" s="32" t="s">
        <v>28</v>
      </c>
      <c r="L24" s="39"/>
      <c r="M24" s="39"/>
      <c r="N24" s="39"/>
      <c r="O24" s="143"/>
      <c r="P24" s="34" t="s">
        <v>502</v>
      </c>
      <c r="Q24" s="35">
        <f>ROUND(SUMPRODUCT(H24:P24,$H$9:$P$9)/100,1)</f>
        <v>0</v>
      </c>
      <c r="R24" s="36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F</v>
      </c>
      <c r="S24" s="37" t="str">
        <f>IF($Q24&lt;4,"Kém",IF(AND($Q24&gt;=4,$Q24&lt;=5.4),"Trung bình yếu",IF(AND($Q24&gt;=5.5,$Q24&lt;=6.9),"Trung bình",IF(AND($Q24&gt;=7,$Q24&lt;=8.4),"Khá",IF(AND($Q24&gt;=8.5,$Q24&lt;=10),"Giỏi","")))))</f>
        <v>Kém</v>
      </c>
      <c r="T24" s="38" t="str">
        <f>+IF(OR($H24=0,$I24=0,$J24=0,$K24=0),"Không đủ ĐKDT","")</f>
        <v>Không đủ ĐKDT</v>
      </c>
      <c r="U24" s="90" t="s">
        <v>496</v>
      </c>
      <c r="V24" s="3"/>
      <c r="W24" s="26"/>
      <c r="X24" s="76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Học lại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24.95" customHeight="1">
      <c r="B25" s="27">
        <v>16</v>
      </c>
      <c r="C25" s="28" t="s">
        <v>289</v>
      </c>
      <c r="D25" s="29" t="s">
        <v>290</v>
      </c>
      <c r="E25" s="30" t="s">
        <v>287</v>
      </c>
      <c r="F25" s="31" t="s">
        <v>291</v>
      </c>
      <c r="G25" s="28" t="s">
        <v>57</v>
      </c>
      <c r="H25" s="32">
        <v>10</v>
      </c>
      <c r="I25" s="32">
        <v>8.5</v>
      </c>
      <c r="J25" s="32">
        <v>7</v>
      </c>
      <c r="K25" s="32" t="s">
        <v>28</v>
      </c>
      <c r="L25" s="39"/>
      <c r="M25" s="39"/>
      <c r="N25" s="39"/>
      <c r="O25" s="143"/>
      <c r="P25" s="34">
        <v>8</v>
      </c>
      <c r="Q25" s="35">
        <f>ROUND(SUMPRODUCT(H25:P25,$H$9:$P$9)/100,1)</f>
        <v>8.1999999999999993</v>
      </c>
      <c r="R25" s="36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B+</v>
      </c>
      <c r="S25" s="37" t="str">
        <f>IF($Q25&lt;4,"Kém",IF(AND($Q25&gt;=4,$Q25&lt;=5.4),"Trung bình yếu",IF(AND($Q25&gt;=5.5,$Q25&lt;=6.9),"Trung bình",IF(AND($Q25&gt;=7,$Q25&lt;=8.4),"Khá",IF(AND($Q25&gt;=8.5,$Q25&lt;=10),"Giỏi","")))))</f>
        <v>Khá</v>
      </c>
      <c r="T25" s="38" t="str">
        <f>+IF(OR($H25=0,$I25=0,$J25=0,$K25=0),"Không đủ ĐKDT","")</f>
        <v/>
      </c>
      <c r="U25" s="90" t="s">
        <v>496</v>
      </c>
      <c r="V25" s="3"/>
      <c r="W25" s="26"/>
      <c r="X25" s="76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24.95" customHeight="1">
      <c r="B26" s="27">
        <v>17</v>
      </c>
      <c r="C26" s="28" t="s">
        <v>292</v>
      </c>
      <c r="D26" s="29" t="s">
        <v>293</v>
      </c>
      <c r="E26" s="30" t="s">
        <v>139</v>
      </c>
      <c r="F26" s="31" t="s">
        <v>294</v>
      </c>
      <c r="G26" s="28" t="s">
        <v>57</v>
      </c>
      <c r="H26" s="32">
        <v>9</v>
      </c>
      <c r="I26" s="32">
        <v>8.5</v>
      </c>
      <c r="J26" s="32">
        <v>7</v>
      </c>
      <c r="K26" s="32" t="s">
        <v>28</v>
      </c>
      <c r="L26" s="39"/>
      <c r="M26" s="39"/>
      <c r="N26" s="39"/>
      <c r="O26" s="143"/>
      <c r="P26" s="34">
        <v>7</v>
      </c>
      <c r="Q26" s="35">
        <f>ROUND(SUMPRODUCT(H26:P26,$H$9:$P$9)/100,1)</f>
        <v>7.5</v>
      </c>
      <c r="R26" s="36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B</v>
      </c>
      <c r="S26" s="37" t="str">
        <f>IF($Q26&lt;4,"Kém",IF(AND($Q26&gt;=4,$Q26&lt;=5.4),"Trung bình yếu",IF(AND($Q26&gt;=5.5,$Q26&lt;=6.9),"Trung bình",IF(AND($Q26&gt;=7,$Q26&lt;=8.4),"Khá",IF(AND($Q26&gt;=8.5,$Q26&lt;=10),"Giỏi","")))))</f>
        <v>Khá</v>
      </c>
      <c r="T26" s="38" t="str">
        <f>+IF(OR($H26=0,$I26=0,$J26=0,$K26=0),"Không đủ ĐKDT","")</f>
        <v/>
      </c>
      <c r="U26" s="90" t="s">
        <v>496</v>
      </c>
      <c r="V26" s="3"/>
      <c r="W26" s="26"/>
      <c r="X26" s="76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24.95" customHeight="1">
      <c r="B27" s="27">
        <v>18</v>
      </c>
      <c r="C27" s="28" t="s">
        <v>295</v>
      </c>
      <c r="D27" s="29" t="s">
        <v>296</v>
      </c>
      <c r="E27" s="30" t="s">
        <v>297</v>
      </c>
      <c r="F27" s="31" t="s">
        <v>298</v>
      </c>
      <c r="G27" s="28" t="s">
        <v>57</v>
      </c>
      <c r="H27" s="32">
        <v>10</v>
      </c>
      <c r="I27" s="32">
        <v>8.5</v>
      </c>
      <c r="J27" s="32">
        <v>7.5</v>
      </c>
      <c r="K27" s="32" t="s">
        <v>28</v>
      </c>
      <c r="L27" s="39"/>
      <c r="M27" s="39"/>
      <c r="N27" s="39"/>
      <c r="O27" s="143"/>
      <c r="P27" s="34">
        <v>5</v>
      </c>
      <c r="Q27" s="35">
        <f>ROUND(SUMPRODUCT(H27:P27,$H$9:$P$9)/100,1)</f>
        <v>6.5</v>
      </c>
      <c r="R27" s="36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C+</v>
      </c>
      <c r="S27" s="37" t="str">
        <f>IF($Q27&lt;4,"Kém",IF(AND($Q27&gt;=4,$Q27&lt;=5.4),"Trung bình yếu",IF(AND($Q27&gt;=5.5,$Q27&lt;=6.9),"Trung bình",IF(AND($Q27&gt;=7,$Q27&lt;=8.4),"Khá",IF(AND($Q27&gt;=8.5,$Q27&lt;=10),"Giỏi","")))))</f>
        <v>Trung bình</v>
      </c>
      <c r="T27" s="38" t="str">
        <f>+IF(OR($H27=0,$I27=0,$J27=0,$K27=0),"Không đủ ĐKDT","")</f>
        <v/>
      </c>
      <c r="U27" s="90" t="s">
        <v>496</v>
      </c>
      <c r="V27" s="3"/>
      <c r="W27" s="26"/>
      <c r="X27" s="76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24.95" customHeight="1">
      <c r="B28" s="27">
        <v>19</v>
      </c>
      <c r="C28" s="28" t="s">
        <v>299</v>
      </c>
      <c r="D28" s="29" t="s">
        <v>300</v>
      </c>
      <c r="E28" s="30" t="s">
        <v>301</v>
      </c>
      <c r="F28" s="31" t="s">
        <v>302</v>
      </c>
      <c r="G28" s="28" t="s">
        <v>57</v>
      </c>
      <c r="H28" s="32">
        <v>10</v>
      </c>
      <c r="I28" s="32">
        <v>7.5</v>
      </c>
      <c r="J28" s="32">
        <v>7.5</v>
      </c>
      <c r="K28" s="32" t="s">
        <v>28</v>
      </c>
      <c r="L28" s="39"/>
      <c r="M28" s="39"/>
      <c r="N28" s="39"/>
      <c r="O28" s="143"/>
      <c r="P28" s="34">
        <v>7.5</v>
      </c>
      <c r="Q28" s="35">
        <f>ROUND(SUMPRODUCT(H28:P28,$H$9:$P$9)/100,1)</f>
        <v>7.8</v>
      </c>
      <c r="R28" s="36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B</v>
      </c>
      <c r="S28" s="37" t="str">
        <f>IF($Q28&lt;4,"Kém",IF(AND($Q28&gt;=4,$Q28&lt;=5.4),"Trung bình yếu",IF(AND($Q28&gt;=5.5,$Q28&lt;=6.9),"Trung bình",IF(AND($Q28&gt;=7,$Q28&lt;=8.4),"Khá",IF(AND($Q28&gt;=8.5,$Q28&lt;=10),"Giỏi","")))))</f>
        <v>Khá</v>
      </c>
      <c r="T28" s="38" t="str">
        <f>+IF(OR($H28=0,$I28=0,$J28=0,$K28=0),"Không đủ ĐKDT","")</f>
        <v/>
      </c>
      <c r="U28" s="90" t="s">
        <v>496</v>
      </c>
      <c r="V28" s="3"/>
      <c r="W28" s="26"/>
      <c r="X28" s="76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24.95" customHeight="1">
      <c r="B29" s="27">
        <v>20</v>
      </c>
      <c r="C29" s="28" t="s">
        <v>303</v>
      </c>
      <c r="D29" s="29" t="s">
        <v>304</v>
      </c>
      <c r="E29" s="30" t="s">
        <v>305</v>
      </c>
      <c r="F29" s="31" t="s">
        <v>78</v>
      </c>
      <c r="G29" s="28" t="s">
        <v>57</v>
      </c>
      <c r="H29" s="32">
        <v>10</v>
      </c>
      <c r="I29" s="32">
        <v>7.5</v>
      </c>
      <c r="J29" s="32">
        <v>6.5</v>
      </c>
      <c r="K29" s="32" t="s">
        <v>28</v>
      </c>
      <c r="L29" s="39"/>
      <c r="M29" s="39"/>
      <c r="N29" s="39"/>
      <c r="O29" s="143"/>
      <c r="P29" s="34">
        <v>8</v>
      </c>
      <c r="Q29" s="35">
        <f>ROUND(SUMPRODUCT(H29:P29,$H$9:$P$9)/100,1)</f>
        <v>8</v>
      </c>
      <c r="R29" s="36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B+</v>
      </c>
      <c r="S29" s="37" t="str">
        <f>IF($Q29&lt;4,"Kém",IF(AND($Q29&gt;=4,$Q29&lt;=5.4),"Trung bình yếu",IF(AND($Q29&gt;=5.5,$Q29&lt;=6.9),"Trung bình",IF(AND($Q29&gt;=7,$Q29&lt;=8.4),"Khá",IF(AND($Q29&gt;=8.5,$Q29&lt;=10),"Giỏi","")))))</f>
        <v>Khá</v>
      </c>
      <c r="T29" s="38" t="str">
        <f>+IF(OR($H29=0,$I29=0,$J29=0,$K29=0),"Không đủ ĐKDT","")</f>
        <v/>
      </c>
      <c r="U29" s="90" t="s">
        <v>496</v>
      </c>
      <c r="V29" s="3"/>
      <c r="W29" s="26"/>
      <c r="X29" s="76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24.95" customHeight="1">
      <c r="B30" s="27">
        <v>21</v>
      </c>
      <c r="C30" s="28" t="s">
        <v>306</v>
      </c>
      <c r="D30" s="29" t="s">
        <v>307</v>
      </c>
      <c r="E30" s="30" t="s">
        <v>161</v>
      </c>
      <c r="F30" s="31" t="s">
        <v>308</v>
      </c>
      <c r="G30" s="28" t="s">
        <v>57</v>
      </c>
      <c r="H30" s="32">
        <v>0</v>
      </c>
      <c r="I30" s="32">
        <v>0</v>
      </c>
      <c r="J30" s="32">
        <v>0</v>
      </c>
      <c r="K30" s="32" t="s">
        <v>28</v>
      </c>
      <c r="L30" s="39"/>
      <c r="M30" s="39"/>
      <c r="N30" s="39"/>
      <c r="O30" s="143"/>
      <c r="P30" s="34" t="s">
        <v>502</v>
      </c>
      <c r="Q30" s="35">
        <f>ROUND(SUMPRODUCT(H30:P30,$H$9:$P$9)/100,1)</f>
        <v>0</v>
      </c>
      <c r="R30" s="36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F</v>
      </c>
      <c r="S30" s="37" t="str">
        <f>IF($Q30&lt;4,"Kém",IF(AND($Q30&gt;=4,$Q30&lt;=5.4),"Trung bình yếu",IF(AND($Q30&gt;=5.5,$Q30&lt;=6.9),"Trung bình",IF(AND($Q30&gt;=7,$Q30&lt;=8.4),"Khá",IF(AND($Q30&gt;=8.5,$Q30&lt;=10),"Giỏi","")))))</f>
        <v>Kém</v>
      </c>
      <c r="T30" s="38" t="str">
        <f>+IF(OR($H30=0,$I30=0,$J30=0,$K30=0),"Không đủ ĐKDT","")</f>
        <v>Không đủ ĐKDT</v>
      </c>
      <c r="U30" s="90" t="s">
        <v>496</v>
      </c>
      <c r="V30" s="3"/>
      <c r="W30" s="26"/>
      <c r="X30" s="76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Học lại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24.95" customHeight="1">
      <c r="B31" s="27">
        <v>22</v>
      </c>
      <c r="C31" s="28" t="s">
        <v>309</v>
      </c>
      <c r="D31" s="29" t="s">
        <v>310</v>
      </c>
      <c r="E31" s="30" t="s">
        <v>161</v>
      </c>
      <c r="F31" s="31" t="s">
        <v>311</v>
      </c>
      <c r="G31" s="28" t="s">
        <v>66</v>
      </c>
      <c r="H31" s="32">
        <v>9</v>
      </c>
      <c r="I31" s="32">
        <v>6.5</v>
      </c>
      <c r="J31" s="32">
        <v>6.5</v>
      </c>
      <c r="K31" s="32" t="s">
        <v>28</v>
      </c>
      <c r="L31" s="39"/>
      <c r="M31" s="39"/>
      <c r="N31" s="39"/>
      <c r="O31" s="143"/>
      <c r="P31" s="34">
        <v>5.5</v>
      </c>
      <c r="Q31" s="35">
        <f>ROUND(SUMPRODUCT(H31:P31,$H$9:$P$9)/100,1)</f>
        <v>6.2</v>
      </c>
      <c r="R31" s="36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C</v>
      </c>
      <c r="S31" s="37" t="str">
        <f>IF($Q31&lt;4,"Kém",IF(AND($Q31&gt;=4,$Q31&lt;=5.4),"Trung bình yếu",IF(AND($Q31&gt;=5.5,$Q31&lt;=6.9),"Trung bình",IF(AND($Q31&gt;=7,$Q31&lt;=8.4),"Khá",IF(AND($Q31&gt;=8.5,$Q31&lt;=10),"Giỏi","")))))</f>
        <v>Trung bình</v>
      </c>
      <c r="T31" s="38" t="str">
        <f>+IF(OR($H31=0,$I31=0,$J31=0,$K31=0),"Không đủ ĐKDT","")</f>
        <v/>
      </c>
      <c r="U31" s="90" t="s">
        <v>496</v>
      </c>
      <c r="V31" s="3"/>
      <c r="W31" s="26"/>
      <c r="X31" s="76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24.95" customHeight="1">
      <c r="B32" s="27">
        <v>23</v>
      </c>
      <c r="C32" s="28" t="s">
        <v>312</v>
      </c>
      <c r="D32" s="29" t="s">
        <v>313</v>
      </c>
      <c r="E32" s="30" t="s">
        <v>165</v>
      </c>
      <c r="F32" s="31" t="s">
        <v>314</v>
      </c>
      <c r="G32" s="28" t="s">
        <v>66</v>
      </c>
      <c r="H32" s="32">
        <v>10</v>
      </c>
      <c r="I32" s="32">
        <v>6.5</v>
      </c>
      <c r="J32" s="32">
        <v>3</v>
      </c>
      <c r="K32" s="32" t="s">
        <v>28</v>
      </c>
      <c r="L32" s="39"/>
      <c r="M32" s="39"/>
      <c r="N32" s="39"/>
      <c r="O32" s="143"/>
      <c r="P32" s="34">
        <v>5</v>
      </c>
      <c r="Q32" s="35">
        <f>ROUND(SUMPRODUCT(H32:P32,$H$9:$P$9)/100,1)</f>
        <v>5.6</v>
      </c>
      <c r="R32" s="36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C</v>
      </c>
      <c r="S32" s="37" t="str">
        <f>IF($Q32&lt;4,"Kém",IF(AND($Q32&gt;=4,$Q32&lt;=5.4),"Trung bình yếu",IF(AND($Q32&gt;=5.5,$Q32&lt;=6.9),"Trung bình",IF(AND($Q32&gt;=7,$Q32&lt;=8.4),"Khá",IF(AND($Q32&gt;=8.5,$Q32&lt;=10),"Giỏi","")))))</f>
        <v>Trung bình</v>
      </c>
      <c r="T32" s="38" t="str">
        <f>+IF(OR($H32=0,$I32=0,$J32=0,$K32=0),"Không đủ ĐKDT","")</f>
        <v/>
      </c>
      <c r="U32" s="90" t="s">
        <v>496</v>
      </c>
      <c r="V32" s="3"/>
      <c r="W32" s="26"/>
      <c r="X32" s="76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1:39" ht="24.95" customHeight="1">
      <c r="B33" s="27">
        <v>24</v>
      </c>
      <c r="C33" s="28" t="s">
        <v>315</v>
      </c>
      <c r="D33" s="29" t="s">
        <v>316</v>
      </c>
      <c r="E33" s="30" t="s">
        <v>165</v>
      </c>
      <c r="F33" s="31" t="s">
        <v>317</v>
      </c>
      <c r="G33" s="28" t="s">
        <v>62</v>
      </c>
      <c r="H33" s="32">
        <v>10</v>
      </c>
      <c r="I33" s="32">
        <v>8</v>
      </c>
      <c r="J33" s="32">
        <v>6.5</v>
      </c>
      <c r="K33" s="32" t="s">
        <v>28</v>
      </c>
      <c r="L33" s="39"/>
      <c r="M33" s="39"/>
      <c r="N33" s="39"/>
      <c r="O33" s="143"/>
      <c r="P33" s="34">
        <v>5</v>
      </c>
      <c r="Q33" s="35">
        <f>ROUND(SUMPRODUCT(H33:P33,$H$9:$P$9)/100,1)</f>
        <v>6.3</v>
      </c>
      <c r="R33" s="36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C</v>
      </c>
      <c r="S33" s="37" t="str">
        <f>IF($Q33&lt;4,"Kém",IF(AND($Q33&gt;=4,$Q33&lt;=5.4),"Trung bình yếu",IF(AND($Q33&gt;=5.5,$Q33&lt;=6.9),"Trung bình",IF(AND($Q33&gt;=7,$Q33&lt;=8.4),"Khá",IF(AND($Q33&gt;=8.5,$Q33&lt;=10),"Giỏi","")))))</f>
        <v>Trung bình</v>
      </c>
      <c r="T33" s="38" t="str">
        <f>+IF(OR($H33=0,$I33=0,$J33=0,$K33=0),"Không đủ ĐKDT","")</f>
        <v/>
      </c>
      <c r="U33" s="90" t="s">
        <v>496</v>
      </c>
      <c r="V33" s="3"/>
      <c r="W33" s="26"/>
      <c r="X33" s="76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1:39" ht="24.95" customHeight="1">
      <c r="B34" s="27">
        <v>25</v>
      </c>
      <c r="C34" s="28" t="s">
        <v>318</v>
      </c>
      <c r="D34" s="29" t="s">
        <v>319</v>
      </c>
      <c r="E34" s="30" t="s">
        <v>320</v>
      </c>
      <c r="F34" s="31" t="s">
        <v>321</v>
      </c>
      <c r="G34" s="28" t="s">
        <v>62</v>
      </c>
      <c r="H34" s="32">
        <v>10</v>
      </c>
      <c r="I34" s="32">
        <v>8</v>
      </c>
      <c r="J34" s="32">
        <v>7</v>
      </c>
      <c r="K34" s="32" t="s">
        <v>28</v>
      </c>
      <c r="L34" s="39"/>
      <c r="M34" s="39"/>
      <c r="N34" s="39"/>
      <c r="O34" s="143"/>
      <c r="P34" s="34">
        <v>5</v>
      </c>
      <c r="Q34" s="35">
        <f>ROUND(SUMPRODUCT(H34:P34,$H$9:$P$9)/100,1)</f>
        <v>6.3</v>
      </c>
      <c r="R34" s="36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C</v>
      </c>
      <c r="S34" s="37" t="str">
        <f>IF($Q34&lt;4,"Kém",IF(AND($Q34&gt;=4,$Q34&lt;=5.4),"Trung bình yếu",IF(AND($Q34&gt;=5.5,$Q34&lt;=6.9),"Trung bình",IF(AND($Q34&gt;=7,$Q34&lt;=8.4),"Khá",IF(AND($Q34&gt;=8.5,$Q34&lt;=10),"Giỏi","")))))</f>
        <v>Trung bình</v>
      </c>
      <c r="T34" s="38" t="str">
        <f>+IF(OR($H34=0,$I34=0,$J34=0,$K34=0),"Không đủ ĐKDT","")</f>
        <v/>
      </c>
      <c r="U34" s="90" t="s">
        <v>496</v>
      </c>
      <c r="V34" s="3"/>
      <c r="W34" s="26"/>
      <c r="X34" s="76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1:39" ht="24.95" customHeight="1">
      <c r="B35" s="27">
        <v>26</v>
      </c>
      <c r="C35" s="28" t="s">
        <v>322</v>
      </c>
      <c r="D35" s="29" t="s">
        <v>323</v>
      </c>
      <c r="E35" s="30" t="s">
        <v>324</v>
      </c>
      <c r="F35" s="31" t="s">
        <v>242</v>
      </c>
      <c r="G35" s="28" t="s">
        <v>62</v>
      </c>
      <c r="H35" s="32">
        <v>9</v>
      </c>
      <c r="I35" s="32">
        <v>7.5</v>
      </c>
      <c r="J35" s="32">
        <v>6.5</v>
      </c>
      <c r="K35" s="32" t="s">
        <v>28</v>
      </c>
      <c r="L35" s="39"/>
      <c r="M35" s="39"/>
      <c r="N35" s="39"/>
      <c r="O35" s="143"/>
      <c r="P35" s="34">
        <v>7.5</v>
      </c>
      <c r="Q35" s="35">
        <f>ROUND(SUMPRODUCT(H35:P35,$H$9:$P$9)/100,1)</f>
        <v>7.6</v>
      </c>
      <c r="R35" s="36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B</v>
      </c>
      <c r="S35" s="37" t="str">
        <f>IF($Q35&lt;4,"Kém",IF(AND($Q35&gt;=4,$Q35&lt;=5.4),"Trung bình yếu",IF(AND($Q35&gt;=5.5,$Q35&lt;=6.9),"Trung bình",IF(AND($Q35&gt;=7,$Q35&lt;=8.4),"Khá",IF(AND($Q35&gt;=8.5,$Q35&lt;=10),"Giỏi","")))))</f>
        <v>Khá</v>
      </c>
      <c r="T35" s="38" t="str">
        <f>+IF(OR($H35=0,$I35=0,$J35=0,$K35=0),"Không đủ ĐKDT","")</f>
        <v/>
      </c>
      <c r="U35" s="90" t="s">
        <v>496</v>
      </c>
      <c r="V35" s="3"/>
      <c r="W35" s="26"/>
      <c r="X35" s="76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1:39" ht="24.95" customHeight="1">
      <c r="B36" s="27">
        <v>27</v>
      </c>
      <c r="C36" s="28" t="s">
        <v>325</v>
      </c>
      <c r="D36" s="29" t="s">
        <v>326</v>
      </c>
      <c r="E36" s="30" t="s">
        <v>327</v>
      </c>
      <c r="F36" s="31" t="s">
        <v>328</v>
      </c>
      <c r="G36" s="28" t="s">
        <v>62</v>
      </c>
      <c r="H36" s="32">
        <v>9</v>
      </c>
      <c r="I36" s="32">
        <v>8.5</v>
      </c>
      <c r="J36" s="32">
        <v>8</v>
      </c>
      <c r="K36" s="32" t="s">
        <v>28</v>
      </c>
      <c r="L36" s="39"/>
      <c r="M36" s="39"/>
      <c r="N36" s="39"/>
      <c r="O36" s="143"/>
      <c r="P36" s="34">
        <v>7</v>
      </c>
      <c r="Q36" s="35">
        <f>ROUND(SUMPRODUCT(H36:P36,$H$9:$P$9)/100,1)</f>
        <v>7.6</v>
      </c>
      <c r="R36" s="36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B</v>
      </c>
      <c r="S36" s="37" t="str">
        <f>IF($Q36&lt;4,"Kém",IF(AND($Q36&gt;=4,$Q36&lt;=5.4),"Trung bình yếu",IF(AND($Q36&gt;=5.5,$Q36&lt;=6.9),"Trung bình",IF(AND($Q36&gt;=7,$Q36&lt;=8.4),"Khá",IF(AND($Q36&gt;=8.5,$Q36&lt;=10),"Giỏi","")))))</f>
        <v>Khá</v>
      </c>
      <c r="T36" s="38" t="str">
        <f>+IF(OR($H36=0,$I36=0,$J36=0,$K36=0),"Không đủ ĐKDT","")</f>
        <v/>
      </c>
      <c r="U36" s="90" t="s">
        <v>496</v>
      </c>
      <c r="V36" s="3"/>
      <c r="W36" s="26"/>
      <c r="X36" s="76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1:39" ht="24.95" customHeight="1">
      <c r="B37" s="27">
        <v>28</v>
      </c>
      <c r="C37" s="28" t="s">
        <v>329</v>
      </c>
      <c r="D37" s="29" t="s">
        <v>330</v>
      </c>
      <c r="E37" s="30" t="s">
        <v>201</v>
      </c>
      <c r="F37" s="31" t="s">
        <v>331</v>
      </c>
      <c r="G37" s="28" t="s">
        <v>66</v>
      </c>
      <c r="H37" s="32">
        <v>7</v>
      </c>
      <c r="I37" s="32">
        <v>6</v>
      </c>
      <c r="J37" s="32">
        <v>6.5</v>
      </c>
      <c r="K37" s="32" t="s">
        <v>28</v>
      </c>
      <c r="L37" s="39"/>
      <c r="M37" s="39"/>
      <c r="N37" s="39"/>
      <c r="O37" s="143"/>
      <c r="P37" s="34">
        <v>3</v>
      </c>
      <c r="Q37" s="35">
        <f>ROUND(SUMPRODUCT(H37:P37,$H$9:$P$9)/100,1)</f>
        <v>4.4000000000000004</v>
      </c>
      <c r="R37" s="36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D</v>
      </c>
      <c r="S37" s="37" t="str">
        <f>IF($Q37&lt;4,"Kém",IF(AND($Q37&gt;=4,$Q37&lt;=5.4),"Trung bình yếu",IF(AND($Q37&gt;=5.5,$Q37&lt;=6.9),"Trung bình",IF(AND($Q37&gt;=7,$Q37&lt;=8.4),"Khá",IF(AND($Q37&gt;=8.5,$Q37&lt;=10),"Giỏi","")))))</f>
        <v>Trung bình yếu</v>
      </c>
      <c r="T37" s="38" t="str">
        <f>+IF(OR($H37=0,$I37=0,$J37=0,$K37=0),"Không đủ ĐKDT","")</f>
        <v/>
      </c>
      <c r="U37" s="90" t="s">
        <v>496</v>
      </c>
      <c r="V37" s="3"/>
      <c r="W37" s="26"/>
      <c r="X37" s="76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1:39" ht="24.95" customHeight="1">
      <c r="B38" s="27">
        <v>29</v>
      </c>
      <c r="C38" s="28" t="s">
        <v>332</v>
      </c>
      <c r="D38" s="29" t="s">
        <v>333</v>
      </c>
      <c r="E38" s="30" t="s">
        <v>334</v>
      </c>
      <c r="F38" s="31" t="s">
        <v>335</v>
      </c>
      <c r="G38" s="28" t="s">
        <v>66</v>
      </c>
      <c r="H38" s="32">
        <v>10</v>
      </c>
      <c r="I38" s="32">
        <v>8.5</v>
      </c>
      <c r="J38" s="32">
        <v>7</v>
      </c>
      <c r="K38" s="32" t="s">
        <v>28</v>
      </c>
      <c r="L38" s="39"/>
      <c r="M38" s="39"/>
      <c r="N38" s="39"/>
      <c r="O38" s="143"/>
      <c r="P38" s="34">
        <v>6</v>
      </c>
      <c r="Q38" s="35">
        <f>ROUND(SUMPRODUCT(H38:P38,$H$9:$P$9)/100,1)</f>
        <v>7</v>
      </c>
      <c r="R38" s="36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B</v>
      </c>
      <c r="S38" s="37" t="str">
        <f>IF($Q38&lt;4,"Kém",IF(AND($Q38&gt;=4,$Q38&lt;=5.4),"Trung bình yếu",IF(AND($Q38&gt;=5.5,$Q38&lt;=6.9),"Trung bình",IF(AND($Q38&gt;=7,$Q38&lt;=8.4),"Khá",IF(AND($Q38&gt;=8.5,$Q38&lt;=10),"Giỏi","")))))</f>
        <v>Khá</v>
      </c>
      <c r="T38" s="38" t="str">
        <f>+IF(OR($H38=0,$I38=0,$J38=0,$K38=0),"Không đủ ĐKDT","")</f>
        <v/>
      </c>
      <c r="U38" s="90" t="s">
        <v>496</v>
      </c>
      <c r="V38" s="3"/>
      <c r="W38" s="26"/>
      <c r="X38" s="76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1:39" ht="24.95" customHeight="1">
      <c r="B39" s="27">
        <v>30</v>
      </c>
      <c r="C39" s="28" t="s">
        <v>336</v>
      </c>
      <c r="D39" s="29" t="s">
        <v>337</v>
      </c>
      <c r="E39" s="30" t="s">
        <v>338</v>
      </c>
      <c r="F39" s="31" t="s">
        <v>339</v>
      </c>
      <c r="G39" s="28" t="s">
        <v>62</v>
      </c>
      <c r="H39" s="32">
        <v>9</v>
      </c>
      <c r="I39" s="32">
        <v>8.5</v>
      </c>
      <c r="J39" s="32">
        <v>8</v>
      </c>
      <c r="K39" s="32" t="s">
        <v>28</v>
      </c>
      <c r="L39" s="39"/>
      <c r="M39" s="39"/>
      <c r="N39" s="39"/>
      <c r="O39" s="143"/>
      <c r="P39" s="34">
        <v>6.5</v>
      </c>
      <c r="Q39" s="35">
        <f>ROUND(SUMPRODUCT(H39:P39,$H$9:$P$9)/100,1)</f>
        <v>7.3</v>
      </c>
      <c r="R39" s="36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B</v>
      </c>
      <c r="S39" s="37" t="str">
        <f>IF($Q39&lt;4,"Kém",IF(AND($Q39&gt;=4,$Q39&lt;=5.4),"Trung bình yếu",IF(AND($Q39&gt;=5.5,$Q39&lt;=6.9),"Trung bình",IF(AND($Q39&gt;=7,$Q39&lt;=8.4),"Khá",IF(AND($Q39&gt;=8.5,$Q39&lt;=10),"Giỏi","")))))</f>
        <v>Khá</v>
      </c>
      <c r="T39" s="38" t="str">
        <f>+IF(OR($H39=0,$I39=0,$J39=0,$K39=0),"Không đủ ĐKDT","")</f>
        <v/>
      </c>
      <c r="U39" s="90" t="s">
        <v>496</v>
      </c>
      <c r="V39" s="3"/>
      <c r="W39" s="26"/>
      <c r="X39" s="76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1:39" ht="24.95" customHeight="1">
      <c r="B40" s="27">
        <v>31</v>
      </c>
      <c r="C40" s="28" t="s">
        <v>340</v>
      </c>
      <c r="D40" s="29" t="s">
        <v>341</v>
      </c>
      <c r="E40" s="30" t="s">
        <v>338</v>
      </c>
      <c r="F40" s="31" t="s">
        <v>342</v>
      </c>
      <c r="G40" s="28" t="s">
        <v>66</v>
      </c>
      <c r="H40" s="32">
        <v>10</v>
      </c>
      <c r="I40" s="32">
        <v>7.5</v>
      </c>
      <c r="J40" s="32">
        <v>7</v>
      </c>
      <c r="K40" s="32" t="s">
        <v>28</v>
      </c>
      <c r="L40" s="39"/>
      <c r="M40" s="39"/>
      <c r="N40" s="39"/>
      <c r="O40" s="143"/>
      <c r="P40" s="34">
        <v>4</v>
      </c>
      <c r="Q40" s="35">
        <f>ROUND(SUMPRODUCT(H40:P40,$H$9:$P$9)/100,1)</f>
        <v>5.6</v>
      </c>
      <c r="R40" s="36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C</v>
      </c>
      <c r="S40" s="37" t="str">
        <f>IF($Q40&lt;4,"Kém",IF(AND($Q40&gt;=4,$Q40&lt;=5.4),"Trung bình yếu",IF(AND($Q40&gt;=5.5,$Q40&lt;=6.9),"Trung bình",IF(AND($Q40&gt;=7,$Q40&lt;=8.4),"Khá",IF(AND($Q40&gt;=8.5,$Q40&lt;=10),"Giỏi","")))))</f>
        <v>Trung bình</v>
      </c>
      <c r="T40" s="38" t="str">
        <f>+IF(OR($H40=0,$I40=0,$J40=0,$K40=0),"Không đủ ĐKDT","")</f>
        <v/>
      </c>
      <c r="U40" s="90" t="s">
        <v>496</v>
      </c>
      <c r="V40" s="3"/>
      <c r="W40" s="26"/>
      <c r="X40" s="76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1:39" ht="24.95" customHeight="1">
      <c r="B41" s="27">
        <v>32</v>
      </c>
      <c r="C41" s="28" t="s">
        <v>343</v>
      </c>
      <c r="D41" s="29" t="s">
        <v>344</v>
      </c>
      <c r="E41" s="30" t="s">
        <v>345</v>
      </c>
      <c r="F41" s="31" t="s">
        <v>346</v>
      </c>
      <c r="G41" s="28" t="s">
        <v>66</v>
      </c>
      <c r="H41" s="32">
        <v>8</v>
      </c>
      <c r="I41" s="32">
        <v>8</v>
      </c>
      <c r="J41" s="32">
        <v>7</v>
      </c>
      <c r="K41" s="32" t="s">
        <v>28</v>
      </c>
      <c r="L41" s="39"/>
      <c r="M41" s="39"/>
      <c r="N41" s="39"/>
      <c r="O41" s="143"/>
      <c r="P41" s="34">
        <v>3</v>
      </c>
      <c r="Q41" s="35">
        <f>ROUND(SUMPRODUCT(H41:P41,$H$9:$P$9)/100,1)</f>
        <v>4.9000000000000004</v>
      </c>
      <c r="R41" s="36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D</v>
      </c>
      <c r="S41" s="37" t="str">
        <f>IF($Q41&lt;4,"Kém",IF(AND($Q41&gt;=4,$Q41&lt;=5.4),"Trung bình yếu",IF(AND($Q41&gt;=5.5,$Q41&lt;=6.9),"Trung bình",IF(AND($Q41&gt;=7,$Q41&lt;=8.4),"Khá",IF(AND($Q41&gt;=8.5,$Q41&lt;=10),"Giỏi","")))))</f>
        <v>Trung bình yếu</v>
      </c>
      <c r="T41" s="38" t="str">
        <f>+IF(OR($H41=0,$I41=0,$J41=0,$K41=0),"Không đủ ĐKDT","")</f>
        <v/>
      </c>
      <c r="U41" s="90" t="s">
        <v>496</v>
      </c>
      <c r="V41" s="3"/>
      <c r="W41" s="26"/>
      <c r="X41" s="76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1:39" ht="24.95" customHeight="1">
      <c r="B42" s="27">
        <v>33</v>
      </c>
      <c r="C42" s="28" t="s">
        <v>347</v>
      </c>
      <c r="D42" s="29" t="s">
        <v>348</v>
      </c>
      <c r="E42" s="30" t="s">
        <v>349</v>
      </c>
      <c r="F42" s="31" t="s">
        <v>350</v>
      </c>
      <c r="G42" s="28" t="s">
        <v>66</v>
      </c>
      <c r="H42" s="32">
        <v>8</v>
      </c>
      <c r="I42" s="32">
        <v>8</v>
      </c>
      <c r="J42" s="32">
        <v>7</v>
      </c>
      <c r="K42" s="32" t="s">
        <v>28</v>
      </c>
      <c r="L42" s="39"/>
      <c r="M42" s="39"/>
      <c r="N42" s="39"/>
      <c r="O42" s="143"/>
      <c r="P42" s="34">
        <v>4.5</v>
      </c>
      <c r="Q42" s="35">
        <f>ROUND(SUMPRODUCT(H42:P42,$H$9:$P$9)/100,1)</f>
        <v>5.8</v>
      </c>
      <c r="R42" s="36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7" t="str">
        <f>IF($Q42&lt;4,"Kém",IF(AND($Q42&gt;=4,$Q42&lt;=5.4),"Trung bình yếu",IF(AND($Q42&gt;=5.5,$Q42&lt;=6.9),"Trung bình",IF(AND($Q42&gt;=7,$Q42&lt;=8.4),"Khá",IF(AND($Q42&gt;=8.5,$Q42&lt;=10),"Giỏi","")))))</f>
        <v>Trung bình</v>
      </c>
      <c r="T42" s="38" t="str">
        <f>+IF(OR($H42=0,$I42=0,$J42=0,$K42=0),"Không đủ ĐKDT","")</f>
        <v/>
      </c>
      <c r="U42" s="90" t="s">
        <v>496</v>
      </c>
      <c r="V42" s="3"/>
      <c r="W42" s="26"/>
      <c r="X42" s="76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1:39" ht="24.95" customHeight="1">
      <c r="B43" s="27">
        <v>34</v>
      </c>
      <c r="C43" s="28" t="s">
        <v>351</v>
      </c>
      <c r="D43" s="29" t="s">
        <v>254</v>
      </c>
      <c r="E43" s="30" t="s">
        <v>231</v>
      </c>
      <c r="F43" s="31" t="s">
        <v>352</v>
      </c>
      <c r="G43" s="28" t="s">
        <v>66</v>
      </c>
      <c r="H43" s="32">
        <v>9</v>
      </c>
      <c r="I43" s="32">
        <v>6</v>
      </c>
      <c r="J43" s="32">
        <v>7</v>
      </c>
      <c r="K43" s="32" t="s">
        <v>28</v>
      </c>
      <c r="L43" s="39"/>
      <c r="M43" s="39"/>
      <c r="N43" s="39"/>
      <c r="O43" s="143"/>
      <c r="P43" s="34">
        <v>4</v>
      </c>
      <c r="Q43" s="35">
        <f>ROUND(SUMPRODUCT(H43:P43,$H$9:$P$9)/100,1)</f>
        <v>5.2</v>
      </c>
      <c r="R43" s="36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D+</v>
      </c>
      <c r="S43" s="37" t="str">
        <f>IF($Q43&lt;4,"Kém",IF(AND($Q43&gt;=4,$Q43&lt;=5.4),"Trung bình yếu",IF(AND($Q43&gt;=5.5,$Q43&lt;=6.9),"Trung bình",IF(AND($Q43&gt;=7,$Q43&lt;=8.4),"Khá",IF(AND($Q43&gt;=8.5,$Q43&lt;=10),"Giỏi","")))))</f>
        <v>Trung bình yếu</v>
      </c>
      <c r="T43" s="38" t="str">
        <f>+IF(OR($H43=0,$I43=0,$J43=0,$K43=0),"Không đủ ĐKDT","")</f>
        <v/>
      </c>
      <c r="U43" s="90" t="s">
        <v>496</v>
      </c>
      <c r="V43" s="3"/>
      <c r="W43" s="26"/>
      <c r="X43" s="76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1:39" ht="24.95" customHeight="1">
      <c r="B44" s="27">
        <v>35</v>
      </c>
      <c r="C44" s="28" t="s">
        <v>353</v>
      </c>
      <c r="D44" s="29" t="s">
        <v>354</v>
      </c>
      <c r="E44" s="30" t="s">
        <v>355</v>
      </c>
      <c r="F44" s="31" t="s">
        <v>147</v>
      </c>
      <c r="G44" s="28" t="s">
        <v>66</v>
      </c>
      <c r="H44" s="32">
        <v>8</v>
      </c>
      <c r="I44" s="32">
        <v>8</v>
      </c>
      <c r="J44" s="32">
        <v>7</v>
      </c>
      <c r="K44" s="32" t="s">
        <v>28</v>
      </c>
      <c r="L44" s="39"/>
      <c r="M44" s="39"/>
      <c r="N44" s="39"/>
      <c r="O44" s="143"/>
      <c r="P44" s="34">
        <v>4.5</v>
      </c>
      <c r="Q44" s="35">
        <f>ROUND(SUMPRODUCT(H44:P44,$H$9:$P$9)/100,1)</f>
        <v>5.8</v>
      </c>
      <c r="R44" s="36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C</v>
      </c>
      <c r="S44" s="37" t="str">
        <f>IF($Q44&lt;4,"Kém",IF(AND($Q44&gt;=4,$Q44&lt;=5.4),"Trung bình yếu",IF(AND($Q44&gt;=5.5,$Q44&lt;=6.9),"Trung bình",IF(AND($Q44&gt;=7,$Q44&lt;=8.4),"Khá",IF(AND($Q44&gt;=8.5,$Q44&lt;=10),"Giỏi","")))))</f>
        <v>Trung bình</v>
      </c>
      <c r="T44" s="38" t="str">
        <f>+IF(OR($H44=0,$I44=0,$J44=0,$K44=0),"Không đủ ĐKDT","")</f>
        <v/>
      </c>
      <c r="U44" s="90" t="s">
        <v>496</v>
      </c>
      <c r="V44" s="3"/>
      <c r="W44" s="26"/>
      <c r="X44" s="76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1:39" ht="24.95" customHeight="1">
      <c r="B45" s="27">
        <v>36</v>
      </c>
      <c r="C45" s="28" t="s">
        <v>356</v>
      </c>
      <c r="D45" s="29" t="s">
        <v>357</v>
      </c>
      <c r="E45" s="30" t="s">
        <v>358</v>
      </c>
      <c r="F45" s="31" t="s">
        <v>346</v>
      </c>
      <c r="G45" s="28" t="s">
        <v>66</v>
      </c>
      <c r="H45" s="32">
        <v>0</v>
      </c>
      <c r="I45" s="32">
        <v>0</v>
      </c>
      <c r="J45" s="32">
        <v>0</v>
      </c>
      <c r="K45" s="32" t="s">
        <v>28</v>
      </c>
      <c r="L45" s="39"/>
      <c r="M45" s="39"/>
      <c r="N45" s="39"/>
      <c r="O45" s="143"/>
      <c r="P45" s="34" t="s">
        <v>502</v>
      </c>
      <c r="Q45" s="35">
        <f>ROUND(SUMPRODUCT(H45:P45,$H$9:$P$9)/100,1)</f>
        <v>0</v>
      </c>
      <c r="R45" s="36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F</v>
      </c>
      <c r="S45" s="37" t="str">
        <f>IF($Q45&lt;4,"Kém",IF(AND($Q45&gt;=4,$Q45&lt;=5.4),"Trung bình yếu",IF(AND($Q45&gt;=5.5,$Q45&lt;=6.9),"Trung bình",IF(AND($Q45&gt;=7,$Q45&lt;=8.4),"Khá",IF(AND($Q45&gt;=8.5,$Q45&lt;=10),"Giỏi","")))))</f>
        <v>Kém</v>
      </c>
      <c r="T45" s="38" t="str">
        <f>+IF(OR($H45=0,$I45=0,$J45=0,$K45=0),"Không đủ ĐKDT","")</f>
        <v>Không đủ ĐKDT</v>
      </c>
      <c r="U45" s="90" t="s">
        <v>496</v>
      </c>
      <c r="V45" s="3"/>
      <c r="W45" s="26"/>
      <c r="X45" s="76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Học lại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1:39" ht="9" customHeight="1">
      <c r="A46" s="2"/>
      <c r="B46" s="40"/>
      <c r="C46" s="41"/>
      <c r="D46" s="41"/>
      <c r="E46" s="42"/>
      <c r="F46" s="42"/>
      <c r="G46" s="42"/>
      <c r="H46" s="43"/>
      <c r="I46" s="44"/>
      <c r="J46" s="44"/>
      <c r="K46" s="45"/>
      <c r="L46" s="45"/>
      <c r="M46" s="45"/>
      <c r="N46" s="45"/>
      <c r="O46" s="144"/>
      <c r="P46" s="45"/>
      <c r="Q46" s="45"/>
      <c r="R46" s="45"/>
      <c r="S46" s="45"/>
      <c r="T46" s="45"/>
      <c r="U46" s="2"/>
      <c r="V46" s="3"/>
    </row>
    <row r="47" spans="1:39">
      <c r="A47" s="2"/>
      <c r="B47" s="123" t="s">
        <v>29</v>
      </c>
      <c r="C47" s="123"/>
      <c r="D47" s="41"/>
      <c r="E47" s="42"/>
      <c r="F47" s="42"/>
      <c r="G47" s="42"/>
      <c r="H47" s="43"/>
      <c r="I47" s="44"/>
      <c r="J47" s="44"/>
      <c r="K47" s="45"/>
      <c r="L47" s="45"/>
      <c r="M47" s="45"/>
      <c r="N47" s="45"/>
      <c r="O47" s="144"/>
      <c r="P47" s="45"/>
      <c r="Q47" s="45"/>
      <c r="R47" s="45"/>
      <c r="S47" s="45"/>
      <c r="T47" s="45"/>
      <c r="U47" s="2"/>
      <c r="V47" s="3"/>
    </row>
    <row r="48" spans="1:39" ht="16.5" customHeight="1">
      <c r="A48" s="2"/>
      <c r="B48" s="46" t="s">
        <v>30</v>
      </c>
      <c r="C48" s="46"/>
      <c r="D48" s="47">
        <f>+$AA$8</f>
        <v>36</v>
      </c>
      <c r="E48" s="48" t="s">
        <v>31</v>
      </c>
      <c r="F48" s="93" t="s">
        <v>32</v>
      </c>
      <c r="G48" s="93"/>
      <c r="H48" s="93"/>
      <c r="I48" s="93"/>
      <c r="J48" s="93"/>
      <c r="K48" s="93"/>
      <c r="L48" s="93"/>
      <c r="M48" s="93"/>
      <c r="N48" s="93"/>
      <c r="O48" s="93"/>
      <c r="P48" s="49">
        <f>$AA$8 -COUNTIF($T$9:$T$235,"Vắng") -COUNTIF($T$9:$T$235,"Vắng có phép") - COUNTIF($T$9:$T$235,"Đình chỉ thi") - COUNTIF($T$9:$T$235,"Không đủ ĐKDT")</f>
        <v>32</v>
      </c>
      <c r="Q48" s="49"/>
      <c r="R48" s="49"/>
      <c r="S48" s="50"/>
      <c r="T48" s="51" t="s">
        <v>31</v>
      </c>
      <c r="U48" s="91"/>
      <c r="V48" s="3"/>
    </row>
    <row r="49" spans="1:39" ht="16.5" customHeight="1">
      <c r="A49" s="2"/>
      <c r="B49" s="46" t="s">
        <v>33</v>
      </c>
      <c r="C49" s="46"/>
      <c r="D49" s="47">
        <f>+$AL$8</f>
        <v>32</v>
      </c>
      <c r="E49" s="48" t="s">
        <v>31</v>
      </c>
      <c r="F49" s="93" t="s">
        <v>34</v>
      </c>
      <c r="G49" s="93"/>
      <c r="H49" s="93"/>
      <c r="I49" s="93"/>
      <c r="J49" s="93"/>
      <c r="K49" s="93"/>
      <c r="L49" s="93"/>
      <c r="M49" s="93"/>
      <c r="N49" s="93"/>
      <c r="O49" s="93"/>
      <c r="P49" s="52">
        <f>COUNTIF($T$9:$T$111,"Vắng")</f>
        <v>1</v>
      </c>
      <c r="Q49" s="52"/>
      <c r="R49" s="52"/>
      <c r="S49" s="53"/>
      <c r="T49" s="51" t="s">
        <v>31</v>
      </c>
      <c r="U49" s="92"/>
      <c r="V49" s="3"/>
    </row>
    <row r="50" spans="1:39" ht="16.5" customHeight="1">
      <c r="A50" s="2"/>
      <c r="B50" s="46" t="s">
        <v>42</v>
      </c>
      <c r="C50" s="46"/>
      <c r="D50" s="62">
        <f>COUNTIF(X10:X45,"Học lại")</f>
        <v>4</v>
      </c>
      <c r="E50" s="48" t="s">
        <v>31</v>
      </c>
      <c r="F50" s="93" t="s">
        <v>43</v>
      </c>
      <c r="G50" s="93"/>
      <c r="H50" s="93"/>
      <c r="I50" s="93"/>
      <c r="J50" s="93"/>
      <c r="K50" s="93"/>
      <c r="L50" s="93"/>
      <c r="M50" s="93"/>
      <c r="N50" s="93"/>
      <c r="O50" s="93"/>
      <c r="P50" s="49">
        <f>COUNTIF($T$9:$T$111,"Vắng có phép")</f>
        <v>0</v>
      </c>
      <c r="Q50" s="49"/>
      <c r="R50" s="49"/>
      <c r="S50" s="50"/>
      <c r="T50" s="51" t="s">
        <v>31</v>
      </c>
      <c r="U50" s="91"/>
      <c r="V50" s="3"/>
    </row>
    <row r="51" spans="1:39" ht="3" customHeight="1">
      <c r="A51" s="2"/>
      <c r="B51" s="40"/>
      <c r="C51" s="41"/>
      <c r="D51" s="41"/>
      <c r="E51" s="42"/>
      <c r="F51" s="42"/>
      <c r="G51" s="42"/>
      <c r="H51" s="43"/>
      <c r="I51" s="44"/>
      <c r="J51" s="44"/>
      <c r="K51" s="45"/>
      <c r="L51" s="45"/>
      <c r="M51" s="45"/>
      <c r="N51" s="45"/>
      <c r="O51" s="144"/>
      <c r="P51" s="45"/>
      <c r="Q51" s="45"/>
      <c r="R51" s="45"/>
      <c r="S51" s="45"/>
      <c r="T51" s="45"/>
      <c r="U51" s="2"/>
      <c r="V51" s="3"/>
    </row>
    <row r="52" spans="1:39" ht="15.75">
      <c r="B52" s="81" t="s">
        <v>44</v>
      </c>
      <c r="C52" s="81"/>
      <c r="D52" s="82">
        <f>COUNTIF(X10:X45,"Thi lại")</f>
        <v>0</v>
      </c>
      <c r="E52" s="83" t="s">
        <v>31</v>
      </c>
      <c r="F52" s="3"/>
      <c r="G52" s="3"/>
      <c r="H52" s="3"/>
      <c r="I52" s="3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3"/>
    </row>
    <row r="53" spans="1:39" ht="24.75" customHeight="1">
      <c r="B53" s="81"/>
      <c r="C53" s="81"/>
      <c r="D53" s="82"/>
      <c r="E53" s="83"/>
      <c r="F53" s="3"/>
      <c r="G53" s="3"/>
      <c r="H53" s="3"/>
      <c r="I53" s="3"/>
      <c r="J53" s="124" t="s">
        <v>45</v>
      </c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3"/>
    </row>
    <row r="54" spans="1:39" ht="15.75">
      <c r="A54" s="54"/>
      <c r="B54" s="114"/>
      <c r="C54" s="114"/>
      <c r="D54" s="114"/>
      <c r="E54" s="114"/>
      <c r="F54" s="114"/>
      <c r="G54" s="114"/>
      <c r="H54" s="114"/>
      <c r="I54" s="5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3"/>
    </row>
    <row r="55" spans="1:39" ht="4.5" customHeight="1">
      <c r="A55" s="2"/>
      <c r="B55" s="40"/>
      <c r="C55" s="56"/>
      <c r="D55" s="56"/>
      <c r="E55" s="57"/>
      <c r="F55" s="57"/>
      <c r="G55" s="57"/>
      <c r="H55" s="58"/>
      <c r="I55" s="59"/>
      <c r="J55" s="59"/>
      <c r="K55" s="3"/>
      <c r="L55" s="3"/>
      <c r="M55" s="3"/>
      <c r="N55" s="3"/>
      <c r="P55" s="3"/>
      <c r="Q55" s="3"/>
      <c r="R55" s="3"/>
      <c r="S55" s="3"/>
      <c r="T55" s="3"/>
      <c r="V55" s="3"/>
    </row>
    <row r="56" spans="1:39" s="2" customFormat="1">
      <c r="B56" s="114"/>
      <c r="C56" s="114"/>
      <c r="D56" s="115"/>
      <c r="E56" s="115"/>
      <c r="F56" s="115"/>
      <c r="G56" s="115"/>
      <c r="H56" s="115"/>
      <c r="I56" s="59"/>
      <c r="J56" s="59"/>
      <c r="K56" s="45"/>
      <c r="L56" s="45"/>
      <c r="M56" s="45"/>
      <c r="N56" s="45"/>
      <c r="O56" s="144"/>
      <c r="P56" s="45"/>
      <c r="Q56" s="45"/>
      <c r="R56" s="45"/>
      <c r="S56" s="45"/>
      <c r="T56" s="45"/>
      <c r="V56" s="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</row>
    <row r="57" spans="1:39" s="2" customForma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145"/>
      <c r="P57" s="3"/>
      <c r="Q57" s="3"/>
      <c r="R57" s="3"/>
      <c r="S57" s="3"/>
      <c r="T57" s="3"/>
      <c r="U57" s="1"/>
      <c r="V57" s="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</row>
    <row r="58" spans="1:39" s="2" customForma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145"/>
      <c r="P58" s="3"/>
      <c r="Q58" s="3"/>
      <c r="R58" s="3"/>
      <c r="S58" s="3"/>
      <c r="T58" s="3"/>
      <c r="U58" s="1"/>
      <c r="V58" s="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</row>
    <row r="59" spans="1:39" s="2" customForma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145"/>
      <c r="P59" s="3"/>
      <c r="Q59" s="3"/>
      <c r="R59" s="3"/>
      <c r="S59" s="3"/>
      <c r="T59" s="3"/>
      <c r="U59" s="1"/>
      <c r="V59" s="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</row>
    <row r="60" spans="1:39" s="2" customFormat="1" ht="9.75" customHeigh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145"/>
      <c r="P60" s="3"/>
      <c r="Q60" s="3"/>
      <c r="R60" s="3"/>
      <c r="S60" s="3"/>
      <c r="T60" s="3"/>
      <c r="U60" s="1"/>
      <c r="V60" s="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</row>
    <row r="61" spans="1:39" s="2" customFormat="1" ht="3.75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145"/>
      <c r="P61" s="3"/>
      <c r="Q61" s="3"/>
      <c r="R61" s="3"/>
      <c r="S61" s="3"/>
      <c r="T61" s="3"/>
      <c r="U61" s="1"/>
      <c r="V61" s="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</row>
    <row r="62" spans="1:39" s="2" customFormat="1" ht="18" customHeight="1">
      <c r="A62" s="1"/>
      <c r="B62" s="127"/>
      <c r="C62" s="127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</row>
    <row r="63" spans="1:39" s="2" customFormat="1" ht="4.5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145"/>
      <c r="P63" s="3"/>
      <c r="Q63" s="3"/>
      <c r="R63" s="3"/>
      <c r="S63" s="3"/>
      <c r="T63" s="3"/>
      <c r="U63" s="1"/>
      <c r="V63" s="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</row>
    <row r="64" spans="1:39" s="2" customFormat="1" ht="36.75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145"/>
      <c r="P64" s="3"/>
      <c r="Q64" s="3"/>
      <c r="R64" s="3"/>
      <c r="S64" s="3"/>
      <c r="T64" s="3"/>
      <c r="U64" s="1"/>
      <c r="V64" s="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</row>
    <row r="65" spans="1:39" s="2" customFormat="1" ht="21.75" customHeight="1">
      <c r="A65" s="1"/>
      <c r="B65" s="114"/>
      <c r="C65" s="114"/>
      <c r="D65" s="114"/>
      <c r="E65" s="114"/>
      <c r="F65" s="114"/>
      <c r="G65" s="114"/>
      <c r="H65" s="114"/>
      <c r="I65" s="55"/>
      <c r="J65" s="125"/>
      <c r="K65" s="125"/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</row>
    <row r="66" spans="1:39" s="2" customFormat="1" ht="15.75">
      <c r="A66" s="1"/>
      <c r="B66" s="40"/>
      <c r="C66" s="56"/>
      <c r="D66" s="56"/>
      <c r="E66" s="57"/>
      <c r="F66" s="57"/>
      <c r="G66" s="57"/>
      <c r="H66" s="58"/>
      <c r="I66" s="59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</row>
    <row r="67" spans="1:39" s="2" customFormat="1">
      <c r="A67" s="1"/>
      <c r="B67" s="114"/>
      <c r="C67" s="114"/>
      <c r="D67" s="115"/>
      <c r="E67" s="115"/>
      <c r="F67" s="115"/>
      <c r="G67" s="115"/>
      <c r="H67" s="115"/>
      <c r="I67" s="59"/>
      <c r="J67" s="59"/>
      <c r="K67" s="45"/>
      <c r="L67" s="45"/>
      <c r="M67" s="45"/>
      <c r="N67" s="45"/>
      <c r="O67" s="144"/>
      <c r="P67" s="45"/>
      <c r="Q67" s="45"/>
      <c r="R67" s="45"/>
      <c r="S67" s="45"/>
      <c r="T67" s="45"/>
      <c r="V67" s="1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</row>
    <row r="68" spans="1:39" s="2" customForma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145"/>
      <c r="P68" s="3"/>
      <c r="Q68" s="3"/>
      <c r="R68" s="3"/>
      <c r="S68" s="3"/>
      <c r="T68" s="3"/>
      <c r="U68" s="1"/>
      <c r="V68" s="1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</row>
    <row r="72" spans="1:39" ht="15.75">
      <c r="B72" s="126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</row>
  </sheetData>
  <sheetProtection formatCells="0" formatColumns="0" formatRows="0" insertColumns="0" insertRows="0" insertHyperlinks="0" deleteColumns="0" deleteRows="0" sort="0" autoFilter="0" pivotTables="0"/>
  <autoFilter ref="A8:AM45">
    <filterColumn colId="3" showButton="0"/>
  </autoFilter>
  <sortState ref="A10:AM45">
    <sortCondition ref="B10:B45"/>
  </sortState>
  <mergeCells count="59">
    <mergeCell ref="B1:G1"/>
    <mergeCell ref="H1:U1"/>
    <mergeCell ref="B2:G2"/>
    <mergeCell ref="H2:U2"/>
    <mergeCell ref="B4:C4"/>
    <mergeCell ref="P4:R4"/>
    <mergeCell ref="S4:U4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F49:O49"/>
    <mergeCell ref="N7:N8"/>
    <mergeCell ref="O7:O8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T7:T9"/>
    <mergeCell ref="U7:U9"/>
    <mergeCell ref="B9:G9"/>
    <mergeCell ref="B47:C47"/>
    <mergeCell ref="F48:O48"/>
    <mergeCell ref="R7:R8"/>
    <mergeCell ref="S7:S8"/>
    <mergeCell ref="B7:B8"/>
    <mergeCell ref="C7:C8"/>
    <mergeCell ref="D7:E8"/>
    <mergeCell ref="J66:U66"/>
    <mergeCell ref="F50:O50"/>
    <mergeCell ref="J52:U52"/>
    <mergeCell ref="J53:U53"/>
    <mergeCell ref="B54:H54"/>
    <mergeCell ref="J54:U54"/>
    <mergeCell ref="B56:C56"/>
    <mergeCell ref="D56:H56"/>
    <mergeCell ref="B62:C62"/>
    <mergeCell ref="D62:I62"/>
    <mergeCell ref="J62:U62"/>
    <mergeCell ref="B65:H65"/>
    <mergeCell ref="J65:U65"/>
    <mergeCell ref="B67:C67"/>
    <mergeCell ref="D67:H67"/>
    <mergeCell ref="B72:C72"/>
    <mergeCell ref="D72:I72"/>
    <mergeCell ref="J72:U72"/>
  </mergeCells>
  <conditionalFormatting sqref="H10:N45 P10:P45">
    <cfRule type="cellIs" dxfId="7" priority="4" operator="greaterThan">
      <formula>10</formula>
    </cfRule>
  </conditionalFormatting>
  <conditionalFormatting sqref="O67:O1048576 O1:O65">
    <cfRule type="duplicateValues" dxfId="6" priority="3"/>
  </conditionalFormatting>
  <conditionalFormatting sqref="C1:C1048576">
    <cfRule type="duplicateValues" dxfId="5" priority="2"/>
  </conditionalFormatting>
  <conditionalFormatting sqref="O1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50 Y2:AM8 X10:X4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M84"/>
  <sheetViews>
    <sheetView tabSelected="1" topLeftCell="B1" workbookViewId="0">
      <pane ySplit="3" topLeftCell="A4" activePane="bottomLeft" state="frozen"/>
      <selection activeCell="A6" sqref="A6:XFD6"/>
      <selection pane="bottomLeft" activeCell="P81" sqref="P81"/>
    </sheetView>
  </sheetViews>
  <sheetFormatPr defaultColWidth="9" defaultRowHeight="22.5"/>
  <cols>
    <col min="1" max="1" width="0.625" style="1" hidden="1" customWidth="1"/>
    <col min="2" max="2" width="6.125" style="1" customWidth="1"/>
    <col min="3" max="3" width="14" style="1" customWidth="1"/>
    <col min="4" max="4" width="15.125" style="1" customWidth="1"/>
    <col min="5" max="5" width="7" style="1" customWidth="1"/>
    <col min="6" max="6" width="9.375" style="1" hidden="1" customWidth="1"/>
    <col min="7" max="7" width="10.625" style="1" customWidth="1"/>
    <col min="8" max="8" width="6.875" style="1" customWidth="1"/>
    <col min="9" max="9" width="7" style="1" customWidth="1"/>
    <col min="10" max="10" width="6.75" style="1" customWidth="1"/>
    <col min="11" max="11" width="4.375" style="1" hidden="1" customWidth="1"/>
    <col min="12" max="13" width="5.125" style="1" hidden="1" customWidth="1"/>
    <col min="14" max="14" width="9" style="1" hidden="1" customWidth="1"/>
    <col min="15" max="15" width="13.125" style="136" hidden="1" customWidth="1"/>
    <col min="16" max="16" width="7.75" style="1" customWidth="1"/>
    <col min="17" max="17" width="7.875" style="1" customWidth="1"/>
    <col min="18" max="18" width="6.5" style="1" hidden="1" customWidth="1"/>
    <col min="19" max="19" width="11.875" style="1" hidden="1" customWidth="1"/>
    <col min="20" max="20" width="15" style="1" customWidth="1"/>
    <col min="21" max="21" width="6.5" style="1" hidden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98" t="s">
        <v>0</v>
      </c>
      <c r="C1" s="98"/>
      <c r="D1" s="98"/>
      <c r="E1" s="98"/>
      <c r="F1" s="98"/>
      <c r="G1" s="98"/>
      <c r="H1" s="99" t="s">
        <v>501</v>
      </c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3"/>
    </row>
    <row r="2" spans="2:39" ht="25.5" customHeight="1">
      <c r="B2" s="100" t="s">
        <v>1</v>
      </c>
      <c r="C2" s="100"/>
      <c r="D2" s="100"/>
      <c r="E2" s="100"/>
      <c r="F2" s="100"/>
      <c r="G2" s="100"/>
      <c r="H2" s="101" t="s">
        <v>46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28"/>
      <c r="P3" s="8"/>
      <c r="Q3" s="8"/>
      <c r="R3" s="8"/>
      <c r="S3" s="8"/>
      <c r="T3" s="8"/>
      <c r="U3" s="88"/>
      <c r="V3" s="4"/>
      <c r="W3" s="5"/>
      <c r="AF3" s="66"/>
      <c r="AJ3" s="66"/>
    </row>
    <row r="4" spans="2:39" ht="27" customHeight="1">
      <c r="B4" s="105" t="s">
        <v>2</v>
      </c>
      <c r="C4" s="105"/>
      <c r="D4" s="87" t="s">
        <v>47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129"/>
      <c r="P4" s="146"/>
      <c r="Q4" s="102" t="s">
        <v>52</v>
      </c>
      <c r="R4" s="102"/>
      <c r="S4" s="102"/>
      <c r="T4" s="102"/>
      <c r="U4" s="102"/>
      <c r="X4" s="64"/>
      <c r="Y4" s="103" t="s">
        <v>41</v>
      </c>
      <c r="Z4" s="103" t="s">
        <v>8</v>
      </c>
      <c r="AA4" s="103" t="s">
        <v>40</v>
      </c>
      <c r="AB4" s="103" t="s">
        <v>39</v>
      </c>
      <c r="AC4" s="103"/>
      <c r="AD4" s="103"/>
      <c r="AE4" s="103"/>
      <c r="AF4" s="103" t="s">
        <v>38</v>
      </c>
      <c r="AG4" s="103"/>
      <c r="AH4" s="103" t="s">
        <v>36</v>
      </c>
      <c r="AI4" s="103"/>
      <c r="AJ4" s="103" t="s">
        <v>37</v>
      </c>
      <c r="AK4" s="103"/>
      <c r="AL4" s="103" t="s">
        <v>35</v>
      </c>
      <c r="AM4" s="103"/>
    </row>
    <row r="5" spans="2:39" ht="25.5" customHeight="1">
      <c r="B5" s="104" t="s">
        <v>3</v>
      </c>
      <c r="C5" s="104"/>
      <c r="D5" s="9">
        <v>3</v>
      </c>
      <c r="G5" s="96" t="s">
        <v>48</v>
      </c>
      <c r="H5" s="96"/>
      <c r="I5" s="96"/>
      <c r="J5" s="96"/>
      <c r="K5" s="96"/>
      <c r="L5" s="96"/>
      <c r="M5" s="96"/>
      <c r="N5" s="96"/>
      <c r="O5" s="96"/>
      <c r="P5" s="146"/>
      <c r="Q5" s="102" t="s">
        <v>50</v>
      </c>
      <c r="R5" s="102"/>
      <c r="S5" s="102"/>
      <c r="T5" s="102"/>
      <c r="U5" s="146"/>
      <c r="X5" s="64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30"/>
      <c r="P6" s="60"/>
      <c r="Q6" s="3"/>
      <c r="R6" s="3"/>
      <c r="S6" s="3"/>
      <c r="T6" s="3"/>
      <c r="X6" s="64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</row>
    <row r="7" spans="2:39" ht="44.25" customHeight="1">
      <c r="B7" s="106" t="s">
        <v>4</v>
      </c>
      <c r="C7" s="108" t="s">
        <v>5</v>
      </c>
      <c r="D7" s="110" t="s">
        <v>6</v>
      </c>
      <c r="E7" s="111"/>
      <c r="F7" s="106" t="s">
        <v>7</v>
      </c>
      <c r="G7" s="106" t="s">
        <v>8</v>
      </c>
      <c r="H7" s="95" t="s">
        <v>9</v>
      </c>
      <c r="I7" s="95" t="s">
        <v>10</v>
      </c>
      <c r="J7" s="95" t="s">
        <v>11</v>
      </c>
      <c r="K7" s="95" t="s">
        <v>12</v>
      </c>
      <c r="L7" s="94" t="s">
        <v>13</v>
      </c>
      <c r="M7" s="94" t="s">
        <v>14</v>
      </c>
      <c r="N7" s="94" t="s">
        <v>15</v>
      </c>
      <c r="O7" s="131"/>
      <c r="P7" s="94" t="s">
        <v>16</v>
      </c>
      <c r="Q7" s="106" t="s">
        <v>17</v>
      </c>
      <c r="R7" s="94" t="s">
        <v>18</v>
      </c>
      <c r="S7" s="106" t="s">
        <v>19</v>
      </c>
      <c r="T7" s="106" t="s">
        <v>20</v>
      </c>
      <c r="U7" s="117" t="s">
        <v>21</v>
      </c>
      <c r="X7" s="64"/>
      <c r="Y7" s="103"/>
      <c r="Z7" s="103"/>
      <c r="AA7" s="103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07"/>
      <c r="C8" s="109"/>
      <c r="D8" s="112"/>
      <c r="E8" s="113"/>
      <c r="F8" s="107"/>
      <c r="G8" s="107"/>
      <c r="H8" s="95"/>
      <c r="I8" s="95"/>
      <c r="J8" s="95"/>
      <c r="K8" s="95"/>
      <c r="L8" s="94"/>
      <c r="M8" s="94"/>
      <c r="N8" s="94"/>
      <c r="O8" s="131"/>
      <c r="P8" s="94"/>
      <c r="Q8" s="116"/>
      <c r="R8" s="94"/>
      <c r="S8" s="107"/>
      <c r="T8" s="116"/>
      <c r="U8" s="118"/>
      <c r="W8" s="11"/>
      <c r="X8" s="64"/>
      <c r="Y8" s="69" t="str">
        <f>+D4</f>
        <v>Thiết kế tương tác đa phương tiện nâng cao</v>
      </c>
      <c r="Z8" s="70">
        <f>+P4</f>
        <v>0</v>
      </c>
      <c r="AA8" s="71">
        <f>+$AJ$8+$AL$8+$AH$8</f>
        <v>48</v>
      </c>
      <c r="AB8" s="65">
        <f>COUNTIF($T$9:$T$117,"Khiển trách")</f>
        <v>0</v>
      </c>
      <c r="AC8" s="65">
        <f>COUNTIF($T$9:$T$117,"Cảnh cáo")</f>
        <v>0</v>
      </c>
      <c r="AD8" s="65">
        <f>COUNTIF($T$9:$T$117,"Đình chỉ thi")</f>
        <v>0</v>
      </c>
      <c r="AE8" s="72">
        <f>+($AB$8+$AC$8+$AD$8)/$AA$8*100%</f>
        <v>0</v>
      </c>
      <c r="AF8" s="65">
        <f>SUM(COUNTIF($T$9:$T$115,"Vắng"),COUNTIF($T$9:$T$115,"Vắng có phép"))</f>
        <v>1</v>
      </c>
      <c r="AG8" s="73">
        <f>+$AF$8/$AA$8</f>
        <v>2.0833333333333332E-2</v>
      </c>
      <c r="AH8" s="74">
        <f>COUNTIF($X$9:$X$115,"Thi lại")</f>
        <v>0</v>
      </c>
      <c r="AI8" s="73">
        <f>+$AH$8/$AA$8</f>
        <v>0</v>
      </c>
      <c r="AJ8" s="74">
        <f>COUNTIF($X$9:$X$116,"Học lại")</f>
        <v>9</v>
      </c>
      <c r="AK8" s="73">
        <f>+$AJ$8/$AA$8</f>
        <v>0.1875</v>
      </c>
      <c r="AL8" s="65">
        <f>COUNTIF($X$10:$X$116,"Đạt")</f>
        <v>39</v>
      </c>
      <c r="AM8" s="72">
        <f>+$AL$8/$AA$8</f>
        <v>0.8125</v>
      </c>
    </row>
    <row r="9" spans="2:39" ht="34.5" customHeight="1">
      <c r="B9" s="120" t="s">
        <v>27</v>
      </c>
      <c r="C9" s="121"/>
      <c r="D9" s="121"/>
      <c r="E9" s="121"/>
      <c r="F9" s="121"/>
      <c r="G9" s="122"/>
      <c r="H9" s="12">
        <v>10</v>
      </c>
      <c r="I9" s="12">
        <v>20</v>
      </c>
      <c r="J9" s="12">
        <v>10</v>
      </c>
      <c r="K9" s="12"/>
      <c r="L9" s="13"/>
      <c r="M9" s="14"/>
      <c r="N9" s="14"/>
      <c r="O9" s="132"/>
      <c r="P9" s="61">
        <f>100-(H9+I9+J9+K9)</f>
        <v>60</v>
      </c>
      <c r="Q9" s="107"/>
      <c r="R9" s="15"/>
      <c r="S9" s="15"/>
      <c r="T9" s="107"/>
      <c r="U9" s="119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30" customHeight="1">
      <c r="B10" s="16">
        <v>1</v>
      </c>
      <c r="C10" s="17" t="s">
        <v>359</v>
      </c>
      <c r="D10" s="18" t="s">
        <v>360</v>
      </c>
      <c r="E10" s="19" t="s">
        <v>60</v>
      </c>
      <c r="F10" s="20" t="s">
        <v>361</v>
      </c>
      <c r="G10" s="17" t="s">
        <v>66</v>
      </c>
      <c r="H10" s="21">
        <v>9</v>
      </c>
      <c r="I10" s="21">
        <v>6.5</v>
      </c>
      <c r="J10" s="21">
        <v>6.5</v>
      </c>
      <c r="K10" s="21" t="s">
        <v>28</v>
      </c>
      <c r="L10" s="22"/>
      <c r="M10" s="22"/>
      <c r="N10" s="22"/>
      <c r="O10" s="133"/>
      <c r="P10" s="23">
        <v>5.5</v>
      </c>
      <c r="Q10" s="24">
        <f>ROUND(SUMPRODUCT(H10:P10,$H$9:$P$9)/100,1)</f>
        <v>6.2</v>
      </c>
      <c r="R10" s="25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5" t="str">
        <f>IF($Q10&lt;4,"Kém",IF(AND($Q10&gt;=4,$Q10&lt;=5.4),"Trung bình yếu",IF(AND($Q10&gt;=5.5,$Q10&lt;=6.9),"Trung bình",IF(AND($Q10&gt;=7,$Q10&lt;=8.4),"Khá",IF(AND($Q10&gt;=8.5,$Q10&lt;=10),"Giỏi","")))))</f>
        <v>Trung bình</v>
      </c>
      <c r="T10" s="84" t="str">
        <f>+IF(OR($H10=0,$I10=0,$J10=0,$K10=0),"Không đủ ĐKDT","")</f>
        <v/>
      </c>
      <c r="U10" s="89" t="s">
        <v>499</v>
      </c>
      <c r="V10" s="3"/>
      <c r="W10" s="26"/>
      <c r="X10" s="76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30" customHeight="1">
      <c r="B11" s="27">
        <v>2</v>
      </c>
      <c r="C11" s="28" t="s">
        <v>362</v>
      </c>
      <c r="D11" s="29" t="s">
        <v>254</v>
      </c>
      <c r="E11" s="30" t="s">
        <v>363</v>
      </c>
      <c r="F11" s="31" t="s">
        <v>364</v>
      </c>
      <c r="G11" s="28" t="s">
        <v>66</v>
      </c>
      <c r="H11" s="32">
        <v>0</v>
      </c>
      <c r="I11" s="32">
        <v>0</v>
      </c>
      <c r="J11" s="32">
        <v>0</v>
      </c>
      <c r="K11" s="32" t="s">
        <v>28</v>
      </c>
      <c r="L11" s="33"/>
      <c r="M11" s="33"/>
      <c r="N11" s="33"/>
      <c r="O11" s="134"/>
      <c r="P11" s="34" t="s">
        <v>502</v>
      </c>
      <c r="Q11" s="35">
        <f>ROUND(SUMPRODUCT(H11:P11,$H$9:$P$9)/100,1)</f>
        <v>0</v>
      </c>
      <c r="R11" s="3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37" t="str">
        <f>IF($Q11&lt;4,"Kém",IF(AND($Q11&gt;=4,$Q11&lt;=5.4),"Trung bình yếu",IF(AND($Q11&gt;=5.5,$Q11&lt;=6.9),"Trung bình",IF(AND($Q11&gt;=7,$Q11&lt;=8.4),"Khá",IF(AND($Q11&gt;=8.5,$Q11&lt;=10),"Giỏi","")))))</f>
        <v>Kém</v>
      </c>
      <c r="T11" s="38" t="str">
        <f>+IF(OR($H11=0,$I11=0,$J11=0,$K11=0),"Không đủ ĐKDT","")</f>
        <v>Không đủ ĐKDT</v>
      </c>
      <c r="U11" s="90" t="s">
        <v>499</v>
      </c>
      <c r="V11" s="3"/>
      <c r="W11" s="26"/>
      <c r="X11" s="76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30" customHeight="1">
      <c r="B12" s="27">
        <v>3</v>
      </c>
      <c r="C12" s="28" t="s">
        <v>365</v>
      </c>
      <c r="D12" s="29" t="s">
        <v>366</v>
      </c>
      <c r="E12" s="30" t="s">
        <v>367</v>
      </c>
      <c r="F12" s="31" t="s">
        <v>368</v>
      </c>
      <c r="G12" s="28" t="s">
        <v>62</v>
      </c>
      <c r="H12" s="32">
        <v>10</v>
      </c>
      <c r="I12" s="32">
        <v>7.5</v>
      </c>
      <c r="J12" s="32">
        <v>8</v>
      </c>
      <c r="K12" s="32" t="s">
        <v>28</v>
      </c>
      <c r="L12" s="39"/>
      <c r="M12" s="39"/>
      <c r="N12" s="39"/>
      <c r="O12" s="134"/>
      <c r="P12" s="34">
        <v>6.5</v>
      </c>
      <c r="Q12" s="35">
        <f>ROUND(SUMPRODUCT(H12:P12,$H$9:$P$9)/100,1)</f>
        <v>7.2</v>
      </c>
      <c r="R12" s="36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7" t="str">
        <f>IF($Q12&lt;4,"Kém",IF(AND($Q12&gt;=4,$Q12&lt;=5.4),"Trung bình yếu",IF(AND($Q12&gt;=5.5,$Q12&lt;=6.9),"Trung bình",IF(AND($Q12&gt;=7,$Q12&lt;=8.4),"Khá",IF(AND($Q12&gt;=8.5,$Q12&lt;=10),"Giỏi","")))))</f>
        <v>Khá</v>
      </c>
      <c r="T12" s="38" t="str">
        <f>+IF(OR($H12=0,$I12=0,$J12=0,$K12=0),"Không đủ ĐKDT","")</f>
        <v/>
      </c>
      <c r="U12" s="90" t="s">
        <v>499</v>
      </c>
      <c r="V12" s="3"/>
      <c r="W12" s="26"/>
      <c r="X12" s="76" t="str">
        <f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7"/>
      <c r="Z12" s="77"/>
      <c r="AA12" s="85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30" customHeight="1">
      <c r="B13" s="27">
        <v>4</v>
      </c>
      <c r="C13" s="28" t="s">
        <v>369</v>
      </c>
      <c r="D13" s="29" t="s">
        <v>106</v>
      </c>
      <c r="E13" s="30" t="s">
        <v>370</v>
      </c>
      <c r="F13" s="31" t="s">
        <v>214</v>
      </c>
      <c r="G13" s="28" t="s">
        <v>57</v>
      </c>
      <c r="H13" s="32">
        <v>9</v>
      </c>
      <c r="I13" s="32">
        <v>8</v>
      </c>
      <c r="J13" s="32">
        <v>6.5</v>
      </c>
      <c r="K13" s="32" t="s">
        <v>28</v>
      </c>
      <c r="L13" s="39"/>
      <c r="M13" s="39"/>
      <c r="N13" s="39"/>
      <c r="O13" s="134"/>
      <c r="P13" s="34">
        <v>7.5</v>
      </c>
      <c r="Q13" s="35">
        <f>ROUND(SUMPRODUCT(H13:P13,$H$9:$P$9)/100,1)</f>
        <v>7.7</v>
      </c>
      <c r="R13" s="36" t="str">
        <f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7" t="str">
        <f>IF($Q13&lt;4,"Kém",IF(AND($Q13&gt;=4,$Q13&lt;=5.4),"Trung bình yếu",IF(AND($Q13&gt;=5.5,$Q13&lt;=6.9),"Trung bình",IF(AND($Q13&gt;=7,$Q13&lt;=8.4),"Khá",IF(AND($Q13&gt;=8.5,$Q13&lt;=10),"Giỏi","")))))</f>
        <v>Khá</v>
      </c>
      <c r="T13" s="38" t="str">
        <f>+IF(OR($H13=0,$I13=0,$J13=0,$K13=0),"Không đủ ĐKDT","")</f>
        <v/>
      </c>
      <c r="U13" s="90" t="s">
        <v>499</v>
      </c>
      <c r="V13" s="3"/>
      <c r="W13" s="26"/>
      <c r="X13" s="76" t="str">
        <f>IF(T13="Không đủ ĐKDT","Học lại",IF(T13="Đình chỉ thi","Học lại",IF(AND(MID(G13,2,2)&gt;="12",T13="Vắng"),"Học lại",IF(T13="Vắng có phép", "Thi lại",IF(T13="Nợ học phí", "Thi lại",IF(AND((MID(G13,2,2)&lt;"12"),Q13&lt;4.5),"Thi lại",IF(Q13&lt;4,"Học lại","Đạt")))))))</f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30" customHeight="1">
      <c r="B14" s="27">
        <v>5</v>
      </c>
      <c r="C14" s="28" t="s">
        <v>371</v>
      </c>
      <c r="D14" s="29" t="s">
        <v>333</v>
      </c>
      <c r="E14" s="30" t="s">
        <v>372</v>
      </c>
      <c r="F14" s="31" t="s">
        <v>373</v>
      </c>
      <c r="G14" s="28" t="s">
        <v>57</v>
      </c>
      <c r="H14" s="32">
        <v>9</v>
      </c>
      <c r="I14" s="32">
        <v>7</v>
      </c>
      <c r="J14" s="32">
        <v>7.5</v>
      </c>
      <c r="K14" s="32" t="s">
        <v>28</v>
      </c>
      <c r="L14" s="39"/>
      <c r="M14" s="39"/>
      <c r="N14" s="39"/>
      <c r="O14" s="134"/>
      <c r="P14" s="34">
        <v>5</v>
      </c>
      <c r="Q14" s="35">
        <f>ROUND(SUMPRODUCT(H14:P14,$H$9:$P$9)/100,1)</f>
        <v>6.1</v>
      </c>
      <c r="R14" s="36" t="str">
        <f>IF(AND($Q14&gt;=9,$Q14&lt;=10),"A+","")&amp;IF(AND($Q14&gt;=8.5,$Q14&lt;=8.9),"A","")&amp;IF(AND($Q14&gt;=8,$Q14&lt;=8.4),"B+","")&amp;IF(AND($Q14&gt;=7,$Q14&lt;=7.9),"B","")&amp;IF(AND($Q14&gt;=6.5,$Q14&lt;=6.9),"C+","")&amp;IF(AND($Q14&gt;=5.5,$Q14&lt;=6.4),"C","")&amp;IF(AND($Q14&gt;=5,$Q14&lt;=5.4),"D+","")&amp;IF(AND($Q14&gt;=4,$Q14&lt;=4.9),"D","")&amp;IF(AND($Q14&lt;4),"F","")</f>
        <v>C</v>
      </c>
      <c r="S14" s="37" t="str">
        <f>IF($Q14&lt;4,"Kém",IF(AND($Q14&gt;=4,$Q14&lt;=5.4),"Trung bình yếu",IF(AND($Q14&gt;=5.5,$Q14&lt;=6.9),"Trung bình",IF(AND($Q14&gt;=7,$Q14&lt;=8.4),"Khá",IF(AND($Q14&gt;=8.5,$Q14&lt;=10),"Giỏi","")))))</f>
        <v>Trung bình</v>
      </c>
      <c r="T14" s="38" t="str">
        <f>+IF(OR($H14=0,$I14=0,$J14=0,$K14=0),"Không đủ ĐKDT","")</f>
        <v/>
      </c>
      <c r="U14" s="90" t="s">
        <v>499</v>
      </c>
      <c r="V14" s="3"/>
      <c r="W14" s="26"/>
      <c r="X14" s="76" t="str">
        <f>IF(T14="Không đủ ĐKDT","Học lại",IF(T14="Đình chỉ thi","Học lại",IF(AND(MID(G14,2,2)&gt;="12",T14="Vắng"),"Học lại",IF(T14="Vắng có phép", "Thi lại",IF(T14="Nợ học phí", "Thi lại",IF(AND((MID(G14,2,2)&lt;"12"),Q14&lt;4.5),"Thi lại",IF(Q14&lt;4,"Học lại","Đạt")))))))</f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30" customHeight="1">
      <c r="B15" s="27">
        <v>6</v>
      </c>
      <c r="C15" s="28" t="s">
        <v>374</v>
      </c>
      <c r="D15" s="29" t="s">
        <v>375</v>
      </c>
      <c r="E15" s="30" t="s">
        <v>376</v>
      </c>
      <c r="F15" s="31" t="s">
        <v>120</v>
      </c>
      <c r="G15" s="28" t="s">
        <v>66</v>
      </c>
      <c r="H15" s="32">
        <v>0</v>
      </c>
      <c r="I15" s="32">
        <v>6</v>
      </c>
      <c r="J15" s="32">
        <v>0</v>
      </c>
      <c r="K15" s="32" t="s">
        <v>28</v>
      </c>
      <c r="L15" s="39"/>
      <c r="M15" s="39"/>
      <c r="N15" s="39"/>
      <c r="O15" s="134"/>
      <c r="P15" s="34" t="s">
        <v>502</v>
      </c>
      <c r="Q15" s="35">
        <f>ROUND(SUMPRODUCT(H15:P15,$H$9:$P$9)/100,1)</f>
        <v>1.2</v>
      </c>
      <c r="R15" s="36" t="str">
        <f>IF(AND($Q15&gt;=9,$Q15&lt;=10),"A+","")&amp;IF(AND($Q15&gt;=8.5,$Q15&lt;=8.9),"A","")&amp;IF(AND($Q15&gt;=8,$Q15&lt;=8.4),"B+","")&amp;IF(AND($Q15&gt;=7,$Q15&lt;=7.9),"B","")&amp;IF(AND($Q15&gt;=6.5,$Q15&lt;=6.9),"C+","")&amp;IF(AND($Q15&gt;=5.5,$Q15&lt;=6.4),"C","")&amp;IF(AND($Q15&gt;=5,$Q15&lt;=5.4),"D+","")&amp;IF(AND($Q15&gt;=4,$Q15&lt;=4.9),"D","")&amp;IF(AND($Q15&lt;4),"F","")</f>
        <v>F</v>
      </c>
      <c r="S15" s="37" t="str">
        <f>IF($Q15&lt;4,"Kém",IF(AND($Q15&gt;=4,$Q15&lt;=5.4),"Trung bình yếu",IF(AND($Q15&gt;=5.5,$Q15&lt;=6.9),"Trung bình",IF(AND($Q15&gt;=7,$Q15&lt;=8.4),"Khá",IF(AND($Q15&gt;=8.5,$Q15&lt;=10),"Giỏi","")))))</f>
        <v>Kém</v>
      </c>
      <c r="T15" s="38" t="str">
        <f>+IF(OR($H15=0,$I15=0,$J15=0,$K15=0),"Không đủ ĐKDT","")</f>
        <v>Không đủ ĐKDT</v>
      </c>
      <c r="U15" s="90" t="s">
        <v>499</v>
      </c>
      <c r="V15" s="3"/>
      <c r="W15" s="26"/>
      <c r="X15" s="76" t="str">
        <f>IF(T15="Không đủ ĐKDT","Học lại",IF(T15="Đình chỉ thi","Học lại",IF(AND(MID(G15,2,2)&gt;="12",T15="Vắng"),"Học lại",IF(T15="Vắng có phép", "Thi lại",IF(T15="Nợ học phí", "Thi lại",IF(AND((MID(G15,2,2)&lt;"12"),Q15&lt;4.5),"Thi lại",IF(Q15&lt;4,"Học lại","Đạt")))))))</f>
        <v>Học lại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30" customHeight="1">
      <c r="B16" s="27">
        <v>7</v>
      </c>
      <c r="C16" s="28" t="s">
        <v>377</v>
      </c>
      <c r="D16" s="29" t="s">
        <v>378</v>
      </c>
      <c r="E16" s="30" t="s">
        <v>379</v>
      </c>
      <c r="F16" s="31" t="s">
        <v>380</v>
      </c>
      <c r="G16" s="28" t="s">
        <v>57</v>
      </c>
      <c r="H16" s="32">
        <v>0</v>
      </c>
      <c r="I16" s="32">
        <v>0</v>
      </c>
      <c r="J16" s="32">
        <v>0</v>
      </c>
      <c r="K16" s="32" t="s">
        <v>28</v>
      </c>
      <c r="L16" s="39"/>
      <c r="M16" s="39"/>
      <c r="N16" s="39"/>
      <c r="O16" s="134"/>
      <c r="P16" s="34" t="s">
        <v>502</v>
      </c>
      <c r="Q16" s="35">
        <f>ROUND(SUMPRODUCT(H16:P16,$H$9:$P$9)/100,1)</f>
        <v>0</v>
      </c>
      <c r="R16" s="36" t="str">
        <f>IF(AND($Q16&gt;=9,$Q16&lt;=10),"A+","")&amp;IF(AND($Q16&gt;=8.5,$Q16&lt;=8.9),"A","")&amp;IF(AND($Q16&gt;=8,$Q16&lt;=8.4),"B+","")&amp;IF(AND($Q16&gt;=7,$Q16&lt;=7.9),"B","")&amp;IF(AND($Q16&gt;=6.5,$Q16&lt;=6.9),"C+","")&amp;IF(AND($Q16&gt;=5.5,$Q16&lt;=6.4),"C","")&amp;IF(AND($Q16&gt;=5,$Q16&lt;=5.4),"D+","")&amp;IF(AND($Q16&gt;=4,$Q16&lt;=4.9),"D","")&amp;IF(AND($Q16&lt;4),"F","")</f>
        <v>F</v>
      </c>
      <c r="S16" s="37" t="str">
        <f>IF($Q16&lt;4,"Kém",IF(AND($Q16&gt;=4,$Q16&lt;=5.4),"Trung bình yếu",IF(AND($Q16&gt;=5.5,$Q16&lt;=6.9),"Trung bình",IF(AND($Q16&gt;=7,$Q16&lt;=8.4),"Khá",IF(AND($Q16&gt;=8.5,$Q16&lt;=10),"Giỏi","")))))</f>
        <v>Kém</v>
      </c>
      <c r="T16" s="38" t="str">
        <f>+IF(OR($H16=0,$I16=0,$J16=0,$K16=0),"Không đủ ĐKDT","")</f>
        <v>Không đủ ĐKDT</v>
      </c>
      <c r="U16" s="90" t="s">
        <v>499</v>
      </c>
      <c r="V16" s="3"/>
      <c r="W16" s="26"/>
      <c r="X16" s="76" t="str">
        <f>IF(T16="Không đủ ĐKDT","Học lại",IF(T16="Đình chỉ thi","Học lại",IF(AND(MID(G16,2,2)&gt;="12",T16="Vắng"),"Học lại",IF(T16="Vắng có phép", "Thi lại",IF(T16="Nợ học phí", "Thi lại",IF(AND((MID(G16,2,2)&lt;"12"),Q16&lt;4.5),"Thi lại",IF(Q16&lt;4,"Học lại","Đạt")))))))</f>
        <v>Học lại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30" customHeight="1">
      <c r="B17" s="27">
        <v>8</v>
      </c>
      <c r="C17" s="28" t="s">
        <v>381</v>
      </c>
      <c r="D17" s="29" t="s">
        <v>382</v>
      </c>
      <c r="E17" s="30" t="s">
        <v>100</v>
      </c>
      <c r="F17" s="31" t="s">
        <v>383</v>
      </c>
      <c r="G17" s="28" t="s">
        <v>57</v>
      </c>
      <c r="H17" s="32">
        <v>9</v>
      </c>
      <c r="I17" s="32">
        <v>3.5</v>
      </c>
      <c r="J17" s="32">
        <v>7</v>
      </c>
      <c r="K17" s="32" t="s">
        <v>28</v>
      </c>
      <c r="L17" s="39"/>
      <c r="M17" s="39"/>
      <c r="N17" s="39"/>
      <c r="O17" s="134"/>
      <c r="P17" s="34">
        <v>5</v>
      </c>
      <c r="Q17" s="35">
        <f>ROUND(SUMPRODUCT(H17:P17,$H$9:$P$9)/100,1)</f>
        <v>5.3</v>
      </c>
      <c r="R17" s="36" t="str">
        <f>IF(AND($Q17&gt;=9,$Q17&lt;=10),"A+","")&amp;IF(AND($Q17&gt;=8.5,$Q17&lt;=8.9),"A","")&amp;IF(AND($Q17&gt;=8,$Q17&lt;=8.4),"B+","")&amp;IF(AND($Q17&gt;=7,$Q17&lt;=7.9),"B","")&amp;IF(AND($Q17&gt;=6.5,$Q17&lt;=6.9),"C+","")&amp;IF(AND($Q17&gt;=5.5,$Q17&lt;=6.4),"C","")&amp;IF(AND($Q17&gt;=5,$Q17&lt;=5.4),"D+","")&amp;IF(AND($Q17&gt;=4,$Q17&lt;=4.9),"D","")&amp;IF(AND($Q17&lt;4),"F","")</f>
        <v>D+</v>
      </c>
      <c r="S17" s="37" t="str">
        <f>IF($Q17&lt;4,"Kém",IF(AND($Q17&gt;=4,$Q17&lt;=5.4),"Trung bình yếu",IF(AND($Q17&gt;=5.5,$Q17&lt;=6.9),"Trung bình",IF(AND($Q17&gt;=7,$Q17&lt;=8.4),"Khá",IF(AND($Q17&gt;=8.5,$Q17&lt;=10),"Giỏi","")))))</f>
        <v>Trung bình yếu</v>
      </c>
      <c r="T17" s="38" t="str">
        <f>+IF(OR($H17=0,$I17=0,$J17=0,$K17=0),"Không đủ ĐKDT","")</f>
        <v/>
      </c>
      <c r="U17" s="90" t="s">
        <v>499</v>
      </c>
      <c r="V17" s="3"/>
      <c r="W17" s="26"/>
      <c r="X17" s="76" t="str">
        <f>IF(T17="Không đủ ĐKDT","Học lại",IF(T17="Đình chỉ thi","Học lại",IF(AND(MID(G17,2,2)&gt;="12",T17="Vắng"),"Học lại",IF(T17="Vắng có phép", "Thi lại",IF(T17="Nợ học phí", "Thi lại",IF(AND((MID(G17,2,2)&lt;"12"),Q17&lt;4.5),"Thi lại",IF(Q17&lt;4,"Học lại","Đạt")))))))</f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30" customHeight="1">
      <c r="B18" s="27">
        <v>9</v>
      </c>
      <c r="C18" s="28" t="s">
        <v>384</v>
      </c>
      <c r="D18" s="29" t="s">
        <v>185</v>
      </c>
      <c r="E18" s="30" t="s">
        <v>107</v>
      </c>
      <c r="F18" s="31" t="s">
        <v>385</v>
      </c>
      <c r="G18" s="28" t="s">
        <v>57</v>
      </c>
      <c r="H18" s="32">
        <v>10</v>
      </c>
      <c r="I18" s="32">
        <v>8</v>
      </c>
      <c r="J18" s="32">
        <v>7</v>
      </c>
      <c r="K18" s="32" t="s">
        <v>28</v>
      </c>
      <c r="L18" s="39"/>
      <c r="M18" s="39"/>
      <c r="N18" s="39"/>
      <c r="O18" s="134"/>
      <c r="P18" s="34">
        <v>5.5</v>
      </c>
      <c r="Q18" s="35">
        <f>ROUND(SUMPRODUCT(H18:P18,$H$9:$P$9)/100,1)</f>
        <v>6.6</v>
      </c>
      <c r="R18" s="36" t="str">
        <f>IF(AND($Q18&gt;=9,$Q18&lt;=10),"A+","")&amp;IF(AND($Q18&gt;=8.5,$Q18&lt;=8.9),"A","")&amp;IF(AND($Q18&gt;=8,$Q18&lt;=8.4),"B+","")&amp;IF(AND($Q18&gt;=7,$Q18&lt;=7.9),"B","")&amp;IF(AND($Q18&gt;=6.5,$Q18&lt;=6.9),"C+","")&amp;IF(AND($Q18&gt;=5.5,$Q18&lt;=6.4),"C","")&amp;IF(AND($Q18&gt;=5,$Q18&lt;=5.4),"D+","")&amp;IF(AND($Q18&gt;=4,$Q18&lt;=4.9),"D","")&amp;IF(AND($Q18&lt;4),"F","")</f>
        <v>C+</v>
      </c>
      <c r="S18" s="37" t="str">
        <f>IF($Q18&lt;4,"Kém",IF(AND($Q18&gt;=4,$Q18&lt;=5.4),"Trung bình yếu",IF(AND($Q18&gt;=5.5,$Q18&lt;=6.9),"Trung bình",IF(AND($Q18&gt;=7,$Q18&lt;=8.4),"Khá",IF(AND($Q18&gt;=8.5,$Q18&lt;=10),"Giỏi","")))))</f>
        <v>Trung bình</v>
      </c>
      <c r="T18" s="38" t="str">
        <f>+IF(OR($H18=0,$I18=0,$J18=0,$K18=0),"Không đủ ĐKDT","")</f>
        <v/>
      </c>
      <c r="U18" s="90" t="s">
        <v>499</v>
      </c>
      <c r="V18" s="3"/>
      <c r="W18" s="26"/>
      <c r="X18" s="76" t="str">
        <f>IF(T18="Không đủ ĐKDT","Học lại",IF(T18="Đình chỉ thi","Học lại",IF(AND(MID(G18,2,2)&gt;="12",T18="Vắng"),"Học lại",IF(T18="Vắng có phép", "Thi lại",IF(T18="Nợ học phí", "Thi lại",IF(AND((MID(G18,2,2)&lt;"12"),Q18&lt;4.5),"Thi lại",IF(Q18&lt;4,"Học lại","Đạt")))))))</f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30" customHeight="1">
      <c r="B19" s="27">
        <v>10</v>
      </c>
      <c r="C19" s="28" t="s">
        <v>386</v>
      </c>
      <c r="D19" s="29" t="s">
        <v>387</v>
      </c>
      <c r="E19" s="30" t="s">
        <v>111</v>
      </c>
      <c r="F19" s="31" t="s">
        <v>388</v>
      </c>
      <c r="G19" s="28" t="s">
        <v>57</v>
      </c>
      <c r="H19" s="32">
        <v>10</v>
      </c>
      <c r="I19" s="32">
        <v>7.5</v>
      </c>
      <c r="J19" s="32">
        <v>6.5</v>
      </c>
      <c r="K19" s="32" t="s">
        <v>28</v>
      </c>
      <c r="L19" s="39"/>
      <c r="M19" s="39"/>
      <c r="N19" s="39"/>
      <c r="O19" s="134"/>
      <c r="P19" s="34">
        <v>8</v>
      </c>
      <c r="Q19" s="35">
        <f>ROUND(SUMPRODUCT(H19:P19,$H$9:$P$9)/100,1)</f>
        <v>8</v>
      </c>
      <c r="R19" s="36" t="str">
        <f>IF(AND($Q19&gt;=9,$Q19&lt;=10),"A+","")&amp;IF(AND($Q19&gt;=8.5,$Q19&lt;=8.9),"A","")&amp;IF(AND($Q19&gt;=8,$Q19&lt;=8.4),"B+","")&amp;IF(AND($Q19&gt;=7,$Q19&lt;=7.9),"B","")&amp;IF(AND($Q19&gt;=6.5,$Q19&lt;=6.9),"C+","")&amp;IF(AND($Q19&gt;=5.5,$Q19&lt;=6.4),"C","")&amp;IF(AND($Q19&gt;=5,$Q19&lt;=5.4),"D+","")&amp;IF(AND($Q19&gt;=4,$Q19&lt;=4.9),"D","")&amp;IF(AND($Q19&lt;4),"F","")</f>
        <v>B+</v>
      </c>
      <c r="S19" s="37" t="str">
        <f>IF($Q19&lt;4,"Kém",IF(AND($Q19&gt;=4,$Q19&lt;=5.4),"Trung bình yếu",IF(AND($Q19&gt;=5.5,$Q19&lt;=6.9),"Trung bình",IF(AND($Q19&gt;=7,$Q19&lt;=8.4),"Khá",IF(AND($Q19&gt;=8.5,$Q19&lt;=10),"Giỏi","")))))</f>
        <v>Khá</v>
      </c>
      <c r="T19" s="38" t="str">
        <f>+IF(OR($H19=0,$I19=0,$J19=0,$K19=0),"Không đủ ĐKDT","")</f>
        <v/>
      </c>
      <c r="U19" s="90" t="s">
        <v>499</v>
      </c>
      <c r="V19" s="3"/>
      <c r="W19" s="26"/>
      <c r="X19" s="76" t="str">
        <f>IF(T19="Không đủ ĐKDT","Học lại",IF(T19="Đình chỉ thi","Học lại",IF(AND(MID(G19,2,2)&gt;="12",T19="Vắng"),"Học lại",IF(T19="Vắng có phép", "Thi lại",IF(T19="Nợ học phí", "Thi lại",IF(AND((MID(G19,2,2)&lt;"12"),Q19&lt;4.5),"Thi lại",IF(Q19&lt;4,"Học lại","Đạt")))))))</f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30" customHeight="1">
      <c r="B20" s="27">
        <v>11</v>
      </c>
      <c r="C20" s="28" t="s">
        <v>389</v>
      </c>
      <c r="D20" s="29" t="s">
        <v>390</v>
      </c>
      <c r="E20" s="30" t="s">
        <v>123</v>
      </c>
      <c r="F20" s="31" t="s">
        <v>391</v>
      </c>
      <c r="G20" s="28" t="s">
        <v>62</v>
      </c>
      <c r="H20" s="32">
        <v>10</v>
      </c>
      <c r="I20" s="32">
        <v>6.5</v>
      </c>
      <c r="J20" s="32">
        <v>6</v>
      </c>
      <c r="K20" s="32" t="s">
        <v>28</v>
      </c>
      <c r="L20" s="39"/>
      <c r="M20" s="39"/>
      <c r="N20" s="39"/>
      <c r="O20" s="134"/>
      <c r="P20" s="34">
        <v>4</v>
      </c>
      <c r="Q20" s="35">
        <f>ROUND(SUMPRODUCT(H20:P20,$H$9:$P$9)/100,1)</f>
        <v>5.3</v>
      </c>
      <c r="R20" s="36" t="str">
        <f>IF(AND($Q20&gt;=9,$Q20&lt;=10),"A+","")&amp;IF(AND($Q20&gt;=8.5,$Q20&lt;=8.9),"A","")&amp;IF(AND($Q20&gt;=8,$Q20&lt;=8.4),"B+","")&amp;IF(AND($Q20&gt;=7,$Q20&lt;=7.9),"B","")&amp;IF(AND($Q20&gt;=6.5,$Q20&lt;=6.9),"C+","")&amp;IF(AND($Q20&gt;=5.5,$Q20&lt;=6.4),"C","")&amp;IF(AND($Q20&gt;=5,$Q20&lt;=5.4),"D+","")&amp;IF(AND($Q20&gt;=4,$Q20&lt;=4.9),"D","")&amp;IF(AND($Q20&lt;4),"F","")</f>
        <v>D+</v>
      </c>
      <c r="S20" s="37" t="str">
        <f>IF($Q20&lt;4,"Kém",IF(AND($Q20&gt;=4,$Q20&lt;=5.4),"Trung bình yếu",IF(AND($Q20&gt;=5.5,$Q20&lt;=6.9),"Trung bình",IF(AND($Q20&gt;=7,$Q20&lt;=8.4),"Khá",IF(AND($Q20&gt;=8.5,$Q20&lt;=10),"Giỏi","")))))</f>
        <v>Trung bình yếu</v>
      </c>
      <c r="T20" s="38" t="str">
        <f>+IF(OR($H20=0,$I20=0,$J20=0,$K20=0),"Không đủ ĐKDT","")</f>
        <v/>
      </c>
      <c r="U20" s="90" t="s">
        <v>499</v>
      </c>
      <c r="V20" s="3"/>
      <c r="W20" s="26"/>
      <c r="X20" s="76" t="str">
        <f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30" customHeight="1">
      <c r="B21" s="27">
        <v>12</v>
      </c>
      <c r="C21" s="28" t="s">
        <v>392</v>
      </c>
      <c r="D21" s="29" t="s">
        <v>393</v>
      </c>
      <c r="E21" s="30" t="s">
        <v>123</v>
      </c>
      <c r="F21" s="31" t="s">
        <v>394</v>
      </c>
      <c r="G21" s="28" t="s">
        <v>62</v>
      </c>
      <c r="H21" s="32">
        <v>9</v>
      </c>
      <c r="I21" s="32">
        <v>7.5</v>
      </c>
      <c r="J21" s="32">
        <v>7</v>
      </c>
      <c r="K21" s="32" t="s">
        <v>28</v>
      </c>
      <c r="L21" s="39"/>
      <c r="M21" s="39"/>
      <c r="N21" s="39"/>
      <c r="O21" s="134"/>
      <c r="P21" s="34">
        <v>4</v>
      </c>
      <c r="Q21" s="35">
        <f>ROUND(SUMPRODUCT(H21:P21,$H$9:$P$9)/100,1)</f>
        <v>5.5</v>
      </c>
      <c r="R21" s="36" t="str">
        <f>IF(AND($Q21&gt;=9,$Q21&lt;=10),"A+","")&amp;IF(AND($Q21&gt;=8.5,$Q21&lt;=8.9),"A","")&amp;IF(AND($Q21&gt;=8,$Q21&lt;=8.4),"B+","")&amp;IF(AND($Q21&gt;=7,$Q21&lt;=7.9),"B","")&amp;IF(AND($Q21&gt;=6.5,$Q21&lt;=6.9),"C+","")&amp;IF(AND($Q21&gt;=5.5,$Q21&lt;=6.4),"C","")&amp;IF(AND($Q21&gt;=5,$Q21&lt;=5.4),"D+","")&amp;IF(AND($Q21&gt;=4,$Q21&lt;=4.9),"D","")&amp;IF(AND($Q21&lt;4),"F","")</f>
        <v>C</v>
      </c>
      <c r="S21" s="37" t="str">
        <f>IF($Q21&lt;4,"Kém",IF(AND($Q21&gt;=4,$Q21&lt;=5.4),"Trung bình yếu",IF(AND($Q21&gt;=5.5,$Q21&lt;=6.9),"Trung bình",IF(AND($Q21&gt;=7,$Q21&lt;=8.4),"Khá",IF(AND($Q21&gt;=8.5,$Q21&lt;=10),"Giỏi","")))))</f>
        <v>Trung bình</v>
      </c>
      <c r="T21" s="38" t="str">
        <f>+IF(OR($H21=0,$I21=0,$J21=0,$K21=0),"Không đủ ĐKDT","")</f>
        <v/>
      </c>
      <c r="U21" s="90" t="s">
        <v>499</v>
      </c>
      <c r="V21" s="3"/>
      <c r="W21" s="26"/>
      <c r="X21" s="76" t="str">
        <f>IF(T21="Không đủ ĐKDT","Học lại",IF(T21="Đình chỉ thi","Học lại",IF(AND(MID(G21,2,2)&gt;="12",T21="Vắng"),"Học lại",IF(T21="Vắng có phép", "Thi lại",IF(T21="Nợ học phí", "Thi lại",IF(AND((MID(G21,2,2)&lt;"12"),Q21&lt;4.5),"Thi lại",IF(Q21&lt;4,"Học lại","Đạt")))))))</f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30" customHeight="1">
      <c r="B22" s="27">
        <v>13</v>
      </c>
      <c r="C22" s="28" t="s">
        <v>395</v>
      </c>
      <c r="D22" s="29" t="s">
        <v>393</v>
      </c>
      <c r="E22" s="30" t="s">
        <v>123</v>
      </c>
      <c r="F22" s="31" t="s">
        <v>396</v>
      </c>
      <c r="G22" s="28" t="s">
        <v>66</v>
      </c>
      <c r="H22" s="32">
        <v>10</v>
      </c>
      <c r="I22" s="32">
        <v>6.5</v>
      </c>
      <c r="J22" s="32">
        <v>7</v>
      </c>
      <c r="K22" s="32" t="s">
        <v>28</v>
      </c>
      <c r="L22" s="39"/>
      <c r="M22" s="39"/>
      <c r="N22" s="39"/>
      <c r="O22" s="134"/>
      <c r="P22" s="34">
        <v>7</v>
      </c>
      <c r="Q22" s="35">
        <f>ROUND(SUMPRODUCT(H22:P22,$H$9:$P$9)/100,1)</f>
        <v>7.2</v>
      </c>
      <c r="R22" s="36" t="str">
        <f>IF(AND($Q22&gt;=9,$Q22&lt;=10),"A+","")&amp;IF(AND($Q22&gt;=8.5,$Q22&lt;=8.9),"A","")&amp;IF(AND($Q22&gt;=8,$Q22&lt;=8.4),"B+","")&amp;IF(AND($Q22&gt;=7,$Q22&lt;=7.9),"B","")&amp;IF(AND($Q22&gt;=6.5,$Q22&lt;=6.9),"C+","")&amp;IF(AND($Q22&gt;=5.5,$Q22&lt;=6.4),"C","")&amp;IF(AND($Q22&gt;=5,$Q22&lt;=5.4),"D+","")&amp;IF(AND($Q22&gt;=4,$Q22&lt;=4.9),"D","")&amp;IF(AND($Q22&lt;4),"F","")</f>
        <v>B</v>
      </c>
      <c r="S22" s="37" t="str">
        <f>IF($Q22&lt;4,"Kém",IF(AND($Q22&gt;=4,$Q22&lt;=5.4),"Trung bình yếu",IF(AND($Q22&gt;=5.5,$Q22&lt;=6.9),"Trung bình",IF(AND($Q22&gt;=7,$Q22&lt;=8.4),"Khá",IF(AND($Q22&gt;=8.5,$Q22&lt;=10),"Giỏi","")))))</f>
        <v>Khá</v>
      </c>
      <c r="T22" s="38" t="str">
        <f>+IF(OR($H22=0,$I22=0,$J22=0,$K22=0),"Không đủ ĐKDT","")</f>
        <v/>
      </c>
      <c r="U22" s="90" t="s">
        <v>499</v>
      </c>
      <c r="V22" s="3"/>
      <c r="W22" s="26"/>
      <c r="X22" s="76" t="str">
        <f>IF(T22="Không đủ ĐKDT","Học lại",IF(T22="Đình chỉ thi","Học lại",IF(AND(MID(G22,2,2)&gt;="12",T22="Vắng"),"Học lại",IF(T22="Vắng có phép", "Thi lại",IF(T22="Nợ học phí", "Thi lại",IF(AND((MID(G22,2,2)&lt;"12"),Q22&lt;4.5),"Thi lại",IF(Q22&lt;4,"Học lại","Đạt")))))))</f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30" customHeight="1">
      <c r="B23" s="27">
        <v>14</v>
      </c>
      <c r="C23" s="28" t="s">
        <v>397</v>
      </c>
      <c r="D23" s="29" t="s">
        <v>286</v>
      </c>
      <c r="E23" s="30" t="s">
        <v>132</v>
      </c>
      <c r="F23" s="31" t="s">
        <v>398</v>
      </c>
      <c r="G23" s="28" t="s">
        <v>66</v>
      </c>
      <c r="H23" s="32">
        <v>10</v>
      </c>
      <c r="I23" s="32">
        <v>6.5</v>
      </c>
      <c r="J23" s="32">
        <v>6.5</v>
      </c>
      <c r="K23" s="32" t="s">
        <v>28</v>
      </c>
      <c r="L23" s="39"/>
      <c r="M23" s="39"/>
      <c r="N23" s="39"/>
      <c r="O23" s="134"/>
      <c r="P23" s="34">
        <v>3.5</v>
      </c>
      <c r="Q23" s="35">
        <f>ROUND(SUMPRODUCT(H23:P23,$H$9:$P$9)/100,1)</f>
        <v>5.0999999999999996</v>
      </c>
      <c r="R23" s="36" t="str">
        <f>IF(AND($Q23&gt;=9,$Q23&lt;=10),"A+","")&amp;IF(AND($Q23&gt;=8.5,$Q23&lt;=8.9),"A","")&amp;IF(AND($Q23&gt;=8,$Q23&lt;=8.4),"B+","")&amp;IF(AND($Q23&gt;=7,$Q23&lt;=7.9),"B","")&amp;IF(AND($Q23&gt;=6.5,$Q23&lt;=6.9),"C+","")&amp;IF(AND($Q23&gt;=5.5,$Q23&lt;=6.4),"C","")&amp;IF(AND($Q23&gt;=5,$Q23&lt;=5.4),"D+","")&amp;IF(AND($Q23&gt;=4,$Q23&lt;=4.9),"D","")&amp;IF(AND($Q23&lt;4),"F","")</f>
        <v>D+</v>
      </c>
      <c r="S23" s="37" t="str">
        <f>IF($Q23&lt;4,"Kém",IF(AND($Q23&gt;=4,$Q23&lt;=5.4),"Trung bình yếu",IF(AND($Q23&gt;=5.5,$Q23&lt;=6.9),"Trung bình",IF(AND($Q23&gt;=7,$Q23&lt;=8.4),"Khá",IF(AND($Q23&gt;=8.5,$Q23&lt;=10),"Giỏi","")))))</f>
        <v>Trung bình yếu</v>
      </c>
      <c r="T23" s="38" t="str">
        <f>+IF(OR($H23=0,$I23=0,$J23=0,$K23=0),"Không đủ ĐKDT","")</f>
        <v/>
      </c>
      <c r="U23" s="90" t="s">
        <v>499</v>
      </c>
      <c r="V23" s="3"/>
      <c r="W23" s="26"/>
      <c r="X23" s="76" t="str">
        <f>IF(T23="Không đủ ĐKDT","Học lại",IF(T23="Đình chỉ thi","Học lại",IF(AND(MID(G23,2,2)&gt;="12",T23="Vắng"),"Học lại",IF(T23="Vắng có phép", "Thi lại",IF(T23="Nợ học phí", "Thi lại",IF(AND((MID(G23,2,2)&lt;"12"),Q23&lt;4.5),"Thi lại",IF(Q23&lt;4,"Học lại","Đạt")))))))</f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30" customHeight="1">
      <c r="B24" s="27">
        <v>15</v>
      </c>
      <c r="C24" s="28" t="s">
        <v>399</v>
      </c>
      <c r="D24" s="29" t="s">
        <v>400</v>
      </c>
      <c r="E24" s="30" t="s">
        <v>132</v>
      </c>
      <c r="F24" s="31" t="s">
        <v>401</v>
      </c>
      <c r="G24" s="28" t="s">
        <v>57</v>
      </c>
      <c r="H24" s="32">
        <v>7</v>
      </c>
      <c r="I24" s="32">
        <v>5.5</v>
      </c>
      <c r="J24" s="32">
        <v>3</v>
      </c>
      <c r="K24" s="32" t="s">
        <v>28</v>
      </c>
      <c r="L24" s="39"/>
      <c r="M24" s="39"/>
      <c r="N24" s="39"/>
      <c r="O24" s="134"/>
      <c r="P24" s="34">
        <v>5</v>
      </c>
      <c r="Q24" s="35">
        <f>ROUND(SUMPRODUCT(H24:P24,$H$9:$P$9)/100,1)</f>
        <v>5.0999999999999996</v>
      </c>
      <c r="R24" s="36" t="str">
        <f>IF(AND($Q24&gt;=9,$Q24&lt;=10),"A+","")&amp;IF(AND($Q24&gt;=8.5,$Q24&lt;=8.9),"A","")&amp;IF(AND($Q24&gt;=8,$Q24&lt;=8.4),"B+","")&amp;IF(AND($Q24&gt;=7,$Q24&lt;=7.9),"B","")&amp;IF(AND($Q24&gt;=6.5,$Q24&lt;=6.9),"C+","")&amp;IF(AND($Q24&gt;=5.5,$Q24&lt;=6.4),"C","")&amp;IF(AND($Q24&gt;=5,$Q24&lt;=5.4),"D+","")&amp;IF(AND($Q24&gt;=4,$Q24&lt;=4.9),"D","")&amp;IF(AND($Q24&lt;4),"F","")</f>
        <v>D+</v>
      </c>
      <c r="S24" s="37" t="str">
        <f>IF($Q24&lt;4,"Kém",IF(AND($Q24&gt;=4,$Q24&lt;=5.4),"Trung bình yếu",IF(AND($Q24&gt;=5.5,$Q24&lt;=6.9),"Trung bình",IF(AND($Q24&gt;=7,$Q24&lt;=8.4),"Khá",IF(AND($Q24&gt;=8.5,$Q24&lt;=10),"Giỏi","")))))</f>
        <v>Trung bình yếu</v>
      </c>
      <c r="T24" s="38" t="str">
        <f>+IF(OR($H24=0,$I24=0,$J24=0,$K24=0),"Không đủ ĐKDT","")</f>
        <v/>
      </c>
      <c r="U24" s="90" t="s">
        <v>499</v>
      </c>
      <c r="V24" s="3"/>
      <c r="W24" s="26"/>
      <c r="X24" s="76" t="str">
        <f>IF(T24="Không đủ ĐKDT","Học lại",IF(T24="Đình chỉ thi","Học lại",IF(AND(MID(G24,2,2)&gt;="12",T24="Vắng"),"Học lại",IF(T24="Vắng có phép", "Thi lại",IF(T24="Nợ học phí", "Thi lại",IF(AND((MID(G24,2,2)&lt;"12"),Q24&lt;4.5),"Thi lại",IF(Q24&lt;4,"Học lại","Đạt")))))))</f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30" customHeight="1">
      <c r="B25" s="27">
        <v>16</v>
      </c>
      <c r="C25" s="28" t="s">
        <v>402</v>
      </c>
      <c r="D25" s="29" t="s">
        <v>360</v>
      </c>
      <c r="E25" s="30" t="s">
        <v>136</v>
      </c>
      <c r="F25" s="31" t="s">
        <v>403</v>
      </c>
      <c r="G25" s="28" t="s">
        <v>66</v>
      </c>
      <c r="H25" s="32">
        <v>8</v>
      </c>
      <c r="I25" s="32">
        <v>6</v>
      </c>
      <c r="J25" s="32">
        <v>3</v>
      </c>
      <c r="K25" s="32" t="s">
        <v>28</v>
      </c>
      <c r="L25" s="39"/>
      <c r="M25" s="39"/>
      <c r="N25" s="39"/>
      <c r="O25" s="134"/>
      <c r="P25" s="34">
        <v>2</v>
      </c>
      <c r="Q25" s="35">
        <f>ROUND(SUMPRODUCT(H25:P25,$H$9:$P$9)/100,1)</f>
        <v>3.5</v>
      </c>
      <c r="R25" s="36" t="str">
        <f>IF(AND($Q25&gt;=9,$Q25&lt;=10),"A+","")&amp;IF(AND($Q25&gt;=8.5,$Q25&lt;=8.9),"A","")&amp;IF(AND($Q25&gt;=8,$Q25&lt;=8.4),"B+","")&amp;IF(AND($Q25&gt;=7,$Q25&lt;=7.9),"B","")&amp;IF(AND($Q25&gt;=6.5,$Q25&lt;=6.9),"C+","")&amp;IF(AND($Q25&gt;=5.5,$Q25&lt;=6.4),"C","")&amp;IF(AND($Q25&gt;=5,$Q25&lt;=5.4),"D+","")&amp;IF(AND($Q25&gt;=4,$Q25&lt;=4.9),"D","")&amp;IF(AND($Q25&lt;4),"F","")</f>
        <v>F</v>
      </c>
      <c r="S25" s="37" t="str">
        <f>IF($Q25&lt;4,"Kém",IF(AND($Q25&gt;=4,$Q25&lt;=5.4),"Trung bình yếu",IF(AND($Q25&gt;=5.5,$Q25&lt;=6.9),"Trung bình",IF(AND($Q25&gt;=7,$Q25&lt;=8.4),"Khá",IF(AND($Q25&gt;=8.5,$Q25&lt;=10),"Giỏi","")))))</f>
        <v>Kém</v>
      </c>
      <c r="T25" s="38" t="str">
        <f>+IF(OR($H25=0,$I25=0,$J25=0,$K25=0),"Không đủ ĐKDT","")</f>
        <v/>
      </c>
      <c r="U25" s="90" t="s">
        <v>499</v>
      </c>
      <c r="V25" s="3"/>
      <c r="W25" s="26"/>
      <c r="X25" s="76" t="str">
        <f>IF(T25="Không đủ ĐKDT","Học lại",IF(T25="Đình chỉ thi","Học lại",IF(AND(MID(G25,2,2)&gt;="12",T25="Vắng"),"Học lại",IF(T25="Vắng có phép", "Thi lại",IF(T25="Nợ học phí", "Thi lại",IF(AND((MID(G25,2,2)&lt;"12"),Q25&lt;4.5),"Thi lại",IF(Q25&lt;4,"Học lại","Đạt")))))))</f>
        <v>Học lại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30" customHeight="1">
      <c r="B26" s="27">
        <v>17</v>
      </c>
      <c r="C26" s="28" t="s">
        <v>404</v>
      </c>
      <c r="D26" s="29" t="s">
        <v>393</v>
      </c>
      <c r="E26" s="30" t="s">
        <v>136</v>
      </c>
      <c r="F26" s="31" t="s">
        <v>405</v>
      </c>
      <c r="G26" s="28" t="s">
        <v>57</v>
      </c>
      <c r="H26" s="32">
        <v>9</v>
      </c>
      <c r="I26" s="32">
        <v>6.5</v>
      </c>
      <c r="J26" s="32">
        <v>7</v>
      </c>
      <c r="K26" s="32" t="s">
        <v>28</v>
      </c>
      <c r="L26" s="39"/>
      <c r="M26" s="39"/>
      <c r="N26" s="39"/>
      <c r="O26" s="134"/>
      <c r="P26" s="34">
        <v>6.5</v>
      </c>
      <c r="Q26" s="35">
        <f>ROUND(SUMPRODUCT(H26:P26,$H$9:$P$9)/100,1)</f>
        <v>6.8</v>
      </c>
      <c r="R26" s="36" t="str">
        <f>IF(AND($Q26&gt;=9,$Q26&lt;=10),"A+","")&amp;IF(AND($Q26&gt;=8.5,$Q26&lt;=8.9),"A","")&amp;IF(AND($Q26&gt;=8,$Q26&lt;=8.4),"B+","")&amp;IF(AND($Q26&gt;=7,$Q26&lt;=7.9),"B","")&amp;IF(AND($Q26&gt;=6.5,$Q26&lt;=6.9),"C+","")&amp;IF(AND($Q26&gt;=5.5,$Q26&lt;=6.4),"C","")&amp;IF(AND($Q26&gt;=5,$Q26&lt;=5.4),"D+","")&amp;IF(AND($Q26&gt;=4,$Q26&lt;=4.9),"D","")&amp;IF(AND($Q26&lt;4),"F","")</f>
        <v>C+</v>
      </c>
      <c r="S26" s="37" t="str">
        <f>IF($Q26&lt;4,"Kém",IF(AND($Q26&gt;=4,$Q26&lt;=5.4),"Trung bình yếu",IF(AND($Q26&gt;=5.5,$Q26&lt;=6.9),"Trung bình",IF(AND($Q26&gt;=7,$Q26&lt;=8.4),"Khá",IF(AND($Q26&gt;=8.5,$Q26&lt;=10),"Giỏi","")))))</f>
        <v>Trung bình</v>
      </c>
      <c r="T26" s="38" t="str">
        <f>+IF(OR($H26=0,$I26=0,$J26=0,$K26=0),"Không đủ ĐKDT","")</f>
        <v/>
      </c>
      <c r="U26" s="90" t="s">
        <v>499</v>
      </c>
      <c r="V26" s="3"/>
      <c r="W26" s="26"/>
      <c r="X26" s="76" t="str">
        <f>IF(T26="Không đủ ĐKDT","Học lại",IF(T26="Đình chỉ thi","Học lại",IF(AND(MID(G26,2,2)&gt;="12",T26="Vắng"),"Học lại",IF(T26="Vắng có phép", "Thi lại",IF(T26="Nợ học phí", "Thi lại",IF(AND((MID(G26,2,2)&lt;"12"),Q26&lt;4.5),"Thi lại",IF(Q26&lt;4,"Học lại","Đạt")))))))</f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30" customHeight="1">
      <c r="B27" s="27">
        <v>18</v>
      </c>
      <c r="C27" s="28" t="s">
        <v>406</v>
      </c>
      <c r="D27" s="29" t="s">
        <v>407</v>
      </c>
      <c r="E27" s="30" t="s">
        <v>283</v>
      </c>
      <c r="F27" s="31" t="s">
        <v>408</v>
      </c>
      <c r="G27" s="28" t="s">
        <v>62</v>
      </c>
      <c r="H27" s="32">
        <v>9</v>
      </c>
      <c r="I27" s="32">
        <v>8</v>
      </c>
      <c r="J27" s="32">
        <v>7</v>
      </c>
      <c r="K27" s="32" t="s">
        <v>28</v>
      </c>
      <c r="L27" s="39"/>
      <c r="M27" s="39"/>
      <c r="N27" s="39"/>
      <c r="O27" s="134"/>
      <c r="P27" s="34">
        <v>8.5</v>
      </c>
      <c r="Q27" s="35">
        <f>ROUND(SUMPRODUCT(H27:P27,$H$9:$P$9)/100,1)</f>
        <v>8.3000000000000007</v>
      </c>
      <c r="R27" s="36" t="str">
        <f>IF(AND($Q27&gt;=9,$Q27&lt;=10),"A+","")&amp;IF(AND($Q27&gt;=8.5,$Q27&lt;=8.9),"A","")&amp;IF(AND($Q27&gt;=8,$Q27&lt;=8.4),"B+","")&amp;IF(AND($Q27&gt;=7,$Q27&lt;=7.9),"B","")&amp;IF(AND($Q27&gt;=6.5,$Q27&lt;=6.9),"C+","")&amp;IF(AND($Q27&gt;=5.5,$Q27&lt;=6.4),"C","")&amp;IF(AND($Q27&gt;=5,$Q27&lt;=5.4),"D+","")&amp;IF(AND($Q27&gt;=4,$Q27&lt;=4.9),"D","")&amp;IF(AND($Q27&lt;4),"F","")</f>
        <v>B+</v>
      </c>
      <c r="S27" s="37" t="str">
        <f>IF($Q27&lt;4,"Kém",IF(AND($Q27&gt;=4,$Q27&lt;=5.4),"Trung bình yếu",IF(AND($Q27&gt;=5.5,$Q27&lt;=6.9),"Trung bình",IF(AND($Q27&gt;=7,$Q27&lt;=8.4),"Khá",IF(AND($Q27&gt;=8.5,$Q27&lt;=10),"Giỏi","")))))</f>
        <v>Khá</v>
      </c>
      <c r="T27" s="38" t="str">
        <f>+IF(OR($H27=0,$I27=0,$J27=0,$K27=0),"Không đủ ĐKDT","")</f>
        <v/>
      </c>
      <c r="U27" s="90" t="s">
        <v>499</v>
      </c>
      <c r="V27" s="3"/>
      <c r="W27" s="26"/>
      <c r="X27" s="76" t="str">
        <f>IF(T27="Không đủ ĐKDT","Học lại",IF(T27="Đình chỉ thi","Học lại",IF(AND(MID(G27,2,2)&gt;="12",T27="Vắng"),"Học lại",IF(T27="Vắng có phép", "Thi lại",IF(T27="Nợ học phí", "Thi lại",IF(AND((MID(G27,2,2)&lt;"12"),Q27&lt;4.5),"Thi lại",IF(Q27&lt;4,"Học lại","Đạt")))))))</f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30" customHeight="1">
      <c r="B28" s="27">
        <v>19</v>
      </c>
      <c r="C28" s="28" t="s">
        <v>409</v>
      </c>
      <c r="D28" s="29" t="s">
        <v>410</v>
      </c>
      <c r="E28" s="30" t="s">
        <v>411</v>
      </c>
      <c r="F28" s="31" t="s">
        <v>412</v>
      </c>
      <c r="G28" s="28" t="s">
        <v>62</v>
      </c>
      <c r="H28" s="32">
        <v>10</v>
      </c>
      <c r="I28" s="32">
        <v>8</v>
      </c>
      <c r="J28" s="32">
        <v>6.5</v>
      </c>
      <c r="K28" s="32" t="s">
        <v>28</v>
      </c>
      <c r="L28" s="39"/>
      <c r="M28" s="39"/>
      <c r="N28" s="39"/>
      <c r="O28" s="134"/>
      <c r="P28" s="34">
        <v>8</v>
      </c>
      <c r="Q28" s="35">
        <f>ROUND(SUMPRODUCT(H28:P28,$H$9:$P$9)/100,1)</f>
        <v>8.1</v>
      </c>
      <c r="R28" s="36" t="str">
        <f>IF(AND($Q28&gt;=9,$Q28&lt;=10),"A+","")&amp;IF(AND($Q28&gt;=8.5,$Q28&lt;=8.9),"A","")&amp;IF(AND($Q28&gt;=8,$Q28&lt;=8.4),"B+","")&amp;IF(AND($Q28&gt;=7,$Q28&lt;=7.9),"B","")&amp;IF(AND($Q28&gt;=6.5,$Q28&lt;=6.9),"C+","")&amp;IF(AND($Q28&gt;=5.5,$Q28&lt;=6.4),"C","")&amp;IF(AND($Q28&gt;=5,$Q28&lt;=5.4),"D+","")&amp;IF(AND($Q28&gt;=4,$Q28&lt;=4.9),"D","")&amp;IF(AND($Q28&lt;4),"F","")</f>
        <v>B+</v>
      </c>
      <c r="S28" s="37" t="str">
        <f>IF($Q28&lt;4,"Kém",IF(AND($Q28&gt;=4,$Q28&lt;=5.4),"Trung bình yếu",IF(AND($Q28&gt;=5.5,$Q28&lt;=6.9),"Trung bình",IF(AND($Q28&gt;=7,$Q28&lt;=8.4),"Khá",IF(AND($Q28&gt;=8.5,$Q28&lt;=10),"Giỏi","")))))</f>
        <v>Khá</v>
      </c>
      <c r="T28" s="38" t="str">
        <f>+IF(OR($H28=0,$I28=0,$J28=0,$K28=0),"Không đủ ĐKDT","")</f>
        <v/>
      </c>
      <c r="U28" s="90" t="s">
        <v>499</v>
      </c>
      <c r="V28" s="3"/>
      <c r="W28" s="26"/>
      <c r="X28" s="76" t="str">
        <f>IF(T28="Không đủ ĐKDT","Học lại",IF(T28="Đình chỉ thi","Học lại",IF(AND(MID(G28,2,2)&gt;="12",T28="Vắng"),"Học lại",IF(T28="Vắng có phép", "Thi lại",IF(T28="Nợ học phí", "Thi lại",IF(AND((MID(G28,2,2)&lt;"12"),Q28&lt;4.5),"Thi lại",IF(Q28&lt;4,"Học lại","Đạt")))))))</f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30" customHeight="1">
      <c r="B29" s="27">
        <v>20</v>
      </c>
      <c r="C29" s="28" t="s">
        <v>413</v>
      </c>
      <c r="D29" s="29" t="s">
        <v>414</v>
      </c>
      <c r="E29" s="30" t="s">
        <v>411</v>
      </c>
      <c r="F29" s="31" t="s">
        <v>206</v>
      </c>
      <c r="G29" s="28" t="s">
        <v>66</v>
      </c>
      <c r="H29" s="32">
        <v>10</v>
      </c>
      <c r="I29" s="32">
        <v>7.5</v>
      </c>
      <c r="J29" s="32">
        <v>7.5</v>
      </c>
      <c r="K29" s="32" t="s">
        <v>28</v>
      </c>
      <c r="L29" s="39"/>
      <c r="M29" s="39"/>
      <c r="N29" s="39"/>
      <c r="O29" s="134"/>
      <c r="P29" s="34">
        <v>8.5</v>
      </c>
      <c r="Q29" s="35">
        <f>ROUND(SUMPRODUCT(H29:P29,$H$9:$P$9)/100,1)</f>
        <v>8.4</v>
      </c>
      <c r="R29" s="36" t="str">
        <f>IF(AND($Q29&gt;=9,$Q29&lt;=10),"A+","")&amp;IF(AND($Q29&gt;=8.5,$Q29&lt;=8.9),"A","")&amp;IF(AND($Q29&gt;=8,$Q29&lt;=8.4),"B+","")&amp;IF(AND($Q29&gt;=7,$Q29&lt;=7.9),"B","")&amp;IF(AND($Q29&gt;=6.5,$Q29&lt;=6.9),"C+","")&amp;IF(AND($Q29&gt;=5.5,$Q29&lt;=6.4),"C","")&amp;IF(AND($Q29&gt;=5,$Q29&lt;=5.4),"D+","")&amp;IF(AND($Q29&gt;=4,$Q29&lt;=4.9),"D","")&amp;IF(AND($Q29&lt;4),"F","")</f>
        <v>B+</v>
      </c>
      <c r="S29" s="37" t="str">
        <f>IF($Q29&lt;4,"Kém",IF(AND($Q29&gt;=4,$Q29&lt;=5.4),"Trung bình yếu",IF(AND($Q29&gt;=5.5,$Q29&lt;=6.9),"Trung bình",IF(AND($Q29&gt;=7,$Q29&lt;=8.4),"Khá",IF(AND($Q29&gt;=8.5,$Q29&lt;=10),"Giỏi","")))))</f>
        <v>Khá</v>
      </c>
      <c r="T29" s="38" t="str">
        <f>+IF(OR($H29=0,$I29=0,$J29=0,$K29=0),"Không đủ ĐKDT","")</f>
        <v/>
      </c>
      <c r="U29" s="90" t="s">
        <v>499</v>
      </c>
      <c r="V29" s="3"/>
      <c r="W29" s="26"/>
      <c r="X29" s="76" t="str">
        <f>IF(T29="Không đủ ĐKDT","Học lại",IF(T29="Đình chỉ thi","Học lại",IF(AND(MID(G29,2,2)&gt;="12",T29="Vắng"),"Học lại",IF(T29="Vắng có phép", "Thi lại",IF(T29="Nợ học phí", "Thi lại",IF(AND((MID(G29,2,2)&lt;"12"),Q29&lt;4.5),"Thi lại",IF(Q29&lt;4,"Học lại","Đạt")))))))</f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30" customHeight="1">
      <c r="B30" s="27">
        <v>21</v>
      </c>
      <c r="C30" s="28" t="s">
        <v>415</v>
      </c>
      <c r="D30" s="29" t="s">
        <v>416</v>
      </c>
      <c r="E30" s="30" t="s">
        <v>417</v>
      </c>
      <c r="F30" s="31" t="s">
        <v>418</v>
      </c>
      <c r="G30" s="28" t="s">
        <v>66</v>
      </c>
      <c r="H30" s="32">
        <v>10</v>
      </c>
      <c r="I30" s="32">
        <v>7.5</v>
      </c>
      <c r="J30" s="32">
        <v>5</v>
      </c>
      <c r="K30" s="32" t="s">
        <v>28</v>
      </c>
      <c r="L30" s="39"/>
      <c r="M30" s="39"/>
      <c r="N30" s="39"/>
      <c r="O30" s="134"/>
      <c r="P30" s="34">
        <v>7.5</v>
      </c>
      <c r="Q30" s="35">
        <f>ROUND(SUMPRODUCT(H30:P30,$H$9:$P$9)/100,1)</f>
        <v>7.5</v>
      </c>
      <c r="R30" s="36" t="str">
        <f>IF(AND($Q30&gt;=9,$Q30&lt;=10),"A+","")&amp;IF(AND($Q30&gt;=8.5,$Q30&lt;=8.9),"A","")&amp;IF(AND($Q30&gt;=8,$Q30&lt;=8.4),"B+","")&amp;IF(AND($Q30&gt;=7,$Q30&lt;=7.9),"B","")&amp;IF(AND($Q30&gt;=6.5,$Q30&lt;=6.9),"C+","")&amp;IF(AND($Q30&gt;=5.5,$Q30&lt;=6.4),"C","")&amp;IF(AND($Q30&gt;=5,$Q30&lt;=5.4),"D+","")&amp;IF(AND($Q30&gt;=4,$Q30&lt;=4.9),"D","")&amp;IF(AND($Q30&lt;4),"F","")</f>
        <v>B</v>
      </c>
      <c r="S30" s="37" t="str">
        <f>IF($Q30&lt;4,"Kém",IF(AND($Q30&gt;=4,$Q30&lt;=5.4),"Trung bình yếu",IF(AND($Q30&gt;=5.5,$Q30&lt;=6.9),"Trung bình",IF(AND($Q30&gt;=7,$Q30&lt;=8.4),"Khá",IF(AND($Q30&gt;=8.5,$Q30&lt;=10),"Giỏi","")))))</f>
        <v>Khá</v>
      </c>
      <c r="T30" s="38" t="str">
        <f>+IF(OR($H30=0,$I30=0,$J30=0,$K30=0),"Không đủ ĐKDT","")</f>
        <v/>
      </c>
      <c r="U30" s="90" t="s">
        <v>499</v>
      </c>
      <c r="V30" s="3"/>
      <c r="W30" s="26"/>
      <c r="X30" s="76" t="str">
        <f>IF(T30="Không đủ ĐKDT","Học lại",IF(T30="Đình chỉ thi","Học lại",IF(AND(MID(G30,2,2)&gt;="12",T30="Vắng"),"Học lại",IF(T30="Vắng có phép", "Thi lại",IF(T30="Nợ học phí", "Thi lại",IF(AND((MID(G30,2,2)&lt;"12"),Q30&lt;4.5),"Thi lại",IF(Q30&lt;4,"Học lại","Đạt")))))))</f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30" customHeight="1">
      <c r="B31" s="27">
        <v>22</v>
      </c>
      <c r="C31" s="28" t="s">
        <v>419</v>
      </c>
      <c r="D31" s="29" t="s">
        <v>420</v>
      </c>
      <c r="E31" s="30" t="s">
        <v>417</v>
      </c>
      <c r="F31" s="31" t="s">
        <v>396</v>
      </c>
      <c r="G31" s="28" t="s">
        <v>57</v>
      </c>
      <c r="H31" s="32">
        <v>8</v>
      </c>
      <c r="I31" s="32">
        <v>6.5</v>
      </c>
      <c r="J31" s="32">
        <v>7</v>
      </c>
      <c r="K31" s="32" t="s">
        <v>28</v>
      </c>
      <c r="L31" s="39"/>
      <c r="M31" s="39"/>
      <c r="N31" s="39"/>
      <c r="O31" s="134"/>
      <c r="P31" s="34">
        <v>5</v>
      </c>
      <c r="Q31" s="35">
        <f>ROUND(SUMPRODUCT(H31:P31,$H$9:$P$9)/100,1)</f>
        <v>5.8</v>
      </c>
      <c r="R31" s="36" t="str">
        <f>IF(AND($Q31&gt;=9,$Q31&lt;=10),"A+","")&amp;IF(AND($Q31&gt;=8.5,$Q31&lt;=8.9),"A","")&amp;IF(AND($Q31&gt;=8,$Q31&lt;=8.4),"B+","")&amp;IF(AND($Q31&gt;=7,$Q31&lt;=7.9),"B","")&amp;IF(AND($Q31&gt;=6.5,$Q31&lt;=6.9),"C+","")&amp;IF(AND($Q31&gt;=5.5,$Q31&lt;=6.4),"C","")&amp;IF(AND($Q31&gt;=5,$Q31&lt;=5.4),"D+","")&amp;IF(AND($Q31&gt;=4,$Q31&lt;=4.9),"D","")&amp;IF(AND($Q31&lt;4),"F","")</f>
        <v>C</v>
      </c>
      <c r="S31" s="37" t="str">
        <f>IF($Q31&lt;4,"Kém",IF(AND($Q31&gt;=4,$Q31&lt;=5.4),"Trung bình yếu",IF(AND($Q31&gt;=5.5,$Q31&lt;=6.9),"Trung bình",IF(AND($Q31&gt;=7,$Q31&lt;=8.4),"Khá",IF(AND($Q31&gt;=8.5,$Q31&lt;=10),"Giỏi","")))))</f>
        <v>Trung bình</v>
      </c>
      <c r="T31" s="38" t="str">
        <f>+IF(OR($H31=0,$I31=0,$J31=0,$K31=0),"Không đủ ĐKDT","")</f>
        <v/>
      </c>
      <c r="U31" s="90" t="s">
        <v>499</v>
      </c>
      <c r="V31" s="3"/>
      <c r="W31" s="26"/>
      <c r="X31" s="76" t="str">
        <f>IF(T31="Không đủ ĐKDT","Học lại",IF(T31="Đình chỉ thi","Học lại",IF(AND(MID(G31,2,2)&gt;="12",T31="Vắng"),"Học lại",IF(T31="Vắng có phép", "Thi lại",IF(T31="Nợ học phí", "Thi lại",IF(AND((MID(G31,2,2)&lt;"12"),Q31&lt;4.5),"Thi lại",IF(Q31&lt;4,"Học lại","Đạt")))))))</f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30" customHeight="1">
      <c r="B32" s="27">
        <v>23</v>
      </c>
      <c r="C32" s="28" t="s">
        <v>421</v>
      </c>
      <c r="D32" s="29" t="s">
        <v>422</v>
      </c>
      <c r="E32" s="30" t="s">
        <v>417</v>
      </c>
      <c r="F32" s="31" t="s">
        <v>423</v>
      </c>
      <c r="G32" s="28" t="s">
        <v>57</v>
      </c>
      <c r="H32" s="32">
        <v>8</v>
      </c>
      <c r="I32" s="32">
        <v>6.5</v>
      </c>
      <c r="J32" s="32">
        <v>7</v>
      </c>
      <c r="K32" s="32" t="s">
        <v>28</v>
      </c>
      <c r="L32" s="39"/>
      <c r="M32" s="39"/>
      <c r="N32" s="39"/>
      <c r="O32" s="134"/>
      <c r="P32" s="34" t="s">
        <v>503</v>
      </c>
      <c r="Q32" s="35">
        <v>0</v>
      </c>
      <c r="R32" s="36" t="str">
        <f>IF(AND($Q32&gt;=9,$Q32&lt;=10),"A+","")&amp;IF(AND($Q32&gt;=8.5,$Q32&lt;=8.9),"A","")&amp;IF(AND($Q32&gt;=8,$Q32&lt;=8.4),"B+","")&amp;IF(AND($Q32&gt;=7,$Q32&lt;=7.9),"B","")&amp;IF(AND($Q32&gt;=6.5,$Q32&lt;=6.9),"C+","")&amp;IF(AND($Q32&gt;=5.5,$Q32&lt;=6.4),"C","")&amp;IF(AND($Q32&gt;=5,$Q32&lt;=5.4),"D+","")&amp;IF(AND($Q32&gt;=4,$Q32&lt;=4.9),"D","")&amp;IF(AND($Q32&lt;4),"F","")</f>
        <v>F</v>
      </c>
      <c r="S32" s="37" t="str">
        <f>IF($Q32&lt;4,"Kém",IF(AND($Q32&gt;=4,$Q32&lt;=5.4),"Trung bình yếu",IF(AND($Q32&gt;=5.5,$Q32&lt;=6.9),"Trung bình",IF(AND($Q32&gt;=7,$Q32&lt;=8.4),"Khá",IF(AND($Q32&gt;=8.5,$Q32&lt;=10),"Giỏi","")))))</f>
        <v>Kém</v>
      </c>
      <c r="T32" s="38" t="str">
        <f>+IF(OR($H32=0,$I32=0,$J32=0,$K32=0),"Không đủ ĐKDT","")</f>
        <v/>
      </c>
      <c r="U32" s="90" t="s">
        <v>499</v>
      </c>
      <c r="V32" s="3"/>
      <c r="W32" s="26"/>
      <c r="X32" s="76" t="str">
        <f>IF(T32="Không đủ ĐKDT","Học lại",IF(T32="Đình chỉ thi","Học lại",IF(AND(MID(G32,2,2)&gt;="12",T32="Vắng"),"Học lại",IF(T32="Vắng có phép", "Thi lại",IF(T32="Nợ học phí", "Thi lại",IF(AND((MID(G32,2,2)&lt;"12"),Q32&lt;4.5),"Thi lại",IF(Q32&lt;4,"Học lại","Đạt")))))))</f>
        <v>Học lại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30" customHeight="1">
      <c r="B33" s="27">
        <v>24</v>
      </c>
      <c r="C33" s="28" t="s">
        <v>424</v>
      </c>
      <c r="D33" s="29" t="s">
        <v>425</v>
      </c>
      <c r="E33" s="30" t="s">
        <v>305</v>
      </c>
      <c r="F33" s="31" t="s">
        <v>401</v>
      </c>
      <c r="G33" s="28" t="s">
        <v>66</v>
      </c>
      <c r="H33" s="32">
        <v>10</v>
      </c>
      <c r="I33" s="32">
        <v>6</v>
      </c>
      <c r="J33" s="32">
        <v>6.5</v>
      </c>
      <c r="K33" s="32" t="s">
        <v>28</v>
      </c>
      <c r="L33" s="39"/>
      <c r="M33" s="39"/>
      <c r="N33" s="39"/>
      <c r="O33" s="134"/>
      <c r="P33" s="34">
        <v>6</v>
      </c>
      <c r="Q33" s="35">
        <f>ROUND(SUMPRODUCT(H33:P33,$H$9:$P$9)/100,1)</f>
        <v>6.5</v>
      </c>
      <c r="R33" s="36" t="str">
        <f>IF(AND($Q33&gt;=9,$Q33&lt;=10),"A+","")&amp;IF(AND($Q33&gt;=8.5,$Q33&lt;=8.9),"A","")&amp;IF(AND($Q33&gt;=8,$Q33&lt;=8.4),"B+","")&amp;IF(AND($Q33&gt;=7,$Q33&lt;=7.9),"B","")&amp;IF(AND($Q33&gt;=6.5,$Q33&lt;=6.9),"C+","")&amp;IF(AND($Q33&gt;=5.5,$Q33&lt;=6.4),"C","")&amp;IF(AND($Q33&gt;=5,$Q33&lt;=5.4),"D+","")&amp;IF(AND($Q33&gt;=4,$Q33&lt;=4.9),"D","")&amp;IF(AND($Q33&lt;4),"F","")</f>
        <v>C+</v>
      </c>
      <c r="S33" s="37" t="str">
        <f>IF($Q33&lt;4,"Kém",IF(AND($Q33&gt;=4,$Q33&lt;=5.4),"Trung bình yếu",IF(AND($Q33&gt;=5.5,$Q33&lt;=6.9),"Trung bình",IF(AND($Q33&gt;=7,$Q33&lt;=8.4),"Khá",IF(AND($Q33&gt;=8.5,$Q33&lt;=10),"Giỏi","")))))</f>
        <v>Trung bình</v>
      </c>
      <c r="T33" s="38" t="str">
        <f>+IF(OR($H33=0,$I33=0,$J33=0,$K33=0),"Không đủ ĐKDT","")</f>
        <v/>
      </c>
      <c r="U33" s="90" t="s">
        <v>499</v>
      </c>
      <c r="V33" s="3"/>
      <c r="W33" s="26"/>
      <c r="X33" s="76" t="str">
        <f>IF(T33="Không đủ ĐKDT","Học lại",IF(T33="Đình chỉ thi","Học lại",IF(AND(MID(G33,2,2)&gt;="12",T33="Vắng"),"Học lại",IF(T33="Vắng có phép", "Thi lại",IF(T33="Nợ học phí", "Thi lại",IF(AND((MID(G33,2,2)&lt;"12"),Q33&lt;4.5),"Thi lại",IF(Q33&lt;4,"Học lại","Đạt")))))))</f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30" customHeight="1">
      <c r="B34" s="27">
        <v>25</v>
      </c>
      <c r="C34" s="28" t="s">
        <v>426</v>
      </c>
      <c r="D34" s="29" t="s">
        <v>427</v>
      </c>
      <c r="E34" s="30" t="s">
        <v>305</v>
      </c>
      <c r="F34" s="31" t="s">
        <v>133</v>
      </c>
      <c r="G34" s="28" t="s">
        <v>57</v>
      </c>
      <c r="H34" s="32">
        <v>8</v>
      </c>
      <c r="I34" s="32">
        <v>5.5</v>
      </c>
      <c r="J34" s="32">
        <v>7</v>
      </c>
      <c r="K34" s="32" t="s">
        <v>28</v>
      </c>
      <c r="L34" s="39"/>
      <c r="M34" s="39"/>
      <c r="N34" s="39"/>
      <c r="O34" s="134"/>
      <c r="P34" s="34">
        <v>2</v>
      </c>
      <c r="Q34" s="35">
        <f>ROUND(SUMPRODUCT(H34:P34,$H$9:$P$9)/100,1)</f>
        <v>3.8</v>
      </c>
      <c r="R34" s="36" t="str">
        <f>IF(AND($Q34&gt;=9,$Q34&lt;=10),"A+","")&amp;IF(AND($Q34&gt;=8.5,$Q34&lt;=8.9),"A","")&amp;IF(AND($Q34&gt;=8,$Q34&lt;=8.4),"B+","")&amp;IF(AND($Q34&gt;=7,$Q34&lt;=7.9),"B","")&amp;IF(AND($Q34&gt;=6.5,$Q34&lt;=6.9),"C+","")&amp;IF(AND($Q34&gt;=5.5,$Q34&lt;=6.4),"C","")&amp;IF(AND($Q34&gt;=5,$Q34&lt;=5.4),"D+","")&amp;IF(AND($Q34&gt;=4,$Q34&lt;=4.9),"D","")&amp;IF(AND($Q34&lt;4),"F","")</f>
        <v>F</v>
      </c>
      <c r="S34" s="37" t="str">
        <f>IF($Q34&lt;4,"Kém",IF(AND($Q34&gt;=4,$Q34&lt;=5.4),"Trung bình yếu",IF(AND($Q34&gt;=5.5,$Q34&lt;=6.9),"Trung bình",IF(AND($Q34&gt;=7,$Q34&lt;=8.4),"Khá",IF(AND($Q34&gt;=8.5,$Q34&lt;=10),"Giỏi","")))))</f>
        <v>Kém</v>
      </c>
      <c r="T34" s="38" t="str">
        <f>+IF(OR($H34=0,$I34=0,$J34=0,$K34=0),"Không đủ ĐKDT","")</f>
        <v/>
      </c>
      <c r="U34" s="90" t="s">
        <v>500</v>
      </c>
      <c r="V34" s="3"/>
      <c r="W34" s="26"/>
      <c r="X34" s="76" t="str">
        <f>IF(T34="Không đủ ĐKDT","Học lại",IF(T34="Đình chỉ thi","Học lại",IF(AND(MID(G34,2,2)&gt;="12",T34="Vắng"),"Học lại",IF(T34="Vắng có phép", "Thi lại",IF(T34="Nợ học phí", "Thi lại",IF(AND((MID(G34,2,2)&lt;"12"),Q34&lt;4.5),"Thi lại",IF(Q34&lt;4,"Học lại","Đạt")))))))</f>
        <v>Học lại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30" customHeight="1">
      <c r="B35" s="27">
        <v>26</v>
      </c>
      <c r="C35" s="28" t="s">
        <v>428</v>
      </c>
      <c r="D35" s="29" t="s">
        <v>429</v>
      </c>
      <c r="E35" s="30" t="s">
        <v>305</v>
      </c>
      <c r="F35" s="31" t="s">
        <v>430</v>
      </c>
      <c r="G35" s="28" t="s">
        <v>62</v>
      </c>
      <c r="H35" s="32">
        <v>9</v>
      </c>
      <c r="I35" s="32">
        <v>8</v>
      </c>
      <c r="J35" s="32">
        <v>7.5</v>
      </c>
      <c r="K35" s="32" t="s">
        <v>28</v>
      </c>
      <c r="L35" s="39"/>
      <c r="M35" s="39"/>
      <c r="N35" s="39"/>
      <c r="O35" s="134"/>
      <c r="P35" s="34">
        <v>8</v>
      </c>
      <c r="Q35" s="35">
        <f>ROUND(SUMPRODUCT(H35:P35,$H$9:$P$9)/100,1)</f>
        <v>8.1</v>
      </c>
      <c r="R35" s="36" t="str">
        <f>IF(AND($Q35&gt;=9,$Q35&lt;=10),"A+","")&amp;IF(AND($Q35&gt;=8.5,$Q35&lt;=8.9),"A","")&amp;IF(AND($Q35&gt;=8,$Q35&lt;=8.4),"B+","")&amp;IF(AND($Q35&gt;=7,$Q35&lt;=7.9),"B","")&amp;IF(AND($Q35&gt;=6.5,$Q35&lt;=6.9),"C+","")&amp;IF(AND($Q35&gt;=5.5,$Q35&lt;=6.4),"C","")&amp;IF(AND($Q35&gt;=5,$Q35&lt;=5.4),"D+","")&amp;IF(AND($Q35&gt;=4,$Q35&lt;=4.9),"D","")&amp;IF(AND($Q35&lt;4),"F","")</f>
        <v>B+</v>
      </c>
      <c r="S35" s="37" t="str">
        <f>IF($Q35&lt;4,"Kém",IF(AND($Q35&gt;=4,$Q35&lt;=5.4),"Trung bình yếu",IF(AND($Q35&gt;=5.5,$Q35&lt;=6.9),"Trung bình",IF(AND($Q35&gt;=7,$Q35&lt;=8.4),"Khá",IF(AND($Q35&gt;=8.5,$Q35&lt;=10),"Giỏi","")))))</f>
        <v>Khá</v>
      </c>
      <c r="T35" s="38" t="str">
        <f>+IF(OR($H35=0,$I35=0,$J35=0,$K35=0),"Không đủ ĐKDT","")</f>
        <v/>
      </c>
      <c r="U35" s="90" t="s">
        <v>500</v>
      </c>
      <c r="V35" s="3"/>
      <c r="W35" s="26"/>
      <c r="X35" s="76" t="str">
        <f>IF(T35="Không đủ ĐKDT","Học lại",IF(T35="Đình chỉ thi","Học lại",IF(AND(MID(G35,2,2)&gt;="12",T35="Vắng"),"Học lại",IF(T35="Vắng có phép", "Thi lại",IF(T35="Nợ học phí", "Thi lại",IF(AND((MID(G35,2,2)&lt;"12"),Q35&lt;4.5),"Thi lại",IF(Q35&lt;4,"Học lại","Đạt")))))))</f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30" customHeight="1">
      <c r="B36" s="27">
        <v>27</v>
      </c>
      <c r="C36" s="28" t="s">
        <v>431</v>
      </c>
      <c r="D36" s="29" t="s">
        <v>393</v>
      </c>
      <c r="E36" s="30" t="s">
        <v>432</v>
      </c>
      <c r="F36" s="31" t="s">
        <v>433</v>
      </c>
      <c r="G36" s="28" t="s">
        <v>57</v>
      </c>
      <c r="H36" s="32">
        <v>10</v>
      </c>
      <c r="I36" s="32">
        <v>7.5</v>
      </c>
      <c r="J36" s="32">
        <v>7</v>
      </c>
      <c r="K36" s="32" t="s">
        <v>28</v>
      </c>
      <c r="L36" s="39"/>
      <c r="M36" s="39"/>
      <c r="N36" s="39"/>
      <c r="O36" s="134"/>
      <c r="P36" s="34">
        <v>5</v>
      </c>
      <c r="Q36" s="35">
        <f>ROUND(SUMPRODUCT(H36:P36,$H$9:$P$9)/100,1)</f>
        <v>6.2</v>
      </c>
      <c r="R36" s="36" t="str">
        <f>IF(AND($Q36&gt;=9,$Q36&lt;=10),"A+","")&amp;IF(AND($Q36&gt;=8.5,$Q36&lt;=8.9),"A","")&amp;IF(AND($Q36&gt;=8,$Q36&lt;=8.4),"B+","")&amp;IF(AND($Q36&gt;=7,$Q36&lt;=7.9),"B","")&amp;IF(AND($Q36&gt;=6.5,$Q36&lt;=6.9),"C+","")&amp;IF(AND($Q36&gt;=5.5,$Q36&lt;=6.4),"C","")&amp;IF(AND($Q36&gt;=5,$Q36&lt;=5.4),"D+","")&amp;IF(AND($Q36&gt;=4,$Q36&lt;=4.9),"D","")&amp;IF(AND($Q36&lt;4),"F","")</f>
        <v>C</v>
      </c>
      <c r="S36" s="37" t="str">
        <f>IF($Q36&lt;4,"Kém",IF(AND($Q36&gt;=4,$Q36&lt;=5.4),"Trung bình yếu",IF(AND($Q36&gt;=5.5,$Q36&lt;=6.9),"Trung bình",IF(AND($Q36&gt;=7,$Q36&lt;=8.4),"Khá",IF(AND($Q36&gt;=8.5,$Q36&lt;=10),"Giỏi","")))))</f>
        <v>Trung bình</v>
      </c>
      <c r="T36" s="38" t="str">
        <f>+IF(OR($H36=0,$I36=0,$J36=0,$K36=0),"Không đủ ĐKDT","")</f>
        <v/>
      </c>
      <c r="U36" s="90" t="s">
        <v>500</v>
      </c>
      <c r="V36" s="3"/>
      <c r="W36" s="26"/>
      <c r="X36" s="76" t="str">
        <f>IF(T36="Không đủ ĐKDT","Học lại",IF(T36="Đình chỉ thi","Học lại",IF(AND(MID(G36,2,2)&gt;="12",T36="Vắng"),"Học lại",IF(T36="Vắng có phép", "Thi lại",IF(T36="Nợ học phí", "Thi lại",IF(AND((MID(G36,2,2)&lt;"12"),Q36&lt;4.5),"Thi lại",IF(Q36&lt;4,"Học lại","Đạt")))))))</f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30" customHeight="1">
      <c r="B37" s="27">
        <v>28</v>
      </c>
      <c r="C37" s="28" t="s">
        <v>434</v>
      </c>
      <c r="D37" s="29" t="s">
        <v>156</v>
      </c>
      <c r="E37" s="30" t="s">
        <v>435</v>
      </c>
      <c r="F37" s="31" t="s">
        <v>298</v>
      </c>
      <c r="G37" s="28" t="s">
        <v>66</v>
      </c>
      <c r="H37" s="32">
        <v>10</v>
      </c>
      <c r="I37" s="32">
        <v>8</v>
      </c>
      <c r="J37" s="32">
        <v>7.5</v>
      </c>
      <c r="K37" s="32" t="s">
        <v>28</v>
      </c>
      <c r="L37" s="39"/>
      <c r="M37" s="39"/>
      <c r="N37" s="39"/>
      <c r="O37" s="134"/>
      <c r="P37" s="34">
        <v>8</v>
      </c>
      <c r="Q37" s="35">
        <f>ROUND(SUMPRODUCT(H37:P37,$H$9:$P$9)/100,1)</f>
        <v>8.1999999999999993</v>
      </c>
      <c r="R37" s="36" t="str">
        <f>IF(AND($Q37&gt;=9,$Q37&lt;=10),"A+","")&amp;IF(AND($Q37&gt;=8.5,$Q37&lt;=8.9),"A","")&amp;IF(AND($Q37&gt;=8,$Q37&lt;=8.4),"B+","")&amp;IF(AND($Q37&gt;=7,$Q37&lt;=7.9),"B","")&amp;IF(AND($Q37&gt;=6.5,$Q37&lt;=6.9),"C+","")&amp;IF(AND($Q37&gt;=5.5,$Q37&lt;=6.4),"C","")&amp;IF(AND($Q37&gt;=5,$Q37&lt;=5.4),"D+","")&amp;IF(AND($Q37&gt;=4,$Q37&lt;=4.9),"D","")&amp;IF(AND($Q37&lt;4),"F","")</f>
        <v>B+</v>
      </c>
      <c r="S37" s="37" t="str">
        <f>IF($Q37&lt;4,"Kém",IF(AND($Q37&gt;=4,$Q37&lt;=5.4),"Trung bình yếu",IF(AND($Q37&gt;=5.5,$Q37&lt;=6.9),"Trung bình",IF(AND($Q37&gt;=7,$Q37&lt;=8.4),"Khá",IF(AND($Q37&gt;=8.5,$Q37&lt;=10),"Giỏi","")))))</f>
        <v>Khá</v>
      </c>
      <c r="T37" s="38" t="str">
        <f>+IF(OR($H37=0,$I37=0,$J37=0,$K37=0),"Không đủ ĐKDT","")</f>
        <v/>
      </c>
      <c r="U37" s="90" t="s">
        <v>500</v>
      </c>
      <c r="V37" s="3"/>
      <c r="W37" s="26"/>
      <c r="X37" s="76" t="str">
        <f>IF(T37="Không đủ ĐKDT","Học lại",IF(T37="Đình chỉ thi","Học lại",IF(AND(MID(G37,2,2)&gt;="12",T37="Vắng"),"Học lại",IF(T37="Vắng có phép", "Thi lại",IF(T37="Nợ học phí", "Thi lại",IF(AND((MID(G37,2,2)&lt;"12"),Q37&lt;4.5),"Thi lại",IF(Q37&lt;4,"Học lại","Đạt")))))))</f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30" customHeight="1">
      <c r="B38" s="27">
        <v>29</v>
      </c>
      <c r="C38" s="28" t="s">
        <v>436</v>
      </c>
      <c r="D38" s="29" t="s">
        <v>156</v>
      </c>
      <c r="E38" s="30" t="s">
        <v>157</v>
      </c>
      <c r="F38" s="31" t="s">
        <v>437</v>
      </c>
      <c r="G38" s="28" t="s">
        <v>57</v>
      </c>
      <c r="H38" s="32">
        <v>10</v>
      </c>
      <c r="I38" s="32">
        <v>7</v>
      </c>
      <c r="J38" s="32">
        <v>7</v>
      </c>
      <c r="K38" s="32" t="s">
        <v>28</v>
      </c>
      <c r="L38" s="39"/>
      <c r="M38" s="39"/>
      <c r="N38" s="39"/>
      <c r="O38" s="134"/>
      <c r="P38" s="34">
        <v>5.5</v>
      </c>
      <c r="Q38" s="35">
        <f>ROUND(SUMPRODUCT(H38:P38,$H$9:$P$9)/100,1)</f>
        <v>6.4</v>
      </c>
      <c r="R38" s="36" t="str">
        <f>IF(AND($Q38&gt;=9,$Q38&lt;=10),"A+","")&amp;IF(AND($Q38&gt;=8.5,$Q38&lt;=8.9),"A","")&amp;IF(AND($Q38&gt;=8,$Q38&lt;=8.4),"B+","")&amp;IF(AND($Q38&gt;=7,$Q38&lt;=7.9),"B","")&amp;IF(AND($Q38&gt;=6.5,$Q38&lt;=6.9),"C+","")&amp;IF(AND($Q38&gt;=5.5,$Q38&lt;=6.4),"C","")&amp;IF(AND($Q38&gt;=5,$Q38&lt;=5.4),"D+","")&amp;IF(AND($Q38&gt;=4,$Q38&lt;=4.9),"D","")&amp;IF(AND($Q38&lt;4),"F","")</f>
        <v>C</v>
      </c>
      <c r="S38" s="37" t="str">
        <f>IF($Q38&lt;4,"Kém",IF(AND($Q38&gt;=4,$Q38&lt;=5.4),"Trung bình yếu",IF(AND($Q38&gt;=5.5,$Q38&lt;=6.9),"Trung bình",IF(AND($Q38&gt;=7,$Q38&lt;=8.4),"Khá",IF(AND($Q38&gt;=8.5,$Q38&lt;=10),"Giỏi","")))))</f>
        <v>Trung bình</v>
      </c>
      <c r="T38" s="38" t="str">
        <f>+IF(OR($H38=0,$I38=0,$J38=0,$K38=0),"Không đủ ĐKDT","")</f>
        <v/>
      </c>
      <c r="U38" s="90" t="s">
        <v>500</v>
      </c>
      <c r="V38" s="3"/>
      <c r="W38" s="26"/>
      <c r="X38" s="76" t="str">
        <f>IF(T38="Không đủ ĐKDT","Học lại",IF(T38="Đình chỉ thi","Học lại",IF(AND(MID(G38,2,2)&gt;="12",T38="Vắng"),"Học lại",IF(T38="Vắng có phép", "Thi lại",IF(T38="Nợ học phí", "Thi lại",IF(AND((MID(G38,2,2)&lt;"12"),Q38&lt;4.5),"Thi lại",IF(Q38&lt;4,"Học lại","Đạt")))))))</f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30" customHeight="1">
      <c r="B39" s="27">
        <v>30</v>
      </c>
      <c r="C39" s="28" t="s">
        <v>438</v>
      </c>
      <c r="D39" s="29" t="s">
        <v>439</v>
      </c>
      <c r="E39" s="30" t="s">
        <v>440</v>
      </c>
      <c r="F39" s="31" t="s">
        <v>441</v>
      </c>
      <c r="G39" s="28" t="s">
        <v>62</v>
      </c>
      <c r="H39" s="32">
        <v>10</v>
      </c>
      <c r="I39" s="32">
        <v>8.5</v>
      </c>
      <c r="J39" s="32">
        <v>7</v>
      </c>
      <c r="K39" s="32" t="s">
        <v>28</v>
      </c>
      <c r="L39" s="39"/>
      <c r="M39" s="39"/>
      <c r="N39" s="39"/>
      <c r="O39" s="134"/>
      <c r="P39" s="34">
        <v>9</v>
      </c>
      <c r="Q39" s="35">
        <f>ROUND(SUMPRODUCT(H39:P39,$H$9:$P$9)/100,1)</f>
        <v>8.8000000000000007</v>
      </c>
      <c r="R39" s="36" t="str">
        <f>IF(AND($Q39&gt;=9,$Q39&lt;=10),"A+","")&amp;IF(AND($Q39&gt;=8.5,$Q39&lt;=8.9),"A","")&amp;IF(AND($Q39&gt;=8,$Q39&lt;=8.4),"B+","")&amp;IF(AND($Q39&gt;=7,$Q39&lt;=7.9),"B","")&amp;IF(AND($Q39&gt;=6.5,$Q39&lt;=6.9),"C+","")&amp;IF(AND($Q39&gt;=5.5,$Q39&lt;=6.4),"C","")&amp;IF(AND($Q39&gt;=5,$Q39&lt;=5.4),"D+","")&amp;IF(AND($Q39&gt;=4,$Q39&lt;=4.9),"D","")&amp;IF(AND($Q39&lt;4),"F","")</f>
        <v>A</v>
      </c>
      <c r="S39" s="37" t="str">
        <f>IF($Q39&lt;4,"Kém",IF(AND($Q39&gt;=4,$Q39&lt;=5.4),"Trung bình yếu",IF(AND($Q39&gt;=5.5,$Q39&lt;=6.9),"Trung bình",IF(AND($Q39&gt;=7,$Q39&lt;=8.4),"Khá",IF(AND($Q39&gt;=8.5,$Q39&lt;=10),"Giỏi","")))))</f>
        <v>Giỏi</v>
      </c>
      <c r="T39" s="38" t="str">
        <f>+IF(OR($H39=0,$I39=0,$J39=0,$K39=0),"Không đủ ĐKDT","")</f>
        <v/>
      </c>
      <c r="U39" s="90" t="s">
        <v>500</v>
      </c>
      <c r="V39" s="3"/>
      <c r="W39" s="26"/>
      <c r="X39" s="76" t="str">
        <f>IF(T39="Không đủ ĐKDT","Học lại",IF(T39="Đình chỉ thi","Học lại",IF(AND(MID(G39,2,2)&gt;="12",T39="Vắng"),"Học lại",IF(T39="Vắng có phép", "Thi lại",IF(T39="Nợ học phí", "Thi lại",IF(AND((MID(G39,2,2)&lt;"12"),Q39&lt;4.5),"Thi lại",IF(Q39&lt;4,"Học lại","Đạt")))))))</f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30" customHeight="1">
      <c r="B40" s="27">
        <v>31</v>
      </c>
      <c r="C40" s="28" t="s">
        <v>442</v>
      </c>
      <c r="D40" s="29" t="s">
        <v>443</v>
      </c>
      <c r="E40" s="30" t="s">
        <v>444</v>
      </c>
      <c r="F40" s="31" t="s">
        <v>445</v>
      </c>
      <c r="G40" s="28" t="s">
        <v>57</v>
      </c>
      <c r="H40" s="32">
        <v>0</v>
      </c>
      <c r="I40" s="32">
        <v>0</v>
      </c>
      <c r="J40" s="32">
        <v>0</v>
      </c>
      <c r="K40" s="32" t="s">
        <v>28</v>
      </c>
      <c r="L40" s="39"/>
      <c r="M40" s="39"/>
      <c r="N40" s="39"/>
      <c r="O40" s="134"/>
      <c r="P40" s="34" t="s">
        <v>502</v>
      </c>
      <c r="Q40" s="35">
        <f>ROUND(SUMPRODUCT(H40:P40,$H$9:$P$9)/100,1)</f>
        <v>0</v>
      </c>
      <c r="R40" s="36" t="str">
        <f>IF(AND($Q40&gt;=9,$Q40&lt;=10),"A+","")&amp;IF(AND($Q40&gt;=8.5,$Q40&lt;=8.9),"A","")&amp;IF(AND($Q40&gt;=8,$Q40&lt;=8.4),"B+","")&amp;IF(AND($Q40&gt;=7,$Q40&lt;=7.9),"B","")&amp;IF(AND($Q40&gt;=6.5,$Q40&lt;=6.9),"C+","")&amp;IF(AND($Q40&gt;=5.5,$Q40&lt;=6.4),"C","")&amp;IF(AND($Q40&gt;=5,$Q40&lt;=5.4),"D+","")&amp;IF(AND($Q40&gt;=4,$Q40&lt;=4.9),"D","")&amp;IF(AND($Q40&lt;4),"F","")</f>
        <v>F</v>
      </c>
      <c r="S40" s="37" t="str">
        <f>IF($Q40&lt;4,"Kém",IF(AND($Q40&gt;=4,$Q40&lt;=5.4),"Trung bình yếu",IF(AND($Q40&gt;=5.5,$Q40&lt;=6.9),"Trung bình",IF(AND($Q40&gt;=7,$Q40&lt;=8.4),"Khá",IF(AND($Q40&gt;=8.5,$Q40&lt;=10),"Giỏi","")))))</f>
        <v>Kém</v>
      </c>
      <c r="T40" s="38" t="str">
        <f>+IF(OR($H40=0,$I40=0,$J40=0,$K40=0),"Không đủ ĐKDT","")</f>
        <v>Không đủ ĐKDT</v>
      </c>
      <c r="U40" s="90" t="s">
        <v>500</v>
      </c>
      <c r="V40" s="3"/>
      <c r="W40" s="26"/>
      <c r="X40" s="76" t="str">
        <f>IF(T40="Không đủ ĐKDT","Học lại",IF(T40="Đình chỉ thi","Học lại",IF(AND(MID(G40,2,2)&gt;="12",T40="Vắng"),"Học lại",IF(T40="Vắng có phép", "Thi lại",IF(T40="Nợ học phí", "Thi lại",IF(AND((MID(G40,2,2)&lt;"12"),Q40&lt;4.5),"Thi lại",IF(Q40&lt;4,"Học lại","Đạt")))))))</f>
        <v>Học lại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30" customHeight="1">
      <c r="B41" s="27">
        <v>32</v>
      </c>
      <c r="C41" s="28" t="s">
        <v>446</v>
      </c>
      <c r="D41" s="29" t="s">
        <v>447</v>
      </c>
      <c r="E41" s="30" t="s">
        <v>190</v>
      </c>
      <c r="F41" s="31" t="s">
        <v>430</v>
      </c>
      <c r="G41" s="28" t="s">
        <v>66</v>
      </c>
      <c r="H41" s="32">
        <v>7</v>
      </c>
      <c r="I41" s="32">
        <v>3.5</v>
      </c>
      <c r="J41" s="32">
        <v>5.5</v>
      </c>
      <c r="K41" s="32" t="s">
        <v>28</v>
      </c>
      <c r="L41" s="39"/>
      <c r="M41" s="39"/>
      <c r="N41" s="39"/>
      <c r="O41" s="134"/>
      <c r="P41" s="34" t="s">
        <v>503</v>
      </c>
      <c r="Q41" s="35">
        <f>ROUND(SUMPRODUCT(H41:P41,$H$9:$P$9)/100,1)</f>
        <v>2</v>
      </c>
      <c r="R41" s="36" t="str">
        <f>IF(AND($Q41&gt;=9,$Q41&lt;=10),"A+","")&amp;IF(AND($Q41&gt;=8.5,$Q41&lt;=8.9),"A","")&amp;IF(AND($Q41&gt;=8,$Q41&lt;=8.4),"B+","")&amp;IF(AND($Q41&gt;=7,$Q41&lt;=7.9),"B","")&amp;IF(AND($Q41&gt;=6.5,$Q41&lt;=6.9),"C+","")&amp;IF(AND($Q41&gt;=5.5,$Q41&lt;=6.4),"C","")&amp;IF(AND($Q41&gt;=5,$Q41&lt;=5.4),"D+","")&amp;IF(AND($Q41&gt;=4,$Q41&lt;=4.9),"D","")&amp;IF(AND($Q41&lt;4),"F","")</f>
        <v>F</v>
      </c>
      <c r="S41" s="37" t="str">
        <f>IF($Q41&lt;4,"Kém",IF(AND($Q41&gt;=4,$Q41&lt;=5.4),"Trung bình yếu",IF(AND($Q41&gt;=5.5,$Q41&lt;=6.9),"Trung bình",IF(AND($Q41&gt;=7,$Q41&lt;=8.4),"Khá",IF(AND($Q41&gt;=8.5,$Q41&lt;=10),"Giỏi","")))))</f>
        <v>Kém</v>
      </c>
      <c r="T41" s="38" t="s">
        <v>504</v>
      </c>
      <c r="U41" s="90" t="s">
        <v>500</v>
      </c>
      <c r="V41" s="3"/>
      <c r="W41" s="26"/>
      <c r="X41" s="76" t="str">
        <f>IF(T41="Không đủ ĐKDT","Học lại",IF(T41="Đình chỉ thi","Học lại",IF(AND(MID(G41,2,2)&gt;="12",T41="Vắng"),"Học lại",IF(T41="Vắng có phép", "Thi lại",IF(T41="Nợ học phí", "Thi lại",IF(AND((MID(G41,2,2)&lt;"12"),Q41&lt;4.5),"Thi lại",IF(Q41&lt;4,"Học lại","Đạt")))))))</f>
        <v>Học lại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30" customHeight="1">
      <c r="B42" s="27">
        <v>33</v>
      </c>
      <c r="C42" s="28" t="s">
        <v>448</v>
      </c>
      <c r="D42" s="29" t="s">
        <v>449</v>
      </c>
      <c r="E42" s="30" t="s">
        <v>450</v>
      </c>
      <c r="F42" s="31" t="s">
        <v>451</v>
      </c>
      <c r="G42" s="28" t="s">
        <v>57</v>
      </c>
      <c r="H42" s="32">
        <v>10</v>
      </c>
      <c r="I42" s="32">
        <v>7.5</v>
      </c>
      <c r="J42" s="32">
        <v>7</v>
      </c>
      <c r="K42" s="32" t="s">
        <v>28</v>
      </c>
      <c r="L42" s="39"/>
      <c r="M42" s="39"/>
      <c r="N42" s="39"/>
      <c r="O42" s="134"/>
      <c r="P42" s="34">
        <v>4</v>
      </c>
      <c r="Q42" s="35">
        <f>ROUND(SUMPRODUCT(H42:P42,$H$9:$P$9)/100,1)</f>
        <v>5.6</v>
      </c>
      <c r="R42" s="36" t="str">
        <f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7" t="str">
        <f>IF($Q42&lt;4,"Kém",IF(AND($Q42&gt;=4,$Q42&lt;=5.4),"Trung bình yếu",IF(AND($Q42&gt;=5.5,$Q42&lt;=6.9),"Trung bình",IF(AND($Q42&gt;=7,$Q42&lt;=8.4),"Khá",IF(AND($Q42&gt;=8.5,$Q42&lt;=10),"Giỏi","")))))</f>
        <v>Trung bình</v>
      </c>
      <c r="T42" s="38" t="str">
        <f>+IF(OR($H42=0,$I42=0,$J42=0,$K42=0),"Không đủ ĐKDT","")</f>
        <v/>
      </c>
      <c r="U42" s="90" t="s">
        <v>500</v>
      </c>
      <c r="V42" s="3"/>
      <c r="W42" s="26"/>
      <c r="X42" s="76" t="str">
        <f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30" customHeight="1">
      <c r="B43" s="27">
        <v>34</v>
      </c>
      <c r="C43" s="28" t="s">
        <v>452</v>
      </c>
      <c r="D43" s="29" t="s">
        <v>453</v>
      </c>
      <c r="E43" s="30" t="s">
        <v>198</v>
      </c>
      <c r="F43" s="31" t="s">
        <v>454</v>
      </c>
      <c r="G43" s="28" t="s">
        <v>57</v>
      </c>
      <c r="H43" s="32">
        <v>9</v>
      </c>
      <c r="I43" s="32">
        <v>6.5</v>
      </c>
      <c r="J43" s="32">
        <v>5.5</v>
      </c>
      <c r="K43" s="32" t="s">
        <v>28</v>
      </c>
      <c r="L43" s="39"/>
      <c r="M43" s="39"/>
      <c r="N43" s="39"/>
      <c r="O43" s="134"/>
      <c r="P43" s="34">
        <v>6.5</v>
      </c>
      <c r="Q43" s="35">
        <f>ROUND(SUMPRODUCT(H43:P43,$H$9:$P$9)/100,1)</f>
        <v>6.7</v>
      </c>
      <c r="R43" s="36" t="str">
        <f>IF(AND($Q43&gt;=9,$Q43&lt;=10),"A+","")&amp;IF(AND($Q43&gt;=8.5,$Q43&lt;=8.9),"A","")&amp;IF(AND($Q43&gt;=8,$Q43&lt;=8.4),"B+","")&amp;IF(AND($Q43&gt;=7,$Q43&lt;=7.9),"B","")&amp;IF(AND($Q43&gt;=6.5,$Q43&lt;=6.9),"C+","")&amp;IF(AND($Q43&gt;=5.5,$Q43&lt;=6.4),"C","")&amp;IF(AND($Q43&gt;=5,$Q43&lt;=5.4),"D+","")&amp;IF(AND($Q43&gt;=4,$Q43&lt;=4.9),"D","")&amp;IF(AND($Q43&lt;4),"F","")</f>
        <v>C+</v>
      </c>
      <c r="S43" s="37" t="str">
        <f>IF($Q43&lt;4,"Kém",IF(AND($Q43&gt;=4,$Q43&lt;=5.4),"Trung bình yếu",IF(AND($Q43&gt;=5.5,$Q43&lt;=6.9),"Trung bình",IF(AND($Q43&gt;=7,$Q43&lt;=8.4),"Khá",IF(AND($Q43&gt;=8.5,$Q43&lt;=10),"Giỏi","")))))</f>
        <v>Trung bình</v>
      </c>
      <c r="T43" s="38" t="str">
        <f>+IF(OR($H43=0,$I43=0,$J43=0,$K43=0),"Không đủ ĐKDT","")</f>
        <v/>
      </c>
      <c r="U43" s="90" t="s">
        <v>500</v>
      </c>
      <c r="V43" s="3"/>
      <c r="W43" s="26"/>
      <c r="X43" s="76" t="str">
        <f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30" customHeight="1">
      <c r="B44" s="27">
        <v>35</v>
      </c>
      <c r="C44" s="28" t="s">
        <v>455</v>
      </c>
      <c r="D44" s="29" t="s">
        <v>156</v>
      </c>
      <c r="E44" s="30" t="s">
        <v>198</v>
      </c>
      <c r="F44" s="31" t="s">
        <v>456</v>
      </c>
      <c r="G44" s="28" t="s">
        <v>62</v>
      </c>
      <c r="H44" s="32">
        <v>10</v>
      </c>
      <c r="I44" s="32">
        <v>8</v>
      </c>
      <c r="J44" s="32">
        <v>8</v>
      </c>
      <c r="K44" s="32" t="s">
        <v>28</v>
      </c>
      <c r="L44" s="39"/>
      <c r="M44" s="39"/>
      <c r="N44" s="39"/>
      <c r="O44" s="134"/>
      <c r="P44" s="34">
        <v>8</v>
      </c>
      <c r="Q44" s="35">
        <f>ROUND(SUMPRODUCT(H44:P44,$H$9:$P$9)/100,1)</f>
        <v>8.1999999999999993</v>
      </c>
      <c r="R44" s="36" t="str">
        <f>IF(AND($Q44&gt;=9,$Q44&lt;=10),"A+","")&amp;IF(AND($Q44&gt;=8.5,$Q44&lt;=8.9),"A","")&amp;IF(AND($Q44&gt;=8,$Q44&lt;=8.4),"B+","")&amp;IF(AND($Q44&gt;=7,$Q44&lt;=7.9),"B","")&amp;IF(AND($Q44&gt;=6.5,$Q44&lt;=6.9),"C+","")&amp;IF(AND($Q44&gt;=5.5,$Q44&lt;=6.4),"C","")&amp;IF(AND($Q44&gt;=5,$Q44&lt;=5.4),"D+","")&amp;IF(AND($Q44&gt;=4,$Q44&lt;=4.9),"D","")&amp;IF(AND($Q44&lt;4),"F","")</f>
        <v>B+</v>
      </c>
      <c r="S44" s="37" t="str">
        <f>IF($Q44&lt;4,"Kém",IF(AND($Q44&gt;=4,$Q44&lt;=5.4),"Trung bình yếu",IF(AND($Q44&gt;=5.5,$Q44&lt;=6.9),"Trung bình",IF(AND($Q44&gt;=7,$Q44&lt;=8.4),"Khá",IF(AND($Q44&gt;=8.5,$Q44&lt;=10),"Giỏi","")))))</f>
        <v>Khá</v>
      </c>
      <c r="T44" s="38" t="str">
        <f>+IF(OR($H44=0,$I44=0,$J44=0,$K44=0),"Không đủ ĐKDT","")</f>
        <v/>
      </c>
      <c r="U44" s="90" t="s">
        <v>500</v>
      </c>
      <c r="V44" s="3"/>
      <c r="W44" s="26"/>
      <c r="X44" s="76" t="str">
        <f>IF(T44="Không đủ ĐKDT","Học lại",IF(T44="Đình chỉ thi","Học lại",IF(AND(MID(G44,2,2)&gt;="12",T44="Vắng"),"Học lại",IF(T44="Vắng có phép", "Thi lại",IF(T44="Nợ học phí", "Thi lại",IF(AND((MID(G44,2,2)&lt;"12"),Q44&lt;4.5),"Thi lại",IF(Q44&lt;4,"Học lại","Đạt")))))))</f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30" customHeight="1">
      <c r="B45" s="27">
        <v>36</v>
      </c>
      <c r="C45" s="28" t="s">
        <v>457</v>
      </c>
      <c r="D45" s="29" t="s">
        <v>458</v>
      </c>
      <c r="E45" s="30" t="s">
        <v>459</v>
      </c>
      <c r="F45" s="31" t="s">
        <v>147</v>
      </c>
      <c r="G45" s="28" t="s">
        <v>62</v>
      </c>
      <c r="H45" s="32">
        <v>0</v>
      </c>
      <c r="I45" s="32">
        <v>0</v>
      </c>
      <c r="J45" s="32">
        <v>0</v>
      </c>
      <c r="K45" s="32" t="s">
        <v>28</v>
      </c>
      <c r="L45" s="39"/>
      <c r="M45" s="39"/>
      <c r="N45" s="39"/>
      <c r="O45" s="134"/>
      <c r="P45" s="34" t="s">
        <v>502</v>
      </c>
      <c r="Q45" s="35">
        <f>ROUND(SUMPRODUCT(H45:P45,$H$9:$P$9)/100,1)</f>
        <v>0</v>
      </c>
      <c r="R45" s="36" t="str">
        <f>IF(AND($Q45&gt;=9,$Q45&lt;=10),"A+","")&amp;IF(AND($Q45&gt;=8.5,$Q45&lt;=8.9),"A","")&amp;IF(AND($Q45&gt;=8,$Q45&lt;=8.4),"B+","")&amp;IF(AND($Q45&gt;=7,$Q45&lt;=7.9),"B","")&amp;IF(AND($Q45&gt;=6.5,$Q45&lt;=6.9),"C+","")&amp;IF(AND($Q45&gt;=5.5,$Q45&lt;=6.4),"C","")&amp;IF(AND($Q45&gt;=5,$Q45&lt;=5.4),"D+","")&amp;IF(AND($Q45&gt;=4,$Q45&lt;=4.9),"D","")&amp;IF(AND($Q45&lt;4),"F","")</f>
        <v>F</v>
      </c>
      <c r="S45" s="37" t="str">
        <f>IF($Q45&lt;4,"Kém",IF(AND($Q45&gt;=4,$Q45&lt;=5.4),"Trung bình yếu",IF(AND($Q45&gt;=5.5,$Q45&lt;=6.9),"Trung bình",IF(AND($Q45&gt;=7,$Q45&lt;=8.4),"Khá",IF(AND($Q45&gt;=8.5,$Q45&lt;=10),"Giỏi","")))))</f>
        <v>Kém</v>
      </c>
      <c r="T45" s="38" t="str">
        <f>+IF(OR($H45=0,$I45=0,$J45=0,$K45=0),"Không đủ ĐKDT","")</f>
        <v>Không đủ ĐKDT</v>
      </c>
      <c r="U45" s="90" t="s">
        <v>500</v>
      </c>
      <c r="V45" s="3"/>
      <c r="W45" s="26"/>
      <c r="X45" s="76" t="str">
        <f>IF(T45="Không đủ ĐKDT","Học lại",IF(T45="Đình chỉ thi","Học lại",IF(AND(MID(G45,2,2)&gt;="12",T45="Vắng"),"Học lại",IF(T45="Vắng có phép", "Thi lại",IF(T45="Nợ học phí", "Thi lại",IF(AND((MID(G45,2,2)&lt;"12"),Q45&lt;4.5),"Thi lại",IF(Q45&lt;4,"Học lại","Đạt")))))))</f>
        <v>Học lại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30" customHeight="1">
      <c r="B46" s="27">
        <v>37</v>
      </c>
      <c r="C46" s="28" t="s">
        <v>460</v>
      </c>
      <c r="D46" s="29" t="s">
        <v>461</v>
      </c>
      <c r="E46" s="30" t="s">
        <v>459</v>
      </c>
      <c r="F46" s="31" t="s">
        <v>462</v>
      </c>
      <c r="G46" s="28" t="s">
        <v>66</v>
      </c>
      <c r="H46" s="32">
        <v>10</v>
      </c>
      <c r="I46" s="32">
        <v>6.5</v>
      </c>
      <c r="J46" s="32">
        <v>7.5</v>
      </c>
      <c r="K46" s="32" t="s">
        <v>28</v>
      </c>
      <c r="L46" s="39"/>
      <c r="M46" s="39"/>
      <c r="N46" s="39"/>
      <c r="O46" s="134"/>
      <c r="P46" s="34">
        <v>7.5</v>
      </c>
      <c r="Q46" s="35">
        <f>ROUND(SUMPRODUCT(H46:P46,$H$9:$P$9)/100,1)</f>
        <v>7.6</v>
      </c>
      <c r="R46" s="36" t="str">
        <f>IF(AND($Q46&gt;=9,$Q46&lt;=10),"A+","")&amp;IF(AND($Q46&gt;=8.5,$Q46&lt;=8.9),"A","")&amp;IF(AND($Q46&gt;=8,$Q46&lt;=8.4),"B+","")&amp;IF(AND($Q46&gt;=7,$Q46&lt;=7.9),"B","")&amp;IF(AND($Q46&gt;=6.5,$Q46&lt;=6.9),"C+","")&amp;IF(AND($Q46&gt;=5.5,$Q46&lt;=6.4),"C","")&amp;IF(AND($Q46&gt;=5,$Q46&lt;=5.4),"D+","")&amp;IF(AND($Q46&gt;=4,$Q46&lt;=4.9),"D","")&amp;IF(AND($Q46&lt;4),"F","")</f>
        <v>B</v>
      </c>
      <c r="S46" s="37" t="str">
        <f>IF($Q46&lt;4,"Kém",IF(AND($Q46&gt;=4,$Q46&lt;=5.4),"Trung bình yếu",IF(AND($Q46&gt;=5.5,$Q46&lt;=6.9),"Trung bình",IF(AND($Q46&gt;=7,$Q46&lt;=8.4),"Khá",IF(AND($Q46&gt;=8.5,$Q46&lt;=10),"Giỏi","")))))</f>
        <v>Khá</v>
      </c>
      <c r="T46" s="38" t="str">
        <f>+IF(OR($H46=0,$I46=0,$J46=0,$K46=0),"Không đủ ĐKDT","")</f>
        <v/>
      </c>
      <c r="U46" s="90" t="s">
        <v>500</v>
      </c>
      <c r="V46" s="3"/>
      <c r="W46" s="26"/>
      <c r="X46" s="76" t="str">
        <f>IF(T46="Không đủ ĐKDT","Học lại",IF(T46="Đình chỉ thi","Học lại",IF(AND(MID(G46,2,2)&gt;="12",T46="Vắng"),"Học lại",IF(T46="Vắng có phép", "Thi lại",IF(T46="Nợ học phí", "Thi lại",IF(AND((MID(G46,2,2)&lt;"12"),Q46&lt;4.5),"Thi lại",IF(Q46&lt;4,"Học lại","Đạt")))))))</f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30" customHeight="1">
      <c r="B47" s="27">
        <v>38</v>
      </c>
      <c r="C47" s="28" t="s">
        <v>463</v>
      </c>
      <c r="D47" s="29" t="s">
        <v>91</v>
      </c>
      <c r="E47" s="30" t="s">
        <v>459</v>
      </c>
      <c r="F47" s="31" t="s">
        <v>464</v>
      </c>
      <c r="G47" s="28" t="s">
        <v>62</v>
      </c>
      <c r="H47" s="32">
        <v>10</v>
      </c>
      <c r="I47" s="32">
        <v>6.5</v>
      </c>
      <c r="J47" s="32">
        <v>6.5</v>
      </c>
      <c r="K47" s="32" t="s">
        <v>28</v>
      </c>
      <c r="L47" s="39"/>
      <c r="M47" s="39"/>
      <c r="N47" s="39"/>
      <c r="O47" s="134"/>
      <c r="P47" s="34">
        <v>5.5</v>
      </c>
      <c r="Q47" s="35">
        <f>ROUND(SUMPRODUCT(H47:P47,$H$9:$P$9)/100,1)</f>
        <v>6.3</v>
      </c>
      <c r="R47" s="36" t="str">
        <f>IF(AND($Q47&gt;=9,$Q47&lt;=10),"A+","")&amp;IF(AND($Q47&gt;=8.5,$Q47&lt;=8.9),"A","")&amp;IF(AND($Q47&gt;=8,$Q47&lt;=8.4),"B+","")&amp;IF(AND($Q47&gt;=7,$Q47&lt;=7.9),"B","")&amp;IF(AND($Q47&gt;=6.5,$Q47&lt;=6.9),"C+","")&amp;IF(AND($Q47&gt;=5.5,$Q47&lt;=6.4),"C","")&amp;IF(AND($Q47&gt;=5,$Q47&lt;=5.4),"D+","")&amp;IF(AND($Q47&gt;=4,$Q47&lt;=4.9),"D","")&amp;IF(AND($Q47&lt;4),"F","")</f>
        <v>C</v>
      </c>
      <c r="S47" s="37" t="str">
        <f>IF($Q47&lt;4,"Kém",IF(AND($Q47&gt;=4,$Q47&lt;=5.4),"Trung bình yếu",IF(AND($Q47&gt;=5.5,$Q47&lt;=6.9),"Trung bình",IF(AND($Q47&gt;=7,$Q47&lt;=8.4),"Khá",IF(AND($Q47&gt;=8.5,$Q47&lt;=10),"Giỏi","")))))</f>
        <v>Trung bình</v>
      </c>
      <c r="T47" s="38" t="str">
        <f>+IF(OR($H47=0,$I47=0,$J47=0,$K47=0),"Không đủ ĐKDT","")</f>
        <v/>
      </c>
      <c r="U47" s="90" t="s">
        <v>500</v>
      </c>
      <c r="V47" s="3"/>
      <c r="W47" s="26"/>
      <c r="X47" s="76" t="str">
        <f>IF(T47="Không đủ ĐKDT","Học lại",IF(T47="Đình chỉ thi","Học lại",IF(AND(MID(G47,2,2)&gt;="12",T47="Vắng"),"Học lại",IF(T47="Vắng có phép", "Thi lại",IF(T47="Nợ học phí", "Thi lại",IF(AND((MID(G47,2,2)&lt;"12"),Q47&lt;4.5),"Thi lại",IF(Q47&lt;4,"Học lại","Đạt")))))))</f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30" customHeight="1">
      <c r="B48" s="27">
        <v>39</v>
      </c>
      <c r="C48" s="28" t="s">
        <v>465</v>
      </c>
      <c r="D48" s="29" t="s">
        <v>466</v>
      </c>
      <c r="E48" s="30" t="s">
        <v>467</v>
      </c>
      <c r="F48" s="31" t="s">
        <v>468</v>
      </c>
      <c r="G48" s="28" t="s">
        <v>62</v>
      </c>
      <c r="H48" s="32">
        <v>9</v>
      </c>
      <c r="I48" s="32">
        <v>7.5</v>
      </c>
      <c r="J48" s="32">
        <v>7.5</v>
      </c>
      <c r="K48" s="32" t="s">
        <v>28</v>
      </c>
      <c r="L48" s="39"/>
      <c r="M48" s="39"/>
      <c r="N48" s="39"/>
      <c r="O48" s="134"/>
      <c r="P48" s="34">
        <v>9</v>
      </c>
      <c r="Q48" s="35">
        <f>ROUND(SUMPRODUCT(H48:P48,$H$9:$P$9)/100,1)</f>
        <v>8.6</v>
      </c>
      <c r="R48" s="36" t="str">
        <f>IF(AND($Q48&gt;=9,$Q48&lt;=10),"A+","")&amp;IF(AND($Q48&gt;=8.5,$Q48&lt;=8.9),"A","")&amp;IF(AND($Q48&gt;=8,$Q48&lt;=8.4),"B+","")&amp;IF(AND($Q48&gt;=7,$Q48&lt;=7.9),"B","")&amp;IF(AND($Q48&gt;=6.5,$Q48&lt;=6.9),"C+","")&amp;IF(AND($Q48&gt;=5.5,$Q48&lt;=6.4),"C","")&amp;IF(AND($Q48&gt;=5,$Q48&lt;=5.4),"D+","")&amp;IF(AND($Q48&gt;=4,$Q48&lt;=4.9),"D","")&amp;IF(AND($Q48&lt;4),"F","")</f>
        <v>A</v>
      </c>
      <c r="S48" s="37" t="str">
        <f>IF($Q48&lt;4,"Kém",IF(AND($Q48&gt;=4,$Q48&lt;=5.4),"Trung bình yếu",IF(AND($Q48&gt;=5.5,$Q48&lt;=6.9),"Trung bình",IF(AND($Q48&gt;=7,$Q48&lt;=8.4),"Khá",IF(AND($Q48&gt;=8.5,$Q48&lt;=10),"Giỏi","")))))</f>
        <v>Giỏi</v>
      </c>
      <c r="T48" s="38" t="str">
        <f>+IF(OR($H48=0,$I48=0,$J48=0,$K48=0),"Không đủ ĐKDT","")</f>
        <v/>
      </c>
      <c r="U48" s="90" t="s">
        <v>500</v>
      </c>
      <c r="V48" s="3"/>
      <c r="W48" s="26"/>
      <c r="X48" s="76" t="str">
        <f>IF(T48="Không đủ ĐKDT","Học lại",IF(T48="Đình chỉ thi","Học lại",IF(AND(MID(G48,2,2)&gt;="12",T48="Vắng"),"Học lại",IF(T48="Vắng có phép", "Thi lại",IF(T48="Nợ học phí", "Thi lại",IF(AND((MID(G48,2,2)&lt;"12"),Q48&lt;4.5),"Thi lại",IF(Q48&lt;4,"Học lại","Đạt")))))))</f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1:39" ht="30" customHeight="1">
      <c r="B49" s="27">
        <v>40</v>
      </c>
      <c r="C49" s="28" t="s">
        <v>469</v>
      </c>
      <c r="D49" s="29" t="s">
        <v>470</v>
      </c>
      <c r="E49" s="30" t="s">
        <v>471</v>
      </c>
      <c r="F49" s="31" t="s">
        <v>472</v>
      </c>
      <c r="G49" s="28" t="s">
        <v>57</v>
      </c>
      <c r="H49" s="32">
        <v>9</v>
      </c>
      <c r="I49" s="32">
        <v>8</v>
      </c>
      <c r="J49" s="32">
        <v>7.5</v>
      </c>
      <c r="K49" s="32" t="s">
        <v>28</v>
      </c>
      <c r="L49" s="39"/>
      <c r="M49" s="39"/>
      <c r="N49" s="39"/>
      <c r="O49" s="134"/>
      <c r="P49" s="34">
        <v>3</v>
      </c>
      <c r="Q49" s="35">
        <f>ROUND(SUMPRODUCT(H49:P49,$H$9:$P$9)/100,1)</f>
        <v>5.0999999999999996</v>
      </c>
      <c r="R49" s="36" t="str">
        <f>IF(AND($Q49&gt;=9,$Q49&lt;=10),"A+","")&amp;IF(AND($Q49&gt;=8.5,$Q49&lt;=8.9),"A","")&amp;IF(AND($Q49&gt;=8,$Q49&lt;=8.4),"B+","")&amp;IF(AND($Q49&gt;=7,$Q49&lt;=7.9),"B","")&amp;IF(AND($Q49&gt;=6.5,$Q49&lt;=6.9),"C+","")&amp;IF(AND($Q49&gt;=5.5,$Q49&lt;=6.4),"C","")&amp;IF(AND($Q49&gt;=5,$Q49&lt;=5.4),"D+","")&amp;IF(AND($Q49&gt;=4,$Q49&lt;=4.9),"D","")&amp;IF(AND($Q49&lt;4),"F","")</f>
        <v>D+</v>
      </c>
      <c r="S49" s="37" t="str">
        <f>IF($Q49&lt;4,"Kém",IF(AND($Q49&gt;=4,$Q49&lt;=5.4),"Trung bình yếu",IF(AND($Q49&gt;=5.5,$Q49&lt;=6.9),"Trung bình",IF(AND($Q49&gt;=7,$Q49&lt;=8.4),"Khá",IF(AND($Q49&gt;=8.5,$Q49&lt;=10),"Giỏi","")))))</f>
        <v>Trung bình yếu</v>
      </c>
      <c r="T49" s="38" t="str">
        <f>+IF(OR($H49=0,$I49=0,$J49=0,$K49=0),"Không đủ ĐKDT","")</f>
        <v/>
      </c>
      <c r="U49" s="90" t="s">
        <v>500</v>
      </c>
      <c r="V49" s="3"/>
      <c r="W49" s="26"/>
      <c r="X49" s="76" t="str">
        <f>IF(T49="Không đủ ĐKDT","Học lại",IF(T49="Đình chỉ thi","Học lại",IF(AND(MID(G49,2,2)&gt;="12",T49="Vắng"),"Học lại",IF(T49="Vắng có phép", "Thi lại",IF(T49="Nợ học phí", "Thi lại",IF(AND((MID(G49,2,2)&lt;"12"),Q49&lt;4.5),"Thi lại",IF(Q49&lt;4,"Học lại","Đạt")))))))</f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1:39" ht="30" customHeight="1">
      <c r="B50" s="27">
        <v>41</v>
      </c>
      <c r="C50" s="28" t="s">
        <v>473</v>
      </c>
      <c r="D50" s="29" t="s">
        <v>474</v>
      </c>
      <c r="E50" s="30" t="s">
        <v>475</v>
      </c>
      <c r="F50" s="31" t="s">
        <v>476</v>
      </c>
      <c r="G50" s="28" t="s">
        <v>62</v>
      </c>
      <c r="H50" s="32">
        <v>10</v>
      </c>
      <c r="I50" s="32">
        <v>8</v>
      </c>
      <c r="J50" s="32">
        <v>7.5</v>
      </c>
      <c r="K50" s="32" t="s">
        <v>28</v>
      </c>
      <c r="L50" s="39"/>
      <c r="M50" s="39"/>
      <c r="N50" s="39"/>
      <c r="O50" s="134"/>
      <c r="P50" s="34">
        <v>7</v>
      </c>
      <c r="Q50" s="35">
        <f>ROUND(SUMPRODUCT(H50:P50,$H$9:$P$9)/100,1)</f>
        <v>7.6</v>
      </c>
      <c r="R50" s="36" t="str">
        <f>IF(AND($Q50&gt;=9,$Q50&lt;=10),"A+","")&amp;IF(AND($Q50&gt;=8.5,$Q50&lt;=8.9),"A","")&amp;IF(AND($Q50&gt;=8,$Q50&lt;=8.4),"B+","")&amp;IF(AND($Q50&gt;=7,$Q50&lt;=7.9),"B","")&amp;IF(AND($Q50&gt;=6.5,$Q50&lt;=6.9),"C+","")&amp;IF(AND($Q50&gt;=5.5,$Q50&lt;=6.4),"C","")&amp;IF(AND($Q50&gt;=5,$Q50&lt;=5.4),"D+","")&amp;IF(AND($Q50&gt;=4,$Q50&lt;=4.9),"D","")&amp;IF(AND($Q50&lt;4),"F","")</f>
        <v>B</v>
      </c>
      <c r="S50" s="37" t="str">
        <f>IF($Q50&lt;4,"Kém",IF(AND($Q50&gt;=4,$Q50&lt;=5.4),"Trung bình yếu",IF(AND($Q50&gt;=5.5,$Q50&lt;=6.9),"Trung bình",IF(AND($Q50&gt;=7,$Q50&lt;=8.4),"Khá",IF(AND($Q50&gt;=8.5,$Q50&lt;=10),"Giỏi","")))))</f>
        <v>Khá</v>
      </c>
      <c r="T50" s="38" t="str">
        <f>+IF(OR($H50=0,$I50=0,$J50=0,$K50=0),"Không đủ ĐKDT","")</f>
        <v/>
      </c>
      <c r="U50" s="90" t="s">
        <v>500</v>
      </c>
      <c r="V50" s="3"/>
      <c r="W50" s="26"/>
      <c r="X50" s="76" t="str">
        <f>IF(T50="Không đủ ĐKDT","Học lại",IF(T50="Đình chỉ thi","Học lại",IF(AND(MID(G50,2,2)&gt;="12",T50="Vắng"),"Học lại",IF(T50="Vắng có phép", "Thi lại",IF(T50="Nợ học phí", "Thi lại",IF(AND((MID(G50,2,2)&lt;"12"),Q50&lt;4.5),"Thi lại",IF(Q50&lt;4,"Học lại","Đạt")))))))</f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1:39" ht="30" customHeight="1">
      <c r="B51" s="27">
        <v>42</v>
      </c>
      <c r="C51" s="28" t="s">
        <v>477</v>
      </c>
      <c r="D51" s="29" t="s">
        <v>478</v>
      </c>
      <c r="E51" s="30" t="s">
        <v>479</v>
      </c>
      <c r="F51" s="31" t="s">
        <v>480</v>
      </c>
      <c r="G51" s="28" t="s">
        <v>62</v>
      </c>
      <c r="H51" s="32">
        <v>10</v>
      </c>
      <c r="I51" s="32">
        <v>7.5</v>
      </c>
      <c r="J51" s="32">
        <v>6.5</v>
      </c>
      <c r="K51" s="32" t="s">
        <v>28</v>
      </c>
      <c r="L51" s="39"/>
      <c r="M51" s="39"/>
      <c r="N51" s="39"/>
      <c r="O51" s="134"/>
      <c r="P51" s="34">
        <v>5</v>
      </c>
      <c r="Q51" s="35">
        <f>ROUND(SUMPRODUCT(H51:P51,$H$9:$P$9)/100,1)</f>
        <v>6.2</v>
      </c>
      <c r="R51" s="36" t="str">
        <f>IF(AND($Q51&gt;=9,$Q51&lt;=10),"A+","")&amp;IF(AND($Q51&gt;=8.5,$Q51&lt;=8.9),"A","")&amp;IF(AND($Q51&gt;=8,$Q51&lt;=8.4),"B+","")&amp;IF(AND($Q51&gt;=7,$Q51&lt;=7.9),"B","")&amp;IF(AND($Q51&gt;=6.5,$Q51&lt;=6.9),"C+","")&amp;IF(AND($Q51&gt;=5.5,$Q51&lt;=6.4),"C","")&amp;IF(AND($Q51&gt;=5,$Q51&lt;=5.4),"D+","")&amp;IF(AND($Q51&gt;=4,$Q51&lt;=4.9),"D","")&amp;IF(AND($Q51&lt;4),"F","")</f>
        <v>C</v>
      </c>
      <c r="S51" s="37" t="str">
        <f>IF($Q51&lt;4,"Kém",IF(AND($Q51&gt;=4,$Q51&lt;=5.4),"Trung bình yếu",IF(AND($Q51&gt;=5.5,$Q51&lt;=6.9),"Trung bình",IF(AND($Q51&gt;=7,$Q51&lt;=8.4),"Khá",IF(AND($Q51&gt;=8.5,$Q51&lt;=10),"Giỏi","")))))</f>
        <v>Trung bình</v>
      </c>
      <c r="T51" s="38" t="str">
        <f>+IF(OR($H51=0,$I51=0,$J51=0,$K51=0),"Không đủ ĐKDT","")</f>
        <v/>
      </c>
      <c r="U51" s="90" t="s">
        <v>500</v>
      </c>
      <c r="V51" s="3"/>
      <c r="W51" s="26"/>
      <c r="X51" s="76" t="str">
        <f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1:39" ht="30" customHeight="1">
      <c r="B52" s="27">
        <v>43</v>
      </c>
      <c r="C52" s="28" t="s">
        <v>481</v>
      </c>
      <c r="D52" s="29" t="s">
        <v>482</v>
      </c>
      <c r="E52" s="30" t="s">
        <v>345</v>
      </c>
      <c r="F52" s="31" t="s">
        <v>472</v>
      </c>
      <c r="G52" s="28" t="s">
        <v>62</v>
      </c>
      <c r="H52" s="32">
        <v>9</v>
      </c>
      <c r="I52" s="32">
        <v>9</v>
      </c>
      <c r="J52" s="32">
        <v>7</v>
      </c>
      <c r="K52" s="32" t="s">
        <v>28</v>
      </c>
      <c r="L52" s="39"/>
      <c r="M52" s="39"/>
      <c r="N52" s="39"/>
      <c r="O52" s="134"/>
      <c r="P52" s="34">
        <v>8</v>
      </c>
      <c r="Q52" s="35">
        <f>ROUND(SUMPRODUCT(H52:P52,$H$9:$P$9)/100,1)</f>
        <v>8.1999999999999993</v>
      </c>
      <c r="R52" s="36" t="str">
        <f>IF(AND($Q52&gt;=9,$Q52&lt;=10),"A+","")&amp;IF(AND($Q52&gt;=8.5,$Q52&lt;=8.9),"A","")&amp;IF(AND($Q52&gt;=8,$Q52&lt;=8.4),"B+","")&amp;IF(AND($Q52&gt;=7,$Q52&lt;=7.9),"B","")&amp;IF(AND($Q52&gt;=6.5,$Q52&lt;=6.9),"C+","")&amp;IF(AND($Q52&gt;=5.5,$Q52&lt;=6.4),"C","")&amp;IF(AND($Q52&gt;=5,$Q52&lt;=5.4),"D+","")&amp;IF(AND($Q52&gt;=4,$Q52&lt;=4.9),"D","")&amp;IF(AND($Q52&lt;4),"F","")</f>
        <v>B+</v>
      </c>
      <c r="S52" s="37" t="str">
        <f>IF($Q52&lt;4,"Kém",IF(AND($Q52&gt;=4,$Q52&lt;=5.4),"Trung bình yếu",IF(AND($Q52&gt;=5.5,$Q52&lt;=6.9),"Trung bình",IF(AND($Q52&gt;=7,$Q52&lt;=8.4),"Khá",IF(AND($Q52&gt;=8.5,$Q52&lt;=10),"Giỏi","")))))</f>
        <v>Khá</v>
      </c>
      <c r="T52" s="38" t="str">
        <f>+IF(OR($H52=0,$I52=0,$J52=0,$K52=0),"Không đủ ĐKDT","")</f>
        <v/>
      </c>
      <c r="U52" s="90" t="s">
        <v>500</v>
      </c>
      <c r="V52" s="3"/>
      <c r="W52" s="26"/>
      <c r="X52" s="76" t="str">
        <f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1:39" ht="30" customHeight="1">
      <c r="B53" s="27">
        <v>44</v>
      </c>
      <c r="C53" s="28" t="s">
        <v>483</v>
      </c>
      <c r="D53" s="29" t="s">
        <v>193</v>
      </c>
      <c r="E53" s="30" t="s">
        <v>225</v>
      </c>
      <c r="F53" s="31" t="s">
        <v>484</v>
      </c>
      <c r="G53" s="28" t="s">
        <v>62</v>
      </c>
      <c r="H53" s="32">
        <v>10</v>
      </c>
      <c r="I53" s="32">
        <v>6.5</v>
      </c>
      <c r="J53" s="32">
        <v>7</v>
      </c>
      <c r="K53" s="32" t="s">
        <v>28</v>
      </c>
      <c r="L53" s="39"/>
      <c r="M53" s="39"/>
      <c r="N53" s="39"/>
      <c r="O53" s="134"/>
      <c r="P53" s="34">
        <v>6.5</v>
      </c>
      <c r="Q53" s="35">
        <f>ROUND(SUMPRODUCT(H53:P53,$H$9:$P$9)/100,1)</f>
        <v>6.9</v>
      </c>
      <c r="R53" s="36" t="str">
        <f>IF(AND($Q53&gt;=9,$Q53&lt;=10),"A+","")&amp;IF(AND($Q53&gt;=8.5,$Q53&lt;=8.9),"A","")&amp;IF(AND($Q53&gt;=8,$Q53&lt;=8.4),"B+","")&amp;IF(AND($Q53&gt;=7,$Q53&lt;=7.9),"B","")&amp;IF(AND($Q53&gt;=6.5,$Q53&lt;=6.9),"C+","")&amp;IF(AND($Q53&gt;=5.5,$Q53&lt;=6.4),"C","")&amp;IF(AND($Q53&gt;=5,$Q53&lt;=5.4),"D+","")&amp;IF(AND($Q53&gt;=4,$Q53&lt;=4.9),"D","")&amp;IF(AND($Q53&lt;4),"F","")</f>
        <v>C+</v>
      </c>
      <c r="S53" s="37" t="str">
        <f>IF($Q53&lt;4,"Kém",IF(AND($Q53&gt;=4,$Q53&lt;=5.4),"Trung bình yếu",IF(AND($Q53&gt;=5.5,$Q53&lt;=6.9),"Trung bình",IF(AND($Q53&gt;=7,$Q53&lt;=8.4),"Khá",IF(AND($Q53&gt;=8.5,$Q53&lt;=10),"Giỏi","")))))</f>
        <v>Trung bình</v>
      </c>
      <c r="T53" s="38" t="str">
        <f>+IF(OR($H53=0,$I53=0,$J53=0,$K53=0),"Không đủ ĐKDT","")</f>
        <v/>
      </c>
      <c r="U53" s="90" t="s">
        <v>500</v>
      </c>
      <c r="V53" s="3"/>
      <c r="W53" s="26"/>
      <c r="X53" s="76" t="str">
        <f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1:39" ht="30" customHeight="1">
      <c r="B54" s="27">
        <v>45</v>
      </c>
      <c r="C54" s="28" t="s">
        <v>485</v>
      </c>
      <c r="D54" s="29" t="s">
        <v>486</v>
      </c>
      <c r="E54" s="30" t="s">
        <v>487</v>
      </c>
      <c r="F54" s="31" t="s">
        <v>202</v>
      </c>
      <c r="G54" s="28" t="s">
        <v>62</v>
      </c>
      <c r="H54" s="32">
        <v>9</v>
      </c>
      <c r="I54" s="32">
        <v>8</v>
      </c>
      <c r="J54" s="32">
        <v>7</v>
      </c>
      <c r="K54" s="32" t="s">
        <v>28</v>
      </c>
      <c r="L54" s="39"/>
      <c r="M54" s="39"/>
      <c r="N54" s="39"/>
      <c r="O54" s="134"/>
      <c r="P54" s="34">
        <v>6</v>
      </c>
      <c r="Q54" s="35">
        <f>ROUND(SUMPRODUCT(H54:P54,$H$9:$P$9)/100,1)</f>
        <v>6.8</v>
      </c>
      <c r="R54" s="36" t="str">
        <f>IF(AND($Q54&gt;=9,$Q54&lt;=10),"A+","")&amp;IF(AND($Q54&gt;=8.5,$Q54&lt;=8.9),"A","")&amp;IF(AND($Q54&gt;=8,$Q54&lt;=8.4),"B+","")&amp;IF(AND($Q54&gt;=7,$Q54&lt;=7.9),"B","")&amp;IF(AND($Q54&gt;=6.5,$Q54&lt;=6.9),"C+","")&amp;IF(AND($Q54&gt;=5.5,$Q54&lt;=6.4),"C","")&amp;IF(AND($Q54&gt;=5,$Q54&lt;=5.4),"D+","")&amp;IF(AND($Q54&gt;=4,$Q54&lt;=4.9),"D","")&amp;IF(AND($Q54&lt;4),"F","")</f>
        <v>C+</v>
      </c>
      <c r="S54" s="37" t="str">
        <f>IF($Q54&lt;4,"Kém",IF(AND($Q54&gt;=4,$Q54&lt;=5.4),"Trung bình yếu",IF(AND($Q54&gt;=5.5,$Q54&lt;=6.9),"Trung bình",IF(AND($Q54&gt;=7,$Q54&lt;=8.4),"Khá",IF(AND($Q54&gt;=8.5,$Q54&lt;=10),"Giỏi","")))))</f>
        <v>Trung bình</v>
      </c>
      <c r="T54" s="38" t="str">
        <f>+IF(OR($H54=0,$I54=0,$J54=0,$K54=0),"Không đủ ĐKDT","")</f>
        <v/>
      </c>
      <c r="U54" s="90" t="s">
        <v>500</v>
      </c>
      <c r="V54" s="3"/>
      <c r="W54" s="26"/>
      <c r="X54" s="76" t="str">
        <f>IF(T54="Không đủ ĐKDT","Học lại",IF(T54="Đình chỉ thi","Học lại",IF(AND(MID(G54,2,2)&gt;="12",T54="Vắng"),"Học lại",IF(T54="Vắng có phép", "Thi lại",IF(T54="Nợ học phí", "Thi lại",IF(AND((MID(G54,2,2)&lt;"12"),Q54&lt;4.5),"Thi lại",IF(Q54&lt;4,"Học lại","Đạt")))))))</f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1:39" ht="30" customHeight="1">
      <c r="B55" s="27">
        <v>46</v>
      </c>
      <c r="C55" s="28" t="s">
        <v>488</v>
      </c>
      <c r="D55" s="29" t="s">
        <v>156</v>
      </c>
      <c r="E55" s="30" t="s">
        <v>489</v>
      </c>
      <c r="F55" s="31" t="s">
        <v>490</v>
      </c>
      <c r="G55" s="28" t="s">
        <v>62</v>
      </c>
      <c r="H55" s="32">
        <v>8</v>
      </c>
      <c r="I55" s="32">
        <v>7.5</v>
      </c>
      <c r="J55" s="32">
        <v>7</v>
      </c>
      <c r="K55" s="32" t="s">
        <v>28</v>
      </c>
      <c r="L55" s="39"/>
      <c r="M55" s="39"/>
      <c r="N55" s="39"/>
      <c r="O55" s="134"/>
      <c r="P55" s="34">
        <v>7.5</v>
      </c>
      <c r="Q55" s="35">
        <f>ROUND(SUMPRODUCT(H55:P55,$H$9:$P$9)/100,1)</f>
        <v>7.5</v>
      </c>
      <c r="R55" s="36" t="str">
        <f>IF(AND($Q55&gt;=9,$Q55&lt;=10),"A+","")&amp;IF(AND($Q55&gt;=8.5,$Q55&lt;=8.9),"A","")&amp;IF(AND($Q55&gt;=8,$Q55&lt;=8.4),"B+","")&amp;IF(AND($Q55&gt;=7,$Q55&lt;=7.9),"B","")&amp;IF(AND($Q55&gt;=6.5,$Q55&lt;=6.9),"C+","")&amp;IF(AND($Q55&gt;=5.5,$Q55&lt;=6.4),"C","")&amp;IF(AND($Q55&gt;=5,$Q55&lt;=5.4),"D+","")&amp;IF(AND($Q55&gt;=4,$Q55&lt;=4.9),"D","")&amp;IF(AND($Q55&lt;4),"F","")</f>
        <v>B</v>
      </c>
      <c r="S55" s="37" t="str">
        <f>IF($Q55&lt;4,"Kém",IF(AND($Q55&gt;=4,$Q55&lt;=5.4),"Trung bình yếu",IF(AND($Q55&gt;=5.5,$Q55&lt;=6.9),"Trung bình",IF(AND($Q55&gt;=7,$Q55&lt;=8.4),"Khá",IF(AND($Q55&gt;=8.5,$Q55&lt;=10),"Giỏi","")))))</f>
        <v>Khá</v>
      </c>
      <c r="T55" s="38" t="str">
        <f>+IF(OR($H55=0,$I55=0,$J55=0,$K55=0),"Không đủ ĐKDT","")</f>
        <v/>
      </c>
      <c r="U55" s="90" t="s">
        <v>500</v>
      </c>
      <c r="V55" s="3"/>
      <c r="W55" s="26"/>
      <c r="X55" s="76" t="str">
        <f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1:39" ht="30" customHeight="1">
      <c r="B56" s="27">
        <v>47</v>
      </c>
      <c r="C56" s="28" t="s">
        <v>491</v>
      </c>
      <c r="D56" s="29" t="s">
        <v>357</v>
      </c>
      <c r="E56" s="30" t="s">
        <v>492</v>
      </c>
      <c r="F56" s="31" t="s">
        <v>493</v>
      </c>
      <c r="G56" s="28" t="s">
        <v>66</v>
      </c>
      <c r="H56" s="32">
        <v>9</v>
      </c>
      <c r="I56" s="32">
        <v>7</v>
      </c>
      <c r="J56" s="32">
        <v>6</v>
      </c>
      <c r="K56" s="32" t="s">
        <v>28</v>
      </c>
      <c r="L56" s="39"/>
      <c r="M56" s="39"/>
      <c r="N56" s="39"/>
      <c r="O56" s="134"/>
      <c r="P56" s="34">
        <v>2.5</v>
      </c>
      <c r="Q56" s="35">
        <f>ROUND(SUMPRODUCT(H56:P56,$H$9:$P$9)/100,1)</f>
        <v>4.4000000000000004</v>
      </c>
      <c r="R56" s="36" t="str">
        <f>IF(AND($Q56&gt;=9,$Q56&lt;=10),"A+","")&amp;IF(AND($Q56&gt;=8.5,$Q56&lt;=8.9),"A","")&amp;IF(AND($Q56&gt;=8,$Q56&lt;=8.4),"B+","")&amp;IF(AND($Q56&gt;=7,$Q56&lt;=7.9),"B","")&amp;IF(AND($Q56&gt;=6.5,$Q56&lt;=6.9),"C+","")&amp;IF(AND($Q56&gt;=5.5,$Q56&lt;=6.4),"C","")&amp;IF(AND($Q56&gt;=5,$Q56&lt;=5.4),"D+","")&amp;IF(AND($Q56&gt;=4,$Q56&lt;=4.9),"D","")&amp;IF(AND($Q56&lt;4),"F","")</f>
        <v>D</v>
      </c>
      <c r="S56" s="37" t="str">
        <f>IF($Q56&lt;4,"Kém",IF(AND($Q56&gt;=4,$Q56&lt;=5.4),"Trung bình yếu",IF(AND($Q56&gt;=5.5,$Q56&lt;=6.9),"Trung bình",IF(AND($Q56&gt;=7,$Q56&lt;=8.4),"Khá",IF(AND($Q56&gt;=8.5,$Q56&lt;=10),"Giỏi","")))))</f>
        <v>Trung bình yếu</v>
      </c>
      <c r="T56" s="38" t="str">
        <f>+IF(OR($H56=0,$I56=0,$J56=0,$K56=0),"Không đủ ĐKDT","")</f>
        <v/>
      </c>
      <c r="U56" s="90" t="s">
        <v>500</v>
      </c>
      <c r="V56" s="3"/>
      <c r="W56" s="26"/>
      <c r="X56" s="76" t="str">
        <f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1:39" ht="30" customHeight="1">
      <c r="B57" s="27">
        <v>48</v>
      </c>
      <c r="C57" s="28" t="s">
        <v>494</v>
      </c>
      <c r="D57" s="29" t="s">
        <v>330</v>
      </c>
      <c r="E57" s="30" t="s">
        <v>235</v>
      </c>
      <c r="F57" s="31" t="s">
        <v>495</v>
      </c>
      <c r="G57" s="28" t="s">
        <v>62</v>
      </c>
      <c r="H57" s="32">
        <v>7</v>
      </c>
      <c r="I57" s="32">
        <v>5.5</v>
      </c>
      <c r="J57" s="32">
        <v>3</v>
      </c>
      <c r="K57" s="32" t="s">
        <v>28</v>
      </c>
      <c r="L57" s="39"/>
      <c r="M57" s="39"/>
      <c r="N57" s="39"/>
      <c r="O57" s="134"/>
      <c r="P57" s="34">
        <v>3.5</v>
      </c>
      <c r="Q57" s="35">
        <f>ROUND(SUMPRODUCT(H57:P57,$H$9:$P$9)/100,1)</f>
        <v>4.2</v>
      </c>
      <c r="R57" s="36" t="str">
        <f>IF(AND($Q57&gt;=9,$Q57&lt;=10),"A+","")&amp;IF(AND($Q57&gt;=8.5,$Q57&lt;=8.9),"A","")&amp;IF(AND($Q57&gt;=8,$Q57&lt;=8.4),"B+","")&amp;IF(AND($Q57&gt;=7,$Q57&lt;=7.9),"B","")&amp;IF(AND($Q57&gt;=6.5,$Q57&lt;=6.9),"C+","")&amp;IF(AND($Q57&gt;=5.5,$Q57&lt;=6.4),"C","")&amp;IF(AND($Q57&gt;=5,$Q57&lt;=5.4),"D+","")&amp;IF(AND($Q57&gt;=4,$Q57&lt;=4.9),"D","")&amp;IF(AND($Q57&lt;4),"F","")</f>
        <v>D</v>
      </c>
      <c r="S57" s="37" t="str">
        <f>IF($Q57&lt;4,"Kém",IF(AND($Q57&gt;=4,$Q57&lt;=5.4),"Trung bình yếu",IF(AND($Q57&gt;=5.5,$Q57&lt;=6.9),"Trung bình",IF(AND($Q57&gt;=7,$Q57&lt;=8.4),"Khá",IF(AND($Q57&gt;=8.5,$Q57&lt;=10),"Giỏi","")))))</f>
        <v>Trung bình yếu</v>
      </c>
      <c r="T57" s="38" t="str">
        <f>+IF(OR($H57=0,$I57=0,$J57=0,$K57=0),"Không đủ ĐKDT","")</f>
        <v/>
      </c>
      <c r="U57" s="90" t="s">
        <v>500</v>
      </c>
      <c r="V57" s="3"/>
      <c r="W57" s="26"/>
      <c r="X57" s="76" t="str">
        <f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1:39" ht="9" customHeight="1">
      <c r="A58" s="2"/>
      <c r="B58" s="40"/>
      <c r="C58" s="41"/>
      <c r="D58" s="41"/>
      <c r="E58" s="42"/>
      <c r="F58" s="42"/>
      <c r="G58" s="42"/>
      <c r="H58" s="43"/>
      <c r="I58" s="44"/>
      <c r="J58" s="44"/>
      <c r="K58" s="45"/>
      <c r="L58" s="45"/>
      <c r="M58" s="45"/>
      <c r="N58" s="45"/>
      <c r="O58" s="135"/>
      <c r="P58" s="45"/>
      <c r="Q58" s="45"/>
      <c r="R58" s="45"/>
      <c r="S58" s="45"/>
      <c r="T58" s="45"/>
      <c r="U58" s="2"/>
      <c r="V58" s="3"/>
    </row>
    <row r="59" spans="1:39">
      <c r="A59" s="2"/>
      <c r="B59" s="123" t="s">
        <v>29</v>
      </c>
      <c r="C59" s="123"/>
      <c r="D59" s="41"/>
      <c r="E59" s="42"/>
      <c r="F59" s="42"/>
      <c r="G59" s="42"/>
      <c r="H59" s="43"/>
      <c r="I59" s="44"/>
      <c r="J59" s="44"/>
      <c r="K59" s="45"/>
      <c r="L59" s="45"/>
      <c r="M59" s="45"/>
      <c r="N59" s="45"/>
      <c r="O59" s="135"/>
      <c r="P59" s="45"/>
      <c r="Q59" s="45"/>
      <c r="R59" s="45"/>
      <c r="S59" s="45"/>
      <c r="T59" s="45"/>
      <c r="U59" s="2"/>
      <c r="V59" s="3"/>
    </row>
    <row r="60" spans="1:39" ht="16.5" customHeight="1">
      <c r="A60" s="2"/>
      <c r="B60" s="46" t="s">
        <v>30</v>
      </c>
      <c r="C60" s="46"/>
      <c r="D60" s="47">
        <f>+$AA$8</f>
        <v>48</v>
      </c>
      <c r="E60" s="48" t="s">
        <v>31</v>
      </c>
      <c r="F60" s="93" t="s">
        <v>32</v>
      </c>
      <c r="G60" s="93"/>
      <c r="H60" s="93"/>
      <c r="I60" s="93"/>
      <c r="J60" s="93"/>
      <c r="K60" s="93"/>
      <c r="L60" s="93"/>
      <c r="M60" s="93"/>
      <c r="N60" s="93"/>
      <c r="O60" s="93"/>
      <c r="P60" s="49">
        <f>$AA$8 -COUNTIF($T$9:$T$247,"Vắng") -COUNTIF($T$9:$T$247,"Vắng có phép") - COUNTIF($T$9:$T$247,"Đình chỉ thi") - COUNTIF($T$9:$T$247,"Không đủ ĐKDT")</f>
        <v>42</v>
      </c>
      <c r="Q60" s="49"/>
      <c r="R60" s="49"/>
      <c r="S60" s="50"/>
      <c r="T60" s="51" t="s">
        <v>31</v>
      </c>
      <c r="U60" s="91"/>
      <c r="V60" s="3"/>
    </row>
    <row r="61" spans="1:39" ht="16.5" customHeight="1">
      <c r="A61" s="2"/>
      <c r="B61" s="46" t="s">
        <v>33</v>
      </c>
      <c r="C61" s="46"/>
      <c r="D61" s="47">
        <f>+$AL$8</f>
        <v>39</v>
      </c>
      <c r="E61" s="48" t="s">
        <v>31</v>
      </c>
      <c r="F61" s="93" t="s">
        <v>34</v>
      </c>
      <c r="G61" s="93"/>
      <c r="H61" s="93"/>
      <c r="I61" s="93"/>
      <c r="J61" s="93"/>
      <c r="K61" s="93"/>
      <c r="L61" s="93"/>
      <c r="M61" s="93"/>
      <c r="N61" s="93"/>
      <c r="O61" s="93"/>
      <c r="P61" s="52">
        <f>COUNTIF($T$9:$T$123,"Vắng")</f>
        <v>1</v>
      </c>
      <c r="Q61" s="52"/>
      <c r="R61" s="52"/>
      <c r="S61" s="53"/>
      <c r="T61" s="51" t="s">
        <v>31</v>
      </c>
      <c r="U61" s="92"/>
      <c r="V61" s="3"/>
    </row>
    <row r="62" spans="1:39" ht="16.5" customHeight="1">
      <c r="A62" s="2"/>
      <c r="B62" s="46" t="s">
        <v>42</v>
      </c>
      <c r="C62" s="46"/>
      <c r="D62" s="62">
        <f>COUNTIF(X10:X57,"Học lại")</f>
        <v>9</v>
      </c>
      <c r="E62" s="48" t="s">
        <v>31</v>
      </c>
      <c r="F62" s="93" t="s">
        <v>43</v>
      </c>
      <c r="G62" s="93"/>
      <c r="H62" s="93"/>
      <c r="I62" s="93"/>
      <c r="J62" s="93"/>
      <c r="K62" s="93"/>
      <c r="L62" s="93"/>
      <c r="M62" s="93"/>
      <c r="N62" s="93"/>
      <c r="O62" s="93"/>
      <c r="P62" s="49">
        <f>COUNTIF($T$9:$T$123,"Vắng có phép")</f>
        <v>0</v>
      </c>
      <c r="Q62" s="49"/>
      <c r="R62" s="49"/>
      <c r="S62" s="50"/>
      <c r="T62" s="51" t="s">
        <v>31</v>
      </c>
      <c r="U62" s="91"/>
      <c r="V62" s="3"/>
    </row>
    <row r="63" spans="1:39" ht="3" customHeight="1">
      <c r="A63" s="2"/>
      <c r="B63" s="40"/>
      <c r="C63" s="41"/>
      <c r="D63" s="41"/>
      <c r="E63" s="42"/>
      <c r="F63" s="42"/>
      <c r="G63" s="42"/>
      <c r="H63" s="43"/>
      <c r="I63" s="44"/>
      <c r="J63" s="44"/>
      <c r="K63" s="45"/>
      <c r="L63" s="45"/>
      <c r="M63" s="45"/>
      <c r="N63" s="45"/>
      <c r="O63" s="135"/>
      <c r="P63" s="45"/>
      <c r="Q63" s="45"/>
      <c r="R63" s="45"/>
      <c r="S63" s="45"/>
      <c r="T63" s="45"/>
      <c r="U63" s="2"/>
      <c r="V63" s="3"/>
    </row>
    <row r="64" spans="1:39" ht="15.75">
      <c r="B64" s="81" t="s">
        <v>44</v>
      </c>
      <c r="C64" s="81"/>
      <c r="D64" s="82">
        <f>COUNTIF(X10:X57,"Thi lại")</f>
        <v>0</v>
      </c>
      <c r="E64" s="83" t="s">
        <v>31</v>
      </c>
      <c r="F64" s="3"/>
      <c r="G64" s="3"/>
      <c r="H64" s="3"/>
      <c r="I64" s="3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3"/>
    </row>
    <row r="65" spans="1:39" ht="24.75" customHeight="1">
      <c r="B65" s="81"/>
      <c r="C65" s="81"/>
      <c r="D65" s="82"/>
      <c r="E65" s="83"/>
      <c r="F65" s="3"/>
      <c r="G65" s="3"/>
      <c r="H65" s="3"/>
      <c r="I65" s="3"/>
      <c r="J65" s="124" t="s">
        <v>45</v>
      </c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3"/>
    </row>
    <row r="66" spans="1:39" ht="15.75">
      <c r="A66" s="54"/>
      <c r="B66" s="114"/>
      <c r="C66" s="114"/>
      <c r="D66" s="114"/>
      <c r="E66" s="114"/>
      <c r="F66" s="114"/>
      <c r="G66" s="114"/>
      <c r="H66" s="114"/>
      <c r="I66" s="5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3"/>
    </row>
    <row r="67" spans="1:39" ht="4.5" customHeight="1">
      <c r="A67" s="2"/>
      <c r="B67" s="40"/>
      <c r="C67" s="56"/>
      <c r="D67" s="56"/>
      <c r="E67" s="57"/>
      <c r="F67" s="57"/>
      <c r="G67" s="57"/>
      <c r="H67" s="58"/>
      <c r="I67" s="59"/>
      <c r="J67" s="59"/>
      <c r="K67" s="3"/>
      <c r="L67" s="3"/>
      <c r="M67" s="3"/>
      <c r="N67" s="3"/>
      <c r="P67" s="3"/>
      <c r="Q67" s="3"/>
      <c r="R67" s="3"/>
      <c r="S67" s="3"/>
      <c r="T67" s="3"/>
      <c r="V67" s="3"/>
    </row>
    <row r="68" spans="1:39" s="2" customFormat="1">
      <c r="B68" s="114"/>
      <c r="C68" s="114"/>
      <c r="D68" s="115"/>
      <c r="E68" s="115"/>
      <c r="F68" s="115"/>
      <c r="G68" s="115"/>
      <c r="H68" s="115"/>
      <c r="I68" s="59"/>
      <c r="J68" s="59"/>
      <c r="K68" s="45"/>
      <c r="L68" s="45"/>
      <c r="M68" s="45"/>
      <c r="N68" s="45"/>
      <c r="O68" s="135"/>
      <c r="P68" s="45"/>
      <c r="Q68" s="45"/>
      <c r="R68" s="45"/>
      <c r="S68" s="45"/>
      <c r="T68" s="45"/>
      <c r="V68" s="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</row>
    <row r="69" spans="1:39" s="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136"/>
      <c r="P69" s="3"/>
      <c r="Q69" s="3"/>
      <c r="R69" s="3"/>
      <c r="S69" s="3"/>
      <c r="T69" s="3"/>
      <c r="U69" s="1"/>
      <c r="V69" s="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</row>
    <row r="70" spans="1:39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136"/>
      <c r="P70" s="3"/>
      <c r="Q70" s="3"/>
      <c r="R70" s="3"/>
      <c r="S70" s="3"/>
      <c r="T70" s="3"/>
      <c r="U70" s="1"/>
      <c r="V70" s="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</row>
    <row r="71" spans="1:39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136"/>
      <c r="P71" s="3"/>
      <c r="Q71" s="3"/>
      <c r="R71" s="3"/>
      <c r="S71" s="3"/>
      <c r="T71" s="3"/>
      <c r="U71" s="1"/>
      <c r="V71" s="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</row>
    <row r="72" spans="1:39" s="2" customFormat="1" ht="9.7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136"/>
      <c r="P72" s="3"/>
      <c r="Q72" s="3"/>
      <c r="R72" s="3"/>
      <c r="S72" s="3"/>
      <c r="T72" s="3"/>
      <c r="U72" s="1"/>
      <c r="V72" s="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</row>
    <row r="73" spans="1:39" s="2" customFormat="1" ht="3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136"/>
      <c r="P73" s="3"/>
      <c r="Q73" s="3"/>
      <c r="R73" s="3"/>
      <c r="S73" s="3"/>
      <c r="T73" s="3"/>
      <c r="U73" s="1"/>
      <c r="V73" s="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</row>
    <row r="74" spans="1:39" s="2" customFormat="1" ht="18" customHeight="1">
      <c r="A74" s="1"/>
      <c r="B74" s="127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</row>
    <row r="75" spans="1:39" s="2" customFormat="1" ht="4.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136"/>
      <c r="P75" s="3"/>
      <c r="Q75" s="3"/>
      <c r="R75" s="3"/>
      <c r="S75" s="3"/>
      <c r="T75" s="3"/>
      <c r="U75" s="1"/>
      <c r="V75" s="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</row>
    <row r="76" spans="1:39" s="2" customFormat="1" ht="36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136"/>
      <c r="P76" s="3"/>
      <c r="Q76" s="3"/>
      <c r="R76" s="3"/>
      <c r="S76" s="3"/>
      <c r="T76" s="3"/>
      <c r="U76" s="1"/>
      <c r="V76" s="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</row>
    <row r="77" spans="1:39" s="2" customFormat="1" ht="21.75" customHeight="1">
      <c r="A77" s="1"/>
      <c r="B77" s="114"/>
      <c r="C77" s="114"/>
      <c r="D77" s="114"/>
      <c r="E77" s="114"/>
      <c r="F77" s="114"/>
      <c r="G77" s="114"/>
      <c r="H77" s="114"/>
      <c r="I77" s="5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</row>
    <row r="78" spans="1:39" s="2" customFormat="1" ht="15.75">
      <c r="A78" s="1"/>
      <c r="B78" s="40"/>
      <c r="C78" s="56"/>
      <c r="D78" s="56"/>
      <c r="E78" s="57"/>
      <c r="F78" s="57"/>
      <c r="G78" s="57"/>
      <c r="H78" s="58"/>
      <c r="I78" s="59"/>
      <c r="J78" s="125"/>
      <c r="K78" s="125"/>
      <c r="L78" s="125"/>
      <c r="M78" s="125"/>
      <c r="N78" s="125"/>
      <c r="O78" s="125"/>
      <c r="P78" s="125"/>
      <c r="Q78" s="125"/>
      <c r="R78" s="125"/>
      <c r="S78" s="125"/>
      <c r="T78" s="125"/>
      <c r="U78" s="125"/>
      <c r="V78" s="1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</row>
    <row r="79" spans="1:39" s="2" customFormat="1">
      <c r="A79" s="1"/>
      <c r="B79" s="114"/>
      <c r="C79" s="114"/>
      <c r="D79" s="115"/>
      <c r="E79" s="115"/>
      <c r="F79" s="115"/>
      <c r="G79" s="115"/>
      <c r="H79" s="115"/>
      <c r="I79" s="59"/>
      <c r="J79" s="59"/>
      <c r="K79" s="45"/>
      <c r="L79" s="45"/>
      <c r="M79" s="45"/>
      <c r="N79" s="45"/>
      <c r="O79" s="135"/>
      <c r="P79" s="45"/>
      <c r="Q79" s="45"/>
      <c r="R79" s="45"/>
      <c r="S79" s="45"/>
      <c r="T79" s="45"/>
      <c r="V79" s="1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</row>
    <row r="80" spans="1:39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136"/>
      <c r="P80" s="3"/>
      <c r="Q80" s="3"/>
      <c r="R80" s="3"/>
      <c r="S80" s="3"/>
      <c r="T80" s="3"/>
      <c r="U80" s="1"/>
      <c r="V80" s="1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</row>
    <row r="84" spans="2:21" ht="39.75" customHeight="1"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  <c r="U84" s="126"/>
    </row>
  </sheetData>
  <sheetProtection formatCells="0" formatColumns="0" formatRows="0" insertColumns="0" insertRows="0" insertHyperlinks="0" deleteColumns="0" deleteRows="0" sort="0" autoFilter="0" pivotTables="0"/>
  <autoFilter ref="A8:AM57">
    <filterColumn colId="3" showButton="0"/>
  </autoFilter>
  <sortState ref="A10:AM57">
    <sortCondition ref="B10:B57"/>
  </sortState>
  <mergeCells count="58">
    <mergeCell ref="B1:G1"/>
    <mergeCell ref="H1:U1"/>
    <mergeCell ref="B2:G2"/>
    <mergeCell ref="H2:U2"/>
    <mergeCell ref="B4:C4"/>
    <mergeCell ref="Q4:U4"/>
    <mergeCell ref="AJ4:AK6"/>
    <mergeCell ref="AL4:AM6"/>
    <mergeCell ref="B5:C5"/>
    <mergeCell ref="G5:O5"/>
    <mergeCell ref="Y4:Y7"/>
    <mergeCell ref="Z4:Z7"/>
    <mergeCell ref="AA4:AA7"/>
    <mergeCell ref="AB4:AE6"/>
    <mergeCell ref="AF4:AG6"/>
    <mergeCell ref="AH4:AI6"/>
    <mergeCell ref="Q5:T5"/>
    <mergeCell ref="F61:O61"/>
    <mergeCell ref="N7:N8"/>
    <mergeCell ref="O7:O8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T7:T9"/>
    <mergeCell ref="U7:U9"/>
    <mergeCell ref="B9:G9"/>
    <mergeCell ref="B59:C59"/>
    <mergeCell ref="F60:O60"/>
    <mergeCell ref="R7:R8"/>
    <mergeCell ref="S7:S8"/>
    <mergeCell ref="B7:B8"/>
    <mergeCell ref="C7:C8"/>
    <mergeCell ref="D7:E8"/>
    <mergeCell ref="J78:U78"/>
    <mergeCell ref="F62:O62"/>
    <mergeCell ref="J64:U64"/>
    <mergeCell ref="J65:U65"/>
    <mergeCell ref="B66:H66"/>
    <mergeCell ref="J66:U66"/>
    <mergeCell ref="B68:C68"/>
    <mergeCell ref="D68:H68"/>
    <mergeCell ref="B74:C74"/>
    <mergeCell ref="D74:I74"/>
    <mergeCell ref="J74:U74"/>
    <mergeCell ref="B77:H77"/>
    <mergeCell ref="J77:U77"/>
    <mergeCell ref="B79:C79"/>
    <mergeCell ref="D79:H79"/>
    <mergeCell ref="B84:C84"/>
    <mergeCell ref="D84:I84"/>
    <mergeCell ref="J84:U84"/>
  </mergeCells>
  <conditionalFormatting sqref="H10:N57 P10:P57">
    <cfRule type="cellIs" dxfId="2" priority="3" operator="greaterThan">
      <formula>10</formula>
    </cfRule>
  </conditionalFormatting>
  <conditionalFormatting sqref="O79:O1048576 O1:O77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2 Y2:AM8 X10:X5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Nhóm(1)</vt:lpstr>
      <vt:lpstr>Nhóm(2)</vt:lpstr>
      <vt:lpstr>Nhóm(3)</vt:lpstr>
      <vt:lpstr>'Nhóm(1)'!Print_Titles</vt:lpstr>
      <vt:lpstr>'Nhóm(2)'!Print_Titles</vt:lpstr>
      <vt:lpstr>'Nhóm(3)'!Print_Titles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2019-05-28T04:49:26Z</cp:lastPrinted>
  <dcterms:created xsi:type="dcterms:W3CDTF">2015-04-17T02:48:53Z</dcterms:created>
  <dcterms:modified xsi:type="dcterms:W3CDTF">2019-07-09T04:43:28Z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