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1"/>
  </bookViews>
  <sheets>
    <sheet name="Nhom(1)" sheetId="1" r:id="rId1"/>
    <sheet name="Nhom(2)" sheetId="2" r:id="rId2"/>
  </sheets>
  <definedNames>
    <definedName name="_xlnm._FilterDatabase" localSheetId="0" hidden="1">'Nhom(1)'!$A$9:$AL$59</definedName>
    <definedName name="_xlnm._FilterDatabase" localSheetId="1" hidden="1">'Nhom(2)'!$A$9:$AL$58</definedName>
    <definedName name="_xlnm.Print_Titles" localSheetId="0">'Nhom(1)'!$5:$10</definedName>
    <definedName name="_xlnm.Print_Titles" localSheetId="1">'Nhom(2)'!$5:$10</definedName>
  </definedNames>
  <calcPr calcId="124519" concurrentCalc="0"/>
</workbook>
</file>

<file path=xl/calcChain.xml><?xml version="1.0" encoding="utf-8"?>
<calcChain xmlns="http://schemas.openxmlformats.org/spreadsheetml/2006/main">
  <c r="Q11" i="2"/>
  <c r="Q44" i="1"/>
  <c r="Q45"/>
  <c r="Q46"/>
  <c r="Q47"/>
  <c r="Q48"/>
  <c r="Q49"/>
  <c r="Q50"/>
  <c r="Q51"/>
  <c r="Q52"/>
  <c r="Q53"/>
  <c r="Q54"/>
  <c r="Q55"/>
  <c r="Q56"/>
  <c r="Q57"/>
  <c r="Q58"/>
  <c r="Q59"/>
  <c r="Q43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12"/>
  <c r="Q11"/>
  <c r="Q12" i="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2"/>
  <c r="Q33"/>
  <c r="Q34"/>
  <c r="Q35"/>
  <c r="Q36"/>
  <c r="Q37"/>
  <c r="Q38"/>
  <c r="Q39"/>
  <c r="Q40"/>
  <c r="Q41"/>
  <c r="Q42"/>
  <c r="Q43"/>
  <c r="Q44"/>
  <c r="Q46"/>
  <c r="Q47"/>
  <c r="Q48"/>
  <c r="Q49"/>
  <c r="Q50"/>
  <c r="Q51"/>
  <c r="Q52"/>
  <c r="Q53"/>
  <c r="Q54"/>
  <c r="Q55"/>
  <c r="Q56"/>
  <c r="Q57"/>
  <c r="Q58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T46"/>
  <c r="V46"/>
  <c r="V47"/>
  <c r="V48"/>
  <c r="V49"/>
  <c r="V50"/>
  <c r="V51"/>
  <c r="V52"/>
  <c r="V53"/>
  <c r="V54"/>
  <c r="V55"/>
  <c r="T56"/>
  <c r="V56"/>
  <c r="T57"/>
  <c r="V57"/>
  <c r="T58"/>
  <c r="V58"/>
  <c r="D65"/>
  <c r="P63"/>
  <c r="D63"/>
  <c r="P62"/>
  <c r="AJ9"/>
  <c r="D62"/>
  <c r="AH9"/>
  <c r="AF9"/>
  <c r="Y9"/>
  <c r="P61"/>
  <c r="D61"/>
  <c r="S58"/>
  <c r="R58"/>
  <c r="S57"/>
  <c r="R57"/>
  <c r="S56"/>
  <c r="R56"/>
  <c r="T55"/>
  <c r="S55"/>
  <c r="R55"/>
  <c r="T54"/>
  <c r="S54"/>
  <c r="R54"/>
  <c r="T53"/>
  <c r="S53"/>
  <c r="R53"/>
  <c r="T52"/>
  <c r="S52"/>
  <c r="R52"/>
  <c r="T51"/>
  <c r="S51"/>
  <c r="R51"/>
  <c r="T50"/>
  <c r="S50"/>
  <c r="R50"/>
  <c r="T49"/>
  <c r="S49"/>
  <c r="R49"/>
  <c r="T48"/>
  <c r="S48"/>
  <c r="R48"/>
  <c r="T47"/>
  <c r="S47"/>
  <c r="R47"/>
  <c r="S46"/>
  <c r="R46"/>
  <c r="S45"/>
  <c r="R45"/>
  <c r="T44"/>
  <c r="S44"/>
  <c r="R44"/>
  <c r="T43"/>
  <c r="S43"/>
  <c r="R43"/>
  <c r="T42"/>
  <c r="S42"/>
  <c r="R42"/>
  <c r="T41"/>
  <c r="S41"/>
  <c r="R41"/>
  <c r="T40"/>
  <c r="S40"/>
  <c r="R40"/>
  <c r="T39"/>
  <c r="S39"/>
  <c r="R39"/>
  <c r="T38"/>
  <c r="S38"/>
  <c r="R38"/>
  <c r="T37"/>
  <c r="S37"/>
  <c r="R37"/>
  <c r="T36"/>
  <c r="S36"/>
  <c r="R36"/>
  <c r="T35"/>
  <c r="S35"/>
  <c r="R35"/>
  <c r="T34"/>
  <c r="S34"/>
  <c r="R34"/>
  <c r="T33"/>
  <c r="S33"/>
  <c r="R33"/>
  <c r="T32"/>
  <c r="S32"/>
  <c r="R32"/>
  <c r="S31"/>
  <c r="R31"/>
  <c r="T30"/>
  <c r="S30"/>
  <c r="R30"/>
  <c r="T29"/>
  <c r="S29"/>
  <c r="R29"/>
  <c r="T28"/>
  <c r="S28"/>
  <c r="R28"/>
  <c r="T27"/>
  <c r="S27"/>
  <c r="R27"/>
  <c r="T26"/>
  <c r="S26"/>
  <c r="R26"/>
  <c r="T25"/>
  <c r="S25"/>
  <c r="R25"/>
  <c r="T24"/>
  <c r="S24"/>
  <c r="R24"/>
  <c r="T23"/>
  <c r="S23"/>
  <c r="R23"/>
  <c r="T22"/>
  <c r="S22"/>
  <c r="R22"/>
  <c r="T21"/>
  <c r="S21"/>
  <c r="R21"/>
  <c r="T20"/>
  <c r="S20"/>
  <c r="R20"/>
  <c r="T19"/>
  <c r="S19"/>
  <c r="R19"/>
  <c r="T18"/>
  <c r="S18"/>
  <c r="R18"/>
  <c r="T17"/>
  <c r="S17"/>
  <c r="R17"/>
  <c r="T16"/>
  <c r="S16"/>
  <c r="R16"/>
  <c r="T15"/>
  <c r="S15"/>
  <c r="R15"/>
  <c r="T14"/>
  <c r="S14"/>
  <c r="R14"/>
  <c r="T13"/>
  <c r="S13"/>
  <c r="R13"/>
  <c r="T12"/>
  <c r="S12"/>
  <c r="R12"/>
  <c r="T11"/>
  <c r="S11"/>
  <c r="R11"/>
  <c r="P10"/>
  <c r="AK9"/>
  <c r="AI9"/>
  <c r="AG9"/>
  <c r="AD9"/>
  <c r="AE9"/>
  <c r="Z9"/>
  <c r="AA9"/>
  <c r="AB9"/>
  <c r="AC9"/>
  <c r="X9"/>
  <c r="W9"/>
  <c r="V11" i="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D66"/>
  <c r="P64"/>
  <c r="D64"/>
  <c r="P63"/>
  <c r="AJ9"/>
  <c r="D63"/>
  <c r="AH9"/>
  <c r="AF9"/>
  <c r="Y9"/>
  <c r="P62"/>
  <c r="D62"/>
  <c r="T59"/>
  <c r="S59"/>
  <c r="R59"/>
  <c r="T58"/>
  <c r="S58"/>
  <c r="R58"/>
  <c r="T57"/>
  <c r="S57"/>
  <c r="R57"/>
  <c r="T56"/>
  <c r="S56"/>
  <c r="R56"/>
  <c r="T55"/>
  <c r="S55"/>
  <c r="R55"/>
  <c r="T54"/>
  <c r="S54"/>
  <c r="R54"/>
  <c r="T53"/>
  <c r="S53"/>
  <c r="R53"/>
  <c r="T52"/>
  <c r="S52"/>
  <c r="R52"/>
  <c r="T51"/>
  <c r="S51"/>
  <c r="R51"/>
  <c r="T50"/>
  <c r="S50"/>
  <c r="R50"/>
  <c r="T49"/>
  <c r="S49"/>
  <c r="R49"/>
  <c r="T48"/>
  <c r="S48"/>
  <c r="R48"/>
  <c r="T47"/>
  <c r="S47"/>
  <c r="R47"/>
  <c r="T46"/>
  <c r="S46"/>
  <c r="R46"/>
  <c r="T45"/>
  <c r="S45"/>
  <c r="R45"/>
  <c r="T44"/>
  <c r="S44"/>
  <c r="R44"/>
  <c r="T43"/>
  <c r="S43"/>
  <c r="R43"/>
  <c r="S42"/>
  <c r="R42"/>
  <c r="T41"/>
  <c r="S41"/>
  <c r="R41"/>
  <c r="T40"/>
  <c r="S40"/>
  <c r="R40"/>
  <c r="T39"/>
  <c r="S39"/>
  <c r="R39"/>
  <c r="T38"/>
  <c r="S38"/>
  <c r="R38"/>
  <c r="T37"/>
  <c r="S37"/>
  <c r="R37"/>
  <c r="T36"/>
  <c r="S36"/>
  <c r="R36"/>
  <c r="T35"/>
  <c r="S35"/>
  <c r="R35"/>
  <c r="T34"/>
  <c r="S34"/>
  <c r="R34"/>
  <c r="T33"/>
  <c r="S33"/>
  <c r="R33"/>
  <c r="T32"/>
  <c r="S32"/>
  <c r="R32"/>
  <c r="T31"/>
  <c r="S31"/>
  <c r="R31"/>
  <c r="T30"/>
  <c r="S30"/>
  <c r="R30"/>
  <c r="T29"/>
  <c r="S29"/>
  <c r="R29"/>
  <c r="T28"/>
  <c r="S28"/>
  <c r="R28"/>
  <c r="T27"/>
  <c r="S27"/>
  <c r="R27"/>
  <c r="T26"/>
  <c r="S26"/>
  <c r="R26"/>
  <c r="T25"/>
  <c r="S25"/>
  <c r="R25"/>
  <c r="T24"/>
  <c r="S24"/>
  <c r="R24"/>
  <c r="T23"/>
  <c r="S23"/>
  <c r="R23"/>
  <c r="T22"/>
  <c r="S22"/>
  <c r="R22"/>
  <c r="T21"/>
  <c r="S21"/>
  <c r="R21"/>
  <c r="T20"/>
  <c r="S20"/>
  <c r="R20"/>
  <c r="T19"/>
  <c r="S19"/>
  <c r="R19"/>
  <c r="T18"/>
  <c r="S18"/>
  <c r="R18"/>
  <c r="T17"/>
  <c r="S17"/>
  <c r="R17"/>
  <c r="T16"/>
  <c r="S16"/>
  <c r="R16"/>
  <c r="T15"/>
  <c r="S15"/>
  <c r="R15"/>
  <c r="T14"/>
  <c r="S14"/>
  <c r="R14"/>
  <c r="T13"/>
  <c r="S13"/>
  <c r="R13"/>
  <c r="T12"/>
  <c r="S12"/>
  <c r="R12"/>
  <c r="T11"/>
  <c r="S11"/>
  <c r="R11"/>
  <c r="P10"/>
  <c r="AK9"/>
  <c r="AI9"/>
  <c r="AG9"/>
  <c r="AD9"/>
  <c r="AE9"/>
  <c r="Z9"/>
  <c r="AA9"/>
  <c r="AB9"/>
  <c r="AC9"/>
  <c r="X9"/>
  <c r="W9"/>
</calcChain>
</file>

<file path=xl/sharedStrings.xml><?xml version="1.0" encoding="utf-8"?>
<sst xmlns="http://schemas.openxmlformats.org/spreadsheetml/2006/main" count="746" uniqueCount="400">
  <si>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</si>
  <si>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</si>
  <si>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</si>
  <si>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</si>
  <si>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</si>
  <si>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</si>
  <si>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</si>
  <si>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</si>
  <si>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</si>
  <si>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</si>
  <si>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</si>
  <si>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</si>
  <si>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</si>
  <si>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</si>
  <si>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</si>
  <si>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</si>
  <si>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</si>
  <si>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</si>
  <si>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</si>
  <si>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</si>
  <si>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</si>
  <si>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</si>
  <si>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</si>
  <si>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</si>
  <si>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</si>
  <si>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</si>
  <si>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</si>
  <si>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</si>
  <si>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</si>
  <si>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</si>
  <si>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</si>
  <si>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</si>
  <si>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</si>
  <si>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</si>
  <si>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</si>
  <si>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</si>
  <si>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</si>
  <si>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 xml:space="preserve">Giờ thi: 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</si>
  <si>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</si>
  <si>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</si>
  <si>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</si>
  <si>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</si>
  <si>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</si>
  <si>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</si>
  <si>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</si>
  <si>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</si>
  <si>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</si>
  <si>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</si>
  <si>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</si>
  <si>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</si>
  <si>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</si>
  <si>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</si>
  <si>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</si>
  <si>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</si>
  <si>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</si>
  <si>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</si>
  <si>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Mạng cảm biến</t>
  </si>
  <si>
    <t>Nhóm: ELE1421-01</t>
  </si>
  <si>
    <t>Giờ thi: 15h30</t>
  </si>
  <si>
    <t>B15DCDT001</t>
  </si>
  <si>
    <t>Nguyễn Thắng Hải</t>
  </si>
  <si>
    <t>An</t>
  </si>
  <si>
    <t>22/08/1996</t>
  </si>
  <si>
    <t>D15DTMT1</t>
  </si>
  <si>
    <t>B15DCDT006</t>
  </si>
  <si>
    <t>Nguyễn Quốc</t>
  </si>
  <si>
    <t>Anh</t>
  </si>
  <si>
    <t>15/08/1997</t>
  </si>
  <si>
    <t>B15DCDT016</t>
  </si>
  <si>
    <t>Hà Văn</t>
  </si>
  <si>
    <t>Canh</t>
  </si>
  <si>
    <t>03/10/1996</t>
  </si>
  <si>
    <t>D15DTMT2</t>
  </si>
  <si>
    <t>B15DCDT017</t>
  </si>
  <si>
    <t>Nguyễn Tiểu</t>
  </si>
  <si>
    <t>Châu</t>
  </si>
  <si>
    <t>19/02/1997</t>
  </si>
  <si>
    <t>B15DCDT021</t>
  </si>
  <si>
    <t>Phan Văn</t>
  </si>
  <si>
    <t>Chung</t>
  </si>
  <si>
    <t>11/01/1996</t>
  </si>
  <si>
    <t>B15DCDT019</t>
  </si>
  <si>
    <t>Vũ Văn</t>
  </si>
  <si>
    <t>30/03/1995</t>
  </si>
  <si>
    <t>B15DCDT026</t>
  </si>
  <si>
    <t>Nguyễn Ngọc</t>
  </si>
  <si>
    <t>Cương</t>
  </si>
  <si>
    <t>19/01/1996</t>
  </si>
  <si>
    <t>B15DCDT034</t>
  </si>
  <si>
    <t>Diệm</t>
  </si>
  <si>
    <t>26/03/1997</t>
  </si>
  <si>
    <t>B15DCDT030</t>
  </si>
  <si>
    <t>Trần Hưng</t>
  </si>
  <si>
    <t>Đạo</t>
  </si>
  <si>
    <t>02/05/1997</t>
  </si>
  <si>
    <t>B15DCDT031</t>
  </si>
  <si>
    <t>Nguyễn Tiến</t>
  </si>
  <si>
    <t>Đạt</t>
  </si>
  <si>
    <t>21/03/1997</t>
  </si>
  <si>
    <t>B15DCDT038</t>
  </si>
  <si>
    <t>Ngô Nhân</t>
  </si>
  <si>
    <t>Đức</t>
  </si>
  <si>
    <t>02/08/1997</t>
  </si>
  <si>
    <t>B15DCDT040</t>
  </si>
  <si>
    <t>Nguyễn Văn</t>
  </si>
  <si>
    <t>29/03/1997</t>
  </si>
  <si>
    <t>B15DCDT062</t>
  </si>
  <si>
    <t>Hải</t>
  </si>
  <si>
    <t>01/12/1997</t>
  </si>
  <si>
    <t>B15DCDT069</t>
  </si>
  <si>
    <t>Hiện</t>
  </si>
  <si>
    <t>27/10/1997</t>
  </si>
  <si>
    <t>B15DCDT071</t>
  </si>
  <si>
    <t>Đỗ Đình</t>
  </si>
  <si>
    <t>Hiệp</t>
  </si>
  <si>
    <t>28/07/1997</t>
  </si>
  <si>
    <t>B15DCDT081</t>
  </si>
  <si>
    <t>Ngô Xuân</t>
  </si>
  <si>
    <t>Hoàng</t>
  </si>
  <si>
    <t>02/01/1997</t>
  </si>
  <si>
    <t>B15DCDT087</t>
  </si>
  <si>
    <t>Nghiêm Đình</t>
  </si>
  <si>
    <t>Hùng</t>
  </si>
  <si>
    <t>06/08/1996</t>
  </si>
  <si>
    <t>B15DCDT088</t>
  </si>
  <si>
    <t>Nguyễn Đức</t>
  </si>
  <si>
    <t>08/09/1997</t>
  </si>
  <si>
    <t>B15DCDT086</t>
  </si>
  <si>
    <t>22/09/1996</t>
  </si>
  <si>
    <t>B15DCDT102</t>
  </si>
  <si>
    <t>Hoàng Thị</t>
  </si>
  <si>
    <t>Huyền</t>
  </si>
  <si>
    <t>25/10/1997</t>
  </si>
  <si>
    <t>B15DCDT091</t>
  </si>
  <si>
    <t>Ngô Phú</t>
  </si>
  <si>
    <t>Hưng</t>
  </si>
  <si>
    <t>17/04/1996</t>
  </si>
  <si>
    <t>B15DCDT090</t>
  </si>
  <si>
    <t>Trịnh Văn</t>
  </si>
  <si>
    <t>13/07/1996</t>
  </si>
  <si>
    <t>B15DCDT094</t>
  </si>
  <si>
    <t>Nguyễn Thị</t>
  </si>
  <si>
    <t>Hương</t>
  </si>
  <si>
    <t>01/10/1997</t>
  </si>
  <si>
    <t>B15DCDT095</t>
  </si>
  <si>
    <t>16/10/1997</t>
  </si>
  <si>
    <t>B15DCDT106</t>
  </si>
  <si>
    <t>Phạm Đức</t>
  </si>
  <si>
    <t>Khánh</t>
  </si>
  <si>
    <t>05/10/1997</t>
  </si>
  <si>
    <t>B15DCDT112</t>
  </si>
  <si>
    <t>Ngô Thị</t>
  </si>
  <si>
    <t>Là</t>
  </si>
  <si>
    <t>05/08/1996</t>
  </si>
  <si>
    <t>B15DCDT113</t>
  </si>
  <si>
    <t>Nguyễn Thành</t>
  </si>
  <si>
    <t>Lâm</t>
  </si>
  <si>
    <t>12/07/1997</t>
  </si>
  <si>
    <t>B15DCDT114</t>
  </si>
  <si>
    <t>Trịnh Thị Mỹ</t>
  </si>
  <si>
    <t>Linh</t>
  </si>
  <si>
    <t>24/07/1997</t>
  </si>
  <si>
    <t>B15DCDT121</t>
  </si>
  <si>
    <t>Vũ Hải</t>
  </si>
  <si>
    <t>Long</t>
  </si>
  <si>
    <t>07/05/1997</t>
  </si>
  <si>
    <t>B15DCDT131</t>
  </si>
  <si>
    <t>Nguyễn Hồng</t>
  </si>
  <si>
    <t>Minh</t>
  </si>
  <si>
    <t>09/02/1997</t>
  </si>
  <si>
    <t>B14DCDT163</t>
  </si>
  <si>
    <t>Nguyễn Thanh</t>
  </si>
  <si>
    <t>09/09/1996</t>
  </si>
  <si>
    <t>D14DTMT</t>
  </si>
  <si>
    <t>B15DCDT136</t>
  </si>
  <si>
    <t>Lê Hoàng</t>
  </si>
  <si>
    <t>Nam</t>
  </si>
  <si>
    <t>21/08/1997</t>
  </si>
  <si>
    <t>B15DCDT139</t>
  </si>
  <si>
    <t>Nguyễn Hải</t>
  </si>
  <si>
    <t>07/12/1997</t>
  </si>
  <si>
    <t>B15DCDT137</t>
  </si>
  <si>
    <t>Phạm Huy</t>
  </si>
  <si>
    <t>17/09/1997</t>
  </si>
  <si>
    <t>B15DCDT148</t>
  </si>
  <si>
    <t>Phạm Hồng</t>
  </si>
  <si>
    <t>Nhung</t>
  </si>
  <si>
    <t>25/01/1997</t>
  </si>
  <si>
    <t>B15DCDT151</t>
  </si>
  <si>
    <t>Trần Trung</t>
  </si>
  <si>
    <t>Phong</t>
  </si>
  <si>
    <t>12/08/1997</t>
  </si>
  <si>
    <t>B15DCDT154</t>
  </si>
  <si>
    <t>Đinh Quang</t>
  </si>
  <si>
    <t>Phụng</t>
  </si>
  <si>
    <t>03/06/1997</t>
  </si>
  <si>
    <t>B15DCDT155</t>
  </si>
  <si>
    <t>Phạm Hữu</t>
  </si>
  <si>
    <t>Phước</t>
  </si>
  <si>
    <t>29/11/1997</t>
  </si>
  <si>
    <t>B15DCDT166</t>
  </si>
  <si>
    <t>Quỳnh</t>
  </si>
  <si>
    <t>B15DCDT170</t>
  </si>
  <si>
    <t>Ngô Đăng</t>
  </si>
  <si>
    <t>Sơn</t>
  </si>
  <si>
    <t>14/02/1997</t>
  </si>
  <si>
    <t>B15DCDT178</t>
  </si>
  <si>
    <t>Thái</t>
  </si>
  <si>
    <t>18/09/1997</t>
  </si>
  <si>
    <t>B15DCDT183</t>
  </si>
  <si>
    <t>Đinh Xuân</t>
  </si>
  <si>
    <t>Thắng</t>
  </si>
  <si>
    <t>26/07/1997</t>
  </si>
  <si>
    <t>B15DCDT193</t>
  </si>
  <si>
    <t>Dương Đăng</t>
  </si>
  <si>
    <t>Tiệp</t>
  </si>
  <si>
    <t>19/09/1996</t>
  </si>
  <si>
    <t>B15DCDT194</t>
  </si>
  <si>
    <t>Nguyễn Khánh</t>
  </si>
  <si>
    <t>Toàn</t>
  </si>
  <si>
    <t>04/05/1997</t>
  </si>
  <si>
    <t>B15DCDT203</t>
  </si>
  <si>
    <t>Đỗ Ngọc</t>
  </si>
  <si>
    <t>Trung</t>
  </si>
  <si>
    <t>06/09/1997</t>
  </si>
  <si>
    <t>B15DCDT215</t>
  </si>
  <si>
    <t>Đỗ Văn</t>
  </si>
  <si>
    <t>Tuấn</t>
  </si>
  <si>
    <t>07/04/1995</t>
  </si>
  <si>
    <t>B15DCDT210</t>
  </si>
  <si>
    <t>Trương Minh</t>
  </si>
  <si>
    <t>24/09/1996</t>
  </si>
  <si>
    <t>B15DCDT211</t>
  </si>
  <si>
    <t>Trương Văn</t>
  </si>
  <si>
    <t>10/01/1997</t>
  </si>
  <si>
    <t>B15DCDT230</t>
  </si>
  <si>
    <t>Nguyễn Hữu</t>
  </si>
  <si>
    <t>Yên</t>
  </si>
  <si>
    <t>09/11/1997</t>
  </si>
  <si>
    <t>205-A2</t>
  </si>
  <si>
    <t>Nhóm: ELE1421-02</t>
  </si>
  <si>
    <t>B15DCDT004</t>
  </si>
  <si>
    <t>Nguyễn Nam</t>
  </si>
  <si>
    <t>26/04/1996</t>
  </si>
  <si>
    <t>B15DCDT008</t>
  </si>
  <si>
    <t>Vũ Tuấn</t>
  </si>
  <si>
    <t>23/09/1997</t>
  </si>
  <si>
    <t>B14DCDT264</t>
  </si>
  <si>
    <t>Bá</t>
  </si>
  <si>
    <t>09/10/1996</t>
  </si>
  <si>
    <t>B15DCDT041</t>
  </si>
  <si>
    <t>Phan Trung</t>
  </si>
  <si>
    <t>Dũng</t>
  </si>
  <si>
    <t>B15DCDT042</t>
  </si>
  <si>
    <t>Phí Mạnh</t>
  </si>
  <si>
    <t>11/11/1996</t>
  </si>
  <si>
    <t>B15DCDT051</t>
  </si>
  <si>
    <t>Phạm Văn</t>
  </si>
  <si>
    <t>Duy</t>
  </si>
  <si>
    <t>13/09/1996</t>
  </si>
  <si>
    <t>B15DCDT048</t>
  </si>
  <si>
    <t>Đinh Thái</t>
  </si>
  <si>
    <t>Dương</t>
  </si>
  <si>
    <t>22/08/1997</t>
  </si>
  <si>
    <t>B12DCDT110</t>
  </si>
  <si>
    <t>Đoàn</t>
  </si>
  <si>
    <t>05/02/1994</t>
  </si>
  <si>
    <t>D12XLTH</t>
  </si>
  <si>
    <t>B15DCDT052</t>
  </si>
  <si>
    <t>Giang</t>
  </si>
  <si>
    <t>13/11/1997</t>
  </si>
  <si>
    <t>B15DCDT056</t>
  </si>
  <si>
    <t>Nguyễn Việt</t>
  </si>
  <si>
    <t>Hà</t>
  </si>
  <si>
    <t>B15DCDT059</t>
  </si>
  <si>
    <t>Chu Ngọc</t>
  </si>
  <si>
    <t>14/10/1997</t>
  </si>
  <si>
    <t>B15DCDT058</t>
  </si>
  <si>
    <t>Vương Ngọc</t>
  </si>
  <si>
    <t>13/06/1997</t>
  </si>
  <si>
    <t>B15DCDT066</t>
  </si>
  <si>
    <t>Vũ Thị Thanh</t>
  </si>
  <si>
    <t>Hằng</t>
  </si>
  <si>
    <t>13/01/1997</t>
  </si>
  <si>
    <t>B15DCDT068</t>
  </si>
  <si>
    <t>Hậu</t>
  </si>
  <si>
    <t>12/03/1996</t>
  </si>
  <si>
    <t>B15DCDT082</t>
  </si>
  <si>
    <t>Lê Công</t>
  </si>
  <si>
    <t>08/04/1995</t>
  </si>
  <si>
    <t>B15DCDT084</t>
  </si>
  <si>
    <t>Nguyễn Thái</t>
  </si>
  <si>
    <t>Học</t>
  </si>
  <si>
    <t>28/03/1997</t>
  </si>
  <si>
    <t>B15DCDT089</t>
  </si>
  <si>
    <t>Lương Thế</t>
  </si>
  <si>
    <t>16/03/1997</t>
  </si>
  <si>
    <t>B15DCDT098</t>
  </si>
  <si>
    <t>Lê Hữu</t>
  </si>
  <si>
    <t>Huy</t>
  </si>
  <si>
    <t>20/12/1995</t>
  </si>
  <si>
    <t>B15DCDT100</t>
  </si>
  <si>
    <t>Trần Quang</t>
  </si>
  <si>
    <t>06/02/1997</t>
  </si>
  <si>
    <t>B15DCDT092</t>
  </si>
  <si>
    <t>Thiều Quang</t>
  </si>
  <si>
    <t>B15DCDT093</t>
  </si>
  <si>
    <t>Trịnh Quang</t>
  </si>
  <si>
    <t>B15DCDT111</t>
  </si>
  <si>
    <t>Kiên</t>
  </si>
  <si>
    <t>13/07/1997</t>
  </si>
  <si>
    <t>B15DCDT124</t>
  </si>
  <si>
    <t>20/10/1997</t>
  </si>
  <si>
    <t>B15DCDT122</t>
  </si>
  <si>
    <t>Nguyễn Viết</t>
  </si>
  <si>
    <t>02/02/1997</t>
  </si>
  <si>
    <t>B15DCDT125</t>
  </si>
  <si>
    <t>Mạnh</t>
  </si>
  <si>
    <t>B15DCDT133</t>
  </si>
  <si>
    <t>Lê Ô</t>
  </si>
  <si>
    <t>Na</t>
  </si>
  <si>
    <t>15/07/1997</t>
  </si>
  <si>
    <t>B15DCDT141</t>
  </si>
  <si>
    <t>Đặng Phương</t>
  </si>
  <si>
    <t>B15DCDT138</t>
  </si>
  <si>
    <t>Đinh Duy</t>
  </si>
  <si>
    <t>B15DCDT142</t>
  </si>
  <si>
    <t>23/08/1997</t>
  </si>
  <si>
    <t>B15DCDT134</t>
  </si>
  <si>
    <t>Nguyễn Tài</t>
  </si>
  <si>
    <t>B15DCDT150</t>
  </si>
  <si>
    <t>Phạm Quang</t>
  </si>
  <si>
    <t>24/04/1997</t>
  </si>
  <si>
    <t>B15DCDT153</t>
  </si>
  <si>
    <t>Vương Văn</t>
  </si>
  <si>
    <t>Phức</t>
  </si>
  <si>
    <t>13/10/1996</t>
  </si>
  <si>
    <t>B15DCDT158</t>
  </si>
  <si>
    <t>Nguyễn Minh</t>
  </si>
  <si>
    <t>Phương</t>
  </si>
  <si>
    <t>B15DCDT159</t>
  </si>
  <si>
    <t>Nguyễn Thị Kim</t>
  </si>
  <si>
    <t>Phượng</t>
  </si>
  <si>
    <t>11/06/1997</t>
  </si>
  <si>
    <t>B13DCDT071</t>
  </si>
  <si>
    <t>Mai Thế</t>
  </si>
  <si>
    <t>Quân</t>
  </si>
  <si>
    <t>10/04/1994</t>
  </si>
  <si>
    <t>D13XLTH</t>
  </si>
  <si>
    <t>B15DCDT160</t>
  </si>
  <si>
    <t>Trương Anh</t>
  </si>
  <si>
    <t>25/04/1997</t>
  </si>
  <si>
    <t>B15DCDT163</t>
  </si>
  <si>
    <t>Đặng Thị</t>
  </si>
  <si>
    <t>Quyên</t>
  </si>
  <si>
    <t>03/03/1997</t>
  </si>
  <si>
    <t>B15DCDT174</t>
  </si>
  <si>
    <t>Thân Xuân</t>
  </si>
  <si>
    <t>B15DCDT177</t>
  </si>
  <si>
    <t>Hà Như</t>
  </si>
  <si>
    <t>15/10/1997</t>
  </si>
  <si>
    <t>B15DCDT186</t>
  </si>
  <si>
    <t>Thành</t>
  </si>
  <si>
    <t>12/05/1996</t>
  </si>
  <si>
    <t>B15DCDT180</t>
  </si>
  <si>
    <t>Hoàng Mạnh</t>
  </si>
  <si>
    <t>15/02/1997</t>
  </si>
  <si>
    <t>B15DCDT198</t>
  </si>
  <si>
    <t>Phạm Thị Huyền</t>
  </si>
  <si>
    <t>Trang</t>
  </si>
  <si>
    <t>19/05/1997</t>
  </si>
  <si>
    <t>B15DCDT206</t>
  </si>
  <si>
    <t>Trần Hồng</t>
  </si>
  <si>
    <t>Trường</t>
  </si>
  <si>
    <t>25/09/1997</t>
  </si>
  <si>
    <t>B15DCDT207</t>
  </si>
  <si>
    <t>Trần Ngọc</t>
  </si>
  <si>
    <t>Tú</t>
  </si>
  <si>
    <t>30/07/1997</t>
  </si>
  <si>
    <t>B15DCDT218</t>
  </si>
  <si>
    <t>Hoàng Đắc</t>
  </si>
  <si>
    <t>Tùng</t>
  </si>
  <si>
    <t>16/04/1997</t>
  </si>
  <si>
    <t>B15DCDT219</t>
  </si>
  <si>
    <t>Lưu Xuân</t>
  </si>
  <si>
    <t>11/02/1997</t>
  </si>
  <si>
    <t>B15DCDT226</t>
  </si>
  <si>
    <t>Nguyễn Xuân</t>
  </si>
  <si>
    <t>Vinh</t>
  </si>
  <si>
    <t>14/11/1997</t>
  </si>
  <si>
    <t>B15DCDT229</t>
  </si>
  <si>
    <t>Quách Văn</t>
  </si>
  <si>
    <t>Vững</t>
  </si>
  <si>
    <t>11/10/1997</t>
  </si>
  <si>
    <t>BẢNG ĐIỂM HỌC PHẦN</t>
  </si>
  <si>
    <t>V</t>
  </si>
  <si>
    <t>Vắng</t>
  </si>
  <si>
    <t>C</t>
  </si>
  <si>
    <t>Hà Nội, ngày  04 tháng 07  năm 2019</t>
  </si>
  <si>
    <t>Hà Nội, ngày  04 tháng  07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</si>
</sst>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7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8" fillId="0" borderId="0" xfId="1" applyFont="1" applyFill="1" applyAlignment="1" applyProtection="1">
      <alignment vertical="center"/>
      <protection locked="0"/>
    </xf>
    <xf numFmtId="0" fontId="4" fillId="0" borderId="18" xfId="1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4" fillId="0" borderId="18" xfId="0" applyNumberFormat="1" applyFont="1" applyFill="1" applyBorder="1" applyAlignment="1">
      <alignment horizontal="center" vertical="center"/>
    </xf>
    <xf numFmtId="164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4" fillId="0" borderId="20" xfId="4" quotePrefix="1" applyFont="1" applyBorder="1" applyAlignment="1" applyProtection="1">
      <alignment horizontal="center" vertical="center"/>
      <protection locked="0"/>
    </xf>
    <xf numFmtId="165" fontId="4" fillId="0" borderId="18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0" fontId="4" fillId="0" borderId="21" xfId="1" applyFont="1" applyFill="1" applyBorder="1" applyAlignment="1" applyProtection="1">
      <alignment horizontal="center" vertical="center"/>
      <protection locked="0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vertical="center"/>
    </xf>
    <xf numFmtId="14" fontId="4" fillId="0" borderId="21" xfId="0" applyNumberFormat="1" applyFont="1" applyFill="1" applyBorder="1" applyAlignment="1">
      <alignment horizontal="center" vertical="center"/>
    </xf>
    <xf numFmtId="164" fontId="4" fillId="0" borderId="23" xfId="4" quotePrefix="1" applyNumberFormat="1" applyFont="1" applyBorder="1" applyAlignment="1" applyProtection="1">
      <alignment horizontal="center" vertical="center"/>
      <protection locked="0"/>
    </xf>
    <xf numFmtId="0" fontId="4" fillId="0" borderId="23" xfId="4" quotePrefix="1" applyFont="1" applyBorder="1" applyAlignment="1" applyProtection="1">
      <alignment horizontal="center" vertical="center"/>
      <protection locked="0"/>
    </xf>
    <xf numFmtId="165" fontId="4" fillId="0" borderId="21" xfId="0" applyNumberFormat="1" applyFont="1" applyFill="1" applyBorder="1" applyAlignment="1" applyProtection="1">
      <alignment horizontal="center" vertical="center"/>
      <protection locked="0"/>
    </xf>
    <xf numFmtId="165" fontId="15" fillId="0" borderId="21" xfId="0" applyNumberFormat="1" applyFont="1" applyFill="1" applyBorder="1" applyAlignment="1" applyProtection="1">
      <alignment horizontal="center" vertical="center"/>
      <protection hidden="1"/>
    </xf>
    <xf numFmtId="0" fontId="4" fillId="0" borderId="21" xfId="0" applyFont="1" applyFill="1" applyBorder="1" applyAlignment="1" applyProtection="1">
      <alignment horizontal="center"/>
      <protection hidden="1"/>
    </xf>
    <xf numFmtId="165" fontId="4" fillId="0" borderId="21" xfId="0" quotePrefix="1" applyNumberFormat="1" applyFont="1" applyFill="1" applyBorder="1" applyAlignment="1" applyProtection="1">
      <alignment horizontal="center"/>
      <protection hidden="1"/>
    </xf>
    <xf numFmtId="0" fontId="4" fillId="0" borderId="21" xfId="0" applyFont="1" applyFill="1" applyBorder="1" applyAlignment="1" applyProtection="1">
      <alignment horizontal="center" vertical="center"/>
      <protection hidden="1"/>
    </xf>
    <xf numFmtId="0" fontId="4" fillId="0" borderId="23" xfId="4" applyFont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vertical="center"/>
    </xf>
    <xf numFmtId="0" fontId="14" fillId="0" borderId="26" xfId="0" applyFont="1" applyFill="1" applyBorder="1" applyAlignment="1">
      <alignment vertical="center"/>
    </xf>
    <xf numFmtId="14" fontId="4" fillId="0" borderId="24" xfId="0" applyNumberFormat="1" applyFont="1" applyFill="1" applyBorder="1" applyAlignment="1">
      <alignment horizontal="center" vertical="center"/>
    </xf>
    <xf numFmtId="164" fontId="4" fillId="0" borderId="26" xfId="4" quotePrefix="1" applyNumberFormat="1" applyFont="1" applyBorder="1" applyAlignment="1" applyProtection="1">
      <alignment horizontal="center" vertical="center"/>
      <protection locked="0"/>
    </xf>
    <xf numFmtId="0" fontId="4" fillId="0" borderId="26" xfId="4" applyFont="1" applyBorder="1" applyAlignment="1" applyProtection="1">
      <alignment horizontal="center" vertical="center"/>
      <protection locked="0"/>
    </xf>
    <xf numFmtId="165" fontId="4" fillId="0" borderId="24" xfId="0" applyNumberFormat="1" applyFont="1" applyFill="1" applyBorder="1" applyAlignment="1" applyProtection="1">
      <alignment horizontal="center" vertical="center"/>
      <protection locked="0"/>
    </xf>
    <xf numFmtId="165" fontId="15" fillId="0" borderId="24" xfId="0" applyNumberFormat="1" applyFont="1" applyFill="1" applyBorder="1" applyAlignment="1" applyProtection="1">
      <alignment horizontal="center" vertical="center"/>
      <protection hidden="1"/>
    </xf>
    <xf numFmtId="0" fontId="4" fillId="0" borderId="24" xfId="0" applyFont="1" applyFill="1" applyBorder="1" applyAlignment="1" applyProtection="1">
      <alignment horizontal="center"/>
      <protection hidden="1"/>
    </xf>
    <xf numFmtId="165" fontId="4" fillId="0" borderId="24" xfId="0" quotePrefix="1" applyNumberFormat="1" applyFont="1" applyFill="1" applyBorder="1" applyAlignment="1" applyProtection="1">
      <alignment horizontal="center"/>
      <protection hidden="1"/>
    </xf>
    <xf numFmtId="0" fontId="4" fillId="0" borderId="24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14" fontId="28" fillId="0" borderId="0" xfId="1" applyNumberFormat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0"/>
  <sheetViews>
    <sheetView topLeftCell="B1" workbookViewId="0">
      <pane ySplit="4" topLeftCell="A63" activePane="bottomLeft" state="frozen"/>
      <selection activeCell="A6" sqref="A6:XFD6"/>
      <selection pane="bottomLeft" activeCell="B68" sqref="A68:XFD78"/>
    </sheetView>
  </sheetViews>
  <sheetFormatPr defaultRowHeight="15.75"/>
  <cols>
    <col min="1" max="1" width="1.25" style="1" hidden="1" customWidth="1"/>
    <col min="2" max="2" width="5.75" style="1" customWidth="1"/>
    <col min="3" max="3" width="12.375" style="1" customWidth="1"/>
    <col min="4" max="4" width="14.75" style="1" customWidth="1"/>
    <col min="5" max="5" width="7.25" style="1" customWidth="1"/>
    <col min="6" max="6" width="9.375" style="1" hidden="1" customWidth="1"/>
    <col min="7" max="7" width="11" style="1" customWidth="1"/>
    <col min="8" max="8" width="7.125" style="1" customWidth="1"/>
    <col min="9" max="9" width="6.25" style="1" customWidth="1"/>
    <col min="10" max="10" width="4.375" style="1" hidden="1" customWidth="1"/>
    <col min="11" max="11" width="6.5" style="1" customWidth="1"/>
    <col min="12" max="12" width="5.5" style="1" hidden="1" customWidth="1"/>
    <col min="13" max="13" width="5.75" style="1" hidden="1" customWidth="1"/>
    <col min="14" max="14" width="8.875" style="1" hidden="1" customWidth="1"/>
    <col min="15" max="15" width="8.625" style="1" hidden="1" customWidth="1"/>
    <col min="16" max="16" width="6.75" style="1" customWidth="1"/>
    <col min="17" max="17" width="7.625" style="1" customWidth="1"/>
    <col min="18" max="18" width="6.5" style="1" hidden="1" customWidth="1"/>
    <col min="19" max="19" width="11.875" style="1" hidden="1" customWidth="1"/>
    <col min="20" max="20" width="17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H1" s="164" t="s">
        <v>0</v>
      </c>
      <c r="I1" s="164"/>
      <c r="J1" s="164"/>
      <c r="K1" s="164"/>
      <c r="L1" s="164" t="s">
        <v>239</v>
      </c>
      <c r="M1" s="164"/>
      <c r="N1" s="164"/>
      <c r="O1" s="164"/>
      <c r="P1" s="164"/>
      <c r="Q1" s="164"/>
      <c r="R1" s="164"/>
      <c r="S1" s="164"/>
      <c r="T1" s="164"/>
    </row>
    <row r="2" spans="2:38" ht="27.75" customHeight="1">
      <c r="B2" s="165" t="s">
        <v>1</v>
      </c>
      <c r="C2" s="165"/>
      <c r="D2" s="165"/>
      <c r="E2" s="165"/>
      <c r="F2" s="165"/>
      <c r="G2" s="165"/>
      <c r="H2" s="166" t="s">
        <v>394</v>
      </c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3"/>
    </row>
    <row r="3" spans="2:38" ht="25.5" customHeight="1">
      <c r="B3" s="167" t="s">
        <v>2</v>
      </c>
      <c r="C3" s="167"/>
      <c r="D3" s="167"/>
      <c r="E3" s="167"/>
      <c r="F3" s="167"/>
      <c r="G3" s="167"/>
      <c r="H3" s="168" t="s">
        <v>53</v>
      </c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60" t="s">
        <v>3</v>
      </c>
      <c r="C5" s="160"/>
      <c r="D5" s="94" t="s">
        <v>56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163" t="s">
        <v>57</v>
      </c>
      <c r="P5" s="163"/>
      <c r="Q5" s="163"/>
      <c r="R5" s="163"/>
      <c r="S5" s="163"/>
      <c r="T5" s="163"/>
      <c r="W5" s="140" t="s">
        <v>44</v>
      </c>
      <c r="X5" s="140" t="s">
        <v>9</v>
      </c>
      <c r="Y5" s="140" t="s">
        <v>43</v>
      </c>
      <c r="Z5" s="140" t="s">
        <v>42</v>
      </c>
      <c r="AA5" s="140"/>
      <c r="AB5" s="140"/>
      <c r="AC5" s="140"/>
      <c r="AD5" s="140" t="s">
        <v>41</v>
      </c>
      <c r="AE5" s="140"/>
      <c r="AF5" s="140" t="s">
        <v>39</v>
      </c>
      <c r="AG5" s="140"/>
      <c r="AH5" s="140" t="s">
        <v>40</v>
      </c>
      <c r="AI5" s="140"/>
      <c r="AJ5" s="140" t="s">
        <v>38</v>
      </c>
      <c r="AK5" s="140"/>
      <c r="AL5" s="83"/>
    </row>
    <row r="6" spans="2:38" ht="17.25" customHeight="1">
      <c r="B6" s="159" t="s">
        <v>4</v>
      </c>
      <c r="C6" s="159"/>
      <c r="D6" s="8">
        <v>2</v>
      </c>
      <c r="G6" s="95" t="s">
        <v>52</v>
      </c>
      <c r="H6" s="161">
        <v>43637</v>
      </c>
      <c r="I6" s="162"/>
      <c r="J6" s="162"/>
      <c r="K6" s="162"/>
      <c r="L6" s="162"/>
      <c r="M6" s="162"/>
      <c r="N6" s="162"/>
      <c r="O6" s="163" t="s">
        <v>58</v>
      </c>
      <c r="P6" s="163"/>
      <c r="Q6" s="163"/>
      <c r="R6" s="163"/>
      <c r="S6" s="163"/>
      <c r="T6" s="163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83"/>
    </row>
    <row r="8" spans="2:38" ht="44.25" customHeight="1">
      <c r="B8" s="146" t="s">
        <v>5</v>
      </c>
      <c r="C8" s="151" t="s">
        <v>6</v>
      </c>
      <c r="D8" s="153" t="s">
        <v>7</v>
      </c>
      <c r="E8" s="154"/>
      <c r="F8" s="146" t="s">
        <v>8</v>
      </c>
      <c r="G8" s="146" t="s">
        <v>9</v>
      </c>
      <c r="H8" s="142" t="s">
        <v>10</v>
      </c>
      <c r="I8" s="142" t="s">
        <v>11</v>
      </c>
      <c r="J8" s="142" t="s">
        <v>12</v>
      </c>
      <c r="K8" s="142" t="s">
        <v>13</v>
      </c>
      <c r="L8" s="143" t="s">
        <v>14</v>
      </c>
      <c r="M8" s="144" t="s">
        <v>45</v>
      </c>
      <c r="N8" s="145"/>
      <c r="O8" s="143" t="s">
        <v>15</v>
      </c>
      <c r="P8" s="143" t="s">
        <v>16</v>
      </c>
      <c r="Q8" s="146" t="s">
        <v>17</v>
      </c>
      <c r="R8" s="143" t="s">
        <v>18</v>
      </c>
      <c r="S8" s="146" t="s">
        <v>19</v>
      </c>
      <c r="T8" s="146" t="s">
        <v>20</v>
      </c>
      <c r="W8" s="140"/>
      <c r="X8" s="140"/>
      <c r="Y8" s="140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35.25" customHeight="1">
      <c r="B9" s="147"/>
      <c r="C9" s="152"/>
      <c r="D9" s="155"/>
      <c r="E9" s="156"/>
      <c r="F9" s="147"/>
      <c r="G9" s="147"/>
      <c r="H9" s="142"/>
      <c r="I9" s="142"/>
      <c r="J9" s="142"/>
      <c r="K9" s="142"/>
      <c r="L9" s="143"/>
      <c r="M9" s="79" t="s">
        <v>46</v>
      </c>
      <c r="N9" s="79" t="s">
        <v>47</v>
      </c>
      <c r="O9" s="143"/>
      <c r="P9" s="143"/>
      <c r="Q9" s="148"/>
      <c r="R9" s="143"/>
      <c r="S9" s="147"/>
      <c r="T9" s="148"/>
      <c r="V9" s="90"/>
      <c r="W9" s="67" t="str">
        <f>+D5</f>
        <v>Mạng cảm biến</v>
      </c>
      <c r="X9" s="68">
        <f>+P5</f>
        <v>0</v>
      </c>
      <c r="Y9" s="69">
        <f>+$AH$9+$AJ$9+$AF$9</f>
        <v>49</v>
      </c>
      <c r="Z9" s="63">
        <f>COUNTIF($S$10:$S$119,"Khiển trách")</f>
        <v>0</v>
      </c>
      <c r="AA9" s="63">
        <f>COUNTIF($S$10:$S$119,"Cảnh cáo")</f>
        <v>0</v>
      </c>
      <c r="AB9" s="63">
        <f>COUNTIF($S$10:$S$119,"Đình chỉ thi")</f>
        <v>0</v>
      </c>
      <c r="AC9" s="70">
        <f>+($Z$9+$AA$9+$AB$9)/$Y$9*100%</f>
        <v>0</v>
      </c>
      <c r="AD9" s="63">
        <f>SUM(COUNTIF($S$10:$S$117,"Vắng"),COUNTIF($S$10:$S$117,"Vắng có phép"))</f>
        <v>0</v>
      </c>
      <c r="AE9" s="71">
        <f>+$AD$9/$Y$9</f>
        <v>0</v>
      </c>
      <c r="AF9" s="72">
        <f>COUNTIF($V$10:$V$117,"Thi lại")</f>
        <v>0</v>
      </c>
      <c r="AG9" s="71">
        <f>+$AF$9/$Y$9</f>
        <v>0</v>
      </c>
      <c r="AH9" s="72">
        <f>COUNTIF($V$10:$V$118,"Học lại")</f>
        <v>5</v>
      </c>
      <c r="AI9" s="71">
        <f>+$AH$9/$Y$9</f>
        <v>0.10204081632653061</v>
      </c>
      <c r="AJ9" s="63">
        <f>COUNTIF($V$11:$V$118,"Đạt")</f>
        <v>44</v>
      </c>
      <c r="AK9" s="70">
        <f>+$AJ$9/$Y$9</f>
        <v>0.89795918367346939</v>
      </c>
      <c r="AL9" s="82"/>
    </row>
    <row r="10" spans="2:38" ht="23.25" customHeight="1">
      <c r="B10" s="144" t="s">
        <v>26</v>
      </c>
      <c r="C10" s="149"/>
      <c r="D10" s="149"/>
      <c r="E10" s="149"/>
      <c r="F10" s="149"/>
      <c r="G10" s="145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47"/>
      <c r="R10" s="14"/>
      <c r="S10" s="14"/>
      <c r="T10" s="14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.95" customHeight="1">
      <c r="B11" s="15">
        <v>1</v>
      </c>
      <c r="C11" s="16" t="s">
        <v>59</v>
      </c>
      <c r="D11" s="17" t="s">
        <v>60</v>
      </c>
      <c r="E11" s="18" t="s">
        <v>61</v>
      </c>
      <c r="F11" s="19" t="s">
        <v>62</v>
      </c>
      <c r="G11" s="16" t="s">
        <v>63</v>
      </c>
      <c r="H11" s="20">
        <v>10</v>
      </c>
      <c r="I11" s="20">
        <v>9</v>
      </c>
      <c r="J11" s="20" t="s">
        <v>27</v>
      </c>
      <c r="K11" s="20">
        <v>9</v>
      </c>
      <c r="L11" s="21"/>
      <c r="M11" s="21"/>
      <c r="N11" s="21"/>
      <c r="O11" s="21"/>
      <c r="P11" s="22">
        <v>10</v>
      </c>
      <c r="Q11" s="23">
        <f>ROUND(SUMPRODUCT(H11:P11,$H$10:$P$10)/100,1)</f>
        <v>9.8000000000000007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24" t="str">
        <f t="shared" ref="S11:S59" si="0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.95" customHeight="1">
      <c r="B12" s="26">
        <v>2</v>
      </c>
      <c r="C12" s="27" t="s">
        <v>64</v>
      </c>
      <c r="D12" s="28" t="s">
        <v>65</v>
      </c>
      <c r="E12" s="29" t="s">
        <v>66</v>
      </c>
      <c r="F12" s="30" t="s">
        <v>67</v>
      </c>
      <c r="G12" s="27" t="s">
        <v>63</v>
      </c>
      <c r="H12" s="31">
        <v>9</v>
      </c>
      <c r="I12" s="31">
        <v>8</v>
      </c>
      <c r="J12" s="31" t="s">
        <v>27</v>
      </c>
      <c r="K12" s="31">
        <v>8.5</v>
      </c>
      <c r="L12" s="32"/>
      <c r="M12" s="32"/>
      <c r="N12" s="32"/>
      <c r="O12" s="32"/>
      <c r="P12" s="33">
        <v>8.5</v>
      </c>
      <c r="Q12" s="34">
        <f>ROUND(SUMPRODUCT(H12:P12,$H$10:$P$10)/100,1)</f>
        <v>8.5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6" t="str">
        <f t="shared" si="0"/>
        <v>Giỏi</v>
      </c>
      <c r="T12" s="37" t="str">
        <f>+IF(OR($H12=0,$I12=0,$J12=0,$K12=0),"Không đủ ĐKDT","")</f>
        <v/>
      </c>
      <c r="U12" s="3"/>
      <c r="V12" s="91" t="str">
        <f t="shared" ref="V12:V59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.95" customHeight="1">
      <c r="B13" s="26">
        <v>3</v>
      </c>
      <c r="C13" s="27" t="s">
        <v>68</v>
      </c>
      <c r="D13" s="28" t="s">
        <v>69</v>
      </c>
      <c r="E13" s="29" t="s">
        <v>70</v>
      </c>
      <c r="F13" s="30" t="s">
        <v>71</v>
      </c>
      <c r="G13" s="27" t="s">
        <v>72</v>
      </c>
      <c r="H13" s="31">
        <v>8</v>
      </c>
      <c r="I13" s="31">
        <v>8</v>
      </c>
      <c r="J13" s="31" t="s">
        <v>27</v>
      </c>
      <c r="K13" s="31">
        <v>7.5</v>
      </c>
      <c r="L13" s="38"/>
      <c r="M13" s="38"/>
      <c r="N13" s="38"/>
      <c r="O13" s="38"/>
      <c r="P13" s="33">
        <v>7.5</v>
      </c>
      <c r="Q13" s="34">
        <f t="shared" ref="Q13:Q41" si="2">ROUND(SUMPRODUCT(H13:P13,$H$10:$P$10)/100,1)</f>
        <v>7.6</v>
      </c>
      <c r="R13" s="35" t="str">
        <f t="shared" ref="R13:R5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0"/>
        <v>Khá</v>
      </c>
      <c r="T13" s="37" t="str">
        <f t="shared" ref="T13:T59" si="4">+IF(OR($H13=0,$I13=0,$J13=0,$K13=0),"Không đủ ĐKDT","")</f>
        <v/>
      </c>
      <c r="U13" s="3"/>
      <c r="V13" s="91" t="str">
        <f t="shared" si="1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.95" customHeight="1">
      <c r="B14" s="26">
        <v>4</v>
      </c>
      <c r="C14" s="27" t="s">
        <v>73</v>
      </c>
      <c r="D14" s="28" t="s">
        <v>74</v>
      </c>
      <c r="E14" s="29" t="s">
        <v>75</v>
      </c>
      <c r="F14" s="30" t="s">
        <v>76</v>
      </c>
      <c r="G14" s="27" t="s">
        <v>63</v>
      </c>
      <c r="H14" s="31">
        <v>9</v>
      </c>
      <c r="I14" s="31">
        <v>9</v>
      </c>
      <c r="J14" s="31" t="s">
        <v>27</v>
      </c>
      <c r="K14" s="31">
        <v>10</v>
      </c>
      <c r="L14" s="38"/>
      <c r="M14" s="38"/>
      <c r="N14" s="38"/>
      <c r="O14" s="38"/>
      <c r="P14" s="33">
        <v>10</v>
      </c>
      <c r="Q14" s="34">
        <f t="shared" si="2"/>
        <v>9.8000000000000007</v>
      </c>
      <c r="R14" s="35" t="str">
        <f t="shared" si="3"/>
        <v>A+</v>
      </c>
      <c r="S14" s="36" t="str">
        <f t="shared" si="0"/>
        <v>Giỏi</v>
      </c>
      <c r="T14" s="37" t="str">
        <f t="shared" si="4"/>
        <v/>
      </c>
      <c r="U14" s="3"/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26">
        <v>5</v>
      </c>
      <c r="C15" s="27" t="s">
        <v>77</v>
      </c>
      <c r="D15" s="28" t="s">
        <v>78</v>
      </c>
      <c r="E15" s="29" t="s">
        <v>79</v>
      </c>
      <c r="F15" s="30" t="s">
        <v>80</v>
      </c>
      <c r="G15" s="27" t="s">
        <v>63</v>
      </c>
      <c r="H15" s="31">
        <v>8</v>
      </c>
      <c r="I15" s="31">
        <v>8</v>
      </c>
      <c r="J15" s="31" t="s">
        <v>27</v>
      </c>
      <c r="K15" s="31">
        <v>8</v>
      </c>
      <c r="L15" s="38"/>
      <c r="M15" s="38"/>
      <c r="N15" s="38"/>
      <c r="O15" s="38"/>
      <c r="P15" s="33">
        <v>3</v>
      </c>
      <c r="Q15" s="34">
        <f t="shared" si="2"/>
        <v>4.5</v>
      </c>
      <c r="R15" s="35" t="str">
        <f t="shared" si="3"/>
        <v>D</v>
      </c>
      <c r="S15" s="36" t="str">
        <f t="shared" si="0"/>
        <v>Trung bình yếu</v>
      </c>
      <c r="T15" s="37" t="str">
        <f t="shared" si="4"/>
        <v/>
      </c>
      <c r="U15" s="3"/>
      <c r="V15" s="91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26">
        <v>6</v>
      </c>
      <c r="C16" s="27" t="s">
        <v>81</v>
      </c>
      <c r="D16" s="28" t="s">
        <v>82</v>
      </c>
      <c r="E16" s="29" t="s">
        <v>79</v>
      </c>
      <c r="F16" s="30" t="s">
        <v>83</v>
      </c>
      <c r="G16" s="27" t="s">
        <v>72</v>
      </c>
      <c r="H16" s="31">
        <v>10</v>
      </c>
      <c r="I16" s="31">
        <v>9</v>
      </c>
      <c r="J16" s="31" t="s">
        <v>27</v>
      </c>
      <c r="K16" s="31">
        <v>10</v>
      </c>
      <c r="L16" s="38"/>
      <c r="M16" s="38"/>
      <c r="N16" s="38"/>
      <c r="O16" s="38"/>
      <c r="P16" s="33">
        <v>10</v>
      </c>
      <c r="Q16" s="34">
        <f t="shared" si="2"/>
        <v>9.9</v>
      </c>
      <c r="R16" s="35" t="str">
        <f t="shared" si="3"/>
        <v>A+</v>
      </c>
      <c r="S16" s="36" t="str">
        <f t="shared" si="0"/>
        <v>Giỏi</v>
      </c>
      <c r="T16" s="37" t="str">
        <f t="shared" si="4"/>
        <v/>
      </c>
      <c r="U16" s="3"/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26">
        <v>7</v>
      </c>
      <c r="C17" s="27" t="s">
        <v>84</v>
      </c>
      <c r="D17" s="28" t="s">
        <v>85</v>
      </c>
      <c r="E17" s="29" t="s">
        <v>86</v>
      </c>
      <c r="F17" s="30" t="s">
        <v>87</v>
      </c>
      <c r="G17" s="27" t="s">
        <v>63</v>
      </c>
      <c r="H17" s="31">
        <v>5</v>
      </c>
      <c r="I17" s="31">
        <v>5</v>
      </c>
      <c r="J17" s="31" t="s">
        <v>27</v>
      </c>
      <c r="K17" s="31">
        <v>5</v>
      </c>
      <c r="L17" s="38"/>
      <c r="M17" s="38"/>
      <c r="N17" s="38"/>
      <c r="O17" s="38"/>
      <c r="P17" s="33">
        <v>4</v>
      </c>
      <c r="Q17" s="34">
        <f t="shared" si="2"/>
        <v>4.3</v>
      </c>
      <c r="R17" s="35" t="str">
        <f t="shared" si="3"/>
        <v>D</v>
      </c>
      <c r="S17" s="36" t="str">
        <f t="shared" si="0"/>
        <v>Trung bình yếu</v>
      </c>
      <c r="T17" s="37" t="str">
        <f t="shared" si="4"/>
        <v/>
      </c>
      <c r="U17" s="3"/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26">
        <v>8</v>
      </c>
      <c r="C18" s="27" t="s">
        <v>88</v>
      </c>
      <c r="D18" s="28" t="s">
        <v>78</v>
      </c>
      <c r="E18" s="29" t="s">
        <v>89</v>
      </c>
      <c r="F18" s="30" t="s">
        <v>90</v>
      </c>
      <c r="G18" s="27" t="s">
        <v>63</v>
      </c>
      <c r="H18" s="31">
        <v>8</v>
      </c>
      <c r="I18" s="31">
        <v>8</v>
      </c>
      <c r="J18" s="31" t="s">
        <v>27</v>
      </c>
      <c r="K18" s="31">
        <v>8</v>
      </c>
      <c r="L18" s="38"/>
      <c r="M18" s="38"/>
      <c r="N18" s="38"/>
      <c r="O18" s="38"/>
      <c r="P18" s="33">
        <v>8</v>
      </c>
      <c r="Q18" s="34">
        <f t="shared" si="2"/>
        <v>8</v>
      </c>
      <c r="R18" s="35" t="str">
        <f t="shared" si="3"/>
        <v>B+</v>
      </c>
      <c r="S18" s="36" t="str">
        <f t="shared" si="0"/>
        <v>Khá</v>
      </c>
      <c r="T18" s="37" t="str">
        <f t="shared" si="4"/>
        <v/>
      </c>
      <c r="U18" s="3"/>
      <c r="V18" s="91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26">
        <v>9</v>
      </c>
      <c r="C19" s="27" t="s">
        <v>91</v>
      </c>
      <c r="D19" s="28" t="s">
        <v>92</v>
      </c>
      <c r="E19" s="29" t="s">
        <v>93</v>
      </c>
      <c r="F19" s="30" t="s">
        <v>94</v>
      </c>
      <c r="G19" s="27" t="s">
        <v>63</v>
      </c>
      <c r="H19" s="31">
        <v>7</v>
      </c>
      <c r="I19" s="31">
        <v>9</v>
      </c>
      <c r="J19" s="31" t="s">
        <v>27</v>
      </c>
      <c r="K19" s="31">
        <v>8</v>
      </c>
      <c r="L19" s="38"/>
      <c r="M19" s="38"/>
      <c r="N19" s="38"/>
      <c r="O19" s="38"/>
      <c r="P19" s="33">
        <v>8</v>
      </c>
      <c r="Q19" s="34">
        <f t="shared" si="2"/>
        <v>8</v>
      </c>
      <c r="R19" s="35" t="str">
        <f t="shared" si="3"/>
        <v>B+</v>
      </c>
      <c r="S19" s="36" t="str">
        <f t="shared" si="0"/>
        <v>Khá</v>
      </c>
      <c r="T19" s="37" t="str">
        <f t="shared" si="4"/>
        <v/>
      </c>
      <c r="U19" s="3"/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26">
        <v>10</v>
      </c>
      <c r="C20" s="27" t="s">
        <v>95</v>
      </c>
      <c r="D20" s="28" t="s">
        <v>96</v>
      </c>
      <c r="E20" s="29" t="s">
        <v>97</v>
      </c>
      <c r="F20" s="30" t="s">
        <v>98</v>
      </c>
      <c r="G20" s="27" t="s">
        <v>72</v>
      </c>
      <c r="H20" s="31">
        <v>6</v>
      </c>
      <c r="I20" s="31">
        <v>6</v>
      </c>
      <c r="J20" s="31" t="s">
        <v>27</v>
      </c>
      <c r="K20" s="31">
        <v>7</v>
      </c>
      <c r="L20" s="38"/>
      <c r="M20" s="38"/>
      <c r="N20" s="38"/>
      <c r="O20" s="38"/>
      <c r="P20" s="33">
        <v>6</v>
      </c>
      <c r="Q20" s="34">
        <f t="shared" si="2"/>
        <v>6.1</v>
      </c>
      <c r="R20" s="35" t="str">
        <f t="shared" si="3"/>
        <v>C</v>
      </c>
      <c r="S20" s="36" t="str">
        <f t="shared" si="0"/>
        <v>Trung bình</v>
      </c>
      <c r="T20" s="37" t="str">
        <f t="shared" si="4"/>
        <v/>
      </c>
      <c r="U20" s="3"/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26">
        <v>11</v>
      </c>
      <c r="C21" s="27" t="s">
        <v>99</v>
      </c>
      <c r="D21" s="28" t="s">
        <v>100</v>
      </c>
      <c r="E21" s="29" t="s">
        <v>101</v>
      </c>
      <c r="F21" s="30" t="s">
        <v>102</v>
      </c>
      <c r="G21" s="27" t="s">
        <v>63</v>
      </c>
      <c r="H21" s="31">
        <v>6</v>
      </c>
      <c r="I21" s="31">
        <v>6</v>
      </c>
      <c r="J21" s="31" t="s">
        <v>27</v>
      </c>
      <c r="K21" s="31">
        <v>7</v>
      </c>
      <c r="L21" s="38"/>
      <c r="M21" s="38"/>
      <c r="N21" s="38"/>
      <c r="O21" s="38"/>
      <c r="P21" s="33">
        <v>7</v>
      </c>
      <c r="Q21" s="34">
        <f t="shared" si="2"/>
        <v>6.8</v>
      </c>
      <c r="R21" s="35" t="str">
        <f t="shared" si="3"/>
        <v>C+</v>
      </c>
      <c r="S21" s="36" t="str">
        <f t="shared" si="0"/>
        <v>Trung bình</v>
      </c>
      <c r="T21" s="37" t="str">
        <f t="shared" si="4"/>
        <v/>
      </c>
      <c r="U21" s="3"/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26">
        <v>12</v>
      </c>
      <c r="C22" s="27" t="s">
        <v>103</v>
      </c>
      <c r="D22" s="28" t="s">
        <v>104</v>
      </c>
      <c r="E22" s="29" t="s">
        <v>101</v>
      </c>
      <c r="F22" s="30" t="s">
        <v>105</v>
      </c>
      <c r="G22" s="27" t="s">
        <v>72</v>
      </c>
      <c r="H22" s="31">
        <v>6</v>
      </c>
      <c r="I22" s="31">
        <v>6</v>
      </c>
      <c r="J22" s="31" t="s">
        <v>27</v>
      </c>
      <c r="K22" s="31">
        <v>7</v>
      </c>
      <c r="L22" s="38"/>
      <c r="M22" s="38"/>
      <c r="N22" s="38"/>
      <c r="O22" s="38"/>
      <c r="P22" s="33">
        <v>7.5</v>
      </c>
      <c r="Q22" s="34">
        <f t="shared" si="2"/>
        <v>7.2</v>
      </c>
      <c r="R22" s="35" t="str">
        <f t="shared" si="3"/>
        <v>B</v>
      </c>
      <c r="S22" s="36" t="str">
        <f t="shared" si="0"/>
        <v>Khá</v>
      </c>
      <c r="T22" s="37" t="str">
        <f t="shared" si="4"/>
        <v/>
      </c>
      <c r="U22" s="3"/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26">
        <v>13</v>
      </c>
      <c r="C23" s="27" t="s">
        <v>106</v>
      </c>
      <c r="D23" s="28" t="s">
        <v>85</v>
      </c>
      <c r="E23" s="29" t="s">
        <v>107</v>
      </c>
      <c r="F23" s="30" t="s">
        <v>108</v>
      </c>
      <c r="G23" s="27" t="s">
        <v>63</v>
      </c>
      <c r="H23" s="31">
        <v>6</v>
      </c>
      <c r="I23" s="31">
        <v>7</v>
      </c>
      <c r="J23" s="31" t="s">
        <v>27</v>
      </c>
      <c r="K23" s="31">
        <v>7</v>
      </c>
      <c r="L23" s="38"/>
      <c r="M23" s="38"/>
      <c r="N23" s="38"/>
      <c r="O23" s="38"/>
      <c r="P23" s="33">
        <v>7</v>
      </c>
      <c r="Q23" s="34">
        <f t="shared" si="2"/>
        <v>6.9</v>
      </c>
      <c r="R23" s="35" t="str">
        <f t="shared" si="3"/>
        <v>C+</v>
      </c>
      <c r="S23" s="36" t="str">
        <f t="shared" si="0"/>
        <v>Trung bình</v>
      </c>
      <c r="T23" s="37" t="str">
        <f t="shared" si="4"/>
        <v/>
      </c>
      <c r="U23" s="3"/>
      <c r="V23" s="91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26">
        <v>14</v>
      </c>
      <c r="C24" s="27" t="s">
        <v>109</v>
      </c>
      <c r="D24" s="28" t="s">
        <v>78</v>
      </c>
      <c r="E24" s="29" t="s">
        <v>110</v>
      </c>
      <c r="F24" s="30" t="s">
        <v>111</v>
      </c>
      <c r="G24" s="27" t="s">
        <v>63</v>
      </c>
      <c r="H24" s="31">
        <v>10</v>
      </c>
      <c r="I24" s="31">
        <v>9</v>
      </c>
      <c r="J24" s="31" t="s">
        <v>27</v>
      </c>
      <c r="K24" s="31">
        <v>10</v>
      </c>
      <c r="L24" s="38"/>
      <c r="M24" s="38"/>
      <c r="N24" s="38"/>
      <c r="O24" s="38"/>
      <c r="P24" s="33">
        <v>10</v>
      </c>
      <c r="Q24" s="34">
        <f t="shared" si="2"/>
        <v>9.9</v>
      </c>
      <c r="R24" s="35" t="str">
        <f t="shared" si="3"/>
        <v>A+</v>
      </c>
      <c r="S24" s="36" t="str">
        <f t="shared" si="0"/>
        <v>Giỏi</v>
      </c>
      <c r="T24" s="37" t="str">
        <f t="shared" si="4"/>
        <v/>
      </c>
      <c r="U24" s="3"/>
      <c r="V24" s="91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26">
        <v>15</v>
      </c>
      <c r="C25" s="27" t="s">
        <v>112</v>
      </c>
      <c r="D25" s="28" t="s">
        <v>113</v>
      </c>
      <c r="E25" s="29" t="s">
        <v>114</v>
      </c>
      <c r="F25" s="30" t="s">
        <v>115</v>
      </c>
      <c r="G25" s="27" t="s">
        <v>72</v>
      </c>
      <c r="H25" s="31">
        <v>8</v>
      </c>
      <c r="I25" s="31">
        <v>8</v>
      </c>
      <c r="J25" s="31" t="s">
        <v>27</v>
      </c>
      <c r="K25" s="31">
        <v>8</v>
      </c>
      <c r="L25" s="38"/>
      <c r="M25" s="38"/>
      <c r="N25" s="38"/>
      <c r="O25" s="38"/>
      <c r="P25" s="33">
        <v>8</v>
      </c>
      <c r="Q25" s="34">
        <f t="shared" si="2"/>
        <v>8</v>
      </c>
      <c r="R25" s="35" t="str">
        <f t="shared" si="3"/>
        <v>B+</v>
      </c>
      <c r="S25" s="36" t="str">
        <f t="shared" si="0"/>
        <v>Khá</v>
      </c>
      <c r="T25" s="37" t="str">
        <f t="shared" si="4"/>
        <v/>
      </c>
      <c r="U25" s="3"/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26">
        <v>16</v>
      </c>
      <c r="C26" s="27" t="s">
        <v>116</v>
      </c>
      <c r="D26" s="28" t="s">
        <v>117</v>
      </c>
      <c r="E26" s="29" t="s">
        <v>118</v>
      </c>
      <c r="F26" s="30" t="s">
        <v>119</v>
      </c>
      <c r="G26" s="27" t="s">
        <v>63</v>
      </c>
      <c r="H26" s="31">
        <v>7</v>
      </c>
      <c r="I26" s="31">
        <v>8</v>
      </c>
      <c r="J26" s="31" t="s">
        <v>27</v>
      </c>
      <c r="K26" s="31">
        <v>7</v>
      </c>
      <c r="L26" s="38"/>
      <c r="M26" s="38"/>
      <c r="N26" s="38"/>
      <c r="O26" s="38"/>
      <c r="P26" s="33">
        <v>7</v>
      </c>
      <c r="Q26" s="34">
        <f t="shared" si="2"/>
        <v>7.1</v>
      </c>
      <c r="R26" s="35" t="str">
        <f t="shared" si="3"/>
        <v>B</v>
      </c>
      <c r="S26" s="36" t="str">
        <f t="shared" si="0"/>
        <v>Khá</v>
      </c>
      <c r="T26" s="37" t="str">
        <f t="shared" si="4"/>
        <v/>
      </c>
      <c r="U26" s="3"/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26">
        <v>17</v>
      </c>
      <c r="C27" s="27" t="s">
        <v>120</v>
      </c>
      <c r="D27" s="28" t="s">
        <v>121</v>
      </c>
      <c r="E27" s="29" t="s">
        <v>122</v>
      </c>
      <c r="F27" s="30" t="s">
        <v>123</v>
      </c>
      <c r="G27" s="27" t="s">
        <v>72</v>
      </c>
      <c r="H27" s="31">
        <v>5</v>
      </c>
      <c r="I27" s="31">
        <v>5</v>
      </c>
      <c r="J27" s="31" t="s">
        <v>27</v>
      </c>
      <c r="K27" s="31">
        <v>5</v>
      </c>
      <c r="L27" s="38"/>
      <c r="M27" s="38"/>
      <c r="N27" s="38"/>
      <c r="O27" s="38"/>
      <c r="P27" s="33">
        <v>4</v>
      </c>
      <c r="Q27" s="34">
        <f t="shared" si="2"/>
        <v>4.3</v>
      </c>
      <c r="R27" s="35" t="str">
        <f t="shared" si="3"/>
        <v>D</v>
      </c>
      <c r="S27" s="36" t="str">
        <f t="shared" si="0"/>
        <v>Trung bình yếu</v>
      </c>
      <c r="T27" s="37" t="str">
        <f t="shared" si="4"/>
        <v/>
      </c>
      <c r="U27" s="3"/>
      <c r="V27" s="91" t="str">
        <f t="shared" si="1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26">
        <v>18</v>
      </c>
      <c r="C28" s="27" t="s">
        <v>124</v>
      </c>
      <c r="D28" s="28" t="s">
        <v>125</v>
      </c>
      <c r="E28" s="29" t="s">
        <v>122</v>
      </c>
      <c r="F28" s="30" t="s">
        <v>126</v>
      </c>
      <c r="G28" s="27" t="s">
        <v>72</v>
      </c>
      <c r="H28" s="31">
        <v>8</v>
      </c>
      <c r="I28" s="31">
        <v>8</v>
      </c>
      <c r="J28" s="31" t="s">
        <v>27</v>
      </c>
      <c r="K28" s="31">
        <v>8</v>
      </c>
      <c r="L28" s="38"/>
      <c r="M28" s="38"/>
      <c r="N28" s="38"/>
      <c r="O28" s="38"/>
      <c r="P28" s="33">
        <v>8</v>
      </c>
      <c r="Q28" s="34">
        <f t="shared" si="2"/>
        <v>8</v>
      </c>
      <c r="R28" s="35" t="str">
        <f t="shared" si="3"/>
        <v>B+</v>
      </c>
      <c r="S28" s="36" t="str">
        <f t="shared" si="0"/>
        <v>Khá</v>
      </c>
      <c r="T28" s="37" t="str">
        <f t="shared" si="4"/>
        <v/>
      </c>
      <c r="U28" s="3"/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26">
        <v>19</v>
      </c>
      <c r="C29" s="27" t="s">
        <v>127</v>
      </c>
      <c r="D29" s="28" t="s">
        <v>104</v>
      </c>
      <c r="E29" s="29" t="s">
        <v>122</v>
      </c>
      <c r="F29" s="30" t="s">
        <v>128</v>
      </c>
      <c r="G29" s="27" t="s">
        <v>63</v>
      </c>
      <c r="H29" s="31">
        <v>5</v>
      </c>
      <c r="I29" s="31">
        <v>5</v>
      </c>
      <c r="J29" s="31" t="s">
        <v>27</v>
      </c>
      <c r="K29" s="31">
        <v>5</v>
      </c>
      <c r="L29" s="38"/>
      <c r="M29" s="38"/>
      <c r="N29" s="38"/>
      <c r="O29" s="38"/>
      <c r="P29" s="33">
        <v>4</v>
      </c>
      <c r="Q29" s="34">
        <f t="shared" si="2"/>
        <v>4.3</v>
      </c>
      <c r="R29" s="35" t="str">
        <f t="shared" si="3"/>
        <v>D</v>
      </c>
      <c r="S29" s="36" t="str">
        <f t="shared" si="0"/>
        <v>Trung bình yếu</v>
      </c>
      <c r="T29" s="37" t="str">
        <f t="shared" si="4"/>
        <v/>
      </c>
      <c r="U29" s="3"/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26">
        <v>20</v>
      </c>
      <c r="C30" s="27" t="s">
        <v>129</v>
      </c>
      <c r="D30" s="28" t="s">
        <v>130</v>
      </c>
      <c r="E30" s="29" t="s">
        <v>131</v>
      </c>
      <c r="F30" s="30" t="s">
        <v>132</v>
      </c>
      <c r="G30" s="27" t="s">
        <v>63</v>
      </c>
      <c r="H30" s="31">
        <v>8.5</v>
      </c>
      <c r="I30" s="31">
        <v>8.5</v>
      </c>
      <c r="J30" s="31" t="s">
        <v>27</v>
      </c>
      <c r="K30" s="31">
        <v>8.5</v>
      </c>
      <c r="L30" s="38"/>
      <c r="M30" s="38"/>
      <c r="N30" s="38"/>
      <c r="O30" s="38"/>
      <c r="P30" s="33">
        <v>8.5</v>
      </c>
      <c r="Q30" s="34">
        <f t="shared" si="2"/>
        <v>8.5</v>
      </c>
      <c r="R30" s="35" t="str">
        <f t="shared" si="3"/>
        <v>A</v>
      </c>
      <c r="S30" s="36" t="str">
        <f t="shared" si="0"/>
        <v>Giỏi</v>
      </c>
      <c r="T30" s="37" t="str">
        <f t="shared" si="4"/>
        <v/>
      </c>
      <c r="U30" s="3"/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26">
        <v>21</v>
      </c>
      <c r="C31" s="27" t="s">
        <v>133</v>
      </c>
      <c r="D31" s="28" t="s">
        <v>134</v>
      </c>
      <c r="E31" s="29" t="s">
        <v>135</v>
      </c>
      <c r="F31" s="30" t="s">
        <v>136</v>
      </c>
      <c r="G31" s="27" t="s">
        <v>72</v>
      </c>
      <c r="H31" s="31">
        <v>9</v>
      </c>
      <c r="I31" s="31">
        <v>9</v>
      </c>
      <c r="J31" s="31" t="s">
        <v>27</v>
      </c>
      <c r="K31" s="31">
        <v>9</v>
      </c>
      <c r="L31" s="38"/>
      <c r="M31" s="38"/>
      <c r="N31" s="38"/>
      <c r="O31" s="38"/>
      <c r="P31" s="33">
        <v>9</v>
      </c>
      <c r="Q31" s="34">
        <f t="shared" si="2"/>
        <v>9</v>
      </c>
      <c r="R31" s="35" t="str">
        <f t="shared" si="3"/>
        <v>A+</v>
      </c>
      <c r="S31" s="36" t="str">
        <f t="shared" si="0"/>
        <v>Giỏi</v>
      </c>
      <c r="T31" s="37" t="str">
        <f t="shared" si="4"/>
        <v/>
      </c>
      <c r="U31" s="3"/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26">
        <v>22</v>
      </c>
      <c r="C32" s="27" t="s">
        <v>137</v>
      </c>
      <c r="D32" s="28" t="s">
        <v>138</v>
      </c>
      <c r="E32" s="29" t="s">
        <v>135</v>
      </c>
      <c r="F32" s="30" t="s">
        <v>139</v>
      </c>
      <c r="G32" s="27" t="s">
        <v>63</v>
      </c>
      <c r="H32" s="31">
        <v>8</v>
      </c>
      <c r="I32" s="31">
        <v>10</v>
      </c>
      <c r="J32" s="31" t="s">
        <v>27</v>
      </c>
      <c r="K32" s="31">
        <v>9</v>
      </c>
      <c r="L32" s="38"/>
      <c r="M32" s="38"/>
      <c r="N32" s="38"/>
      <c r="O32" s="38"/>
      <c r="P32" s="33">
        <v>9</v>
      </c>
      <c r="Q32" s="34">
        <f t="shared" si="2"/>
        <v>9</v>
      </c>
      <c r="R32" s="35" t="str">
        <f t="shared" si="3"/>
        <v>A+</v>
      </c>
      <c r="S32" s="36" t="str">
        <f t="shared" si="0"/>
        <v>Giỏi</v>
      </c>
      <c r="T32" s="37" t="str">
        <f t="shared" si="4"/>
        <v/>
      </c>
      <c r="U32" s="3"/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.95" customHeight="1">
      <c r="B33" s="26">
        <v>23</v>
      </c>
      <c r="C33" s="27" t="s">
        <v>140</v>
      </c>
      <c r="D33" s="28" t="s">
        <v>141</v>
      </c>
      <c r="E33" s="29" t="s">
        <v>142</v>
      </c>
      <c r="F33" s="30" t="s">
        <v>143</v>
      </c>
      <c r="G33" s="27" t="s">
        <v>63</v>
      </c>
      <c r="H33" s="31">
        <v>7</v>
      </c>
      <c r="I33" s="31">
        <v>7</v>
      </c>
      <c r="J33" s="31" t="s">
        <v>27</v>
      </c>
      <c r="K33" s="31">
        <v>7</v>
      </c>
      <c r="L33" s="38"/>
      <c r="M33" s="38"/>
      <c r="N33" s="38"/>
      <c r="O33" s="38"/>
      <c r="P33" s="33">
        <v>5</v>
      </c>
      <c r="Q33" s="34">
        <f t="shared" si="2"/>
        <v>5.6</v>
      </c>
      <c r="R33" s="35" t="str">
        <f t="shared" si="3"/>
        <v>C</v>
      </c>
      <c r="S33" s="36" t="str">
        <f t="shared" si="0"/>
        <v>Trung bình</v>
      </c>
      <c r="T33" s="37" t="str">
        <f t="shared" si="4"/>
        <v/>
      </c>
      <c r="U33" s="3"/>
      <c r="V33" s="91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.95" customHeight="1">
      <c r="B34" s="26">
        <v>24</v>
      </c>
      <c r="C34" s="27" t="s">
        <v>144</v>
      </c>
      <c r="D34" s="28" t="s">
        <v>141</v>
      </c>
      <c r="E34" s="29" t="s">
        <v>142</v>
      </c>
      <c r="F34" s="30" t="s">
        <v>145</v>
      </c>
      <c r="G34" s="27" t="s">
        <v>72</v>
      </c>
      <c r="H34" s="31">
        <v>8</v>
      </c>
      <c r="I34" s="31">
        <v>8</v>
      </c>
      <c r="J34" s="31" t="s">
        <v>27</v>
      </c>
      <c r="K34" s="31">
        <v>9</v>
      </c>
      <c r="L34" s="38"/>
      <c r="M34" s="38"/>
      <c r="N34" s="38"/>
      <c r="O34" s="38"/>
      <c r="P34" s="33">
        <v>9</v>
      </c>
      <c r="Q34" s="34">
        <f t="shared" si="2"/>
        <v>8.8000000000000007</v>
      </c>
      <c r="R34" s="35" t="str">
        <f t="shared" si="3"/>
        <v>A</v>
      </c>
      <c r="S34" s="36" t="str">
        <f t="shared" si="0"/>
        <v>Giỏi</v>
      </c>
      <c r="T34" s="37" t="str">
        <f t="shared" si="4"/>
        <v/>
      </c>
      <c r="U34" s="3"/>
      <c r="V34" s="91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.95" customHeight="1">
      <c r="B35" s="26">
        <v>25</v>
      </c>
      <c r="C35" s="27" t="s">
        <v>146</v>
      </c>
      <c r="D35" s="28" t="s">
        <v>147</v>
      </c>
      <c r="E35" s="29" t="s">
        <v>148</v>
      </c>
      <c r="F35" s="30" t="s">
        <v>149</v>
      </c>
      <c r="G35" s="27" t="s">
        <v>63</v>
      </c>
      <c r="H35" s="31">
        <v>10</v>
      </c>
      <c r="I35" s="31">
        <v>9</v>
      </c>
      <c r="J35" s="31" t="s">
        <v>27</v>
      </c>
      <c r="K35" s="31">
        <v>9</v>
      </c>
      <c r="L35" s="38"/>
      <c r="M35" s="38"/>
      <c r="N35" s="38"/>
      <c r="O35" s="38"/>
      <c r="P35" s="33">
        <v>9</v>
      </c>
      <c r="Q35" s="34">
        <f t="shared" si="2"/>
        <v>9.1</v>
      </c>
      <c r="R35" s="35" t="str">
        <f t="shared" si="3"/>
        <v>A+</v>
      </c>
      <c r="S35" s="36" t="str">
        <f t="shared" si="0"/>
        <v>Giỏi</v>
      </c>
      <c r="T35" s="37" t="str">
        <f t="shared" si="4"/>
        <v/>
      </c>
      <c r="U35" s="3"/>
      <c r="V35" s="91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.95" customHeight="1">
      <c r="B36" s="26">
        <v>26</v>
      </c>
      <c r="C36" s="27" t="s">
        <v>150</v>
      </c>
      <c r="D36" s="28" t="s">
        <v>151</v>
      </c>
      <c r="E36" s="29" t="s">
        <v>152</v>
      </c>
      <c r="F36" s="30" t="s">
        <v>153</v>
      </c>
      <c r="G36" s="27" t="s">
        <v>72</v>
      </c>
      <c r="H36" s="31">
        <v>9</v>
      </c>
      <c r="I36" s="31">
        <v>8</v>
      </c>
      <c r="J36" s="31" t="s">
        <v>27</v>
      </c>
      <c r="K36" s="31">
        <v>8.5</v>
      </c>
      <c r="L36" s="38"/>
      <c r="M36" s="38"/>
      <c r="N36" s="38"/>
      <c r="O36" s="38"/>
      <c r="P36" s="33">
        <v>8.5</v>
      </c>
      <c r="Q36" s="34">
        <f t="shared" si="2"/>
        <v>8.5</v>
      </c>
      <c r="R36" s="35" t="str">
        <f t="shared" si="3"/>
        <v>A</v>
      </c>
      <c r="S36" s="36" t="str">
        <f t="shared" si="0"/>
        <v>Giỏi</v>
      </c>
      <c r="T36" s="37" t="str">
        <f t="shared" si="4"/>
        <v/>
      </c>
      <c r="U36" s="3"/>
      <c r="V36" s="91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.95" customHeight="1">
      <c r="B37" s="26">
        <v>27</v>
      </c>
      <c r="C37" s="27" t="s">
        <v>154</v>
      </c>
      <c r="D37" s="28" t="s">
        <v>155</v>
      </c>
      <c r="E37" s="29" t="s">
        <v>156</v>
      </c>
      <c r="F37" s="30" t="s">
        <v>157</v>
      </c>
      <c r="G37" s="27" t="s">
        <v>63</v>
      </c>
      <c r="H37" s="31">
        <v>6</v>
      </c>
      <c r="I37" s="31">
        <v>5</v>
      </c>
      <c r="J37" s="31" t="s">
        <v>27</v>
      </c>
      <c r="K37" s="31">
        <v>6</v>
      </c>
      <c r="L37" s="38"/>
      <c r="M37" s="38"/>
      <c r="N37" s="38"/>
      <c r="O37" s="38"/>
      <c r="P37" s="33">
        <v>6</v>
      </c>
      <c r="Q37" s="34">
        <f t="shared" si="2"/>
        <v>5.9</v>
      </c>
      <c r="R37" s="35" t="str">
        <f t="shared" si="3"/>
        <v>C</v>
      </c>
      <c r="S37" s="36" t="str">
        <f t="shared" si="0"/>
        <v>Trung bình</v>
      </c>
      <c r="T37" s="37" t="str">
        <f t="shared" si="4"/>
        <v/>
      </c>
      <c r="U37" s="3"/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.95" customHeight="1">
      <c r="B38" s="26">
        <v>28</v>
      </c>
      <c r="C38" s="27" t="s">
        <v>158</v>
      </c>
      <c r="D38" s="28" t="s">
        <v>159</v>
      </c>
      <c r="E38" s="29" t="s">
        <v>160</v>
      </c>
      <c r="F38" s="30" t="s">
        <v>161</v>
      </c>
      <c r="G38" s="27" t="s">
        <v>63</v>
      </c>
      <c r="H38" s="31">
        <v>9</v>
      </c>
      <c r="I38" s="31">
        <v>8</v>
      </c>
      <c r="J38" s="31" t="s">
        <v>27</v>
      </c>
      <c r="K38" s="31">
        <v>8</v>
      </c>
      <c r="L38" s="38"/>
      <c r="M38" s="38"/>
      <c r="N38" s="38"/>
      <c r="O38" s="38"/>
      <c r="P38" s="33">
        <v>8</v>
      </c>
      <c r="Q38" s="34">
        <f t="shared" si="2"/>
        <v>8.1</v>
      </c>
      <c r="R38" s="35" t="str">
        <f t="shared" si="3"/>
        <v>B+</v>
      </c>
      <c r="S38" s="36" t="str">
        <f t="shared" si="0"/>
        <v>Khá</v>
      </c>
      <c r="T38" s="37" t="str">
        <f t="shared" si="4"/>
        <v/>
      </c>
      <c r="U38" s="3"/>
      <c r="V38" s="91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.95" customHeight="1">
      <c r="B39" s="26">
        <v>29</v>
      </c>
      <c r="C39" s="27" t="s">
        <v>162</v>
      </c>
      <c r="D39" s="28" t="s">
        <v>163</v>
      </c>
      <c r="E39" s="29" t="s">
        <v>164</v>
      </c>
      <c r="F39" s="30" t="s">
        <v>165</v>
      </c>
      <c r="G39" s="27" t="s">
        <v>63</v>
      </c>
      <c r="H39" s="31">
        <v>9</v>
      </c>
      <c r="I39" s="31">
        <v>9</v>
      </c>
      <c r="J39" s="31" t="s">
        <v>27</v>
      </c>
      <c r="K39" s="31">
        <v>10</v>
      </c>
      <c r="L39" s="38"/>
      <c r="M39" s="38"/>
      <c r="N39" s="38"/>
      <c r="O39" s="38"/>
      <c r="P39" s="33">
        <v>10</v>
      </c>
      <c r="Q39" s="34">
        <f t="shared" si="2"/>
        <v>9.8000000000000007</v>
      </c>
      <c r="R39" s="35" t="str">
        <f t="shared" si="3"/>
        <v>A+</v>
      </c>
      <c r="S39" s="36" t="str">
        <f t="shared" si="0"/>
        <v>Giỏi</v>
      </c>
      <c r="T39" s="37" t="str">
        <f t="shared" si="4"/>
        <v/>
      </c>
      <c r="U39" s="3"/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.95" customHeight="1">
      <c r="B40" s="26">
        <v>30</v>
      </c>
      <c r="C40" s="27" t="s">
        <v>166</v>
      </c>
      <c r="D40" s="28" t="s">
        <v>167</v>
      </c>
      <c r="E40" s="29" t="s">
        <v>168</v>
      </c>
      <c r="F40" s="30" t="s">
        <v>169</v>
      </c>
      <c r="G40" s="27" t="s">
        <v>72</v>
      </c>
      <c r="H40" s="31">
        <v>9</v>
      </c>
      <c r="I40" s="31">
        <v>8</v>
      </c>
      <c r="J40" s="31" t="s">
        <v>27</v>
      </c>
      <c r="K40" s="31">
        <v>9</v>
      </c>
      <c r="L40" s="38"/>
      <c r="M40" s="38"/>
      <c r="N40" s="38"/>
      <c r="O40" s="38"/>
      <c r="P40" s="33">
        <v>10</v>
      </c>
      <c r="Q40" s="34">
        <f t="shared" si="2"/>
        <v>9.6</v>
      </c>
      <c r="R40" s="35" t="str">
        <f t="shared" si="3"/>
        <v>A+</v>
      </c>
      <c r="S40" s="36" t="str">
        <f t="shared" si="0"/>
        <v>Giỏi</v>
      </c>
      <c r="T40" s="37" t="str">
        <f t="shared" si="4"/>
        <v/>
      </c>
      <c r="U40" s="3"/>
      <c r="V40" s="91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.95" customHeight="1">
      <c r="B41" s="26">
        <v>31</v>
      </c>
      <c r="C41" s="27" t="s">
        <v>170</v>
      </c>
      <c r="D41" s="28" t="s">
        <v>171</v>
      </c>
      <c r="E41" s="29" t="s">
        <v>168</v>
      </c>
      <c r="F41" s="30" t="s">
        <v>172</v>
      </c>
      <c r="G41" s="27" t="s">
        <v>173</v>
      </c>
      <c r="H41" s="31">
        <v>6</v>
      </c>
      <c r="I41" s="31">
        <v>7</v>
      </c>
      <c r="J41" s="31" t="s">
        <v>27</v>
      </c>
      <c r="K41" s="31">
        <v>8</v>
      </c>
      <c r="L41" s="38"/>
      <c r="M41" s="38"/>
      <c r="N41" s="38"/>
      <c r="O41" s="38"/>
      <c r="P41" s="33">
        <v>8</v>
      </c>
      <c r="Q41" s="34">
        <f t="shared" si="2"/>
        <v>7.7</v>
      </c>
      <c r="R41" s="35" t="str">
        <f t="shared" si="3"/>
        <v>B</v>
      </c>
      <c r="S41" s="36" t="str">
        <f t="shared" si="0"/>
        <v>Khá</v>
      </c>
      <c r="T41" s="37" t="str">
        <f t="shared" si="4"/>
        <v/>
      </c>
      <c r="U41" s="3"/>
      <c r="V41" s="91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.95" customHeight="1">
      <c r="B42" s="26">
        <v>32</v>
      </c>
      <c r="C42" s="27" t="s">
        <v>174</v>
      </c>
      <c r="D42" s="28" t="s">
        <v>175</v>
      </c>
      <c r="E42" s="29" t="s">
        <v>176</v>
      </c>
      <c r="F42" s="30" t="s">
        <v>177</v>
      </c>
      <c r="G42" s="27" t="s">
        <v>72</v>
      </c>
      <c r="H42" s="31">
        <v>5</v>
      </c>
      <c r="I42" s="31">
        <v>4</v>
      </c>
      <c r="J42" s="31" t="s">
        <v>27</v>
      </c>
      <c r="K42" s="31">
        <v>5</v>
      </c>
      <c r="L42" s="38"/>
      <c r="M42" s="38"/>
      <c r="N42" s="38"/>
      <c r="O42" s="38"/>
      <c r="P42" s="33" t="s">
        <v>395</v>
      </c>
      <c r="Q42" s="34">
        <v>0</v>
      </c>
      <c r="R42" s="35" t="str">
        <f t="shared" si="3"/>
        <v>F</v>
      </c>
      <c r="S42" s="36" t="str">
        <f t="shared" si="0"/>
        <v>Kém</v>
      </c>
      <c r="T42" s="37" t="s">
        <v>396</v>
      </c>
      <c r="U42" s="3"/>
      <c r="V42" s="91" t="str">
        <f t="shared" si="1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.95" customHeight="1">
      <c r="B43" s="26">
        <v>33</v>
      </c>
      <c r="C43" s="27" t="s">
        <v>178</v>
      </c>
      <c r="D43" s="28" t="s">
        <v>179</v>
      </c>
      <c r="E43" s="29" t="s">
        <v>176</v>
      </c>
      <c r="F43" s="30" t="s">
        <v>180</v>
      </c>
      <c r="G43" s="27" t="s">
        <v>72</v>
      </c>
      <c r="H43" s="31">
        <v>7</v>
      </c>
      <c r="I43" s="31">
        <v>8</v>
      </c>
      <c r="J43" s="31" t="s">
        <v>27</v>
      </c>
      <c r="K43" s="31">
        <v>8</v>
      </c>
      <c r="L43" s="38"/>
      <c r="M43" s="38"/>
      <c r="N43" s="38"/>
      <c r="O43" s="38"/>
      <c r="P43" s="33">
        <v>8</v>
      </c>
      <c r="Q43" s="34">
        <f>ROUND(SUMPRODUCT(H43:P43,$H$10:$P$10)/100,1)</f>
        <v>7.9</v>
      </c>
      <c r="R43" s="35" t="str">
        <f t="shared" si="3"/>
        <v>B</v>
      </c>
      <c r="S43" s="36" t="str">
        <f t="shared" si="0"/>
        <v>Khá</v>
      </c>
      <c r="T43" s="37" t="str">
        <f t="shared" si="4"/>
        <v/>
      </c>
      <c r="U43" s="3"/>
      <c r="V43" s="91" t="str">
        <f t="shared" si="1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.95" customHeight="1">
      <c r="B44" s="26">
        <v>34</v>
      </c>
      <c r="C44" s="27" t="s">
        <v>181</v>
      </c>
      <c r="D44" s="28" t="s">
        <v>182</v>
      </c>
      <c r="E44" s="29" t="s">
        <v>176</v>
      </c>
      <c r="F44" s="30" t="s">
        <v>183</v>
      </c>
      <c r="G44" s="27" t="s">
        <v>63</v>
      </c>
      <c r="H44" s="31">
        <v>9</v>
      </c>
      <c r="I44" s="31">
        <v>9</v>
      </c>
      <c r="J44" s="31" t="s">
        <v>27</v>
      </c>
      <c r="K44" s="31">
        <v>9</v>
      </c>
      <c r="L44" s="38"/>
      <c r="M44" s="38"/>
      <c r="N44" s="38"/>
      <c r="O44" s="38"/>
      <c r="P44" s="33">
        <v>9</v>
      </c>
      <c r="Q44" s="34">
        <f t="shared" ref="Q44:Q59" si="5">ROUND(SUMPRODUCT(H44:P44,$H$10:$P$10)/100,1)</f>
        <v>9</v>
      </c>
      <c r="R44" s="35" t="str">
        <f t="shared" si="3"/>
        <v>A+</v>
      </c>
      <c r="S44" s="36" t="str">
        <f t="shared" si="0"/>
        <v>Giỏi</v>
      </c>
      <c r="T44" s="37" t="str">
        <f t="shared" si="4"/>
        <v/>
      </c>
      <c r="U44" s="3"/>
      <c r="V44" s="91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.95" customHeight="1">
      <c r="B45" s="26">
        <v>35</v>
      </c>
      <c r="C45" s="27" t="s">
        <v>184</v>
      </c>
      <c r="D45" s="28" t="s">
        <v>185</v>
      </c>
      <c r="E45" s="29" t="s">
        <v>186</v>
      </c>
      <c r="F45" s="30" t="s">
        <v>187</v>
      </c>
      <c r="G45" s="27" t="s">
        <v>72</v>
      </c>
      <c r="H45" s="31">
        <v>8</v>
      </c>
      <c r="I45" s="31">
        <v>9</v>
      </c>
      <c r="J45" s="31" t="s">
        <v>27</v>
      </c>
      <c r="K45" s="31">
        <v>10</v>
      </c>
      <c r="L45" s="38"/>
      <c r="M45" s="38"/>
      <c r="N45" s="38"/>
      <c r="O45" s="38"/>
      <c r="P45" s="33">
        <v>10</v>
      </c>
      <c r="Q45" s="34">
        <f t="shared" si="5"/>
        <v>9.6999999999999993</v>
      </c>
      <c r="R45" s="35" t="str">
        <f t="shared" si="3"/>
        <v>A+</v>
      </c>
      <c r="S45" s="36" t="str">
        <f t="shared" si="0"/>
        <v>Giỏi</v>
      </c>
      <c r="T45" s="37" t="str">
        <f t="shared" si="4"/>
        <v/>
      </c>
      <c r="U45" s="3"/>
      <c r="V45" s="91" t="str">
        <f t="shared" si="1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.95" customHeight="1">
      <c r="B46" s="26">
        <v>36</v>
      </c>
      <c r="C46" s="27" t="s">
        <v>188</v>
      </c>
      <c r="D46" s="28" t="s">
        <v>189</v>
      </c>
      <c r="E46" s="29" t="s">
        <v>190</v>
      </c>
      <c r="F46" s="30" t="s">
        <v>191</v>
      </c>
      <c r="G46" s="27" t="s">
        <v>72</v>
      </c>
      <c r="H46" s="31">
        <v>7</v>
      </c>
      <c r="I46" s="31">
        <v>8</v>
      </c>
      <c r="J46" s="31" t="s">
        <v>27</v>
      </c>
      <c r="K46" s="31">
        <v>8</v>
      </c>
      <c r="L46" s="38"/>
      <c r="M46" s="38"/>
      <c r="N46" s="38"/>
      <c r="O46" s="38"/>
      <c r="P46" s="33">
        <v>8</v>
      </c>
      <c r="Q46" s="34">
        <f t="shared" si="5"/>
        <v>7.9</v>
      </c>
      <c r="R46" s="35" t="str">
        <f t="shared" si="3"/>
        <v>B</v>
      </c>
      <c r="S46" s="36" t="str">
        <f t="shared" si="0"/>
        <v>Khá</v>
      </c>
      <c r="T46" s="37" t="str">
        <f t="shared" si="4"/>
        <v/>
      </c>
      <c r="U46" s="3"/>
      <c r="V46" s="91" t="str">
        <f t="shared" si="1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.95" customHeight="1">
      <c r="B47" s="26">
        <v>37</v>
      </c>
      <c r="C47" s="27" t="s">
        <v>192</v>
      </c>
      <c r="D47" s="28" t="s">
        <v>193</v>
      </c>
      <c r="E47" s="29" t="s">
        <v>194</v>
      </c>
      <c r="F47" s="30" t="s">
        <v>195</v>
      </c>
      <c r="G47" s="27" t="s">
        <v>63</v>
      </c>
      <c r="H47" s="31">
        <v>6</v>
      </c>
      <c r="I47" s="31">
        <v>6</v>
      </c>
      <c r="J47" s="31" t="s">
        <v>27</v>
      </c>
      <c r="K47" s="31">
        <v>5</v>
      </c>
      <c r="L47" s="38"/>
      <c r="M47" s="38"/>
      <c r="N47" s="38"/>
      <c r="O47" s="38"/>
      <c r="P47" s="33">
        <v>3.5</v>
      </c>
      <c r="Q47" s="34">
        <f t="shared" si="5"/>
        <v>4.2</v>
      </c>
      <c r="R47" s="35" t="str">
        <f t="shared" si="3"/>
        <v>D</v>
      </c>
      <c r="S47" s="36" t="str">
        <f t="shared" si="0"/>
        <v>Trung bình yếu</v>
      </c>
      <c r="T47" s="37" t="str">
        <f t="shared" si="4"/>
        <v/>
      </c>
      <c r="U47" s="3"/>
      <c r="V47" s="91" t="str">
        <f t="shared" si="1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.95" customHeight="1">
      <c r="B48" s="26">
        <v>38</v>
      </c>
      <c r="C48" s="27" t="s">
        <v>196</v>
      </c>
      <c r="D48" s="28" t="s">
        <v>197</v>
      </c>
      <c r="E48" s="29" t="s">
        <v>198</v>
      </c>
      <c r="F48" s="30" t="s">
        <v>199</v>
      </c>
      <c r="G48" s="27" t="s">
        <v>72</v>
      </c>
      <c r="H48" s="31">
        <v>5</v>
      </c>
      <c r="I48" s="31">
        <v>5</v>
      </c>
      <c r="J48" s="31" t="s">
        <v>27</v>
      </c>
      <c r="K48" s="31">
        <v>5</v>
      </c>
      <c r="L48" s="38"/>
      <c r="M48" s="38"/>
      <c r="N48" s="38"/>
      <c r="O48" s="38"/>
      <c r="P48" s="33">
        <v>6</v>
      </c>
      <c r="Q48" s="34">
        <f t="shared" si="5"/>
        <v>5.7</v>
      </c>
      <c r="R48" s="35" t="str">
        <f t="shared" si="3"/>
        <v>C</v>
      </c>
      <c r="S48" s="36" t="str">
        <f t="shared" si="0"/>
        <v>Trung bình</v>
      </c>
      <c r="T48" s="37" t="str">
        <f t="shared" si="4"/>
        <v/>
      </c>
      <c r="U48" s="3"/>
      <c r="V48" s="91" t="str">
        <f t="shared" si="1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4.95" customHeight="1">
      <c r="B49" s="26">
        <v>39</v>
      </c>
      <c r="C49" s="27" t="s">
        <v>200</v>
      </c>
      <c r="D49" s="28" t="s">
        <v>171</v>
      </c>
      <c r="E49" s="29" t="s">
        <v>201</v>
      </c>
      <c r="F49" s="30" t="s">
        <v>199</v>
      </c>
      <c r="G49" s="27" t="s">
        <v>63</v>
      </c>
      <c r="H49" s="31">
        <v>6</v>
      </c>
      <c r="I49" s="31">
        <v>7</v>
      </c>
      <c r="J49" s="31" t="s">
        <v>27</v>
      </c>
      <c r="K49" s="31">
        <v>8</v>
      </c>
      <c r="L49" s="38"/>
      <c r="M49" s="38"/>
      <c r="N49" s="38"/>
      <c r="O49" s="38"/>
      <c r="P49" s="33">
        <v>8</v>
      </c>
      <c r="Q49" s="34">
        <f t="shared" si="5"/>
        <v>7.7</v>
      </c>
      <c r="R49" s="35" t="str">
        <f t="shared" si="3"/>
        <v>B</v>
      </c>
      <c r="S49" s="36" t="str">
        <f t="shared" si="0"/>
        <v>Khá</v>
      </c>
      <c r="T49" s="37" t="str">
        <f t="shared" si="4"/>
        <v/>
      </c>
      <c r="U49" s="3"/>
      <c r="V49" s="91" t="str">
        <f t="shared" si="1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4.95" customHeight="1">
      <c r="B50" s="26">
        <v>40</v>
      </c>
      <c r="C50" s="27" t="s">
        <v>202</v>
      </c>
      <c r="D50" s="28" t="s">
        <v>203</v>
      </c>
      <c r="E50" s="29" t="s">
        <v>204</v>
      </c>
      <c r="F50" s="30" t="s">
        <v>205</v>
      </c>
      <c r="G50" s="27" t="s">
        <v>63</v>
      </c>
      <c r="H50" s="31">
        <v>0</v>
      </c>
      <c r="I50" s="31">
        <v>0</v>
      </c>
      <c r="J50" s="31" t="s">
        <v>27</v>
      </c>
      <c r="K50" s="31">
        <v>0</v>
      </c>
      <c r="L50" s="38"/>
      <c r="M50" s="38"/>
      <c r="N50" s="38"/>
      <c r="O50" s="38"/>
      <c r="P50" s="33" t="s">
        <v>397</v>
      </c>
      <c r="Q50" s="34">
        <f t="shared" si="5"/>
        <v>0</v>
      </c>
      <c r="R50" s="35" t="str">
        <f t="shared" si="3"/>
        <v>F</v>
      </c>
      <c r="S50" s="36" t="str">
        <f t="shared" si="0"/>
        <v>Kém</v>
      </c>
      <c r="T50" s="37" t="str">
        <f t="shared" si="4"/>
        <v>Không đủ ĐKDT</v>
      </c>
      <c r="U50" s="3"/>
      <c r="V50" s="91" t="str">
        <f t="shared" si="1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.95" customHeight="1">
      <c r="B51" s="26">
        <v>41</v>
      </c>
      <c r="C51" s="27" t="s">
        <v>206</v>
      </c>
      <c r="D51" s="28" t="s">
        <v>185</v>
      </c>
      <c r="E51" s="29" t="s">
        <v>207</v>
      </c>
      <c r="F51" s="30" t="s">
        <v>208</v>
      </c>
      <c r="G51" s="27" t="s">
        <v>72</v>
      </c>
      <c r="H51" s="31">
        <v>0</v>
      </c>
      <c r="I51" s="31">
        <v>0</v>
      </c>
      <c r="J51" s="31" t="s">
        <v>27</v>
      </c>
      <c r="K51" s="31">
        <v>0</v>
      </c>
      <c r="L51" s="38"/>
      <c r="M51" s="38"/>
      <c r="N51" s="38"/>
      <c r="O51" s="38"/>
      <c r="P51" s="33" t="s">
        <v>397</v>
      </c>
      <c r="Q51" s="34">
        <f t="shared" si="5"/>
        <v>0</v>
      </c>
      <c r="R51" s="35" t="str">
        <f t="shared" si="3"/>
        <v>F</v>
      </c>
      <c r="S51" s="36" t="str">
        <f t="shared" si="0"/>
        <v>Kém</v>
      </c>
      <c r="T51" s="37" t="str">
        <f t="shared" si="4"/>
        <v>Không đủ ĐKDT</v>
      </c>
      <c r="U51" s="3"/>
      <c r="V51" s="91" t="str">
        <f t="shared" si="1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.95" customHeight="1">
      <c r="B52" s="26">
        <v>42</v>
      </c>
      <c r="C52" s="27" t="s">
        <v>209</v>
      </c>
      <c r="D52" s="28" t="s">
        <v>210</v>
      </c>
      <c r="E52" s="29" t="s">
        <v>211</v>
      </c>
      <c r="F52" s="30" t="s">
        <v>212</v>
      </c>
      <c r="G52" s="27" t="s">
        <v>72</v>
      </c>
      <c r="H52" s="31">
        <v>7</v>
      </c>
      <c r="I52" s="31">
        <v>9</v>
      </c>
      <c r="J52" s="31" t="s">
        <v>27</v>
      </c>
      <c r="K52" s="31">
        <v>8</v>
      </c>
      <c r="L52" s="38"/>
      <c r="M52" s="38"/>
      <c r="N52" s="38"/>
      <c r="O52" s="38"/>
      <c r="P52" s="33">
        <v>8</v>
      </c>
      <c r="Q52" s="34">
        <f t="shared" si="5"/>
        <v>8</v>
      </c>
      <c r="R52" s="35" t="str">
        <f t="shared" si="3"/>
        <v>B+</v>
      </c>
      <c r="S52" s="36" t="str">
        <f t="shared" si="0"/>
        <v>Khá</v>
      </c>
      <c r="T52" s="37" t="str">
        <f t="shared" si="4"/>
        <v/>
      </c>
      <c r="U52" s="3"/>
      <c r="V52" s="91" t="str">
        <f t="shared" si="1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.95" customHeight="1">
      <c r="B53" s="26">
        <v>43</v>
      </c>
      <c r="C53" s="27" t="s">
        <v>213</v>
      </c>
      <c r="D53" s="28" t="s">
        <v>214</v>
      </c>
      <c r="E53" s="29" t="s">
        <v>215</v>
      </c>
      <c r="F53" s="30" t="s">
        <v>216</v>
      </c>
      <c r="G53" s="27" t="s">
        <v>63</v>
      </c>
      <c r="H53" s="31">
        <v>6</v>
      </c>
      <c r="I53" s="31">
        <v>6</v>
      </c>
      <c r="J53" s="31" t="s">
        <v>27</v>
      </c>
      <c r="K53" s="31">
        <v>6</v>
      </c>
      <c r="L53" s="38"/>
      <c r="M53" s="38"/>
      <c r="N53" s="38"/>
      <c r="O53" s="38"/>
      <c r="P53" s="33">
        <v>3.5</v>
      </c>
      <c r="Q53" s="34">
        <f t="shared" si="5"/>
        <v>4.3</v>
      </c>
      <c r="R53" s="35" t="str">
        <f t="shared" si="3"/>
        <v>D</v>
      </c>
      <c r="S53" s="36" t="str">
        <f t="shared" si="0"/>
        <v>Trung bình yếu</v>
      </c>
      <c r="T53" s="37" t="str">
        <f t="shared" si="4"/>
        <v/>
      </c>
      <c r="U53" s="3"/>
      <c r="V53" s="91" t="str">
        <f t="shared" si="1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.95" customHeight="1">
      <c r="B54" s="26">
        <v>44</v>
      </c>
      <c r="C54" s="27" t="s">
        <v>217</v>
      </c>
      <c r="D54" s="28" t="s">
        <v>218</v>
      </c>
      <c r="E54" s="29" t="s">
        <v>219</v>
      </c>
      <c r="F54" s="30" t="s">
        <v>220</v>
      </c>
      <c r="G54" s="27" t="s">
        <v>63</v>
      </c>
      <c r="H54" s="31">
        <v>0</v>
      </c>
      <c r="I54" s="31">
        <v>0</v>
      </c>
      <c r="J54" s="31"/>
      <c r="K54" s="31">
        <v>0</v>
      </c>
      <c r="L54" s="38"/>
      <c r="M54" s="38"/>
      <c r="N54" s="38"/>
      <c r="O54" s="38"/>
      <c r="P54" s="33" t="s">
        <v>397</v>
      </c>
      <c r="Q54" s="34">
        <f t="shared" si="5"/>
        <v>0</v>
      </c>
      <c r="R54" s="35" t="str">
        <f t="shared" si="3"/>
        <v>F</v>
      </c>
      <c r="S54" s="36" t="str">
        <f t="shared" si="0"/>
        <v>Kém</v>
      </c>
      <c r="T54" s="37" t="str">
        <f t="shared" si="4"/>
        <v>Không đủ ĐKDT</v>
      </c>
      <c r="U54" s="3"/>
      <c r="V54" s="91" t="str">
        <f t="shared" si="1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.95" customHeight="1">
      <c r="B55" s="26">
        <v>45</v>
      </c>
      <c r="C55" s="27" t="s">
        <v>221</v>
      </c>
      <c r="D55" s="28" t="s">
        <v>222</v>
      </c>
      <c r="E55" s="29" t="s">
        <v>223</v>
      </c>
      <c r="F55" s="30" t="s">
        <v>224</v>
      </c>
      <c r="G55" s="27" t="s">
        <v>72</v>
      </c>
      <c r="H55" s="31">
        <v>7</v>
      </c>
      <c r="I55" s="31">
        <v>8</v>
      </c>
      <c r="J55" s="31" t="s">
        <v>27</v>
      </c>
      <c r="K55" s="31">
        <v>7</v>
      </c>
      <c r="L55" s="38"/>
      <c r="M55" s="38"/>
      <c r="N55" s="38"/>
      <c r="O55" s="38"/>
      <c r="P55" s="33">
        <v>8</v>
      </c>
      <c r="Q55" s="34">
        <f t="shared" si="5"/>
        <v>7.8</v>
      </c>
      <c r="R55" s="35" t="str">
        <f t="shared" si="3"/>
        <v>B</v>
      </c>
      <c r="S55" s="36" t="str">
        <f t="shared" si="0"/>
        <v>Khá</v>
      </c>
      <c r="T55" s="37" t="str">
        <f t="shared" si="4"/>
        <v/>
      </c>
      <c r="U55" s="3"/>
      <c r="V55" s="91" t="str">
        <f t="shared" si="1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.95" customHeight="1">
      <c r="B56" s="26">
        <v>46</v>
      </c>
      <c r="C56" s="27" t="s">
        <v>225</v>
      </c>
      <c r="D56" s="28" t="s">
        <v>226</v>
      </c>
      <c r="E56" s="29" t="s">
        <v>227</v>
      </c>
      <c r="F56" s="30" t="s">
        <v>228</v>
      </c>
      <c r="G56" s="27" t="s">
        <v>72</v>
      </c>
      <c r="H56" s="31">
        <v>7</v>
      </c>
      <c r="I56" s="31">
        <v>7</v>
      </c>
      <c r="J56" s="31" t="s">
        <v>27</v>
      </c>
      <c r="K56" s="31">
        <v>7</v>
      </c>
      <c r="L56" s="38"/>
      <c r="M56" s="38"/>
      <c r="N56" s="38"/>
      <c r="O56" s="38"/>
      <c r="P56" s="33">
        <v>6</v>
      </c>
      <c r="Q56" s="34">
        <f t="shared" si="5"/>
        <v>6.3</v>
      </c>
      <c r="R56" s="35" t="str">
        <f t="shared" si="3"/>
        <v>C</v>
      </c>
      <c r="S56" s="36" t="str">
        <f t="shared" si="0"/>
        <v>Trung bình</v>
      </c>
      <c r="T56" s="37" t="str">
        <f t="shared" si="4"/>
        <v/>
      </c>
      <c r="U56" s="3"/>
      <c r="V56" s="91" t="str">
        <f t="shared" si="1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.95" customHeight="1">
      <c r="B57" s="26">
        <v>47</v>
      </c>
      <c r="C57" s="27" t="s">
        <v>229</v>
      </c>
      <c r="D57" s="28" t="s">
        <v>230</v>
      </c>
      <c r="E57" s="29" t="s">
        <v>227</v>
      </c>
      <c r="F57" s="30" t="s">
        <v>231</v>
      </c>
      <c r="G57" s="27" t="s">
        <v>63</v>
      </c>
      <c r="H57" s="31">
        <v>0</v>
      </c>
      <c r="I57" s="31">
        <v>0</v>
      </c>
      <c r="J57" s="31" t="s">
        <v>27</v>
      </c>
      <c r="K57" s="31">
        <v>0</v>
      </c>
      <c r="L57" s="38"/>
      <c r="M57" s="38"/>
      <c r="N57" s="38"/>
      <c r="O57" s="38"/>
      <c r="P57" s="33" t="s">
        <v>397</v>
      </c>
      <c r="Q57" s="34">
        <f t="shared" si="5"/>
        <v>0</v>
      </c>
      <c r="R57" s="35" t="str">
        <f t="shared" si="3"/>
        <v>F</v>
      </c>
      <c r="S57" s="36" t="str">
        <f t="shared" si="0"/>
        <v>Kém</v>
      </c>
      <c r="T57" s="37" t="str">
        <f t="shared" si="4"/>
        <v>Không đủ ĐKDT</v>
      </c>
      <c r="U57" s="3"/>
      <c r="V57" s="91" t="str">
        <f t="shared" si="1"/>
        <v>Học lại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4.95" customHeight="1">
      <c r="B58" s="26">
        <v>48</v>
      </c>
      <c r="C58" s="27" t="s">
        <v>232</v>
      </c>
      <c r="D58" s="28" t="s">
        <v>233</v>
      </c>
      <c r="E58" s="29" t="s">
        <v>227</v>
      </c>
      <c r="F58" s="30" t="s">
        <v>234</v>
      </c>
      <c r="G58" s="27" t="s">
        <v>72</v>
      </c>
      <c r="H58" s="31">
        <v>8</v>
      </c>
      <c r="I58" s="31">
        <v>8</v>
      </c>
      <c r="J58" s="31" t="s">
        <v>27</v>
      </c>
      <c r="K58" s="31">
        <v>9</v>
      </c>
      <c r="L58" s="38"/>
      <c r="M58" s="38"/>
      <c r="N58" s="38"/>
      <c r="O58" s="38"/>
      <c r="P58" s="33">
        <v>9</v>
      </c>
      <c r="Q58" s="34">
        <f t="shared" si="5"/>
        <v>8.8000000000000007</v>
      </c>
      <c r="R58" s="35" t="str">
        <f t="shared" si="3"/>
        <v>A</v>
      </c>
      <c r="S58" s="36" t="str">
        <f t="shared" si="0"/>
        <v>Giỏi</v>
      </c>
      <c r="T58" s="37" t="str">
        <f t="shared" si="4"/>
        <v/>
      </c>
      <c r="U58" s="3"/>
      <c r="V58" s="91" t="str">
        <f t="shared" si="1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24.95" customHeight="1">
      <c r="B59" s="26">
        <v>49</v>
      </c>
      <c r="C59" s="27" t="s">
        <v>235</v>
      </c>
      <c r="D59" s="28" t="s">
        <v>236</v>
      </c>
      <c r="E59" s="29" t="s">
        <v>237</v>
      </c>
      <c r="F59" s="30" t="s">
        <v>238</v>
      </c>
      <c r="G59" s="27" t="s">
        <v>72</v>
      </c>
      <c r="H59" s="31">
        <v>8</v>
      </c>
      <c r="I59" s="31">
        <v>9</v>
      </c>
      <c r="J59" s="31" t="s">
        <v>27</v>
      </c>
      <c r="K59" s="31">
        <v>8.5</v>
      </c>
      <c r="L59" s="38"/>
      <c r="M59" s="38"/>
      <c r="N59" s="38"/>
      <c r="O59" s="38"/>
      <c r="P59" s="33">
        <v>8.5</v>
      </c>
      <c r="Q59" s="34">
        <f t="shared" si="5"/>
        <v>8.5</v>
      </c>
      <c r="R59" s="35" t="str">
        <f t="shared" si="3"/>
        <v>A</v>
      </c>
      <c r="S59" s="36" t="str">
        <f t="shared" si="0"/>
        <v>Giỏi</v>
      </c>
      <c r="T59" s="37" t="str">
        <f t="shared" si="4"/>
        <v/>
      </c>
      <c r="U59" s="3"/>
      <c r="V59" s="91" t="str">
        <f t="shared" si="1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7.5" customHeight="1">
      <c r="A60" s="2"/>
      <c r="B60" s="39"/>
      <c r="C60" s="40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>
      <c r="A61" s="2"/>
      <c r="B61" s="150" t="s">
        <v>28</v>
      </c>
      <c r="C61" s="15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 customHeight="1">
      <c r="A62" s="2"/>
      <c r="B62" s="45" t="s">
        <v>29</v>
      </c>
      <c r="C62" s="45"/>
      <c r="D62" s="46">
        <f>+$Y$9</f>
        <v>49</v>
      </c>
      <c r="E62" s="47" t="s">
        <v>30</v>
      </c>
      <c r="F62" s="47"/>
      <c r="G62" s="158" t="s">
        <v>31</v>
      </c>
      <c r="H62" s="158"/>
      <c r="I62" s="158"/>
      <c r="J62" s="158"/>
      <c r="K62" s="158"/>
      <c r="L62" s="158"/>
      <c r="M62" s="158"/>
      <c r="N62" s="158"/>
      <c r="O62" s="158"/>
      <c r="P62" s="48">
        <f>$Y$9 -COUNTIF($T$10:$T$249,"Vắng") -COUNTIF($T$10:$T$249,"Vắng có phép") - COUNTIF($T$10:$T$249,"Đình chỉ thi") - COUNTIF($T$10:$T$249,"Không đủ ĐKDT")</f>
        <v>44</v>
      </c>
      <c r="Q62" s="48"/>
      <c r="R62" s="49"/>
      <c r="S62" s="50"/>
      <c r="T62" s="50" t="s">
        <v>30</v>
      </c>
      <c r="U62" s="3"/>
    </row>
    <row r="63" spans="1:38" ht="16.5" customHeight="1">
      <c r="A63" s="2"/>
      <c r="B63" s="45" t="s">
        <v>32</v>
      </c>
      <c r="C63" s="45"/>
      <c r="D63" s="46">
        <f>+$AJ$9</f>
        <v>44</v>
      </c>
      <c r="E63" s="47" t="s">
        <v>30</v>
      </c>
      <c r="F63" s="47"/>
      <c r="G63" s="158" t="s">
        <v>33</v>
      </c>
      <c r="H63" s="158"/>
      <c r="I63" s="158"/>
      <c r="J63" s="158"/>
      <c r="K63" s="158"/>
      <c r="L63" s="158"/>
      <c r="M63" s="158"/>
      <c r="N63" s="158"/>
      <c r="O63" s="158"/>
      <c r="P63" s="51">
        <f>COUNTIF($T$10:$T$125,"Vắng")</f>
        <v>1</v>
      </c>
      <c r="Q63" s="51"/>
      <c r="R63" s="52"/>
      <c r="S63" s="50"/>
      <c r="T63" s="50" t="s">
        <v>30</v>
      </c>
      <c r="U63" s="3"/>
    </row>
    <row r="64" spans="1:38" ht="16.5" customHeight="1">
      <c r="A64" s="2"/>
      <c r="B64" s="45" t="s">
        <v>50</v>
      </c>
      <c r="C64" s="45"/>
      <c r="D64" s="85">
        <f>COUNTIF(V11:V59,"Học lại")</f>
        <v>5</v>
      </c>
      <c r="E64" s="47" t="s">
        <v>30</v>
      </c>
      <c r="F64" s="47"/>
      <c r="G64" s="158" t="s">
        <v>51</v>
      </c>
      <c r="H64" s="158"/>
      <c r="I64" s="158"/>
      <c r="J64" s="158"/>
      <c r="K64" s="158"/>
      <c r="L64" s="158"/>
      <c r="M64" s="158"/>
      <c r="N64" s="158"/>
      <c r="O64" s="158"/>
      <c r="P64" s="48">
        <f>COUNTIF($T$10:$T$125,"Vắng có phép")</f>
        <v>0</v>
      </c>
      <c r="Q64" s="48"/>
      <c r="R64" s="49"/>
      <c r="S64" s="50"/>
      <c r="T64" s="50" t="s">
        <v>30</v>
      </c>
      <c r="U64" s="3"/>
    </row>
    <row r="65" spans="1:38" ht="3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>
      <c r="B66" s="86" t="s">
        <v>34</v>
      </c>
      <c r="C66" s="86"/>
      <c r="D66" s="87">
        <f>COUNTIF(V11:V59,"Thi lại")</f>
        <v>0</v>
      </c>
      <c r="E66" s="88" t="s">
        <v>30</v>
      </c>
      <c r="F66" s="3"/>
      <c r="G66" s="3"/>
      <c r="H66" s="3"/>
      <c r="I66" s="3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3"/>
    </row>
    <row r="67" spans="1:38">
      <c r="B67" s="86"/>
      <c r="C67" s="86"/>
      <c r="D67" s="87"/>
      <c r="E67" s="88"/>
      <c r="F67" s="3"/>
      <c r="G67" s="3"/>
      <c r="H67" s="3"/>
      <c r="I67" s="3"/>
      <c r="J67" s="157" t="s">
        <v>398</v>
      </c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3"/>
    </row>
    <row r="68" spans="1:38" ht="33.75" customHeight="1">
      <c r="A68" s="53"/>
      <c r="B68" s="136"/>
      <c r="C68" s="136"/>
      <c r="D68" s="136"/>
      <c r="E68" s="136"/>
      <c r="F68" s="136"/>
      <c r="G68" s="136"/>
      <c r="H68" s="136"/>
      <c r="I68" s="54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3"/>
    </row>
    <row r="69" spans="1:38" ht="15" customHeight="1">
      <c r="A69" s="2"/>
      <c r="B69" s="39"/>
      <c r="C69" s="55"/>
      <c r="D69" s="55"/>
      <c r="E69" s="56"/>
      <c r="F69" s="56"/>
      <c r="G69" s="56"/>
      <c r="H69" s="57"/>
      <c r="I69" s="58"/>
      <c r="J69" s="58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38" s="2" customFormat="1">
      <c r="B70" s="136"/>
      <c r="C70" s="136"/>
      <c r="D70" s="139"/>
      <c r="E70" s="139"/>
      <c r="F70" s="139"/>
      <c r="G70" s="139"/>
      <c r="H70" s="139"/>
      <c r="I70" s="58"/>
      <c r="J70" s="58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9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3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18" customHeight="1">
      <c r="A76" s="1"/>
      <c r="B76" s="138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4.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36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ht="38.25" hidden="1" customHeight="1">
      <c r="B79" s="135" t="s">
        <v>48</v>
      </c>
      <c r="C79" s="136"/>
      <c r="D79" s="136"/>
      <c r="E79" s="136"/>
      <c r="F79" s="136"/>
      <c r="G79" s="136"/>
      <c r="H79" s="135" t="s">
        <v>49</v>
      </c>
      <c r="I79" s="135"/>
      <c r="J79" s="135"/>
      <c r="K79" s="135"/>
      <c r="L79" s="135"/>
      <c r="M79" s="135"/>
      <c r="N79" s="137" t="s">
        <v>55</v>
      </c>
      <c r="O79" s="137"/>
      <c r="P79" s="137"/>
      <c r="Q79" s="137"/>
      <c r="R79" s="137"/>
      <c r="S79" s="137"/>
      <c r="T79" s="137"/>
    </row>
    <row r="80" spans="1:38" hidden="1"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0" hidden="1">
      <c r="B81" s="136" t="s">
        <v>35</v>
      </c>
      <c r="C81" s="136"/>
      <c r="D81" s="139" t="s">
        <v>36</v>
      </c>
      <c r="E81" s="139"/>
      <c r="F81" s="139"/>
      <c r="G81" s="139"/>
      <c r="H81" s="139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</row>
    <row r="82" spans="2:20" hidden="1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0" hidden="1"/>
    <row r="84" spans="2:20" hidden="1"/>
    <row r="85" spans="2:20" hidden="1"/>
    <row r="86" spans="2:20" hidden="1"/>
    <row r="87" spans="2:20" hidden="1"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 t="s">
        <v>54</v>
      </c>
      <c r="O87" s="134"/>
      <c r="P87" s="134"/>
      <c r="Q87" s="134"/>
      <c r="R87" s="134"/>
      <c r="S87" s="134"/>
      <c r="T87" s="134"/>
    </row>
    <row r="88" spans="2:20" hidden="1"/>
    <row r="89" spans="2:20" hidden="1"/>
    <row r="90" spans="2:20" hidden="1"/>
  </sheetData>
  <sheetProtection formatCells="0" formatColumns="0" formatRows="0" insertColumns="0" insertRows="0" insertHyperlinks="0" deleteColumns="0" deleteRows="0" sort="0" autoFilter="0" pivotTables="0"/>
  <autoFilter ref="A9:AL59">
    <filterColumn colId="3" showButton="0"/>
  </autoFilter>
  <mergeCells count="59">
    <mergeCell ref="B5:C5"/>
    <mergeCell ref="H6:N6"/>
    <mergeCell ref="O6:T6"/>
    <mergeCell ref="H1:K1"/>
    <mergeCell ref="L1:T1"/>
    <mergeCell ref="B2:G2"/>
    <mergeCell ref="H2:T2"/>
    <mergeCell ref="B3:G3"/>
    <mergeCell ref="H3:T3"/>
    <mergeCell ref="O5:T5"/>
    <mergeCell ref="G62:O62"/>
    <mergeCell ref="G63:O63"/>
    <mergeCell ref="G64:O64"/>
    <mergeCell ref="J66:T66"/>
    <mergeCell ref="B6:C6"/>
    <mergeCell ref="B70:C70"/>
    <mergeCell ref="D70:H70"/>
    <mergeCell ref="S8:S9"/>
    <mergeCell ref="T8:T10"/>
    <mergeCell ref="B10:G10"/>
    <mergeCell ref="B61:C61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AJ5:AK7"/>
    <mergeCell ref="B68:H68"/>
    <mergeCell ref="J68:T68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G8:G9"/>
    <mergeCell ref="J67:T67"/>
    <mergeCell ref="B76:C76"/>
    <mergeCell ref="D76:I76"/>
    <mergeCell ref="J76:T76"/>
    <mergeCell ref="B81:C81"/>
    <mergeCell ref="D81:H81"/>
    <mergeCell ref="N87:T87"/>
    <mergeCell ref="H87:M87"/>
    <mergeCell ref="E87:G87"/>
    <mergeCell ref="B87:D87"/>
    <mergeCell ref="B79:G79"/>
    <mergeCell ref="H79:M79"/>
    <mergeCell ref="N79:T79"/>
  </mergeCells>
  <conditionalFormatting sqref="H11:P59">
    <cfRule type="cellIs" dxfId="3" priority="4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64 V11:W59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7"/>
  <sheetViews>
    <sheetView tabSelected="1" topLeftCell="B1" workbookViewId="0">
      <pane ySplit="4" topLeftCell="A60" activePane="bottomLeft" state="frozen"/>
      <selection activeCell="A6" sqref="A6:XFD6"/>
      <selection pane="bottomLeft" activeCell="B67" sqref="A67:XFD75"/>
    </sheetView>
  </sheetViews>
  <sheetFormatPr defaultRowHeight="15.75"/>
  <cols>
    <col min="1" max="1" width="1.25" style="1" hidden="1" customWidth="1"/>
    <col min="2" max="2" width="6.125" style="1" customWidth="1"/>
    <col min="3" max="4" width="13.375" style="1" customWidth="1"/>
    <col min="5" max="5" width="7.75" style="1" customWidth="1"/>
    <col min="6" max="6" width="9.375" style="1" hidden="1" customWidth="1"/>
    <col min="7" max="7" width="11.625" style="1" customWidth="1"/>
    <col min="8" max="8" width="6.375" style="1" customWidth="1"/>
    <col min="9" max="9" width="6.25" style="1" customWidth="1"/>
    <col min="10" max="10" width="4.375" style="1" hidden="1" customWidth="1"/>
    <col min="11" max="11" width="6.5" style="1" customWidth="1"/>
    <col min="12" max="12" width="5.37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375" style="1" customWidth="1"/>
    <col min="17" max="17" width="7.12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H1" s="164" t="s">
        <v>0</v>
      </c>
      <c r="I1" s="164"/>
      <c r="J1" s="164"/>
      <c r="K1" s="164"/>
      <c r="L1" s="164" t="s">
        <v>239</v>
      </c>
      <c r="M1" s="164"/>
      <c r="N1" s="164"/>
      <c r="O1" s="164"/>
      <c r="P1" s="164"/>
      <c r="Q1" s="164"/>
      <c r="R1" s="164"/>
      <c r="S1" s="164"/>
      <c r="T1" s="164"/>
    </row>
    <row r="2" spans="2:38" ht="27.75" customHeight="1">
      <c r="B2" s="165" t="s">
        <v>1</v>
      </c>
      <c r="C2" s="165"/>
      <c r="D2" s="165"/>
      <c r="E2" s="165"/>
      <c r="F2" s="165"/>
      <c r="G2" s="165"/>
      <c r="H2" s="166" t="s">
        <v>394</v>
      </c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3"/>
    </row>
    <row r="3" spans="2:38" ht="25.5" customHeight="1">
      <c r="B3" s="167" t="s">
        <v>2</v>
      </c>
      <c r="C3" s="167"/>
      <c r="D3" s="167"/>
      <c r="E3" s="167"/>
      <c r="F3" s="167"/>
      <c r="G3" s="167"/>
      <c r="H3" s="168" t="s">
        <v>53</v>
      </c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60" t="s">
        <v>3</v>
      </c>
      <c r="C5" s="160"/>
      <c r="D5" s="95" t="s">
        <v>56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63" t="s">
        <v>240</v>
      </c>
      <c r="P5" s="163"/>
      <c r="Q5" s="163"/>
      <c r="R5" s="163"/>
      <c r="S5" s="163"/>
      <c r="T5" s="163"/>
      <c r="W5" s="140" t="s">
        <v>44</v>
      </c>
      <c r="X5" s="140" t="s">
        <v>9</v>
      </c>
      <c r="Y5" s="140" t="s">
        <v>43</v>
      </c>
      <c r="Z5" s="140" t="s">
        <v>42</v>
      </c>
      <c r="AA5" s="140"/>
      <c r="AB5" s="140"/>
      <c r="AC5" s="140"/>
      <c r="AD5" s="140" t="s">
        <v>41</v>
      </c>
      <c r="AE5" s="140"/>
      <c r="AF5" s="140" t="s">
        <v>39</v>
      </c>
      <c r="AG5" s="140"/>
      <c r="AH5" s="140" t="s">
        <v>40</v>
      </c>
      <c r="AI5" s="140"/>
      <c r="AJ5" s="140" t="s">
        <v>38</v>
      </c>
      <c r="AK5" s="140"/>
      <c r="AL5" s="83"/>
    </row>
    <row r="6" spans="2:38" ht="17.25" customHeight="1">
      <c r="B6" s="159" t="s">
        <v>4</v>
      </c>
      <c r="C6" s="159"/>
      <c r="D6" s="8">
        <v>2</v>
      </c>
      <c r="G6" s="97" t="s">
        <v>52</v>
      </c>
      <c r="H6" s="169">
        <v>43637</v>
      </c>
      <c r="I6" s="169"/>
      <c r="J6" s="169"/>
      <c r="K6" s="169"/>
      <c r="L6" s="169"/>
      <c r="M6" s="96"/>
      <c r="N6" s="96"/>
      <c r="O6" s="163" t="s">
        <v>37</v>
      </c>
      <c r="P6" s="163"/>
      <c r="Q6" s="163"/>
      <c r="R6" s="163"/>
      <c r="S6" s="163"/>
      <c r="T6" s="163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83"/>
    </row>
    <row r="8" spans="2:38" ht="44.25" customHeight="1">
      <c r="B8" s="146" t="s">
        <v>5</v>
      </c>
      <c r="C8" s="151" t="s">
        <v>6</v>
      </c>
      <c r="D8" s="153" t="s">
        <v>7</v>
      </c>
      <c r="E8" s="154"/>
      <c r="F8" s="146" t="s">
        <v>8</v>
      </c>
      <c r="G8" s="146" t="s">
        <v>9</v>
      </c>
      <c r="H8" s="142" t="s">
        <v>10</v>
      </c>
      <c r="I8" s="142" t="s">
        <v>11</v>
      </c>
      <c r="J8" s="142" t="s">
        <v>12</v>
      </c>
      <c r="K8" s="142" t="s">
        <v>13</v>
      </c>
      <c r="L8" s="143" t="s">
        <v>14</v>
      </c>
      <c r="M8" s="144" t="s">
        <v>45</v>
      </c>
      <c r="N8" s="145"/>
      <c r="O8" s="143" t="s">
        <v>15</v>
      </c>
      <c r="P8" s="143" t="s">
        <v>16</v>
      </c>
      <c r="Q8" s="146" t="s">
        <v>17</v>
      </c>
      <c r="R8" s="143" t="s">
        <v>18</v>
      </c>
      <c r="S8" s="146" t="s">
        <v>19</v>
      </c>
      <c r="T8" s="146" t="s">
        <v>20</v>
      </c>
      <c r="W8" s="140"/>
      <c r="X8" s="140"/>
      <c r="Y8" s="140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63" customHeight="1">
      <c r="B9" s="147"/>
      <c r="C9" s="152"/>
      <c r="D9" s="155"/>
      <c r="E9" s="156"/>
      <c r="F9" s="147"/>
      <c r="G9" s="147"/>
      <c r="H9" s="142"/>
      <c r="I9" s="142"/>
      <c r="J9" s="142"/>
      <c r="K9" s="142"/>
      <c r="L9" s="143"/>
      <c r="M9" s="93" t="s">
        <v>46</v>
      </c>
      <c r="N9" s="93" t="s">
        <v>47</v>
      </c>
      <c r="O9" s="143"/>
      <c r="P9" s="143"/>
      <c r="Q9" s="148"/>
      <c r="R9" s="143"/>
      <c r="S9" s="147"/>
      <c r="T9" s="148"/>
      <c r="V9" s="90"/>
      <c r="W9" s="67" t="str">
        <f>+D5</f>
        <v>Mạng cảm biến</v>
      </c>
      <c r="X9" s="68" t="str">
        <f>+O5</f>
        <v>Nhóm: ELE1421-02</v>
      </c>
      <c r="Y9" s="69">
        <f>+$AH$9+$AJ$9+$AF$9</f>
        <v>48</v>
      </c>
      <c r="Z9" s="63">
        <f>COUNTIF($S$10:$S$118,"Khiển trách")</f>
        <v>0</v>
      </c>
      <c r="AA9" s="63">
        <f>COUNTIF($S$10:$S$118,"Cảnh cáo")</f>
        <v>0</v>
      </c>
      <c r="AB9" s="63">
        <f>COUNTIF($S$10:$S$118,"Đình chỉ thi")</f>
        <v>0</v>
      </c>
      <c r="AC9" s="70">
        <f>+($Z$9+$AA$9+$AB$9)/$Y$9*100%</f>
        <v>0</v>
      </c>
      <c r="AD9" s="63">
        <f>SUM(COUNTIF($S$10:$S$116,"Vắng"),COUNTIF($S$10:$S$116,"Vắng có phép"))</f>
        <v>0</v>
      </c>
      <c r="AE9" s="71">
        <f>+$AD$9/$Y$9</f>
        <v>0</v>
      </c>
      <c r="AF9" s="72">
        <f>COUNTIF($V$10:$V$116,"Thi lại")</f>
        <v>0</v>
      </c>
      <c r="AG9" s="71">
        <f>+$AF$9/$Y$9</f>
        <v>0</v>
      </c>
      <c r="AH9" s="72">
        <f>COUNTIF($V$10:$V$117,"Học lại")</f>
        <v>9</v>
      </c>
      <c r="AI9" s="71">
        <f>+$AH$9/$Y$9</f>
        <v>0.1875</v>
      </c>
      <c r="AJ9" s="63">
        <f>COUNTIF($V$11:$V$117,"Đạt")</f>
        <v>39</v>
      </c>
      <c r="AK9" s="70">
        <f>+$AJ$9/$Y$9</f>
        <v>0.8125</v>
      </c>
      <c r="AL9" s="82"/>
    </row>
    <row r="10" spans="2:38" ht="45.75" customHeight="1">
      <c r="B10" s="144" t="s">
        <v>26</v>
      </c>
      <c r="C10" s="149"/>
      <c r="D10" s="149"/>
      <c r="E10" s="149"/>
      <c r="F10" s="149"/>
      <c r="G10" s="145"/>
      <c r="H10" s="10">
        <v>10</v>
      </c>
      <c r="I10" s="10">
        <v>10</v>
      </c>
      <c r="J10" s="11"/>
      <c r="K10" s="10">
        <v>10</v>
      </c>
      <c r="L10" s="12"/>
      <c r="M10" s="13"/>
      <c r="N10" s="13"/>
      <c r="O10" s="13"/>
      <c r="P10" s="60">
        <f>100-(H10+I10+J10+K10)</f>
        <v>70</v>
      </c>
      <c r="Q10" s="147"/>
      <c r="R10" s="14"/>
      <c r="S10" s="14"/>
      <c r="T10" s="14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3.1" customHeight="1">
      <c r="B11" s="98">
        <v>1</v>
      </c>
      <c r="C11" s="99" t="s">
        <v>241</v>
      </c>
      <c r="D11" s="100" t="s">
        <v>242</v>
      </c>
      <c r="E11" s="101" t="s">
        <v>66</v>
      </c>
      <c r="F11" s="102" t="s">
        <v>243</v>
      </c>
      <c r="G11" s="99" t="s">
        <v>72</v>
      </c>
      <c r="H11" s="103">
        <v>6</v>
      </c>
      <c r="I11" s="103">
        <v>6</v>
      </c>
      <c r="J11" s="103" t="s">
        <v>27</v>
      </c>
      <c r="K11" s="103">
        <v>6</v>
      </c>
      <c r="L11" s="104"/>
      <c r="M11" s="104"/>
      <c r="N11" s="104"/>
      <c r="O11" s="104"/>
      <c r="P11" s="105">
        <v>4</v>
      </c>
      <c r="Q11" s="106">
        <f>ROUND(SUMPRODUCT(H11:P11,$H$10:$P$10)/100,1)</f>
        <v>4.5999999999999996</v>
      </c>
      <c r="R11" s="107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107" t="str">
        <f t="shared" ref="S11:S58" si="0">IF($Q11&lt;4,"Kém",IF(AND($Q11&gt;=4,$Q11&lt;=5.4),"Trung bình yếu",IF(AND($Q11&gt;=5.5,$Q11&lt;=6.9),"Trung bình",IF(AND($Q11&gt;=7,$Q11&lt;=8.4),"Khá",IF(AND($Q11&gt;=8.5,$Q11&lt;=10),"Giỏi","")))))</f>
        <v>Trung bình yếu</v>
      </c>
      <c r="T11" s="108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3.1" customHeight="1">
      <c r="B12" s="109">
        <v>2</v>
      </c>
      <c r="C12" s="110" t="s">
        <v>244</v>
      </c>
      <c r="D12" s="111" t="s">
        <v>245</v>
      </c>
      <c r="E12" s="112" t="s">
        <v>66</v>
      </c>
      <c r="F12" s="113" t="s">
        <v>246</v>
      </c>
      <c r="G12" s="110" t="s">
        <v>72</v>
      </c>
      <c r="H12" s="114">
        <v>9</v>
      </c>
      <c r="I12" s="114">
        <v>9</v>
      </c>
      <c r="J12" s="114" t="s">
        <v>27</v>
      </c>
      <c r="K12" s="114">
        <v>10</v>
      </c>
      <c r="L12" s="115"/>
      <c r="M12" s="115"/>
      <c r="N12" s="115"/>
      <c r="O12" s="115"/>
      <c r="P12" s="116">
        <v>10</v>
      </c>
      <c r="Q12" s="117">
        <f t="shared" ref="Q12:Q58" si="1">ROUND(SUMPRODUCT(H12:P12,$H$10:$P$10)/100,1)</f>
        <v>9.8000000000000007</v>
      </c>
      <c r="R12" s="118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A+</v>
      </c>
      <c r="S12" s="119" t="str">
        <f t="shared" si="0"/>
        <v>Giỏi</v>
      </c>
      <c r="T12" s="120" t="str">
        <f>+IF(OR($H12=0,$I12=0,$J12=0,$K12=0),"Không đủ ĐKDT","")</f>
        <v/>
      </c>
      <c r="U12" s="3"/>
      <c r="V12" s="91" t="str">
        <f t="shared" ref="V12:V58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3.1" customHeight="1">
      <c r="B13" s="109">
        <v>3</v>
      </c>
      <c r="C13" s="110" t="s">
        <v>247</v>
      </c>
      <c r="D13" s="111" t="s">
        <v>138</v>
      </c>
      <c r="E13" s="112" t="s">
        <v>248</v>
      </c>
      <c r="F13" s="113" t="s">
        <v>249</v>
      </c>
      <c r="G13" s="110" t="s">
        <v>72</v>
      </c>
      <c r="H13" s="114">
        <v>8</v>
      </c>
      <c r="I13" s="114">
        <v>8</v>
      </c>
      <c r="J13" s="114" t="s">
        <v>27</v>
      </c>
      <c r="K13" s="114">
        <v>9</v>
      </c>
      <c r="L13" s="121"/>
      <c r="M13" s="121"/>
      <c r="N13" s="121"/>
      <c r="O13" s="121"/>
      <c r="P13" s="116">
        <v>9</v>
      </c>
      <c r="Q13" s="117">
        <f t="shared" si="1"/>
        <v>8.8000000000000007</v>
      </c>
      <c r="R13" s="118" t="str">
        <f t="shared" ref="R13:R5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119" t="str">
        <f t="shared" si="0"/>
        <v>Giỏi</v>
      </c>
      <c r="T13" s="120" t="str">
        <f t="shared" ref="T13:T58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3.1" customHeight="1">
      <c r="B14" s="109">
        <v>4</v>
      </c>
      <c r="C14" s="110" t="s">
        <v>250</v>
      </c>
      <c r="D14" s="111" t="s">
        <v>251</v>
      </c>
      <c r="E14" s="112" t="s">
        <v>252</v>
      </c>
      <c r="F14" s="113" t="s">
        <v>234</v>
      </c>
      <c r="G14" s="110" t="s">
        <v>63</v>
      </c>
      <c r="H14" s="114">
        <v>8</v>
      </c>
      <c r="I14" s="114">
        <v>9</v>
      </c>
      <c r="J14" s="114" t="s">
        <v>27</v>
      </c>
      <c r="K14" s="114">
        <v>7</v>
      </c>
      <c r="L14" s="121"/>
      <c r="M14" s="121"/>
      <c r="N14" s="121"/>
      <c r="O14" s="121"/>
      <c r="P14" s="116">
        <v>7.5</v>
      </c>
      <c r="Q14" s="117">
        <f t="shared" si="1"/>
        <v>7.7</v>
      </c>
      <c r="R14" s="118" t="str">
        <f t="shared" si="3"/>
        <v>B</v>
      </c>
      <c r="S14" s="119" t="str">
        <f t="shared" si="0"/>
        <v>Khá</v>
      </c>
      <c r="T14" s="120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3.1" customHeight="1">
      <c r="B15" s="109">
        <v>5</v>
      </c>
      <c r="C15" s="110" t="s">
        <v>253</v>
      </c>
      <c r="D15" s="111" t="s">
        <v>254</v>
      </c>
      <c r="E15" s="112" t="s">
        <v>252</v>
      </c>
      <c r="F15" s="113" t="s">
        <v>255</v>
      </c>
      <c r="G15" s="110" t="s">
        <v>63</v>
      </c>
      <c r="H15" s="114">
        <v>8</v>
      </c>
      <c r="I15" s="114">
        <v>7</v>
      </c>
      <c r="J15" s="114" t="s">
        <v>27</v>
      </c>
      <c r="K15" s="114">
        <v>7</v>
      </c>
      <c r="L15" s="121"/>
      <c r="M15" s="121"/>
      <c r="N15" s="121"/>
      <c r="O15" s="121"/>
      <c r="P15" s="116">
        <v>7</v>
      </c>
      <c r="Q15" s="117">
        <f t="shared" si="1"/>
        <v>7.1</v>
      </c>
      <c r="R15" s="118" t="str">
        <f t="shared" si="3"/>
        <v>B</v>
      </c>
      <c r="S15" s="119" t="str">
        <f t="shared" si="0"/>
        <v>Khá</v>
      </c>
      <c r="T15" s="120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3.1" customHeight="1">
      <c r="B16" s="109">
        <v>6</v>
      </c>
      <c r="C16" s="110" t="s">
        <v>256</v>
      </c>
      <c r="D16" s="111" t="s">
        <v>257</v>
      </c>
      <c r="E16" s="112" t="s">
        <v>258</v>
      </c>
      <c r="F16" s="113" t="s">
        <v>259</v>
      </c>
      <c r="G16" s="110" t="s">
        <v>72</v>
      </c>
      <c r="H16" s="114">
        <v>6</v>
      </c>
      <c r="I16" s="114">
        <v>7</v>
      </c>
      <c r="J16" s="114" t="s">
        <v>27</v>
      </c>
      <c r="K16" s="114">
        <v>8</v>
      </c>
      <c r="L16" s="121"/>
      <c r="M16" s="121"/>
      <c r="N16" s="121"/>
      <c r="O16" s="121"/>
      <c r="P16" s="116">
        <v>8</v>
      </c>
      <c r="Q16" s="117">
        <f t="shared" si="1"/>
        <v>7.7</v>
      </c>
      <c r="R16" s="118" t="str">
        <f t="shared" si="3"/>
        <v>B</v>
      </c>
      <c r="S16" s="119" t="str">
        <f t="shared" si="0"/>
        <v>Khá</v>
      </c>
      <c r="T16" s="120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3.1" customHeight="1">
      <c r="B17" s="109">
        <v>7</v>
      </c>
      <c r="C17" s="110" t="s">
        <v>260</v>
      </c>
      <c r="D17" s="111" t="s">
        <v>261</v>
      </c>
      <c r="E17" s="112" t="s">
        <v>262</v>
      </c>
      <c r="F17" s="113" t="s">
        <v>263</v>
      </c>
      <c r="G17" s="110" t="s">
        <v>72</v>
      </c>
      <c r="H17" s="114">
        <v>7</v>
      </c>
      <c r="I17" s="114">
        <v>9</v>
      </c>
      <c r="J17" s="114" t="s">
        <v>27</v>
      </c>
      <c r="K17" s="114">
        <v>9</v>
      </c>
      <c r="L17" s="121"/>
      <c r="M17" s="121"/>
      <c r="N17" s="121"/>
      <c r="O17" s="121"/>
      <c r="P17" s="116">
        <v>9.5</v>
      </c>
      <c r="Q17" s="117">
        <f t="shared" si="1"/>
        <v>9.1999999999999993</v>
      </c>
      <c r="R17" s="118" t="str">
        <f t="shared" si="3"/>
        <v>A+</v>
      </c>
      <c r="S17" s="119" t="str">
        <f t="shared" si="0"/>
        <v>Giỏi</v>
      </c>
      <c r="T17" s="120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3.1" customHeight="1">
      <c r="B18" s="109">
        <v>8</v>
      </c>
      <c r="C18" s="110" t="s">
        <v>264</v>
      </c>
      <c r="D18" s="111" t="s">
        <v>104</v>
      </c>
      <c r="E18" s="112" t="s">
        <v>265</v>
      </c>
      <c r="F18" s="113" t="s">
        <v>266</v>
      </c>
      <c r="G18" s="110" t="s">
        <v>267</v>
      </c>
      <c r="H18" s="114">
        <v>0</v>
      </c>
      <c r="I18" s="114">
        <v>0</v>
      </c>
      <c r="J18" s="114" t="s">
        <v>27</v>
      </c>
      <c r="K18" s="114">
        <v>0</v>
      </c>
      <c r="L18" s="121"/>
      <c r="M18" s="121"/>
      <c r="N18" s="121"/>
      <c r="O18" s="121"/>
      <c r="P18" s="116" t="s">
        <v>397</v>
      </c>
      <c r="Q18" s="117">
        <f t="shared" si="1"/>
        <v>0</v>
      </c>
      <c r="R18" s="118" t="str">
        <f t="shared" si="3"/>
        <v>F</v>
      </c>
      <c r="S18" s="119" t="str">
        <f t="shared" si="0"/>
        <v>Kém</v>
      </c>
      <c r="T18" s="120" t="str">
        <f t="shared" si="4"/>
        <v>Không đủ ĐKDT</v>
      </c>
      <c r="U18" s="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3.1" customHeight="1">
      <c r="B19" s="109">
        <v>9</v>
      </c>
      <c r="C19" s="110" t="s">
        <v>268</v>
      </c>
      <c r="D19" s="111" t="s">
        <v>167</v>
      </c>
      <c r="E19" s="112" t="s">
        <v>269</v>
      </c>
      <c r="F19" s="113" t="s">
        <v>270</v>
      </c>
      <c r="G19" s="110" t="s">
        <v>72</v>
      </c>
      <c r="H19" s="114">
        <v>8</v>
      </c>
      <c r="I19" s="114">
        <v>9</v>
      </c>
      <c r="J19" s="114" t="s">
        <v>27</v>
      </c>
      <c r="K19" s="114">
        <v>8.5</v>
      </c>
      <c r="L19" s="121"/>
      <c r="M19" s="121"/>
      <c r="N19" s="121"/>
      <c r="O19" s="121"/>
      <c r="P19" s="116">
        <v>8.5</v>
      </c>
      <c r="Q19" s="117">
        <f t="shared" si="1"/>
        <v>8.5</v>
      </c>
      <c r="R19" s="118" t="str">
        <f t="shared" si="3"/>
        <v>A</v>
      </c>
      <c r="S19" s="119" t="str">
        <f t="shared" si="0"/>
        <v>Giỏi</v>
      </c>
      <c r="T19" s="120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3.1" customHeight="1">
      <c r="B20" s="109">
        <v>10</v>
      </c>
      <c r="C20" s="110" t="s">
        <v>271</v>
      </c>
      <c r="D20" s="111" t="s">
        <v>272</v>
      </c>
      <c r="E20" s="112" t="s">
        <v>273</v>
      </c>
      <c r="F20" s="113" t="s">
        <v>143</v>
      </c>
      <c r="G20" s="110" t="s">
        <v>72</v>
      </c>
      <c r="H20" s="114">
        <v>6</v>
      </c>
      <c r="I20" s="114">
        <v>7</v>
      </c>
      <c r="J20" s="114" t="s">
        <v>27</v>
      </c>
      <c r="K20" s="114">
        <v>7</v>
      </c>
      <c r="L20" s="121"/>
      <c r="M20" s="121"/>
      <c r="N20" s="121"/>
      <c r="O20" s="121"/>
      <c r="P20" s="116">
        <v>6.5</v>
      </c>
      <c r="Q20" s="117">
        <f t="shared" si="1"/>
        <v>6.6</v>
      </c>
      <c r="R20" s="118" t="str">
        <f t="shared" si="3"/>
        <v>C+</v>
      </c>
      <c r="S20" s="119" t="str">
        <f t="shared" si="0"/>
        <v>Trung bình</v>
      </c>
      <c r="T20" s="120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3.1" customHeight="1">
      <c r="B21" s="109">
        <v>11</v>
      </c>
      <c r="C21" s="110" t="s">
        <v>274</v>
      </c>
      <c r="D21" s="111" t="s">
        <v>275</v>
      </c>
      <c r="E21" s="112" t="s">
        <v>107</v>
      </c>
      <c r="F21" s="113" t="s">
        <v>276</v>
      </c>
      <c r="G21" s="110" t="s">
        <v>72</v>
      </c>
      <c r="H21" s="114">
        <v>5</v>
      </c>
      <c r="I21" s="114">
        <v>5</v>
      </c>
      <c r="J21" s="114" t="s">
        <v>27</v>
      </c>
      <c r="K21" s="114">
        <v>5</v>
      </c>
      <c r="L21" s="121"/>
      <c r="M21" s="121"/>
      <c r="N21" s="121"/>
      <c r="O21" s="121"/>
      <c r="P21" s="116">
        <v>5</v>
      </c>
      <c r="Q21" s="117">
        <f t="shared" si="1"/>
        <v>5</v>
      </c>
      <c r="R21" s="118" t="str">
        <f t="shared" si="3"/>
        <v>D+</v>
      </c>
      <c r="S21" s="119" t="str">
        <f t="shared" si="0"/>
        <v>Trung bình yếu</v>
      </c>
      <c r="T21" s="120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3.1" customHeight="1">
      <c r="B22" s="109">
        <v>12</v>
      </c>
      <c r="C22" s="110" t="s">
        <v>277</v>
      </c>
      <c r="D22" s="111" t="s">
        <v>278</v>
      </c>
      <c r="E22" s="112" t="s">
        <v>107</v>
      </c>
      <c r="F22" s="113" t="s">
        <v>279</v>
      </c>
      <c r="G22" s="110" t="s">
        <v>63</v>
      </c>
      <c r="H22" s="114">
        <v>5</v>
      </c>
      <c r="I22" s="114">
        <v>5</v>
      </c>
      <c r="J22" s="114" t="s">
        <v>27</v>
      </c>
      <c r="K22" s="114">
        <v>6</v>
      </c>
      <c r="L22" s="121"/>
      <c r="M22" s="121"/>
      <c r="N22" s="121"/>
      <c r="O22" s="121"/>
      <c r="P22" s="116">
        <v>4</v>
      </c>
      <c r="Q22" s="117">
        <f t="shared" si="1"/>
        <v>4.4000000000000004</v>
      </c>
      <c r="R22" s="118" t="str">
        <f t="shared" si="3"/>
        <v>D</v>
      </c>
      <c r="S22" s="119" t="str">
        <f t="shared" si="0"/>
        <v>Trung bình yếu</v>
      </c>
      <c r="T22" s="120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3.1" customHeight="1">
      <c r="B23" s="109">
        <v>13</v>
      </c>
      <c r="C23" s="110" t="s">
        <v>280</v>
      </c>
      <c r="D23" s="111" t="s">
        <v>281</v>
      </c>
      <c r="E23" s="112" t="s">
        <v>282</v>
      </c>
      <c r="F23" s="113" t="s">
        <v>283</v>
      </c>
      <c r="G23" s="110" t="s">
        <v>63</v>
      </c>
      <c r="H23" s="114">
        <v>4</v>
      </c>
      <c r="I23" s="114">
        <v>4</v>
      </c>
      <c r="J23" s="114" t="s">
        <v>27</v>
      </c>
      <c r="K23" s="114">
        <v>4</v>
      </c>
      <c r="L23" s="121"/>
      <c r="M23" s="121"/>
      <c r="N23" s="121"/>
      <c r="O23" s="121"/>
      <c r="P23" s="116">
        <v>4</v>
      </c>
      <c r="Q23" s="117">
        <f t="shared" si="1"/>
        <v>4</v>
      </c>
      <c r="R23" s="118" t="str">
        <f t="shared" si="3"/>
        <v>D</v>
      </c>
      <c r="S23" s="119" t="str">
        <f t="shared" si="0"/>
        <v>Trung bình yếu</v>
      </c>
      <c r="T23" s="120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3.1" customHeight="1">
      <c r="B24" s="109">
        <v>14</v>
      </c>
      <c r="C24" s="110" t="s">
        <v>284</v>
      </c>
      <c r="D24" s="111" t="s">
        <v>82</v>
      </c>
      <c r="E24" s="112" t="s">
        <v>285</v>
      </c>
      <c r="F24" s="113" t="s">
        <v>286</v>
      </c>
      <c r="G24" s="110" t="s">
        <v>72</v>
      </c>
      <c r="H24" s="114">
        <v>6</v>
      </c>
      <c r="I24" s="114">
        <v>6</v>
      </c>
      <c r="J24" s="114" t="s">
        <v>27</v>
      </c>
      <c r="K24" s="114">
        <v>6</v>
      </c>
      <c r="L24" s="121"/>
      <c r="M24" s="121"/>
      <c r="N24" s="121"/>
      <c r="O24" s="121"/>
      <c r="P24" s="116">
        <v>5</v>
      </c>
      <c r="Q24" s="117">
        <f t="shared" si="1"/>
        <v>5.3</v>
      </c>
      <c r="R24" s="118" t="str">
        <f t="shared" si="3"/>
        <v>D+</v>
      </c>
      <c r="S24" s="119" t="str">
        <f t="shared" si="0"/>
        <v>Trung bình yếu</v>
      </c>
      <c r="T24" s="120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3.1" customHeight="1">
      <c r="B25" s="109">
        <v>15</v>
      </c>
      <c r="C25" s="110" t="s">
        <v>287</v>
      </c>
      <c r="D25" s="111" t="s">
        <v>288</v>
      </c>
      <c r="E25" s="112" t="s">
        <v>118</v>
      </c>
      <c r="F25" s="113" t="s">
        <v>289</v>
      </c>
      <c r="G25" s="110" t="s">
        <v>63</v>
      </c>
      <c r="H25" s="114">
        <v>0</v>
      </c>
      <c r="I25" s="114">
        <v>0</v>
      </c>
      <c r="J25" s="114" t="s">
        <v>27</v>
      </c>
      <c r="K25" s="114">
        <v>0</v>
      </c>
      <c r="L25" s="121"/>
      <c r="M25" s="121"/>
      <c r="N25" s="121"/>
      <c r="O25" s="121"/>
      <c r="P25" s="116" t="s">
        <v>397</v>
      </c>
      <c r="Q25" s="117">
        <f t="shared" si="1"/>
        <v>0</v>
      </c>
      <c r="R25" s="118" t="str">
        <f t="shared" si="3"/>
        <v>F</v>
      </c>
      <c r="S25" s="119" t="str">
        <f t="shared" si="0"/>
        <v>Kém</v>
      </c>
      <c r="T25" s="120" t="str">
        <f t="shared" si="4"/>
        <v>Không đủ ĐKDT</v>
      </c>
      <c r="U25" s="3"/>
      <c r="V25" s="91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3.1" customHeight="1">
      <c r="B26" s="109">
        <v>16</v>
      </c>
      <c r="C26" s="110" t="s">
        <v>290</v>
      </c>
      <c r="D26" s="111" t="s">
        <v>291</v>
      </c>
      <c r="E26" s="112" t="s">
        <v>292</v>
      </c>
      <c r="F26" s="113" t="s">
        <v>293</v>
      </c>
      <c r="G26" s="110" t="s">
        <v>72</v>
      </c>
      <c r="H26" s="114">
        <v>9</v>
      </c>
      <c r="I26" s="114">
        <v>10</v>
      </c>
      <c r="J26" s="114" t="s">
        <v>27</v>
      </c>
      <c r="K26" s="114">
        <v>10</v>
      </c>
      <c r="L26" s="121"/>
      <c r="M26" s="121"/>
      <c r="N26" s="121"/>
      <c r="O26" s="121"/>
      <c r="P26" s="116">
        <v>10</v>
      </c>
      <c r="Q26" s="117">
        <f t="shared" si="1"/>
        <v>9.9</v>
      </c>
      <c r="R26" s="118" t="str">
        <f t="shared" si="3"/>
        <v>A+</v>
      </c>
      <c r="S26" s="119" t="str">
        <f t="shared" si="0"/>
        <v>Giỏi</v>
      </c>
      <c r="T26" s="120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3.1" customHeight="1">
      <c r="B27" s="109">
        <v>17</v>
      </c>
      <c r="C27" s="110" t="s">
        <v>294</v>
      </c>
      <c r="D27" s="111" t="s">
        <v>295</v>
      </c>
      <c r="E27" s="112" t="s">
        <v>122</v>
      </c>
      <c r="F27" s="113" t="s">
        <v>296</v>
      </c>
      <c r="G27" s="110" t="s">
        <v>63</v>
      </c>
      <c r="H27" s="114">
        <v>8</v>
      </c>
      <c r="I27" s="114">
        <v>10</v>
      </c>
      <c r="J27" s="114" t="s">
        <v>27</v>
      </c>
      <c r="K27" s="114">
        <v>10</v>
      </c>
      <c r="L27" s="121"/>
      <c r="M27" s="121"/>
      <c r="N27" s="121"/>
      <c r="O27" s="121"/>
      <c r="P27" s="116">
        <v>10</v>
      </c>
      <c r="Q27" s="117">
        <f t="shared" si="1"/>
        <v>9.8000000000000007</v>
      </c>
      <c r="R27" s="118" t="str">
        <f t="shared" si="3"/>
        <v>A+</v>
      </c>
      <c r="S27" s="119" t="str">
        <f t="shared" si="0"/>
        <v>Giỏi</v>
      </c>
      <c r="T27" s="120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3.1" customHeight="1">
      <c r="B28" s="109">
        <v>18</v>
      </c>
      <c r="C28" s="110" t="s">
        <v>297</v>
      </c>
      <c r="D28" s="111" t="s">
        <v>298</v>
      </c>
      <c r="E28" s="112" t="s">
        <v>299</v>
      </c>
      <c r="F28" s="113" t="s">
        <v>300</v>
      </c>
      <c r="G28" s="110" t="s">
        <v>63</v>
      </c>
      <c r="H28" s="114">
        <v>7</v>
      </c>
      <c r="I28" s="114">
        <v>8</v>
      </c>
      <c r="J28" s="114" t="s">
        <v>27</v>
      </c>
      <c r="K28" s="114">
        <v>7</v>
      </c>
      <c r="L28" s="121"/>
      <c r="M28" s="121"/>
      <c r="N28" s="121"/>
      <c r="O28" s="121"/>
      <c r="P28" s="116">
        <v>3</v>
      </c>
      <c r="Q28" s="117">
        <f t="shared" si="1"/>
        <v>4.3</v>
      </c>
      <c r="R28" s="118" t="str">
        <f t="shared" si="3"/>
        <v>D</v>
      </c>
      <c r="S28" s="119" t="str">
        <f t="shared" si="0"/>
        <v>Trung bình yếu</v>
      </c>
      <c r="T28" s="120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3.1" customHeight="1">
      <c r="B29" s="109">
        <v>19</v>
      </c>
      <c r="C29" s="110" t="s">
        <v>301</v>
      </c>
      <c r="D29" s="111" t="s">
        <v>302</v>
      </c>
      <c r="E29" s="112" t="s">
        <v>299</v>
      </c>
      <c r="F29" s="113" t="s">
        <v>303</v>
      </c>
      <c r="G29" s="110" t="s">
        <v>72</v>
      </c>
      <c r="H29" s="114">
        <v>7</v>
      </c>
      <c r="I29" s="114">
        <v>8</v>
      </c>
      <c r="J29" s="114" t="s">
        <v>27</v>
      </c>
      <c r="K29" s="114">
        <v>7</v>
      </c>
      <c r="L29" s="121"/>
      <c r="M29" s="121"/>
      <c r="N29" s="121"/>
      <c r="O29" s="121"/>
      <c r="P29" s="116">
        <v>8.5</v>
      </c>
      <c r="Q29" s="117">
        <f t="shared" si="1"/>
        <v>8.1999999999999993</v>
      </c>
      <c r="R29" s="118" t="str">
        <f t="shared" si="3"/>
        <v>B+</v>
      </c>
      <c r="S29" s="119" t="str">
        <f t="shared" si="0"/>
        <v>Khá</v>
      </c>
      <c r="T29" s="120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3.1" customHeight="1">
      <c r="B30" s="109">
        <v>20</v>
      </c>
      <c r="C30" s="110" t="s">
        <v>304</v>
      </c>
      <c r="D30" s="111" t="s">
        <v>305</v>
      </c>
      <c r="E30" s="112" t="s">
        <v>135</v>
      </c>
      <c r="F30" s="113" t="s">
        <v>224</v>
      </c>
      <c r="G30" s="110" t="s">
        <v>72</v>
      </c>
      <c r="H30" s="114">
        <v>5</v>
      </c>
      <c r="I30" s="114">
        <v>5</v>
      </c>
      <c r="J30" s="114" t="s">
        <v>27</v>
      </c>
      <c r="K30" s="114">
        <v>5</v>
      </c>
      <c r="L30" s="121"/>
      <c r="M30" s="121"/>
      <c r="N30" s="121"/>
      <c r="O30" s="121"/>
      <c r="P30" s="116">
        <v>6</v>
      </c>
      <c r="Q30" s="117">
        <f t="shared" si="1"/>
        <v>5.7</v>
      </c>
      <c r="R30" s="118" t="str">
        <f t="shared" si="3"/>
        <v>C</v>
      </c>
      <c r="S30" s="119" t="str">
        <f t="shared" si="0"/>
        <v>Trung bình</v>
      </c>
      <c r="T30" s="120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3.1" customHeight="1">
      <c r="B31" s="109">
        <v>21</v>
      </c>
      <c r="C31" s="110" t="s">
        <v>306</v>
      </c>
      <c r="D31" s="111" t="s">
        <v>307</v>
      </c>
      <c r="E31" s="112" t="s">
        <v>135</v>
      </c>
      <c r="F31" s="113" t="s">
        <v>212</v>
      </c>
      <c r="G31" s="110" t="s">
        <v>63</v>
      </c>
      <c r="H31" s="114">
        <v>4</v>
      </c>
      <c r="I31" s="114">
        <v>4</v>
      </c>
      <c r="J31" s="114" t="s">
        <v>27</v>
      </c>
      <c r="K31" s="114">
        <v>4</v>
      </c>
      <c r="L31" s="121"/>
      <c r="M31" s="121"/>
      <c r="N31" s="121"/>
      <c r="O31" s="121"/>
      <c r="P31" s="116" t="s">
        <v>395</v>
      </c>
      <c r="Q31" s="117">
        <v>0</v>
      </c>
      <c r="R31" s="118" t="str">
        <f t="shared" si="3"/>
        <v>F</v>
      </c>
      <c r="S31" s="119" t="str">
        <f t="shared" si="0"/>
        <v>Kém</v>
      </c>
      <c r="T31" s="120" t="s">
        <v>396</v>
      </c>
      <c r="U31" s="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3.1" customHeight="1">
      <c r="B32" s="109">
        <v>22</v>
      </c>
      <c r="C32" s="110" t="s">
        <v>308</v>
      </c>
      <c r="D32" s="111" t="s">
        <v>104</v>
      </c>
      <c r="E32" s="112" t="s">
        <v>309</v>
      </c>
      <c r="F32" s="113" t="s">
        <v>310</v>
      </c>
      <c r="G32" s="110" t="s">
        <v>72</v>
      </c>
      <c r="H32" s="114">
        <v>9</v>
      </c>
      <c r="I32" s="114">
        <v>8</v>
      </c>
      <c r="J32" s="114" t="s">
        <v>27</v>
      </c>
      <c r="K32" s="114">
        <v>7</v>
      </c>
      <c r="L32" s="121"/>
      <c r="M32" s="121"/>
      <c r="N32" s="121"/>
      <c r="O32" s="121"/>
      <c r="P32" s="116">
        <v>6</v>
      </c>
      <c r="Q32" s="117">
        <f t="shared" si="1"/>
        <v>6.6</v>
      </c>
      <c r="R32" s="118" t="str">
        <f t="shared" si="3"/>
        <v>C+</v>
      </c>
      <c r="S32" s="119" t="str">
        <f t="shared" si="0"/>
        <v>Trung bình</v>
      </c>
      <c r="T32" s="120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3.1" customHeight="1">
      <c r="B33" s="109">
        <v>23</v>
      </c>
      <c r="C33" s="110" t="s">
        <v>311</v>
      </c>
      <c r="D33" s="111" t="s">
        <v>104</v>
      </c>
      <c r="E33" s="112" t="s">
        <v>164</v>
      </c>
      <c r="F33" s="113" t="s">
        <v>312</v>
      </c>
      <c r="G33" s="110" t="s">
        <v>72</v>
      </c>
      <c r="H33" s="114">
        <v>7</v>
      </c>
      <c r="I33" s="114">
        <v>8</v>
      </c>
      <c r="J33" s="114" t="s">
        <v>27</v>
      </c>
      <c r="K33" s="114">
        <v>8</v>
      </c>
      <c r="L33" s="121"/>
      <c r="M33" s="121"/>
      <c r="N33" s="121"/>
      <c r="O33" s="121"/>
      <c r="P33" s="116">
        <v>7</v>
      </c>
      <c r="Q33" s="117">
        <f t="shared" si="1"/>
        <v>7.2</v>
      </c>
      <c r="R33" s="118" t="str">
        <f t="shared" si="3"/>
        <v>B</v>
      </c>
      <c r="S33" s="119" t="str">
        <f t="shared" si="0"/>
        <v>Khá</v>
      </c>
      <c r="T33" s="120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3.1" customHeight="1">
      <c r="B34" s="109">
        <v>24</v>
      </c>
      <c r="C34" s="110" t="s">
        <v>313</v>
      </c>
      <c r="D34" s="111" t="s">
        <v>314</v>
      </c>
      <c r="E34" s="112" t="s">
        <v>164</v>
      </c>
      <c r="F34" s="113" t="s">
        <v>315</v>
      </c>
      <c r="G34" s="110" t="s">
        <v>63</v>
      </c>
      <c r="H34" s="114">
        <v>7</v>
      </c>
      <c r="I34" s="114">
        <v>8</v>
      </c>
      <c r="J34" s="114" t="s">
        <v>27</v>
      </c>
      <c r="K34" s="114">
        <v>8</v>
      </c>
      <c r="L34" s="121"/>
      <c r="M34" s="121"/>
      <c r="N34" s="121"/>
      <c r="O34" s="121"/>
      <c r="P34" s="116">
        <v>8.5</v>
      </c>
      <c r="Q34" s="117">
        <f t="shared" si="1"/>
        <v>8.3000000000000007</v>
      </c>
      <c r="R34" s="118" t="str">
        <f t="shared" si="3"/>
        <v>B+</v>
      </c>
      <c r="S34" s="119" t="str">
        <f t="shared" si="0"/>
        <v>Khá</v>
      </c>
      <c r="T34" s="120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3.1" customHeight="1">
      <c r="B35" s="109">
        <v>25</v>
      </c>
      <c r="C35" s="110" t="s">
        <v>316</v>
      </c>
      <c r="D35" s="111" t="s">
        <v>125</v>
      </c>
      <c r="E35" s="112" t="s">
        <v>317</v>
      </c>
      <c r="F35" s="113" t="s">
        <v>149</v>
      </c>
      <c r="G35" s="110" t="s">
        <v>63</v>
      </c>
      <c r="H35" s="114">
        <v>0</v>
      </c>
      <c r="I35" s="114">
        <v>0</v>
      </c>
      <c r="J35" s="114" t="s">
        <v>27</v>
      </c>
      <c r="K35" s="114">
        <v>0</v>
      </c>
      <c r="L35" s="121"/>
      <c r="M35" s="121"/>
      <c r="N35" s="121"/>
      <c r="O35" s="121"/>
      <c r="P35" s="116" t="s">
        <v>397</v>
      </c>
      <c r="Q35" s="117">
        <f t="shared" si="1"/>
        <v>0</v>
      </c>
      <c r="R35" s="118" t="str">
        <f t="shared" si="3"/>
        <v>F</v>
      </c>
      <c r="S35" s="119" t="str">
        <f t="shared" si="0"/>
        <v>Kém</v>
      </c>
      <c r="T35" s="120" t="str">
        <f t="shared" si="4"/>
        <v>Không đủ ĐKDT</v>
      </c>
      <c r="U35" s="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3.1" customHeight="1">
      <c r="B36" s="109">
        <v>26</v>
      </c>
      <c r="C36" s="110" t="s">
        <v>318</v>
      </c>
      <c r="D36" s="111" t="s">
        <v>319</v>
      </c>
      <c r="E36" s="112" t="s">
        <v>320</v>
      </c>
      <c r="F36" s="113" t="s">
        <v>321</v>
      </c>
      <c r="G36" s="110" t="s">
        <v>63</v>
      </c>
      <c r="H36" s="114">
        <v>7</v>
      </c>
      <c r="I36" s="114">
        <v>7</v>
      </c>
      <c r="J36" s="114" t="s">
        <v>27</v>
      </c>
      <c r="K36" s="114">
        <v>7</v>
      </c>
      <c r="L36" s="121"/>
      <c r="M36" s="121"/>
      <c r="N36" s="121"/>
      <c r="O36" s="121"/>
      <c r="P36" s="116">
        <v>6</v>
      </c>
      <c r="Q36" s="117">
        <f t="shared" si="1"/>
        <v>6.3</v>
      </c>
      <c r="R36" s="118" t="str">
        <f t="shared" si="3"/>
        <v>C</v>
      </c>
      <c r="S36" s="119" t="str">
        <f t="shared" si="0"/>
        <v>Trung bình</v>
      </c>
      <c r="T36" s="120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3.1" customHeight="1">
      <c r="B37" s="109">
        <v>27</v>
      </c>
      <c r="C37" s="110" t="s">
        <v>322</v>
      </c>
      <c r="D37" s="111" t="s">
        <v>323</v>
      </c>
      <c r="E37" s="112" t="s">
        <v>176</v>
      </c>
      <c r="F37" s="113" t="s">
        <v>263</v>
      </c>
      <c r="G37" s="110" t="s">
        <v>63</v>
      </c>
      <c r="H37" s="114">
        <v>0</v>
      </c>
      <c r="I37" s="114">
        <v>0</v>
      </c>
      <c r="J37" s="114" t="s">
        <v>27</v>
      </c>
      <c r="K37" s="114">
        <v>0</v>
      </c>
      <c r="L37" s="121"/>
      <c r="M37" s="121"/>
      <c r="N37" s="121"/>
      <c r="O37" s="121"/>
      <c r="P37" s="116" t="s">
        <v>397</v>
      </c>
      <c r="Q37" s="117">
        <f t="shared" si="1"/>
        <v>0</v>
      </c>
      <c r="R37" s="118" t="str">
        <f t="shared" si="3"/>
        <v>F</v>
      </c>
      <c r="S37" s="119" t="str">
        <f t="shared" si="0"/>
        <v>Kém</v>
      </c>
      <c r="T37" s="120" t="str">
        <f t="shared" si="4"/>
        <v>Không đủ ĐKDT</v>
      </c>
      <c r="U37" s="3"/>
      <c r="V37" s="91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3.1" customHeight="1">
      <c r="B38" s="109">
        <v>28</v>
      </c>
      <c r="C38" s="110" t="s">
        <v>324</v>
      </c>
      <c r="D38" s="111" t="s">
        <v>325</v>
      </c>
      <c r="E38" s="112" t="s">
        <v>176</v>
      </c>
      <c r="F38" s="113" t="s">
        <v>315</v>
      </c>
      <c r="G38" s="110" t="s">
        <v>63</v>
      </c>
      <c r="H38" s="114">
        <v>9</v>
      </c>
      <c r="I38" s="114">
        <v>10</v>
      </c>
      <c r="J38" s="114" t="s">
        <v>27</v>
      </c>
      <c r="K38" s="114">
        <v>9</v>
      </c>
      <c r="L38" s="121"/>
      <c r="M38" s="121"/>
      <c r="N38" s="121"/>
      <c r="O38" s="121"/>
      <c r="P38" s="116">
        <v>10</v>
      </c>
      <c r="Q38" s="117">
        <f t="shared" si="1"/>
        <v>9.8000000000000007</v>
      </c>
      <c r="R38" s="118" t="str">
        <f t="shared" si="3"/>
        <v>A+</v>
      </c>
      <c r="S38" s="119" t="str">
        <f t="shared" si="0"/>
        <v>Giỏi</v>
      </c>
      <c r="T38" s="120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3.1" customHeight="1">
      <c r="B39" s="109">
        <v>29</v>
      </c>
      <c r="C39" s="110" t="s">
        <v>326</v>
      </c>
      <c r="D39" s="111" t="s">
        <v>125</v>
      </c>
      <c r="E39" s="112" t="s">
        <v>176</v>
      </c>
      <c r="F39" s="113" t="s">
        <v>327</v>
      </c>
      <c r="G39" s="110" t="s">
        <v>63</v>
      </c>
      <c r="H39" s="114">
        <v>5</v>
      </c>
      <c r="I39" s="114">
        <v>5</v>
      </c>
      <c r="J39" s="114" t="s">
        <v>27</v>
      </c>
      <c r="K39" s="114">
        <v>8</v>
      </c>
      <c r="L39" s="121"/>
      <c r="M39" s="121"/>
      <c r="N39" s="121"/>
      <c r="O39" s="121"/>
      <c r="P39" s="116">
        <v>8</v>
      </c>
      <c r="Q39" s="117">
        <f t="shared" si="1"/>
        <v>7.4</v>
      </c>
      <c r="R39" s="118" t="str">
        <f t="shared" si="3"/>
        <v>B</v>
      </c>
      <c r="S39" s="119" t="str">
        <f t="shared" si="0"/>
        <v>Khá</v>
      </c>
      <c r="T39" s="120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3.1" customHeight="1">
      <c r="B40" s="109">
        <v>30</v>
      </c>
      <c r="C40" s="110" t="s">
        <v>328</v>
      </c>
      <c r="D40" s="111" t="s">
        <v>329</v>
      </c>
      <c r="E40" s="112" t="s">
        <v>176</v>
      </c>
      <c r="F40" s="113" t="s">
        <v>238</v>
      </c>
      <c r="G40" s="110" t="s">
        <v>63</v>
      </c>
      <c r="H40" s="114">
        <v>4</v>
      </c>
      <c r="I40" s="114">
        <v>4</v>
      </c>
      <c r="J40" s="114" t="s">
        <v>27</v>
      </c>
      <c r="K40" s="114">
        <v>4</v>
      </c>
      <c r="L40" s="121"/>
      <c r="M40" s="121"/>
      <c r="N40" s="121"/>
      <c r="O40" s="121"/>
      <c r="P40" s="116">
        <v>6</v>
      </c>
      <c r="Q40" s="117">
        <f t="shared" si="1"/>
        <v>5.4</v>
      </c>
      <c r="R40" s="118" t="str">
        <f t="shared" si="3"/>
        <v>D+</v>
      </c>
      <c r="S40" s="119" t="str">
        <f t="shared" si="0"/>
        <v>Trung bình yếu</v>
      </c>
      <c r="T40" s="120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3.1" customHeight="1">
      <c r="B41" s="109">
        <v>31</v>
      </c>
      <c r="C41" s="110" t="s">
        <v>330</v>
      </c>
      <c r="D41" s="111" t="s">
        <v>331</v>
      </c>
      <c r="E41" s="112" t="s">
        <v>190</v>
      </c>
      <c r="F41" s="113" t="s">
        <v>332</v>
      </c>
      <c r="G41" s="110" t="s">
        <v>63</v>
      </c>
      <c r="H41" s="114">
        <v>8</v>
      </c>
      <c r="I41" s="114">
        <v>9</v>
      </c>
      <c r="J41" s="114" t="s">
        <v>27</v>
      </c>
      <c r="K41" s="114">
        <v>8</v>
      </c>
      <c r="L41" s="121"/>
      <c r="M41" s="121"/>
      <c r="N41" s="121"/>
      <c r="O41" s="121"/>
      <c r="P41" s="116">
        <v>8.5</v>
      </c>
      <c r="Q41" s="117">
        <f t="shared" si="1"/>
        <v>8.5</v>
      </c>
      <c r="R41" s="118" t="str">
        <f t="shared" si="3"/>
        <v>A</v>
      </c>
      <c r="S41" s="119" t="str">
        <f t="shared" si="0"/>
        <v>Giỏi</v>
      </c>
      <c r="T41" s="120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3.1" customHeight="1">
      <c r="B42" s="109">
        <v>32</v>
      </c>
      <c r="C42" s="110" t="s">
        <v>333</v>
      </c>
      <c r="D42" s="111" t="s">
        <v>334</v>
      </c>
      <c r="E42" s="112" t="s">
        <v>335</v>
      </c>
      <c r="F42" s="113" t="s">
        <v>336</v>
      </c>
      <c r="G42" s="110" t="s">
        <v>63</v>
      </c>
      <c r="H42" s="114">
        <v>0</v>
      </c>
      <c r="I42" s="114">
        <v>0</v>
      </c>
      <c r="J42" s="114" t="s">
        <v>27</v>
      </c>
      <c r="K42" s="114">
        <v>0</v>
      </c>
      <c r="L42" s="121"/>
      <c r="M42" s="121"/>
      <c r="N42" s="121"/>
      <c r="O42" s="121"/>
      <c r="P42" s="116" t="s">
        <v>397</v>
      </c>
      <c r="Q42" s="117">
        <f t="shared" si="1"/>
        <v>0</v>
      </c>
      <c r="R42" s="118" t="str">
        <f t="shared" si="3"/>
        <v>F</v>
      </c>
      <c r="S42" s="119" t="str">
        <f t="shared" si="0"/>
        <v>Kém</v>
      </c>
      <c r="T42" s="120" t="str">
        <f t="shared" si="4"/>
        <v>Không đủ ĐKDT</v>
      </c>
      <c r="U42" s="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3.1" customHeight="1">
      <c r="B43" s="109">
        <v>33</v>
      </c>
      <c r="C43" s="110" t="s">
        <v>337</v>
      </c>
      <c r="D43" s="111" t="s">
        <v>338</v>
      </c>
      <c r="E43" s="112" t="s">
        <v>339</v>
      </c>
      <c r="F43" s="113" t="s">
        <v>310</v>
      </c>
      <c r="G43" s="110" t="s">
        <v>63</v>
      </c>
      <c r="H43" s="114">
        <v>8</v>
      </c>
      <c r="I43" s="114">
        <v>10</v>
      </c>
      <c r="J43" s="114" t="s">
        <v>27</v>
      </c>
      <c r="K43" s="114">
        <v>9</v>
      </c>
      <c r="L43" s="121"/>
      <c r="M43" s="121"/>
      <c r="N43" s="121"/>
      <c r="O43" s="121"/>
      <c r="P43" s="116">
        <v>10</v>
      </c>
      <c r="Q43" s="117">
        <f t="shared" si="1"/>
        <v>9.6999999999999993</v>
      </c>
      <c r="R43" s="118" t="str">
        <f t="shared" si="3"/>
        <v>A+</v>
      </c>
      <c r="S43" s="119" t="str">
        <f t="shared" si="0"/>
        <v>Giỏi</v>
      </c>
      <c r="T43" s="120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3.1" customHeight="1">
      <c r="B44" s="109">
        <v>34</v>
      </c>
      <c r="C44" s="110" t="s">
        <v>340</v>
      </c>
      <c r="D44" s="111" t="s">
        <v>341</v>
      </c>
      <c r="E44" s="112" t="s">
        <v>342</v>
      </c>
      <c r="F44" s="113" t="s">
        <v>343</v>
      </c>
      <c r="G44" s="110" t="s">
        <v>72</v>
      </c>
      <c r="H44" s="114">
        <v>6</v>
      </c>
      <c r="I44" s="114">
        <v>7</v>
      </c>
      <c r="J44" s="114" t="s">
        <v>27</v>
      </c>
      <c r="K44" s="114">
        <v>6</v>
      </c>
      <c r="L44" s="121"/>
      <c r="M44" s="121"/>
      <c r="N44" s="121"/>
      <c r="O44" s="121"/>
      <c r="P44" s="116">
        <v>4</v>
      </c>
      <c r="Q44" s="117">
        <f t="shared" si="1"/>
        <v>4.7</v>
      </c>
      <c r="R44" s="118" t="str">
        <f t="shared" si="3"/>
        <v>D</v>
      </c>
      <c r="S44" s="119" t="str">
        <f t="shared" si="0"/>
        <v>Trung bình yếu</v>
      </c>
      <c r="T44" s="120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3.1" customHeight="1">
      <c r="B45" s="109">
        <v>35</v>
      </c>
      <c r="C45" s="110" t="s">
        <v>344</v>
      </c>
      <c r="D45" s="111" t="s">
        <v>345</v>
      </c>
      <c r="E45" s="112" t="s">
        <v>346</v>
      </c>
      <c r="F45" s="113" t="s">
        <v>347</v>
      </c>
      <c r="G45" s="110" t="s">
        <v>348</v>
      </c>
      <c r="H45" s="114">
        <v>1</v>
      </c>
      <c r="I45" s="114">
        <v>1</v>
      </c>
      <c r="J45" s="114" t="s">
        <v>27</v>
      </c>
      <c r="K45" s="114">
        <v>3</v>
      </c>
      <c r="L45" s="121"/>
      <c r="M45" s="121"/>
      <c r="N45" s="121"/>
      <c r="O45" s="121"/>
      <c r="P45" s="116" t="s">
        <v>395</v>
      </c>
      <c r="Q45" s="117">
        <v>0</v>
      </c>
      <c r="R45" s="118" t="str">
        <f t="shared" si="3"/>
        <v>F</v>
      </c>
      <c r="S45" s="119" t="str">
        <f t="shared" si="0"/>
        <v>Kém</v>
      </c>
      <c r="T45" s="120" t="s">
        <v>396</v>
      </c>
      <c r="U45" s="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3.1" customHeight="1">
      <c r="B46" s="109">
        <v>36</v>
      </c>
      <c r="C46" s="110" t="s">
        <v>349</v>
      </c>
      <c r="D46" s="111" t="s">
        <v>350</v>
      </c>
      <c r="E46" s="112" t="s">
        <v>346</v>
      </c>
      <c r="F46" s="113" t="s">
        <v>351</v>
      </c>
      <c r="G46" s="110" t="s">
        <v>72</v>
      </c>
      <c r="H46" s="114">
        <v>10</v>
      </c>
      <c r="I46" s="114">
        <v>8</v>
      </c>
      <c r="J46" s="114" t="s">
        <v>27</v>
      </c>
      <c r="K46" s="114">
        <v>9</v>
      </c>
      <c r="L46" s="121"/>
      <c r="M46" s="121"/>
      <c r="N46" s="121"/>
      <c r="O46" s="121"/>
      <c r="P46" s="116">
        <v>9</v>
      </c>
      <c r="Q46" s="117">
        <f t="shared" si="1"/>
        <v>9</v>
      </c>
      <c r="R46" s="118" t="str">
        <f t="shared" si="3"/>
        <v>A+</v>
      </c>
      <c r="S46" s="119" t="str">
        <f t="shared" si="0"/>
        <v>Giỏi</v>
      </c>
      <c r="T46" s="120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3.1" customHeight="1">
      <c r="B47" s="109">
        <v>37</v>
      </c>
      <c r="C47" s="110" t="s">
        <v>352</v>
      </c>
      <c r="D47" s="111" t="s">
        <v>353</v>
      </c>
      <c r="E47" s="112" t="s">
        <v>354</v>
      </c>
      <c r="F47" s="113" t="s">
        <v>355</v>
      </c>
      <c r="G47" s="110" t="s">
        <v>72</v>
      </c>
      <c r="H47" s="114">
        <v>8</v>
      </c>
      <c r="I47" s="114">
        <v>8</v>
      </c>
      <c r="J47" s="114" t="s">
        <v>27</v>
      </c>
      <c r="K47" s="114">
        <v>8</v>
      </c>
      <c r="L47" s="121"/>
      <c r="M47" s="121"/>
      <c r="N47" s="121"/>
      <c r="O47" s="121"/>
      <c r="P47" s="116">
        <v>7</v>
      </c>
      <c r="Q47" s="117">
        <f t="shared" si="1"/>
        <v>7.3</v>
      </c>
      <c r="R47" s="118" t="str">
        <f t="shared" si="3"/>
        <v>B</v>
      </c>
      <c r="S47" s="119" t="str">
        <f t="shared" si="0"/>
        <v>Khá</v>
      </c>
      <c r="T47" s="120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3.1" customHeight="1">
      <c r="B48" s="109">
        <v>38</v>
      </c>
      <c r="C48" s="110" t="s">
        <v>356</v>
      </c>
      <c r="D48" s="111" t="s">
        <v>357</v>
      </c>
      <c r="E48" s="112" t="s">
        <v>204</v>
      </c>
      <c r="F48" s="113" t="s">
        <v>161</v>
      </c>
      <c r="G48" s="110" t="s">
        <v>63</v>
      </c>
      <c r="H48" s="114">
        <v>4</v>
      </c>
      <c r="I48" s="114">
        <v>4</v>
      </c>
      <c r="J48" s="114" t="s">
        <v>27</v>
      </c>
      <c r="K48" s="114">
        <v>4</v>
      </c>
      <c r="L48" s="121"/>
      <c r="M48" s="121"/>
      <c r="N48" s="121"/>
      <c r="O48" s="121"/>
      <c r="P48" s="116">
        <v>4</v>
      </c>
      <c r="Q48" s="117">
        <f t="shared" si="1"/>
        <v>4</v>
      </c>
      <c r="R48" s="118" t="str">
        <f t="shared" si="3"/>
        <v>D</v>
      </c>
      <c r="S48" s="119" t="str">
        <f t="shared" si="0"/>
        <v>Trung bình yếu</v>
      </c>
      <c r="T48" s="120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3.1" customHeight="1">
      <c r="B49" s="109">
        <v>39</v>
      </c>
      <c r="C49" s="110" t="s">
        <v>358</v>
      </c>
      <c r="D49" s="111" t="s">
        <v>359</v>
      </c>
      <c r="E49" s="112" t="s">
        <v>207</v>
      </c>
      <c r="F49" s="113" t="s">
        <v>360</v>
      </c>
      <c r="G49" s="110" t="s">
        <v>63</v>
      </c>
      <c r="H49" s="114">
        <v>9</v>
      </c>
      <c r="I49" s="114">
        <v>10</v>
      </c>
      <c r="J49" s="114" t="s">
        <v>27</v>
      </c>
      <c r="K49" s="114">
        <v>9</v>
      </c>
      <c r="L49" s="121"/>
      <c r="M49" s="121"/>
      <c r="N49" s="121"/>
      <c r="O49" s="121"/>
      <c r="P49" s="116">
        <v>9</v>
      </c>
      <c r="Q49" s="117">
        <f t="shared" si="1"/>
        <v>9.1</v>
      </c>
      <c r="R49" s="118" t="str">
        <f t="shared" si="3"/>
        <v>A+</v>
      </c>
      <c r="S49" s="119" t="str">
        <f t="shared" si="0"/>
        <v>Giỏi</v>
      </c>
      <c r="T49" s="120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3.1" customHeight="1">
      <c r="B50" s="109">
        <v>40</v>
      </c>
      <c r="C50" s="110" t="s">
        <v>361</v>
      </c>
      <c r="D50" s="111" t="s">
        <v>96</v>
      </c>
      <c r="E50" s="112" t="s">
        <v>362</v>
      </c>
      <c r="F50" s="113" t="s">
        <v>363</v>
      </c>
      <c r="G50" s="110" t="s">
        <v>72</v>
      </c>
      <c r="H50" s="114">
        <v>8</v>
      </c>
      <c r="I50" s="114">
        <v>8</v>
      </c>
      <c r="J50" s="114" t="s">
        <v>27</v>
      </c>
      <c r="K50" s="114">
        <v>9</v>
      </c>
      <c r="L50" s="121"/>
      <c r="M50" s="121"/>
      <c r="N50" s="121"/>
      <c r="O50" s="121"/>
      <c r="P50" s="116">
        <v>10</v>
      </c>
      <c r="Q50" s="117">
        <f t="shared" si="1"/>
        <v>9.5</v>
      </c>
      <c r="R50" s="118" t="str">
        <f t="shared" si="3"/>
        <v>A+</v>
      </c>
      <c r="S50" s="119" t="str">
        <f t="shared" si="0"/>
        <v>Giỏi</v>
      </c>
      <c r="T50" s="120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3.1" customHeight="1">
      <c r="B51" s="109">
        <v>41</v>
      </c>
      <c r="C51" s="110" t="s">
        <v>364</v>
      </c>
      <c r="D51" s="111" t="s">
        <v>365</v>
      </c>
      <c r="E51" s="112" t="s">
        <v>211</v>
      </c>
      <c r="F51" s="113" t="s">
        <v>366</v>
      </c>
      <c r="G51" s="110" t="s">
        <v>72</v>
      </c>
      <c r="H51" s="114">
        <v>7</v>
      </c>
      <c r="I51" s="114">
        <v>9</v>
      </c>
      <c r="J51" s="114" t="s">
        <v>27</v>
      </c>
      <c r="K51" s="114">
        <v>8</v>
      </c>
      <c r="L51" s="121"/>
      <c r="M51" s="121"/>
      <c r="N51" s="121"/>
      <c r="O51" s="121"/>
      <c r="P51" s="116">
        <v>5</v>
      </c>
      <c r="Q51" s="117">
        <f t="shared" si="1"/>
        <v>5.9</v>
      </c>
      <c r="R51" s="118" t="str">
        <f t="shared" si="3"/>
        <v>C</v>
      </c>
      <c r="S51" s="119" t="str">
        <f t="shared" si="0"/>
        <v>Trung bình</v>
      </c>
      <c r="T51" s="120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3.1" customHeight="1">
      <c r="B52" s="109">
        <v>42</v>
      </c>
      <c r="C52" s="110" t="s">
        <v>367</v>
      </c>
      <c r="D52" s="111" t="s">
        <v>368</v>
      </c>
      <c r="E52" s="112" t="s">
        <v>369</v>
      </c>
      <c r="F52" s="113" t="s">
        <v>370</v>
      </c>
      <c r="G52" s="110" t="s">
        <v>72</v>
      </c>
      <c r="H52" s="114">
        <v>7</v>
      </c>
      <c r="I52" s="114">
        <v>7</v>
      </c>
      <c r="J52" s="114" t="s">
        <v>27</v>
      </c>
      <c r="K52" s="114">
        <v>7</v>
      </c>
      <c r="L52" s="121"/>
      <c r="M52" s="121"/>
      <c r="N52" s="121"/>
      <c r="O52" s="121"/>
      <c r="P52" s="116">
        <v>7.5</v>
      </c>
      <c r="Q52" s="117">
        <f t="shared" si="1"/>
        <v>7.4</v>
      </c>
      <c r="R52" s="118" t="str">
        <f t="shared" si="3"/>
        <v>B</v>
      </c>
      <c r="S52" s="119" t="str">
        <f t="shared" si="0"/>
        <v>Khá</v>
      </c>
      <c r="T52" s="120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3.1" customHeight="1">
      <c r="B53" s="109">
        <v>43</v>
      </c>
      <c r="C53" s="110" t="s">
        <v>371</v>
      </c>
      <c r="D53" s="111" t="s">
        <v>372</v>
      </c>
      <c r="E53" s="112" t="s">
        <v>373</v>
      </c>
      <c r="F53" s="113" t="s">
        <v>374</v>
      </c>
      <c r="G53" s="110" t="s">
        <v>72</v>
      </c>
      <c r="H53" s="114">
        <v>0</v>
      </c>
      <c r="I53" s="114">
        <v>0</v>
      </c>
      <c r="J53" s="114" t="s">
        <v>27</v>
      </c>
      <c r="K53" s="114">
        <v>0</v>
      </c>
      <c r="L53" s="121"/>
      <c r="M53" s="121"/>
      <c r="N53" s="121"/>
      <c r="O53" s="121"/>
      <c r="P53" s="116" t="s">
        <v>397</v>
      </c>
      <c r="Q53" s="117">
        <f t="shared" si="1"/>
        <v>0</v>
      </c>
      <c r="R53" s="118" t="str">
        <f t="shared" si="3"/>
        <v>F</v>
      </c>
      <c r="S53" s="119" t="str">
        <f t="shared" si="0"/>
        <v>Kém</v>
      </c>
      <c r="T53" s="120" t="str">
        <f t="shared" si="4"/>
        <v>Không đủ ĐKDT</v>
      </c>
      <c r="U53" s="3"/>
      <c r="V53" s="91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3.1" customHeight="1">
      <c r="B54" s="109">
        <v>44</v>
      </c>
      <c r="C54" s="110" t="s">
        <v>375</v>
      </c>
      <c r="D54" s="111" t="s">
        <v>376</v>
      </c>
      <c r="E54" s="112" t="s">
        <v>377</v>
      </c>
      <c r="F54" s="113" t="s">
        <v>378</v>
      </c>
      <c r="G54" s="110" t="s">
        <v>72</v>
      </c>
      <c r="H54" s="114">
        <v>8</v>
      </c>
      <c r="I54" s="114">
        <v>8</v>
      </c>
      <c r="J54" s="114" t="s">
        <v>27</v>
      </c>
      <c r="K54" s="114">
        <v>8</v>
      </c>
      <c r="L54" s="121"/>
      <c r="M54" s="121"/>
      <c r="N54" s="121"/>
      <c r="O54" s="121"/>
      <c r="P54" s="116">
        <v>8</v>
      </c>
      <c r="Q54" s="117">
        <f t="shared" si="1"/>
        <v>8</v>
      </c>
      <c r="R54" s="118" t="str">
        <f t="shared" si="3"/>
        <v>B+</v>
      </c>
      <c r="S54" s="119" t="str">
        <f t="shared" si="0"/>
        <v>Khá</v>
      </c>
      <c r="T54" s="120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3.1" customHeight="1">
      <c r="B55" s="109">
        <v>45</v>
      </c>
      <c r="C55" s="110" t="s">
        <v>379</v>
      </c>
      <c r="D55" s="111" t="s">
        <v>380</v>
      </c>
      <c r="E55" s="112" t="s">
        <v>381</v>
      </c>
      <c r="F55" s="113" t="s">
        <v>382</v>
      </c>
      <c r="G55" s="110" t="s">
        <v>72</v>
      </c>
      <c r="H55" s="114">
        <v>6</v>
      </c>
      <c r="I55" s="114">
        <v>6</v>
      </c>
      <c r="J55" s="114" t="s">
        <v>27</v>
      </c>
      <c r="K55" s="114">
        <v>6</v>
      </c>
      <c r="L55" s="121"/>
      <c r="M55" s="121"/>
      <c r="N55" s="121"/>
      <c r="O55" s="121"/>
      <c r="P55" s="116">
        <v>4</v>
      </c>
      <c r="Q55" s="117">
        <f t="shared" si="1"/>
        <v>4.5999999999999996</v>
      </c>
      <c r="R55" s="118" t="str">
        <f t="shared" si="3"/>
        <v>D</v>
      </c>
      <c r="S55" s="119" t="str">
        <f t="shared" si="0"/>
        <v>Trung bình yếu</v>
      </c>
      <c r="T55" s="120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3.1" customHeight="1">
      <c r="B56" s="109">
        <v>46</v>
      </c>
      <c r="C56" s="110" t="s">
        <v>383</v>
      </c>
      <c r="D56" s="111" t="s">
        <v>384</v>
      </c>
      <c r="E56" s="112" t="s">
        <v>381</v>
      </c>
      <c r="F56" s="113" t="s">
        <v>385</v>
      </c>
      <c r="G56" s="110" t="s">
        <v>72</v>
      </c>
      <c r="H56" s="114">
        <v>0</v>
      </c>
      <c r="I56" s="114">
        <v>0</v>
      </c>
      <c r="J56" s="114" t="s">
        <v>27</v>
      </c>
      <c r="K56" s="114">
        <v>0</v>
      </c>
      <c r="L56" s="121"/>
      <c r="M56" s="121"/>
      <c r="N56" s="121"/>
      <c r="O56" s="121"/>
      <c r="P56" s="116" t="s">
        <v>397</v>
      </c>
      <c r="Q56" s="117">
        <f t="shared" si="1"/>
        <v>0</v>
      </c>
      <c r="R56" s="118" t="str">
        <f t="shared" si="3"/>
        <v>F</v>
      </c>
      <c r="S56" s="119" t="str">
        <f t="shared" si="0"/>
        <v>Kém</v>
      </c>
      <c r="T56" s="120" t="str">
        <f t="shared" si="4"/>
        <v>Không đủ ĐKDT</v>
      </c>
      <c r="U56" s="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3.1" customHeight="1">
      <c r="B57" s="109">
        <v>47</v>
      </c>
      <c r="C57" s="110" t="s">
        <v>386</v>
      </c>
      <c r="D57" s="111" t="s">
        <v>387</v>
      </c>
      <c r="E57" s="112" t="s">
        <v>388</v>
      </c>
      <c r="F57" s="113" t="s">
        <v>389</v>
      </c>
      <c r="G57" s="110" t="s">
        <v>72</v>
      </c>
      <c r="H57" s="114">
        <v>4</v>
      </c>
      <c r="I57" s="114">
        <v>4</v>
      </c>
      <c r="J57" s="114" t="s">
        <v>27</v>
      </c>
      <c r="K57" s="114">
        <v>4</v>
      </c>
      <c r="L57" s="121"/>
      <c r="M57" s="121"/>
      <c r="N57" s="121"/>
      <c r="O57" s="121"/>
      <c r="P57" s="116">
        <v>4</v>
      </c>
      <c r="Q57" s="117">
        <f t="shared" si="1"/>
        <v>4</v>
      </c>
      <c r="R57" s="118" t="str">
        <f t="shared" si="3"/>
        <v>D</v>
      </c>
      <c r="S57" s="119" t="str">
        <f t="shared" si="0"/>
        <v>Trung bình yếu</v>
      </c>
      <c r="T57" s="120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3.1" customHeight="1">
      <c r="B58" s="122">
        <v>48</v>
      </c>
      <c r="C58" s="123" t="s">
        <v>390</v>
      </c>
      <c r="D58" s="124" t="s">
        <v>391</v>
      </c>
      <c r="E58" s="125" t="s">
        <v>392</v>
      </c>
      <c r="F58" s="126" t="s">
        <v>393</v>
      </c>
      <c r="G58" s="123" t="s">
        <v>63</v>
      </c>
      <c r="H58" s="127">
        <v>8</v>
      </c>
      <c r="I58" s="127">
        <v>8</v>
      </c>
      <c r="J58" s="127" t="s">
        <v>27</v>
      </c>
      <c r="K58" s="127">
        <v>8</v>
      </c>
      <c r="L58" s="128"/>
      <c r="M58" s="128"/>
      <c r="N58" s="128"/>
      <c r="O58" s="128"/>
      <c r="P58" s="129">
        <v>9</v>
      </c>
      <c r="Q58" s="130">
        <f t="shared" si="1"/>
        <v>8.6999999999999993</v>
      </c>
      <c r="R58" s="131" t="str">
        <f t="shared" si="3"/>
        <v>A</v>
      </c>
      <c r="S58" s="132" t="str">
        <f t="shared" si="0"/>
        <v>Giỏi</v>
      </c>
      <c r="T58" s="133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7.5" customHeight="1">
      <c r="A59" s="2"/>
      <c r="B59" s="39"/>
      <c r="C59" s="40"/>
      <c r="D59" s="40"/>
      <c r="E59" s="41"/>
      <c r="F59" s="41"/>
      <c r="G59" s="41"/>
      <c r="H59" s="42"/>
      <c r="I59" s="43"/>
      <c r="J59" s="43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3"/>
    </row>
    <row r="60" spans="1:38" ht="16.5">
      <c r="A60" s="2"/>
      <c r="B60" s="150" t="s">
        <v>28</v>
      </c>
      <c r="C60" s="150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 customHeight="1">
      <c r="A61" s="2"/>
      <c r="B61" s="45" t="s">
        <v>29</v>
      </c>
      <c r="C61" s="45"/>
      <c r="D61" s="46">
        <f>+$Y$9</f>
        <v>48</v>
      </c>
      <c r="E61" s="47" t="s">
        <v>30</v>
      </c>
      <c r="F61" s="47"/>
      <c r="G61" s="158" t="s">
        <v>31</v>
      </c>
      <c r="H61" s="158"/>
      <c r="I61" s="158"/>
      <c r="J61" s="158"/>
      <c r="K61" s="158"/>
      <c r="L61" s="158"/>
      <c r="M61" s="158"/>
      <c r="N61" s="158"/>
      <c r="O61" s="158"/>
      <c r="P61" s="48">
        <f>$Y$9 -COUNTIF($T$10:$T$248,"Vắng") -COUNTIF($T$10:$T$248,"Vắng có phép") - COUNTIF($T$10:$T$248,"Đình chỉ thi") - COUNTIF($T$10:$T$248,"Không đủ ĐKDT")</f>
        <v>39</v>
      </c>
      <c r="Q61" s="48"/>
      <c r="R61" s="49"/>
      <c r="S61" s="50"/>
      <c r="T61" s="50" t="s">
        <v>30</v>
      </c>
      <c r="U61" s="3"/>
    </row>
    <row r="62" spans="1:38" ht="16.5" customHeight="1">
      <c r="A62" s="2"/>
      <c r="B62" s="45" t="s">
        <v>32</v>
      </c>
      <c r="C62" s="45"/>
      <c r="D62" s="46">
        <f>+$AJ$9</f>
        <v>39</v>
      </c>
      <c r="E62" s="47" t="s">
        <v>30</v>
      </c>
      <c r="F62" s="47"/>
      <c r="G62" s="158" t="s">
        <v>33</v>
      </c>
      <c r="H62" s="158"/>
      <c r="I62" s="158"/>
      <c r="J62" s="158"/>
      <c r="K62" s="158"/>
      <c r="L62" s="158"/>
      <c r="M62" s="158"/>
      <c r="N62" s="158"/>
      <c r="O62" s="158"/>
      <c r="P62" s="51">
        <f>COUNTIF($T$10:$T$124,"Vắng")</f>
        <v>2</v>
      </c>
      <c r="Q62" s="51"/>
      <c r="R62" s="52"/>
      <c r="S62" s="50"/>
      <c r="T62" s="50" t="s">
        <v>30</v>
      </c>
      <c r="U62" s="3"/>
    </row>
    <row r="63" spans="1:38" ht="16.5" customHeight="1">
      <c r="A63" s="2"/>
      <c r="B63" s="45" t="s">
        <v>50</v>
      </c>
      <c r="C63" s="45"/>
      <c r="D63" s="85">
        <f>COUNTIF(V11:V58,"Học lại")</f>
        <v>9</v>
      </c>
      <c r="E63" s="47" t="s">
        <v>30</v>
      </c>
      <c r="F63" s="47"/>
      <c r="G63" s="158" t="s">
        <v>51</v>
      </c>
      <c r="H63" s="158"/>
      <c r="I63" s="158"/>
      <c r="J63" s="158"/>
      <c r="K63" s="158"/>
      <c r="L63" s="158"/>
      <c r="M63" s="158"/>
      <c r="N63" s="158"/>
      <c r="O63" s="158"/>
      <c r="P63" s="48">
        <f>COUNTIF($T$10:$T$124,"Vắng có phép")</f>
        <v>0</v>
      </c>
      <c r="Q63" s="48"/>
      <c r="R63" s="49"/>
      <c r="S63" s="50"/>
      <c r="T63" s="50" t="s">
        <v>30</v>
      </c>
      <c r="U63" s="3"/>
    </row>
    <row r="64" spans="1:38" ht="3" customHeight="1">
      <c r="A64" s="2"/>
      <c r="B64" s="39"/>
      <c r="C64" s="40"/>
      <c r="D64" s="40"/>
      <c r="E64" s="41"/>
      <c r="F64" s="41"/>
      <c r="G64" s="41"/>
      <c r="H64" s="42"/>
      <c r="I64" s="43"/>
      <c r="J64" s="4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3"/>
    </row>
    <row r="65" spans="1:38">
      <c r="B65" s="86" t="s">
        <v>34</v>
      </c>
      <c r="C65" s="86"/>
      <c r="D65" s="87">
        <f>COUNTIF(V11:V58,"Thi lại")</f>
        <v>0</v>
      </c>
      <c r="E65" s="88" t="s">
        <v>30</v>
      </c>
      <c r="F65" s="3"/>
      <c r="G65" s="3"/>
      <c r="H65" s="3"/>
      <c r="I65" s="3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3"/>
    </row>
    <row r="66" spans="1:38">
      <c r="B66" s="86"/>
      <c r="C66" s="86"/>
      <c r="D66" s="87"/>
      <c r="E66" s="88"/>
      <c r="F66" s="3"/>
      <c r="G66" s="3"/>
      <c r="H66" s="3"/>
      <c r="I66" s="3"/>
      <c r="J66" s="157" t="s">
        <v>399</v>
      </c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3"/>
    </row>
    <row r="67" spans="1:38" ht="33.75" customHeight="1">
      <c r="A67" s="53"/>
      <c r="B67" s="136"/>
      <c r="C67" s="136"/>
      <c r="D67" s="136"/>
      <c r="E67" s="136"/>
      <c r="F67" s="136"/>
      <c r="G67" s="136"/>
      <c r="H67" s="136"/>
      <c r="I67" s="54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3"/>
    </row>
    <row r="68" spans="1:38" ht="20.25" customHeight="1">
      <c r="A68" s="2"/>
      <c r="B68" s="39"/>
      <c r="C68" s="55"/>
      <c r="D68" s="55"/>
      <c r="E68" s="56"/>
      <c r="F68" s="56"/>
      <c r="G68" s="56"/>
      <c r="H68" s="57"/>
      <c r="I68" s="58"/>
      <c r="J68" s="58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38" s="2" customFormat="1">
      <c r="B69" s="136"/>
      <c r="C69" s="136"/>
      <c r="D69" s="139"/>
      <c r="E69" s="139"/>
      <c r="F69" s="139"/>
      <c r="G69" s="139"/>
      <c r="H69" s="139"/>
      <c r="I69" s="58"/>
      <c r="J69" s="58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3"/>
      <c r="V69" s="62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</row>
    <row r="70" spans="1:38" s="2" customFormat="1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 ht="9.7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3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18" customHeight="1">
      <c r="A75" s="1"/>
      <c r="B75" s="138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4.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36.7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ht="38.25" hidden="1" customHeight="1">
      <c r="B78" s="135" t="s">
        <v>48</v>
      </c>
      <c r="C78" s="136"/>
      <c r="D78" s="136"/>
      <c r="E78" s="136"/>
      <c r="F78" s="136"/>
      <c r="G78" s="136"/>
      <c r="H78" s="135" t="s">
        <v>49</v>
      </c>
      <c r="I78" s="135"/>
      <c r="J78" s="135"/>
      <c r="K78" s="135"/>
      <c r="L78" s="135"/>
      <c r="M78" s="135"/>
      <c r="N78" s="137" t="s">
        <v>55</v>
      </c>
      <c r="O78" s="137"/>
      <c r="P78" s="137"/>
      <c r="Q78" s="137"/>
      <c r="R78" s="137"/>
      <c r="S78" s="137"/>
      <c r="T78" s="137"/>
    </row>
    <row r="79" spans="1:38" hidden="1">
      <c r="B79" s="39"/>
      <c r="C79" s="55"/>
      <c r="D79" s="55"/>
      <c r="E79" s="56"/>
      <c r="F79" s="56"/>
      <c r="G79" s="56"/>
      <c r="H79" s="57"/>
      <c r="I79" s="58"/>
      <c r="J79" s="58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38" hidden="1">
      <c r="B80" s="136" t="s">
        <v>35</v>
      </c>
      <c r="C80" s="136"/>
      <c r="D80" s="139" t="s">
        <v>36</v>
      </c>
      <c r="E80" s="139"/>
      <c r="F80" s="139"/>
      <c r="G80" s="139"/>
      <c r="H80" s="139"/>
      <c r="I80" s="58"/>
      <c r="J80" s="58"/>
      <c r="K80" s="44"/>
      <c r="L80" s="44"/>
      <c r="M80" s="44"/>
      <c r="N80" s="44"/>
      <c r="O80" s="44"/>
      <c r="P80" s="44"/>
      <c r="Q80" s="44"/>
      <c r="R80" s="44"/>
      <c r="S80" s="44"/>
      <c r="T80" s="44"/>
    </row>
    <row r="81" spans="2:20" hidden="1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/>
    <row r="83" spans="2:20" hidden="1"/>
    <row r="84" spans="2:20" hidden="1"/>
    <row r="85" spans="2:20" hidden="1"/>
    <row r="86" spans="2:20" hidden="1">
      <c r="B86" s="134"/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 t="s">
        <v>54</v>
      </c>
      <c r="O86" s="134"/>
      <c r="P86" s="134"/>
      <c r="Q86" s="134"/>
      <c r="R86" s="134"/>
      <c r="S86" s="134"/>
      <c r="T86" s="134"/>
    </row>
    <row r="87" spans="2:20" hidden="1"/>
  </sheetData>
  <sheetProtection formatCells="0" formatColumns="0" formatRows="0" insertColumns="0" insertRows="0" insertHyperlinks="0" deleteColumns="0" deleteRows="0" sort="0" autoFilter="0" pivotTables="0"/>
  <autoFilter ref="A9:AL58">
    <filterColumn colId="3" showButton="0"/>
  </autoFilter>
  <mergeCells count="59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O6:T6"/>
    <mergeCell ref="H6:L6"/>
    <mergeCell ref="O5:T5"/>
    <mergeCell ref="B5:C5"/>
    <mergeCell ref="T8:T10"/>
    <mergeCell ref="R8:R9"/>
    <mergeCell ref="S8:S9"/>
    <mergeCell ref="Z5:AC7"/>
    <mergeCell ref="AD5:AE7"/>
    <mergeCell ref="AF5:AG7"/>
    <mergeCell ref="AH5:AI7"/>
    <mergeCell ref="AJ5:AK7"/>
    <mergeCell ref="G63:O63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60:C60"/>
    <mergeCell ref="G61:O61"/>
    <mergeCell ref="G62:O62"/>
    <mergeCell ref="J65:T65"/>
    <mergeCell ref="J66:T66"/>
    <mergeCell ref="B67:H67"/>
    <mergeCell ref="J67:T67"/>
    <mergeCell ref="B69:C69"/>
    <mergeCell ref="D69:H69"/>
    <mergeCell ref="N86:T86"/>
    <mergeCell ref="B75:C75"/>
    <mergeCell ref="D75:I75"/>
    <mergeCell ref="J75:T75"/>
    <mergeCell ref="B78:G78"/>
    <mergeCell ref="H78:M78"/>
    <mergeCell ref="N78:T78"/>
    <mergeCell ref="B80:C80"/>
    <mergeCell ref="D80:H80"/>
    <mergeCell ref="B86:D86"/>
    <mergeCell ref="E86:G86"/>
    <mergeCell ref="H86:M86"/>
  </mergeCells>
  <conditionalFormatting sqref="H11:P58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3 X3:AK4 W5:AK9 V11:W58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Nhom(1)</vt:lpstr>
      <vt:lpstr>Nhom(2)</vt:lpstr>
      <vt:lpstr>'Nhom(1)'!Print_Titles</vt:lpstr>
      <vt:lpstr>'Nhom(2)'!Print_Titles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2019-07-04T10:10:37Z</cp:lastPrinted>
  <dcterms:created xsi:type="dcterms:W3CDTF">2015-04-17T02:48:53Z</dcterms:created>
  <dcterms:modified xsi:type="dcterms:W3CDTF">2019-07-11T09:17:56Z</dcterms:modified>
</cp:coreProperties>
</file>