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  <sheet name="Nhóm(2)" sheetId="2" r:id="rId2"/>
  </sheets>
  <definedNames>
    <definedName name="_xlnm._FilterDatabase" localSheetId="0" hidden="1">'Nhóm(1)'!$A$8:$AM$59</definedName>
    <definedName name="_xlnm._FilterDatabase" localSheetId="1" hidden="1">'Nhóm(2)'!$A$8:$AM$57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T22" i="2"/>
  <c r="T27"/>
  <c r="T10"/>
  <c r="T18"/>
  <c r="T20"/>
  <c r="T57"/>
  <c r="T11"/>
  <c r="T12"/>
  <c r="T14"/>
  <c r="T24"/>
  <c r="T30"/>
  <c r="T19"/>
  <c r="T13"/>
  <c r="T28"/>
  <c r="T15"/>
  <c r="T31"/>
  <c r="T17"/>
  <c r="T16"/>
  <c r="T25"/>
  <c r="T21"/>
  <c r="T26"/>
  <c r="T23"/>
  <c r="T29"/>
  <c r="T49"/>
  <c r="T54"/>
  <c r="T48"/>
  <c r="T39"/>
  <c r="T44"/>
  <c r="T42"/>
  <c r="T51"/>
  <c r="T32"/>
  <c r="T41"/>
  <c r="T43"/>
  <c r="T40"/>
  <c r="T38"/>
  <c r="T47"/>
  <c r="T52"/>
  <c r="T50"/>
  <c r="T33"/>
  <c r="T46"/>
  <c r="T37"/>
  <c r="T35"/>
  <c r="T34"/>
  <c r="T53"/>
  <c r="T36"/>
  <c r="T45"/>
  <c r="AC8" s="1"/>
  <c r="P9"/>
  <c r="Q23" s="1"/>
  <c r="R23" s="1"/>
  <c r="Z8"/>
  <c r="Y8"/>
  <c r="Q52" l="1"/>
  <c r="X52" s="1"/>
  <c r="Q43"/>
  <c r="X43" s="1"/>
  <c r="Q42"/>
  <c r="S42" s="1"/>
  <c r="Q54"/>
  <c r="X54" s="1"/>
  <c r="Q45"/>
  <c r="Q35"/>
  <c r="X35" s="1"/>
  <c r="Q33"/>
  <c r="R33" s="1"/>
  <c r="Q38"/>
  <c r="X38" s="1"/>
  <c r="Q32"/>
  <c r="Q39"/>
  <c r="X39" s="1"/>
  <c r="Q53"/>
  <c r="X53" s="1"/>
  <c r="Q55"/>
  <c r="X55" s="1"/>
  <c r="X42"/>
  <c r="X45"/>
  <c r="X33"/>
  <c r="X32"/>
  <c r="Q27"/>
  <c r="Q18"/>
  <c r="Q57"/>
  <c r="Q12"/>
  <c r="Q24"/>
  <c r="Q30"/>
  <c r="X30" s="1"/>
  <c r="Q13"/>
  <c r="Q15"/>
  <c r="X15" s="1"/>
  <c r="Q17"/>
  <c r="Q25"/>
  <c r="Q26"/>
  <c r="Q29"/>
  <c r="X29" s="1"/>
  <c r="P62"/>
  <c r="P61"/>
  <c r="S45"/>
  <c r="S53"/>
  <c r="S33"/>
  <c r="S32"/>
  <c r="AB8"/>
  <c r="AD8"/>
  <c r="AF8"/>
  <c r="R45"/>
  <c r="Q36"/>
  <c r="X36" s="1"/>
  <c r="R53"/>
  <c r="Q34"/>
  <c r="Q37"/>
  <c r="Q46"/>
  <c r="X46" s="1"/>
  <c r="Q50"/>
  <c r="X50" s="1"/>
  <c r="Q47"/>
  <c r="Q40"/>
  <c r="Q41"/>
  <c r="X41" s="1"/>
  <c r="R32"/>
  <c r="Q51"/>
  <c r="R42"/>
  <c r="Q44"/>
  <c r="X44" s="1"/>
  <c r="Q48"/>
  <c r="Q49"/>
  <c r="X49" s="1"/>
  <c r="S23"/>
  <c r="X23"/>
  <c r="X26"/>
  <c r="X25"/>
  <c r="X17"/>
  <c r="X13"/>
  <c r="X24"/>
  <c r="X12"/>
  <c r="X57"/>
  <c r="X18"/>
  <c r="X27"/>
  <c r="Q21"/>
  <c r="Q16"/>
  <c r="Q31"/>
  <c r="Q28"/>
  <c r="Q19"/>
  <c r="Q56"/>
  <c r="Q14"/>
  <c r="Q11"/>
  <c r="Q20"/>
  <c r="Q10"/>
  <c r="Q22"/>
  <c r="S54" l="1"/>
  <c r="R54"/>
  <c r="S39"/>
  <c r="R39"/>
  <c r="S43"/>
  <c r="R43"/>
  <c r="R38"/>
  <c r="S38"/>
  <c r="R52"/>
  <c r="S52"/>
  <c r="R55"/>
  <c r="S55"/>
  <c r="R35"/>
  <c r="S35"/>
  <c r="R10"/>
  <c r="X10"/>
  <c r="S10"/>
  <c r="R11"/>
  <c r="X11"/>
  <c r="S11"/>
  <c r="R56"/>
  <c r="X56"/>
  <c r="S56"/>
  <c r="R28"/>
  <c r="X28"/>
  <c r="S28"/>
  <c r="R16"/>
  <c r="X16"/>
  <c r="S16"/>
  <c r="S26"/>
  <c r="R26"/>
  <c r="S17"/>
  <c r="R17"/>
  <c r="S13"/>
  <c r="R13"/>
  <c r="S24"/>
  <c r="R24"/>
  <c r="S57"/>
  <c r="R57"/>
  <c r="S27"/>
  <c r="R27"/>
  <c r="R22"/>
  <c r="X22"/>
  <c r="S22"/>
  <c r="R20"/>
  <c r="X20"/>
  <c r="S20"/>
  <c r="R14"/>
  <c r="X14"/>
  <c r="S14"/>
  <c r="R19"/>
  <c r="X19"/>
  <c r="S19"/>
  <c r="R31"/>
  <c r="X31"/>
  <c r="S31"/>
  <c r="R21"/>
  <c r="X21"/>
  <c r="S21"/>
  <c r="R49"/>
  <c r="S49"/>
  <c r="R48"/>
  <c r="S48"/>
  <c r="R44"/>
  <c r="S44"/>
  <c r="R51"/>
  <c r="S51"/>
  <c r="R41"/>
  <c r="S41"/>
  <c r="R40"/>
  <c r="S40"/>
  <c r="R47"/>
  <c r="S47"/>
  <c r="R50"/>
  <c r="S50"/>
  <c r="R46"/>
  <c r="S46"/>
  <c r="R37"/>
  <c r="S37"/>
  <c r="R34"/>
  <c r="S34"/>
  <c r="R36"/>
  <c r="S36"/>
  <c r="S29"/>
  <c r="R29"/>
  <c r="S25"/>
  <c r="R25"/>
  <c r="S15"/>
  <c r="R15"/>
  <c r="S30"/>
  <c r="R30"/>
  <c r="S12"/>
  <c r="R12"/>
  <c r="S18"/>
  <c r="R18"/>
  <c r="X40"/>
  <c r="X37"/>
  <c r="X48"/>
  <c r="X47"/>
  <c r="X34"/>
  <c r="X51"/>
  <c r="T28" i="1"/>
  <c r="T23"/>
  <c r="T32"/>
  <c r="T11"/>
  <c r="T26"/>
  <c r="T17"/>
  <c r="T27"/>
  <c r="T22"/>
  <c r="T33"/>
  <c r="T10"/>
  <c r="T25"/>
  <c r="T34"/>
  <c r="T30"/>
  <c r="T13"/>
  <c r="T16"/>
  <c r="T19"/>
  <c r="T14"/>
  <c r="T21"/>
  <c r="T15"/>
  <c r="T24"/>
  <c r="T18"/>
  <c r="T31"/>
  <c r="T12"/>
  <c r="T44"/>
  <c r="T40"/>
  <c r="T43"/>
  <c r="T46"/>
  <c r="T56"/>
  <c r="T39"/>
  <c r="T37"/>
  <c r="T59"/>
  <c r="T38"/>
  <c r="T36"/>
  <c r="T58"/>
  <c r="T35"/>
  <c r="T41"/>
  <c r="T53"/>
  <c r="T51"/>
  <c r="T49"/>
  <c r="T42"/>
  <c r="T45"/>
  <c r="T57"/>
  <c r="T50"/>
  <c r="T52"/>
  <c r="T48"/>
  <c r="T47"/>
  <c r="T54"/>
  <c r="T55"/>
  <c r="T20"/>
  <c r="T29"/>
  <c r="AJ8" i="2" l="1"/>
  <c r="AH8"/>
  <c r="D64"/>
  <c r="D62"/>
  <c r="AL8"/>
  <c r="P9" i="1"/>
  <c r="D61" i="2" l="1"/>
  <c r="AA8"/>
  <c r="AI8" s="1"/>
  <c r="Q23" i="1"/>
  <c r="Q11"/>
  <c r="Q17"/>
  <c r="Q22"/>
  <c r="Q10"/>
  <c r="Q34"/>
  <c r="Q13"/>
  <c r="Q19"/>
  <c r="Q21"/>
  <c r="Q24"/>
  <c r="Q31"/>
  <c r="Q44"/>
  <c r="Q43"/>
  <c r="Q56"/>
  <c r="Q37"/>
  <c r="Q38"/>
  <c r="Q58"/>
  <c r="Q41"/>
  <c r="Q51"/>
  <c r="Q42"/>
  <c r="Q57"/>
  <c r="Q52"/>
  <c r="Q47"/>
  <c r="Q55"/>
  <c r="Q29"/>
  <c r="Q28"/>
  <c r="Q32"/>
  <c r="Q26"/>
  <c r="Q27"/>
  <c r="Q33"/>
  <c r="Q25"/>
  <c r="Q30"/>
  <c r="Q16"/>
  <c r="Q14"/>
  <c r="Q15"/>
  <c r="Q18"/>
  <c r="Q12"/>
  <c r="Q40"/>
  <c r="Q46"/>
  <c r="Q39"/>
  <c r="Q59"/>
  <c r="Q36"/>
  <c r="Q35"/>
  <c r="Q53"/>
  <c r="Q49"/>
  <c r="Q45"/>
  <c r="Q50"/>
  <c r="Q48"/>
  <c r="Q54"/>
  <c r="Q20"/>
  <c r="Z8"/>
  <c r="Y8"/>
  <c r="AM8" i="2" l="1"/>
  <c r="P60"/>
  <c r="D60"/>
  <c r="AG8"/>
  <c r="AE8"/>
  <c r="AK8"/>
  <c r="S54" i="1"/>
  <c r="X54"/>
  <c r="R54"/>
  <c r="S50"/>
  <c r="X50"/>
  <c r="R50"/>
  <c r="S49"/>
  <c r="X49"/>
  <c r="R49"/>
  <c r="S35"/>
  <c r="X35"/>
  <c r="R35"/>
  <c r="S59"/>
  <c r="X59"/>
  <c r="R59"/>
  <c r="S46"/>
  <c r="X46"/>
  <c r="R46"/>
  <c r="S12"/>
  <c r="X12"/>
  <c r="R12"/>
  <c r="S15"/>
  <c r="X15"/>
  <c r="R15"/>
  <c r="S16"/>
  <c r="X16"/>
  <c r="R16"/>
  <c r="S25"/>
  <c r="X25"/>
  <c r="R25"/>
  <c r="S27"/>
  <c r="X27"/>
  <c r="R27"/>
  <c r="S32"/>
  <c r="X32"/>
  <c r="R32"/>
  <c r="X29"/>
  <c r="R29"/>
  <c r="S29"/>
  <c r="S47"/>
  <c r="R47"/>
  <c r="X47"/>
  <c r="S57"/>
  <c r="R57"/>
  <c r="X57"/>
  <c r="S51"/>
  <c r="R51"/>
  <c r="X51"/>
  <c r="S58"/>
  <c r="R58"/>
  <c r="X58"/>
  <c r="S37"/>
  <c r="R37"/>
  <c r="X37"/>
  <c r="S43"/>
  <c r="R43"/>
  <c r="X43"/>
  <c r="S31"/>
  <c r="R31"/>
  <c r="X31"/>
  <c r="S21"/>
  <c r="R21"/>
  <c r="X21"/>
  <c r="S13"/>
  <c r="R13"/>
  <c r="X13"/>
  <c r="S10"/>
  <c r="R10"/>
  <c r="X10"/>
  <c r="S17"/>
  <c r="R17"/>
  <c r="X17"/>
  <c r="S23"/>
  <c r="R23"/>
  <c r="X23"/>
  <c r="X20"/>
  <c r="R20"/>
  <c r="S20"/>
  <c r="S48"/>
  <c r="X48"/>
  <c r="R48"/>
  <c r="S45"/>
  <c r="X45"/>
  <c r="R45"/>
  <c r="S53"/>
  <c r="X53"/>
  <c r="R53"/>
  <c r="S36"/>
  <c r="X36"/>
  <c r="R36"/>
  <c r="S39"/>
  <c r="X39"/>
  <c r="R39"/>
  <c r="S40"/>
  <c r="X40"/>
  <c r="R40"/>
  <c r="S18"/>
  <c r="X18"/>
  <c r="R18"/>
  <c r="S14"/>
  <c r="X14"/>
  <c r="R14"/>
  <c r="S30"/>
  <c r="X30"/>
  <c r="R30"/>
  <c r="S33"/>
  <c r="X33"/>
  <c r="R33"/>
  <c r="S26"/>
  <c r="X26"/>
  <c r="R26"/>
  <c r="S28"/>
  <c r="X28"/>
  <c r="R28"/>
  <c r="S55"/>
  <c r="R55"/>
  <c r="X55"/>
  <c r="S52"/>
  <c r="R52"/>
  <c r="X52"/>
  <c r="S42"/>
  <c r="R42"/>
  <c r="X42"/>
  <c r="S41"/>
  <c r="R41"/>
  <c r="X41"/>
  <c r="S38"/>
  <c r="R38"/>
  <c r="X38"/>
  <c r="S56"/>
  <c r="R56"/>
  <c r="X56"/>
  <c r="S44"/>
  <c r="R44"/>
  <c r="X44"/>
  <c r="S24"/>
  <c r="R24"/>
  <c r="X24"/>
  <c r="S19"/>
  <c r="R19"/>
  <c r="X19"/>
  <c r="S34"/>
  <c r="R34"/>
  <c r="X34"/>
  <c r="S22"/>
  <c r="R22"/>
  <c r="X22"/>
  <c r="S11"/>
  <c r="R11"/>
  <c r="X11"/>
  <c r="AF8"/>
  <c r="P63"/>
  <c r="P64"/>
  <c r="AD8"/>
  <c r="AB8"/>
  <c r="AC8"/>
  <c r="AL8" l="1"/>
  <c r="D63" s="1"/>
  <c r="D66"/>
  <c r="D64"/>
  <c r="AJ8"/>
  <c r="AH8"/>
  <c r="AA8" l="1"/>
  <c r="AK8" l="1"/>
  <c r="P62"/>
  <c r="D62"/>
  <c r="AG8"/>
  <c r="AM8"/>
  <c r="AE8"/>
  <c r="AI8"/>
</calcChain>
</file>

<file path=xl/sharedStrings.xml><?xml version="1.0" encoding="utf-8"?>
<sst xmlns="http://schemas.openxmlformats.org/spreadsheetml/2006/main" count="919" uniqueCount="393">
  <si>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</si>
  <si>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</si>
  <si>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</si>
  <si>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</si>
  <si>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</si>
  <si>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</si>
  <si>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</si>
  <si>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</si>
  <si>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</si>
  <si>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</si>
  <si>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</si>
  <si>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</si>
  <si>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</si>
  <si>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</si>
  <si>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</si>
  <si>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</si>
  <si>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</si>
  <si>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</si>
  <si>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</si>
  <si>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</si>
  <si>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</si>
  <si>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</si>
  <si>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</si>
  <si>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</si>
  <si>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</si>
  <si>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</si>
  <si>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</si>
  <si>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</si>
  <si>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</si>
  <si>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</si>
  <si>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</si>
  <si>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</si>
  <si>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</si>
  <si>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</si>
  <si>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</si>
  <si>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</si>
  <si>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</si>
  <si>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</si>
  <si>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</si>
  <si>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</si>
  <si>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</si>
  <si>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</si>
  <si>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</si>
  <si>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</si>
  <si>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</si>
  <si>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</si>
  <si>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Truyền thông xã hội</t>
  </si>
  <si>
    <t>Nhóm: MUL1393-02</t>
  </si>
  <si>
    <t>Ngày thi: 16/06/2019</t>
  </si>
  <si>
    <t>Giờ thi: 08h00</t>
  </si>
  <si>
    <t>Nhóm: MUL1393-01</t>
  </si>
  <si>
    <t>B17DCTT002</t>
  </si>
  <si>
    <t>Đào Minh</t>
  </si>
  <si>
    <t>Anh</t>
  </si>
  <si>
    <t>22/03/1999</t>
  </si>
  <si>
    <t>D17CQTT02-B</t>
  </si>
  <si>
    <t>B17DCTT003</t>
  </si>
  <si>
    <t>Đỗ Vân</t>
  </si>
  <si>
    <t>24/01/1999</t>
  </si>
  <si>
    <t>D17CQTT01-B</t>
  </si>
  <si>
    <t>B17DCTT004</t>
  </si>
  <si>
    <t>Lê Ngọc</t>
  </si>
  <si>
    <t>03/11/1999</t>
  </si>
  <si>
    <t>B17DCTT005</t>
  </si>
  <si>
    <t>Lê Thị Vân</t>
  </si>
  <si>
    <t>21/02/1999</t>
  </si>
  <si>
    <t>B17DCTT007</t>
  </si>
  <si>
    <t>Nguyễn Vân</t>
  </si>
  <si>
    <t>09/02/1999</t>
  </si>
  <si>
    <t>B17DCTT009</t>
  </si>
  <si>
    <t>Vũ Đào Mỹ</t>
  </si>
  <si>
    <t>20/08/1999</t>
  </si>
  <si>
    <t>B17DCTT011</t>
  </si>
  <si>
    <t>Vũ Trâm</t>
  </si>
  <si>
    <t>B17DCTT013</t>
  </si>
  <si>
    <t>Ninh Trọng</t>
  </si>
  <si>
    <t>Bảo</t>
  </si>
  <si>
    <t>25/10/1999</t>
  </si>
  <si>
    <t>B17DCTT015</t>
  </si>
  <si>
    <t>Đỗ Đình</t>
  </si>
  <si>
    <t>Chiến</t>
  </si>
  <si>
    <t>26/06/1999</t>
  </si>
  <si>
    <t>B17DCTT016</t>
  </si>
  <si>
    <t>Bùi Thành</t>
  </si>
  <si>
    <t>Công</t>
  </si>
  <si>
    <t>31/03/1999</t>
  </si>
  <si>
    <t>B17DCTT019</t>
  </si>
  <si>
    <t>Nguyễn Ngọc</t>
  </si>
  <si>
    <t>Diệp</t>
  </si>
  <si>
    <t>08/12/1999</t>
  </si>
  <si>
    <t>B17DCTT018</t>
  </si>
  <si>
    <t>Trần Tiến</t>
  </si>
  <si>
    <t>Đạt</t>
  </si>
  <si>
    <t>12/07/1999</t>
  </si>
  <si>
    <t>B17DCTT021</t>
  </si>
  <si>
    <t>Nguyễn Thị</t>
  </si>
  <si>
    <t>Định</t>
  </si>
  <si>
    <t>09/01/1999</t>
  </si>
  <si>
    <t>B17DCTT022</t>
  </si>
  <si>
    <t>Hoàng Huy</t>
  </si>
  <si>
    <t>Đông</t>
  </si>
  <si>
    <t>23/05/1999</t>
  </si>
  <si>
    <t>B17DCTT032</t>
  </si>
  <si>
    <t>Phạm Thị</t>
  </si>
  <si>
    <t>Hạnh</t>
  </si>
  <si>
    <t>25/08/1999</t>
  </si>
  <si>
    <t>B17DCTT033</t>
  </si>
  <si>
    <t>Trần Thị</t>
  </si>
  <si>
    <t>02/07/1999</t>
  </si>
  <si>
    <t>B17DCTT036</t>
  </si>
  <si>
    <t>Nguyễn Thu</t>
  </si>
  <si>
    <t>Hiền</t>
  </si>
  <si>
    <t>09/04/1999</t>
  </si>
  <si>
    <t>B17DCTT037</t>
  </si>
  <si>
    <t>Thân Thị Thu</t>
  </si>
  <si>
    <t>12/03/1999</t>
  </si>
  <si>
    <t>B17DCTT039</t>
  </si>
  <si>
    <t>Đinh Thị</t>
  </si>
  <si>
    <t>Hoa</t>
  </si>
  <si>
    <t>26/02/1999</t>
  </si>
  <si>
    <t>B16DCQT053</t>
  </si>
  <si>
    <t>Bùi</t>
  </si>
  <si>
    <t>Hoàng</t>
  </si>
  <si>
    <t>14/10/1998</t>
  </si>
  <si>
    <t>D16CQQT01-B</t>
  </si>
  <si>
    <t>B17DCTT040</t>
  </si>
  <si>
    <t>Chu Việt</t>
  </si>
  <si>
    <t>06/12/1999</t>
  </si>
  <si>
    <t>B17DCTT041</t>
  </si>
  <si>
    <t>Phan Thị</t>
  </si>
  <si>
    <t>Hồng</t>
  </si>
  <si>
    <t>19/02/1999</t>
  </si>
  <si>
    <t>B17DCTT043</t>
  </si>
  <si>
    <t>Đặng Văn</t>
  </si>
  <si>
    <t>Hùng</t>
  </si>
  <si>
    <t>08/08/1999</t>
  </si>
  <si>
    <t>B17DCTT051</t>
  </si>
  <si>
    <t>Phạm Duy</t>
  </si>
  <si>
    <t>Long</t>
  </si>
  <si>
    <t>27/11/1999</t>
  </si>
  <si>
    <t>B17DCTT052</t>
  </si>
  <si>
    <t>Hoàng Thị Khánh</t>
  </si>
  <si>
    <t>Ly</t>
  </si>
  <si>
    <t>09/03/1999</t>
  </si>
  <si>
    <t>B17DCTT053</t>
  </si>
  <si>
    <t>Nguyễn Quốc Tuấn</t>
  </si>
  <si>
    <t>Minh</t>
  </si>
  <si>
    <t>21/06/1999</t>
  </si>
  <si>
    <t>B17DCTT054</t>
  </si>
  <si>
    <t>Đào Thị Trà</t>
  </si>
  <si>
    <t>My</t>
  </si>
  <si>
    <t>17/08/1999</t>
  </si>
  <si>
    <t>B17DCTT056</t>
  </si>
  <si>
    <t>Nguyễn Trung</t>
  </si>
  <si>
    <t>Nam</t>
  </si>
  <si>
    <t>26/03/1999</t>
  </si>
  <si>
    <t>B17DCTT057</t>
  </si>
  <si>
    <t>Vũ Văn</t>
  </si>
  <si>
    <t>15/03/1999</t>
  </si>
  <si>
    <t>B17DCTT059</t>
  </si>
  <si>
    <t>Nguyễn Thúy</t>
  </si>
  <si>
    <t>Ngân</t>
  </si>
  <si>
    <t>28/06/1999</t>
  </si>
  <si>
    <t>B17DCTT062</t>
  </si>
  <si>
    <t>Lê Trang</t>
  </si>
  <si>
    <t>Nguyên</t>
  </si>
  <si>
    <t>03/06/1999</t>
  </si>
  <si>
    <t>B17DCTT066</t>
  </si>
  <si>
    <t>Hoàng Thị Thu</t>
  </si>
  <si>
    <t>Phương</t>
  </si>
  <si>
    <t>08/04/1999</t>
  </si>
  <si>
    <t>B17DCTT068</t>
  </si>
  <si>
    <t>Đinh Quốc</t>
  </si>
  <si>
    <t>Quân</t>
  </si>
  <si>
    <t>27/01/1999</t>
  </si>
  <si>
    <t>B17DCTT069</t>
  </si>
  <si>
    <t>Giang Khánh</t>
  </si>
  <si>
    <t>23/11/1999</t>
  </si>
  <si>
    <t>B17DCTT074</t>
  </si>
  <si>
    <t>Ngô Bá</t>
  </si>
  <si>
    <t>Sơn</t>
  </si>
  <si>
    <t>13/10/1999</t>
  </si>
  <si>
    <t>B17DCTT075</t>
  </si>
  <si>
    <t>Phạm Ngân</t>
  </si>
  <si>
    <t>16/12/1999</t>
  </si>
  <si>
    <t>B17DCTT080</t>
  </si>
  <si>
    <t>Nguyễn Duy</t>
  </si>
  <si>
    <t>Thành</t>
  </si>
  <si>
    <t>02/06/1999</t>
  </si>
  <si>
    <t>B17DCTT082</t>
  </si>
  <si>
    <t>Cao Thị Phương</t>
  </si>
  <si>
    <t>Thảo</t>
  </si>
  <si>
    <t>14/10/1999</t>
  </si>
  <si>
    <t>B17DCTT083</t>
  </si>
  <si>
    <t>Lê Phương</t>
  </si>
  <si>
    <t>31/07/1999</t>
  </si>
  <si>
    <t>B17DCTT085</t>
  </si>
  <si>
    <t>Lê Trí</t>
  </si>
  <si>
    <t>Thiện</t>
  </si>
  <si>
    <t>01/03/1999</t>
  </si>
  <si>
    <t>B17DCTT088</t>
  </si>
  <si>
    <t>Lê Minh</t>
  </si>
  <si>
    <t>Thu</t>
  </si>
  <si>
    <t>31/01/1999</t>
  </si>
  <si>
    <t>B17DCTT089</t>
  </si>
  <si>
    <t>Thùy</t>
  </si>
  <si>
    <t>01/11/1999</t>
  </si>
  <si>
    <t>B17DCTT090</t>
  </si>
  <si>
    <t>Nguyễn Thị Thanh</t>
  </si>
  <si>
    <t>Thủy</t>
  </si>
  <si>
    <t>09/09/1999</t>
  </si>
  <si>
    <t>B17DCTT091</t>
  </si>
  <si>
    <t>Dương Thu</t>
  </si>
  <si>
    <t>Trang</t>
  </si>
  <si>
    <t>25/12/1999</t>
  </si>
  <si>
    <t>B17DCTT099</t>
  </si>
  <si>
    <t>Vũ Quang</t>
  </si>
  <si>
    <t>Trường</t>
  </si>
  <si>
    <t>30/10/1999</t>
  </si>
  <si>
    <t>B17DCTT100</t>
  </si>
  <si>
    <t>Trương Quang</t>
  </si>
  <si>
    <t>Tuân</t>
  </si>
  <si>
    <t>10/06/1999</t>
  </si>
  <si>
    <t>B17DCTT101</t>
  </si>
  <si>
    <t>Trần Minh</t>
  </si>
  <si>
    <t>Tuấn</t>
  </si>
  <si>
    <t>05/09/1999</t>
  </si>
  <si>
    <t>B17DCTT103</t>
  </si>
  <si>
    <t>Vũ</t>
  </si>
  <si>
    <t>19/12/1999</t>
  </si>
  <si>
    <t>B17DCTT104</t>
  </si>
  <si>
    <t>Yên</t>
  </si>
  <si>
    <t>04/07/1999</t>
  </si>
  <si>
    <t>B17DCTT105</t>
  </si>
  <si>
    <t>Yến</t>
  </si>
  <si>
    <t>15/09/1999</t>
  </si>
  <si>
    <t>B17DCTT001</t>
  </si>
  <si>
    <t>Nguyễn Lê</t>
  </si>
  <si>
    <t>An</t>
  </si>
  <si>
    <t>02/11/1999</t>
  </si>
  <si>
    <t>B17DCTT006</t>
  </si>
  <si>
    <t>Nguyễn Thị Lan</t>
  </si>
  <si>
    <t>B17DCTT008</t>
  </si>
  <si>
    <t>15/10/1999</t>
  </si>
  <si>
    <t>B17DCTT010</t>
  </si>
  <si>
    <t>Vũ Thị Vân</t>
  </si>
  <si>
    <t>05/11/1999</t>
  </si>
  <si>
    <t>B17DCTT012</t>
  </si>
  <si>
    <t>Trần Hà</t>
  </si>
  <si>
    <t>B17DCTT014</t>
  </si>
  <si>
    <t>Phạm Linh</t>
  </si>
  <si>
    <t>Chi</t>
  </si>
  <si>
    <t>18/10/1999</t>
  </si>
  <si>
    <t>B17DCTT017</t>
  </si>
  <si>
    <t>Lê Văn</t>
  </si>
  <si>
    <t>Dân</t>
  </si>
  <si>
    <t>12/07/1998</t>
  </si>
  <si>
    <t>B17DCTT020</t>
  </si>
  <si>
    <t>Phạm Thị Bích</t>
  </si>
  <si>
    <t>13/02/1999</t>
  </si>
  <si>
    <t>B17DCTT024</t>
  </si>
  <si>
    <t>Trần Thị Kim</t>
  </si>
  <si>
    <t>Dung</t>
  </si>
  <si>
    <t>07/02/1999</t>
  </si>
  <si>
    <t>B17DCTT025</t>
  </si>
  <si>
    <t>Dũng</t>
  </si>
  <si>
    <t>28/08/1999</t>
  </si>
  <si>
    <t>B17DCTT028</t>
  </si>
  <si>
    <t>Khúc Thu</t>
  </si>
  <si>
    <t>Hà</t>
  </si>
  <si>
    <t>B17DCTT029</t>
  </si>
  <si>
    <t>Phạm Ngọc</t>
  </si>
  <si>
    <t>Hải</t>
  </si>
  <si>
    <t>23/10/1999</t>
  </si>
  <si>
    <t>B17DCTT030</t>
  </si>
  <si>
    <t>Ngô Thị Thu</t>
  </si>
  <si>
    <t>Hằng</t>
  </si>
  <si>
    <t>21/07/1999</t>
  </si>
  <si>
    <t>B17DCTT031</t>
  </si>
  <si>
    <t>Trần Thu</t>
  </si>
  <si>
    <t>B17DCTT035</t>
  </si>
  <si>
    <t>Đặng Thị</t>
  </si>
  <si>
    <t>06/03/1999</t>
  </si>
  <si>
    <t>B17DCTT038</t>
  </si>
  <si>
    <t>B17DCTT042</t>
  </si>
  <si>
    <t>Huế</t>
  </si>
  <si>
    <t>B17DCTT045</t>
  </si>
  <si>
    <t>Huyền</t>
  </si>
  <si>
    <t>30/01/1999</t>
  </si>
  <si>
    <t>B17DCTT046</t>
  </si>
  <si>
    <t>Vũ Khánh</t>
  </si>
  <si>
    <t>05/12/1999</t>
  </si>
  <si>
    <t>B17DCTT044</t>
  </si>
  <si>
    <t>Lê Thị</t>
  </si>
  <si>
    <t>Hưng</t>
  </si>
  <si>
    <t>06/01/1999</t>
  </si>
  <si>
    <t>B17DCTT106</t>
  </si>
  <si>
    <t>Phạm Thị Thu</t>
  </si>
  <si>
    <t>Hường</t>
  </si>
  <si>
    <t>25/01/1999</t>
  </si>
  <si>
    <t>B17DCTT047</t>
  </si>
  <si>
    <t>Trần Xuân</t>
  </si>
  <si>
    <t>Lâm</t>
  </si>
  <si>
    <t>12/09/1999</t>
  </si>
  <si>
    <t>B17DCTT048</t>
  </si>
  <si>
    <t>Linh Diệu</t>
  </si>
  <si>
    <t>Linh</t>
  </si>
  <si>
    <t>14/11/1998</t>
  </si>
  <si>
    <t>B17DCTT049</t>
  </si>
  <si>
    <t>Nguyễn Thùy</t>
  </si>
  <si>
    <t>24/10/1999</t>
  </si>
  <si>
    <t>B17DCTT050</t>
  </si>
  <si>
    <t>Trần Phương</t>
  </si>
  <si>
    <t>14/04/1999</t>
  </si>
  <si>
    <t>B17DCTT055</t>
  </si>
  <si>
    <t>Nguyễn Đức</t>
  </si>
  <si>
    <t>12/11/1999</t>
  </si>
  <si>
    <t>B17DCTT058</t>
  </si>
  <si>
    <t>Nguyễn Thị Tuyết</t>
  </si>
  <si>
    <t>19/09/1999</t>
  </si>
  <si>
    <t>B17DCTT060</t>
  </si>
  <si>
    <t>Lại Trọng</t>
  </si>
  <si>
    <t>Nghĩa</t>
  </si>
  <si>
    <t>02/03/1999</t>
  </si>
  <si>
    <t>B17DCTT061</t>
  </si>
  <si>
    <t>Ngọc</t>
  </si>
  <si>
    <t>03/01/1999</t>
  </si>
  <si>
    <t>B17DCTT063</t>
  </si>
  <si>
    <t>Triệu Thị</t>
  </si>
  <si>
    <t>Nhung</t>
  </si>
  <si>
    <t>B17DCTT064</t>
  </si>
  <si>
    <t>Bùi Kim</t>
  </si>
  <si>
    <t>Oanh</t>
  </si>
  <si>
    <t>06/05/1999</t>
  </si>
  <si>
    <t>B17DCTT067</t>
  </si>
  <si>
    <t>Nguyễn Thị Minh</t>
  </si>
  <si>
    <t>Phượng</t>
  </si>
  <si>
    <t>B17DCTT071</t>
  </si>
  <si>
    <t>Đỗ Thị ánh</t>
  </si>
  <si>
    <t>Quyên</t>
  </si>
  <si>
    <t>16/10/1999</t>
  </si>
  <si>
    <t>B17DCTT072</t>
  </si>
  <si>
    <t>Quỳnh</t>
  </si>
  <si>
    <t>05/02/1999</t>
  </si>
  <si>
    <t>B17DCTT073</t>
  </si>
  <si>
    <t>24/09/1999</t>
  </si>
  <si>
    <t>B17DCTT076</t>
  </si>
  <si>
    <t>Phạm Văn</t>
  </si>
  <si>
    <t>22/02/1999</t>
  </si>
  <si>
    <t>B17DCTT077</t>
  </si>
  <si>
    <t>Tâm</t>
  </si>
  <si>
    <t>29/04/1999</t>
  </si>
  <si>
    <t>B17DCTT078</t>
  </si>
  <si>
    <t>Thái</t>
  </si>
  <si>
    <t>B17DCTT079</t>
  </si>
  <si>
    <t>Vũ Ngọc</t>
  </si>
  <si>
    <t>13/04/1999</t>
  </si>
  <si>
    <t>B17DCTT081</t>
  </si>
  <si>
    <t>Bùi Thị Phương</t>
  </si>
  <si>
    <t>07/06/1999</t>
  </si>
  <si>
    <t>B17DCTT084</t>
  </si>
  <si>
    <t>Nguyễn Phương</t>
  </si>
  <si>
    <t>15/11/1999</t>
  </si>
  <si>
    <t>B17DCTT087</t>
  </si>
  <si>
    <t>Thắm</t>
  </si>
  <si>
    <t>18/10/1998</t>
  </si>
  <si>
    <t>B17DCTT086</t>
  </si>
  <si>
    <t>Lê Thế</t>
  </si>
  <si>
    <t>Thịnh</t>
  </si>
  <si>
    <t>B17DCTT092</t>
  </si>
  <si>
    <t>Nguyễn Chu Thùy</t>
  </si>
  <si>
    <t>01/01/1999</t>
  </si>
  <si>
    <t>B17DCTT093</t>
  </si>
  <si>
    <t>Nguyễn Hà</t>
  </si>
  <si>
    <t>24/06/1999</t>
  </si>
  <si>
    <t>B17DCTT095</t>
  </si>
  <si>
    <t>Vũ Thị</t>
  </si>
  <si>
    <t>10/03/1999</t>
  </si>
  <si>
    <t>B17DCTT096</t>
  </si>
  <si>
    <t>30/05/1999</t>
  </si>
  <si>
    <t>B17DCTT098</t>
  </si>
  <si>
    <t>Hồ Hoàng</t>
  </si>
  <si>
    <t>Trung</t>
  </si>
  <si>
    <t>18/01/1999</t>
  </si>
  <si>
    <t>302-A2</t>
  </si>
  <si>
    <t>605-A2</t>
  </si>
  <si>
    <t>702-a2</t>
  </si>
  <si>
    <t>505-a2</t>
  </si>
  <si>
    <t>BẢNG ĐIỂM HỌC PHẦN</t>
  </si>
  <si>
    <t>Ánh</t>
  </si>
  <si>
    <t>V</t>
  </si>
  <si>
    <t>Vắng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</si>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</sst>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2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5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3" fillId="0" borderId="14" xfId="4" applyFont="1" applyBorder="1" applyAlignment="1" applyProtection="1">
      <alignment horizontal="center" vertical="center"/>
      <protection locked="0"/>
    </xf>
    <xf numFmtId="165" fontId="3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27" fillId="3" borderId="1" xfId="1" applyFont="1" applyFill="1" applyBorder="1" applyAlignment="1" applyProtection="1">
      <alignment horizontal="center" vertical="center"/>
      <protection locked="0"/>
    </xf>
    <xf numFmtId="0" fontId="27" fillId="3" borderId="5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M86"/>
  <sheetViews>
    <sheetView tabSelected="1" topLeftCell="B1" workbookViewId="0">
      <pane ySplit="3" topLeftCell="A72" activePane="bottomLeft" state="frozen"/>
      <selection activeCell="A6" sqref="A6:XFD6"/>
      <selection pane="bottomLeft" activeCell="B67" sqref="A67:XFD86"/>
    </sheetView>
  </sheetViews>
  <sheetFormatPr defaultColWidth="9" defaultRowHeight="15.75"/>
  <cols>
    <col min="1" max="1" width="0.625" style="1" hidden="1" customWidth="1"/>
    <col min="2" max="2" width="6.125" style="1" customWidth="1"/>
    <col min="3" max="3" width="12.25" style="1" customWidth="1"/>
    <col min="4" max="4" width="14.625" style="1" customWidth="1"/>
    <col min="5" max="5" width="7.25" style="1" customWidth="1"/>
    <col min="6" max="6" width="9.375" style="1" hidden="1" customWidth="1"/>
    <col min="7" max="7" width="13" style="1" customWidth="1"/>
    <col min="8" max="8" width="6.75" style="1" customWidth="1"/>
    <col min="9" max="9" width="7" style="1" customWidth="1"/>
    <col min="10" max="11" width="4.375" style="1" hidden="1" customWidth="1"/>
    <col min="12" max="13" width="4.875" style="1" hidden="1" customWidth="1"/>
    <col min="14" max="14" width="9" style="1" hidden="1" customWidth="1"/>
    <col min="15" max="15" width="16.5" style="99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6.87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34" t="s">
        <v>0</v>
      </c>
      <c r="C1" s="134"/>
      <c r="D1" s="134"/>
      <c r="E1" s="134"/>
      <c r="F1" s="134"/>
      <c r="G1" s="134"/>
      <c r="H1" s="135" t="s">
        <v>388</v>
      </c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3"/>
    </row>
    <row r="2" spans="2:39" ht="25.5" customHeight="1">
      <c r="B2" s="136" t="s">
        <v>1</v>
      </c>
      <c r="C2" s="136"/>
      <c r="D2" s="136"/>
      <c r="E2" s="136"/>
      <c r="F2" s="136"/>
      <c r="G2" s="136"/>
      <c r="H2" s="137" t="s">
        <v>45</v>
      </c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1"/>
      <c r="P3" s="8"/>
      <c r="Q3" s="8"/>
      <c r="R3" s="8"/>
      <c r="S3" s="8"/>
      <c r="T3" s="8"/>
      <c r="U3" s="86"/>
      <c r="V3" s="4"/>
      <c r="W3" s="5"/>
      <c r="AF3" s="65"/>
      <c r="AJ3" s="65"/>
    </row>
    <row r="4" spans="2:39" ht="30" customHeight="1">
      <c r="B4" s="125" t="s">
        <v>2</v>
      </c>
      <c r="C4" s="125"/>
      <c r="D4" s="84" t="s">
        <v>46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92"/>
      <c r="P4" s="133" t="s">
        <v>47</v>
      </c>
      <c r="Q4" s="133"/>
      <c r="R4" s="133"/>
      <c r="S4" s="133" t="s">
        <v>50</v>
      </c>
      <c r="T4" s="133"/>
      <c r="U4" s="133"/>
      <c r="X4" s="63"/>
      <c r="Y4" s="111" t="s">
        <v>41</v>
      </c>
      <c r="Z4" s="111" t="s">
        <v>8</v>
      </c>
      <c r="AA4" s="111" t="s">
        <v>40</v>
      </c>
      <c r="AB4" s="111" t="s">
        <v>39</v>
      </c>
      <c r="AC4" s="111"/>
      <c r="AD4" s="111"/>
      <c r="AE4" s="111"/>
      <c r="AF4" s="111" t="s">
        <v>38</v>
      </c>
      <c r="AG4" s="111"/>
      <c r="AH4" s="111" t="s">
        <v>36</v>
      </c>
      <c r="AI4" s="111"/>
      <c r="AJ4" s="111" t="s">
        <v>37</v>
      </c>
      <c r="AK4" s="111"/>
      <c r="AL4" s="111" t="s">
        <v>35</v>
      </c>
      <c r="AM4" s="111"/>
    </row>
    <row r="5" spans="2:39" ht="28.5" customHeight="1">
      <c r="B5" s="124" t="s">
        <v>3</v>
      </c>
      <c r="C5" s="124"/>
      <c r="D5" s="9">
        <v>2</v>
      </c>
      <c r="G5" s="138" t="s">
        <v>48</v>
      </c>
      <c r="H5" s="138"/>
      <c r="I5" s="138"/>
      <c r="J5" s="138"/>
      <c r="K5" s="138"/>
      <c r="L5" s="138"/>
      <c r="M5" s="138"/>
      <c r="N5" s="138"/>
      <c r="O5" s="138"/>
      <c r="P5" s="133" t="s">
        <v>49</v>
      </c>
      <c r="Q5" s="133"/>
      <c r="R5" s="133"/>
      <c r="S5" s="133"/>
      <c r="T5" s="133"/>
      <c r="U5" s="133"/>
      <c r="X5" s="63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3"/>
      <c r="P6" s="59"/>
      <c r="Q6" s="3"/>
      <c r="R6" s="3"/>
      <c r="S6" s="3"/>
      <c r="T6" s="3"/>
      <c r="X6" s="63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</row>
    <row r="7" spans="2:39" ht="44.25" customHeight="1">
      <c r="B7" s="112" t="s">
        <v>4</v>
      </c>
      <c r="C7" s="126" t="s">
        <v>5</v>
      </c>
      <c r="D7" s="128" t="s">
        <v>6</v>
      </c>
      <c r="E7" s="129"/>
      <c r="F7" s="112" t="s">
        <v>7</v>
      </c>
      <c r="G7" s="112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2" t="s">
        <v>13</v>
      </c>
      <c r="M7" s="122" t="s">
        <v>14</v>
      </c>
      <c r="N7" s="122" t="s">
        <v>15</v>
      </c>
      <c r="O7" s="123"/>
      <c r="P7" s="122" t="s">
        <v>16</v>
      </c>
      <c r="Q7" s="112" t="s">
        <v>17</v>
      </c>
      <c r="R7" s="122" t="s">
        <v>18</v>
      </c>
      <c r="S7" s="112" t="s">
        <v>19</v>
      </c>
      <c r="T7" s="112" t="s">
        <v>20</v>
      </c>
      <c r="U7" s="115" t="s">
        <v>21</v>
      </c>
      <c r="X7" s="63"/>
      <c r="Y7" s="111"/>
      <c r="Z7" s="111"/>
      <c r="AA7" s="11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3"/>
      <c r="C8" s="127"/>
      <c r="D8" s="130"/>
      <c r="E8" s="131"/>
      <c r="F8" s="113"/>
      <c r="G8" s="113"/>
      <c r="H8" s="132"/>
      <c r="I8" s="132"/>
      <c r="J8" s="132"/>
      <c r="K8" s="132"/>
      <c r="L8" s="122"/>
      <c r="M8" s="122"/>
      <c r="N8" s="122"/>
      <c r="O8" s="123"/>
      <c r="P8" s="122"/>
      <c r="Q8" s="114"/>
      <c r="R8" s="122"/>
      <c r="S8" s="113"/>
      <c r="T8" s="114"/>
      <c r="U8" s="116"/>
      <c r="W8" s="11"/>
      <c r="X8" s="63"/>
      <c r="Y8" s="68" t="str">
        <f>+D4</f>
        <v>Truyền thông xã hội</v>
      </c>
      <c r="Z8" s="69" t="str">
        <f>+P4</f>
        <v>Nhóm: MUL1393-02</v>
      </c>
      <c r="AA8" s="70">
        <f>+$AJ$8+$AL$8+$AH$8</f>
        <v>50</v>
      </c>
      <c r="AB8" s="64">
        <f>COUNTIF($T$9:$T$119,"Khiển trách")</f>
        <v>0</v>
      </c>
      <c r="AC8" s="64">
        <f>COUNTIF($T$9:$T$119,"Cảnh cáo")</f>
        <v>0</v>
      </c>
      <c r="AD8" s="64">
        <f>COUNTIF($T$9:$T$119,"Đình chỉ thi")</f>
        <v>0</v>
      </c>
      <c r="AE8" s="71">
        <f>+($AB$8+$AC$8+$AD$8)/$AA$8*100%</f>
        <v>0</v>
      </c>
      <c r="AF8" s="64">
        <f>SUM(COUNTIF($T$9:$T$117,"Vắng"),COUNTIF($T$9:$T$117,"Vắng có phép"))</f>
        <v>0</v>
      </c>
      <c r="AG8" s="72">
        <f>+$AF$8/$AA$8</f>
        <v>0</v>
      </c>
      <c r="AH8" s="73">
        <f>COUNTIF($X$9:$X$117,"Thi lại")</f>
        <v>0</v>
      </c>
      <c r="AI8" s="72">
        <f>+$AH$8/$AA$8</f>
        <v>0</v>
      </c>
      <c r="AJ8" s="73">
        <f>COUNTIF($X$9:$X$118,"Học lại")</f>
        <v>1</v>
      </c>
      <c r="AK8" s="72">
        <f>+$AJ$8/$AA$8</f>
        <v>0.02</v>
      </c>
      <c r="AL8" s="64">
        <f>COUNTIF($X$10:$X$118,"Đạt")</f>
        <v>49</v>
      </c>
      <c r="AM8" s="71">
        <f>+$AL$8/$AA$8</f>
        <v>0.98</v>
      </c>
    </row>
    <row r="9" spans="2:39" ht="27.75" customHeight="1">
      <c r="B9" s="118" t="s">
        <v>27</v>
      </c>
      <c r="C9" s="119"/>
      <c r="D9" s="119"/>
      <c r="E9" s="119"/>
      <c r="F9" s="119"/>
      <c r="G9" s="120"/>
      <c r="H9" s="12">
        <v>10</v>
      </c>
      <c r="I9" s="12">
        <v>30</v>
      </c>
      <c r="J9" s="13"/>
      <c r="K9" s="12"/>
      <c r="L9" s="14"/>
      <c r="M9" s="15"/>
      <c r="N9" s="15"/>
      <c r="O9" s="94"/>
      <c r="P9" s="60">
        <f>100-(H9+I9+J9+K9)</f>
        <v>60</v>
      </c>
      <c r="Q9" s="113"/>
      <c r="R9" s="16"/>
      <c r="S9" s="16"/>
      <c r="T9" s="113"/>
      <c r="U9" s="11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12</v>
      </c>
      <c r="C10" s="18" t="s">
        <v>90</v>
      </c>
      <c r="D10" s="19" t="s">
        <v>91</v>
      </c>
      <c r="E10" s="20" t="s">
        <v>92</v>
      </c>
      <c r="F10" s="21" t="s">
        <v>93</v>
      </c>
      <c r="G10" s="18" t="s">
        <v>55</v>
      </c>
      <c r="H10" s="22">
        <v>8</v>
      </c>
      <c r="I10" s="22">
        <v>8</v>
      </c>
      <c r="J10" s="22" t="s">
        <v>28</v>
      </c>
      <c r="K10" s="22" t="s">
        <v>28</v>
      </c>
      <c r="L10" s="100"/>
      <c r="M10" s="100"/>
      <c r="N10" s="100"/>
      <c r="O10" s="95"/>
      <c r="P10" s="102">
        <v>6</v>
      </c>
      <c r="Q10" s="23">
        <f t="shared" ref="Q10:Q41" si="0">ROUND(SUMPRODUCT(H10:P10,$H$9:$P$9)/100,1)</f>
        <v>6.8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103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3" t="str">
        <f t="shared" ref="T10:T41" si="3">+IF(OR($H10=0,$I10=0,$J10=0,$K10=0),"Không đủ ĐKDT","")</f>
        <v/>
      </c>
      <c r="U10" s="87" t="s">
        <v>384</v>
      </c>
      <c r="V10" s="3"/>
      <c r="W10" s="25"/>
      <c r="X10" s="75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2:39" ht="30" customHeight="1">
      <c r="B11" s="26">
        <v>6</v>
      </c>
      <c r="C11" s="27" t="s">
        <v>69</v>
      </c>
      <c r="D11" s="28" t="s">
        <v>70</v>
      </c>
      <c r="E11" s="29" t="s">
        <v>53</v>
      </c>
      <c r="F11" s="30" t="s">
        <v>71</v>
      </c>
      <c r="G11" s="27" t="s">
        <v>59</v>
      </c>
      <c r="H11" s="31">
        <v>9</v>
      </c>
      <c r="I11" s="31">
        <v>8.5</v>
      </c>
      <c r="J11" s="31" t="s">
        <v>28</v>
      </c>
      <c r="K11" s="31" t="s">
        <v>28</v>
      </c>
      <c r="L11" s="38"/>
      <c r="M11" s="38"/>
      <c r="N11" s="38"/>
      <c r="O11" s="96"/>
      <c r="P11" s="33">
        <v>4.5</v>
      </c>
      <c r="Q11" s="34">
        <f t="shared" si="0"/>
        <v>6.2</v>
      </c>
      <c r="R11" s="35" t="str">
        <f t="shared" si="1"/>
        <v>C</v>
      </c>
      <c r="S11" s="36" t="str">
        <f t="shared" si="2"/>
        <v>Trung bình</v>
      </c>
      <c r="T11" s="37" t="str">
        <f t="shared" si="3"/>
        <v/>
      </c>
      <c r="U11" s="88" t="s">
        <v>384</v>
      </c>
      <c r="V11" s="3"/>
      <c r="W11" s="25"/>
      <c r="X11" s="75" t="str">
        <f t="shared" si="4"/>
        <v>Đạt</v>
      </c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2:39" ht="30" customHeight="1">
      <c r="B12" s="26">
        <v>25</v>
      </c>
      <c r="C12" s="27" t="s">
        <v>140</v>
      </c>
      <c r="D12" s="28" t="s">
        <v>141</v>
      </c>
      <c r="E12" s="29" t="s">
        <v>142</v>
      </c>
      <c r="F12" s="30" t="s">
        <v>143</v>
      </c>
      <c r="G12" s="27" t="s">
        <v>55</v>
      </c>
      <c r="H12" s="31">
        <v>10</v>
      </c>
      <c r="I12" s="31">
        <v>8.5</v>
      </c>
      <c r="J12" s="31" t="s">
        <v>28</v>
      </c>
      <c r="K12" s="31" t="s">
        <v>28</v>
      </c>
      <c r="L12" s="38"/>
      <c r="M12" s="38"/>
      <c r="N12" s="38"/>
      <c r="O12" s="96"/>
      <c r="P12" s="33">
        <v>7</v>
      </c>
      <c r="Q12" s="34">
        <f t="shared" si="0"/>
        <v>7.8</v>
      </c>
      <c r="R12" s="35" t="str">
        <f t="shared" si="1"/>
        <v>B</v>
      </c>
      <c r="S12" s="36" t="str">
        <f t="shared" si="2"/>
        <v>Khá</v>
      </c>
      <c r="T12" s="37" t="str">
        <f t="shared" si="3"/>
        <v/>
      </c>
      <c r="U12" s="88" t="s">
        <v>384</v>
      </c>
      <c r="V12" s="3"/>
      <c r="W12" s="25"/>
      <c r="X12" s="75" t="str">
        <f t="shared" si="4"/>
        <v>Đạt</v>
      </c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2:39" ht="30" customHeight="1">
      <c r="B13" s="26">
        <v>16</v>
      </c>
      <c r="C13" s="27" t="s">
        <v>106</v>
      </c>
      <c r="D13" s="28" t="s">
        <v>107</v>
      </c>
      <c r="E13" s="29" t="s">
        <v>104</v>
      </c>
      <c r="F13" s="30" t="s">
        <v>108</v>
      </c>
      <c r="G13" s="27" t="s">
        <v>59</v>
      </c>
      <c r="H13" s="31">
        <v>9</v>
      </c>
      <c r="I13" s="31">
        <v>8.5</v>
      </c>
      <c r="J13" s="31" t="s">
        <v>28</v>
      </c>
      <c r="K13" s="31" t="s">
        <v>28</v>
      </c>
      <c r="L13" s="38"/>
      <c r="M13" s="38"/>
      <c r="N13" s="38"/>
      <c r="O13" s="96"/>
      <c r="P13" s="33">
        <v>8</v>
      </c>
      <c r="Q13" s="34">
        <f t="shared" si="0"/>
        <v>8.3000000000000007</v>
      </c>
      <c r="R13" s="35" t="str">
        <f t="shared" si="1"/>
        <v>B+</v>
      </c>
      <c r="S13" s="36" t="str">
        <f t="shared" si="2"/>
        <v>Khá</v>
      </c>
      <c r="T13" s="37" t="str">
        <f t="shared" si="3"/>
        <v/>
      </c>
      <c r="U13" s="88" t="s">
        <v>384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19</v>
      </c>
      <c r="C14" s="27" t="s">
        <v>116</v>
      </c>
      <c r="D14" s="28" t="s">
        <v>117</v>
      </c>
      <c r="E14" s="29" t="s">
        <v>118</v>
      </c>
      <c r="F14" s="30" t="s">
        <v>119</v>
      </c>
      <c r="G14" s="27" t="s">
        <v>59</v>
      </c>
      <c r="H14" s="31">
        <v>8</v>
      </c>
      <c r="I14" s="31">
        <v>8.5</v>
      </c>
      <c r="J14" s="31" t="s">
        <v>28</v>
      </c>
      <c r="K14" s="31" t="s">
        <v>28</v>
      </c>
      <c r="L14" s="38"/>
      <c r="M14" s="38"/>
      <c r="N14" s="38"/>
      <c r="O14" s="96"/>
      <c r="P14" s="33">
        <v>4</v>
      </c>
      <c r="Q14" s="34">
        <f t="shared" si="0"/>
        <v>5.8</v>
      </c>
      <c r="R14" s="35" t="str">
        <f t="shared" si="1"/>
        <v>C</v>
      </c>
      <c r="S14" s="36" t="str">
        <f t="shared" si="2"/>
        <v>Trung bình</v>
      </c>
      <c r="T14" s="37" t="str">
        <f t="shared" si="3"/>
        <v/>
      </c>
      <c r="U14" s="88" t="s">
        <v>384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21</v>
      </c>
      <c r="C15" s="27" t="s">
        <v>125</v>
      </c>
      <c r="D15" s="28" t="s">
        <v>126</v>
      </c>
      <c r="E15" s="29" t="s">
        <v>122</v>
      </c>
      <c r="F15" s="30" t="s">
        <v>127</v>
      </c>
      <c r="G15" s="27" t="s">
        <v>55</v>
      </c>
      <c r="H15" s="31">
        <v>9</v>
      </c>
      <c r="I15" s="31">
        <v>8</v>
      </c>
      <c r="J15" s="31" t="s">
        <v>28</v>
      </c>
      <c r="K15" s="31" t="s">
        <v>28</v>
      </c>
      <c r="L15" s="38"/>
      <c r="M15" s="38"/>
      <c r="N15" s="38"/>
      <c r="O15" s="96"/>
      <c r="P15" s="33">
        <v>8.5</v>
      </c>
      <c r="Q15" s="34">
        <f t="shared" si="0"/>
        <v>8.4</v>
      </c>
      <c r="R15" s="35" t="str">
        <f t="shared" si="1"/>
        <v>B+</v>
      </c>
      <c r="S15" s="36" t="str">
        <f t="shared" si="2"/>
        <v>Khá</v>
      </c>
      <c r="T15" s="37" t="str">
        <f t="shared" si="3"/>
        <v/>
      </c>
      <c r="U15" s="88" t="s">
        <v>384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17</v>
      </c>
      <c r="C16" s="27" t="s">
        <v>109</v>
      </c>
      <c r="D16" s="28" t="s">
        <v>110</v>
      </c>
      <c r="E16" s="29" t="s">
        <v>111</v>
      </c>
      <c r="F16" s="30" t="s">
        <v>112</v>
      </c>
      <c r="G16" s="27" t="s">
        <v>55</v>
      </c>
      <c r="H16" s="31">
        <v>10</v>
      </c>
      <c r="I16" s="31">
        <v>8</v>
      </c>
      <c r="J16" s="31" t="s">
        <v>28</v>
      </c>
      <c r="K16" s="31" t="s">
        <v>28</v>
      </c>
      <c r="L16" s="38"/>
      <c r="M16" s="38"/>
      <c r="N16" s="38"/>
      <c r="O16" s="96"/>
      <c r="P16" s="33">
        <v>8.5</v>
      </c>
      <c r="Q16" s="34">
        <f t="shared" si="0"/>
        <v>8.5</v>
      </c>
      <c r="R16" s="35" t="str">
        <f t="shared" si="1"/>
        <v>A</v>
      </c>
      <c r="S16" s="36" t="str">
        <f t="shared" si="2"/>
        <v>Giỏi</v>
      </c>
      <c r="T16" s="37" t="str">
        <f t="shared" si="3"/>
        <v/>
      </c>
      <c r="U16" s="88" t="s">
        <v>384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8</v>
      </c>
      <c r="C17" s="27" t="s">
        <v>74</v>
      </c>
      <c r="D17" s="28" t="s">
        <v>75</v>
      </c>
      <c r="E17" s="29" t="s">
        <v>76</v>
      </c>
      <c r="F17" s="30" t="s">
        <v>77</v>
      </c>
      <c r="G17" s="27" t="s">
        <v>59</v>
      </c>
      <c r="H17" s="31">
        <v>8</v>
      </c>
      <c r="I17" s="31">
        <v>8</v>
      </c>
      <c r="J17" s="31" t="s">
        <v>28</v>
      </c>
      <c r="K17" s="31" t="s">
        <v>28</v>
      </c>
      <c r="L17" s="38"/>
      <c r="M17" s="38"/>
      <c r="N17" s="38"/>
      <c r="O17" s="96"/>
      <c r="P17" s="33">
        <v>7.5</v>
      </c>
      <c r="Q17" s="34">
        <f t="shared" si="0"/>
        <v>7.7</v>
      </c>
      <c r="R17" s="35" t="str">
        <f t="shared" si="1"/>
        <v>B</v>
      </c>
      <c r="S17" s="36" t="str">
        <f t="shared" si="2"/>
        <v>Khá</v>
      </c>
      <c r="T17" s="37" t="str">
        <f t="shared" si="3"/>
        <v/>
      </c>
      <c r="U17" s="88" t="s">
        <v>384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23</v>
      </c>
      <c r="C18" s="27" t="s">
        <v>132</v>
      </c>
      <c r="D18" s="28" t="s">
        <v>133</v>
      </c>
      <c r="E18" s="29" t="s">
        <v>134</v>
      </c>
      <c r="F18" s="30" t="s">
        <v>135</v>
      </c>
      <c r="G18" s="27" t="s">
        <v>59</v>
      </c>
      <c r="H18" s="31">
        <v>9</v>
      </c>
      <c r="I18" s="31">
        <v>7</v>
      </c>
      <c r="J18" s="31" t="s">
        <v>28</v>
      </c>
      <c r="K18" s="31" t="s">
        <v>28</v>
      </c>
      <c r="L18" s="38"/>
      <c r="M18" s="38"/>
      <c r="N18" s="38"/>
      <c r="O18" s="96"/>
      <c r="P18" s="33">
        <v>7</v>
      </c>
      <c r="Q18" s="34">
        <f t="shared" si="0"/>
        <v>7.2</v>
      </c>
      <c r="R18" s="35" t="str">
        <f t="shared" si="1"/>
        <v>B</v>
      </c>
      <c r="S18" s="36" t="str">
        <f t="shared" si="2"/>
        <v>Khá</v>
      </c>
      <c r="T18" s="37" t="str">
        <f t="shared" si="3"/>
        <v/>
      </c>
      <c r="U18" s="88" t="s">
        <v>384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18</v>
      </c>
      <c r="C19" s="27" t="s">
        <v>113</v>
      </c>
      <c r="D19" s="28" t="s">
        <v>114</v>
      </c>
      <c r="E19" s="29" t="s">
        <v>111</v>
      </c>
      <c r="F19" s="30" t="s">
        <v>115</v>
      </c>
      <c r="G19" s="27" t="s">
        <v>59</v>
      </c>
      <c r="H19" s="31">
        <v>8</v>
      </c>
      <c r="I19" s="31">
        <v>8</v>
      </c>
      <c r="J19" s="31" t="s">
        <v>28</v>
      </c>
      <c r="K19" s="31" t="s">
        <v>28</v>
      </c>
      <c r="L19" s="38"/>
      <c r="M19" s="38"/>
      <c r="N19" s="38"/>
      <c r="O19" s="96"/>
      <c r="P19" s="33">
        <v>9</v>
      </c>
      <c r="Q19" s="34">
        <f t="shared" si="0"/>
        <v>8.6</v>
      </c>
      <c r="R19" s="35" t="str">
        <f t="shared" si="1"/>
        <v>A</v>
      </c>
      <c r="S19" s="36" t="str">
        <f t="shared" si="2"/>
        <v>Giỏi</v>
      </c>
      <c r="T19" s="37" t="str">
        <f t="shared" si="3"/>
        <v/>
      </c>
      <c r="U19" s="88" t="s">
        <v>384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2</v>
      </c>
      <c r="C20" s="27" t="s">
        <v>56</v>
      </c>
      <c r="D20" s="28" t="s">
        <v>57</v>
      </c>
      <c r="E20" s="29" t="s">
        <v>53</v>
      </c>
      <c r="F20" s="30" t="s">
        <v>58</v>
      </c>
      <c r="G20" s="27" t="s">
        <v>59</v>
      </c>
      <c r="H20" s="31">
        <v>10</v>
      </c>
      <c r="I20" s="31">
        <v>8</v>
      </c>
      <c r="J20" s="31" t="s">
        <v>28</v>
      </c>
      <c r="K20" s="31" t="s">
        <v>28</v>
      </c>
      <c r="L20" s="32"/>
      <c r="M20" s="32"/>
      <c r="N20" s="32"/>
      <c r="O20" s="96"/>
      <c r="P20" s="33">
        <v>9</v>
      </c>
      <c r="Q20" s="34">
        <f t="shared" si="0"/>
        <v>8.8000000000000007</v>
      </c>
      <c r="R20" s="35" t="str">
        <f t="shared" si="1"/>
        <v>A</v>
      </c>
      <c r="S20" s="36" t="str">
        <f t="shared" si="2"/>
        <v>Giỏi</v>
      </c>
      <c r="T20" s="37" t="str">
        <f t="shared" si="3"/>
        <v/>
      </c>
      <c r="U20" s="88" t="s">
        <v>384</v>
      </c>
      <c r="V20" s="3"/>
      <c r="W20" s="25"/>
      <c r="X20" s="75" t="str">
        <f t="shared" si="4"/>
        <v>Đạt</v>
      </c>
      <c r="Y20" s="74"/>
      <c r="Z20" s="74"/>
      <c r="AA20" s="74"/>
      <c r="AB20" s="66"/>
      <c r="AC20" s="66"/>
      <c r="AD20" s="66"/>
      <c r="AE20" s="66"/>
      <c r="AF20" s="65"/>
      <c r="AG20" s="66"/>
      <c r="AH20" s="66"/>
      <c r="AI20" s="66"/>
      <c r="AJ20" s="66"/>
      <c r="AK20" s="66"/>
      <c r="AL20" s="66"/>
      <c r="AM20" s="67"/>
    </row>
    <row r="21" spans="2:39" ht="30" customHeight="1">
      <c r="B21" s="26">
        <v>20</v>
      </c>
      <c r="C21" s="27" t="s">
        <v>120</v>
      </c>
      <c r="D21" s="28" t="s">
        <v>121</v>
      </c>
      <c r="E21" s="29" t="s">
        <v>122</v>
      </c>
      <c r="F21" s="30" t="s">
        <v>123</v>
      </c>
      <c r="G21" s="27" t="s">
        <v>124</v>
      </c>
      <c r="H21" s="31">
        <v>8</v>
      </c>
      <c r="I21" s="31">
        <v>8</v>
      </c>
      <c r="J21" s="31" t="s">
        <v>28</v>
      </c>
      <c r="K21" s="31" t="s">
        <v>28</v>
      </c>
      <c r="L21" s="38"/>
      <c r="M21" s="38"/>
      <c r="N21" s="38"/>
      <c r="O21" s="96"/>
      <c r="P21" s="33">
        <v>4.5</v>
      </c>
      <c r="Q21" s="34">
        <f t="shared" si="0"/>
        <v>5.9</v>
      </c>
      <c r="R21" s="35" t="str">
        <f t="shared" si="1"/>
        <v>C</v>
      </c>
      <c r="S21" s="36" t="str">
        <f t="shared" si="2"/>
        <v>Trung bình</v>
      </c>
      <c r="T21" s="37" t="str">
        <f t="shared" si="3"/>
        <v/>
      </c>
      <c r="U21" s="88" t="s">
        <v>384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10</v>
      </c>
      <c r="C22" s="27" t="s">
        <v>82</v>
      </c>
      <c r="D22" s="28" t="s">
        <v>83</v>
      </c>
      <c r="E22" s="29" t="s">
        <v>84</v>
      </c>
      <c r="F22" s="30" t="s">
        <v>85</v>
      </c>
      <c r="G22" s="27" t="s">
        <v>55</v>
      </c>
      <c r="H22" s="31">
        <v>7</v>
      </c>
      <c r="I22" s="31">
        <v>7.5</v>
      </c>
      <c r="J22" s="31" t="s">
        <v>28</v>
      </c>
      <c r="K22" s="31" t="s">
        <v>28</v>
      </c>
      <c r="L22" s="38"/>
      <c r="M22" s="38"/>
      <c r="N22" s="38"/>
      <c r="O22" s="96"/>
      <c r="P22" s="33">
        <v>7</v>
      </c>
      <c r="Q22" s="34">
        <f t="shared" si="0"/>
        <v>7.2</v>
      </c>
      <c r="R22" s="35" t="str">
        <f t="shared" si="1"/>
        <v>B</v>
      </c>
      <c r="S22" s="36" t="str">
        <f t="shared" si="2"/>
        <v>Khá</v>
      </c>
      <c r="T22" s="37" t="str">
        <f t="shared" si="3"/>
        <v/>
      </c>
      <c r="U22" s="88" t="s">
        <v>384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4</v>
      </c>
      <c r="C23" s="27" t="s">
        <v>63</v>
      </c>
      <c r="D23" s="28" t="s">
        <v>64</v>
      </c>
      <c r="E23" s="29" t="s">
        <v>53</v>
      </c>
      <c r="F23" s="30" t="s">
        <v>65</v>
      </c>
      <c r="G23" s="27" t="s">
        <v>59</v>
      </c>
      <c r="H23" s="31">
        <v>8</v>
      </c>
      <c r="I23" s="31">
        <v>8</v>
      </c>
      <c r="J23" s="31" t="s">
        <v>28</v>
      </c>
      <c r="K23" s="31" t="s">
        <v>28</v>
      </c>
      <c r="L23" s="38"/>
      <c r="M23" s="38"/>
      <c r="N23" s="38"/>
      <c r="O23" s="96"/>
      <c r="P23" s="33">
        <v>8</v>
      </c>
      <c r="Q23" s="34">
        <f t="shared" si="0"/>
        <v>8</v>
      </c>
      <c r="R23" s="35" t="str">
        <f t="shared" si="1"/>
        <v>B+</v>
      </c>
      <c r="S23" s="36" t="str">
        <f t="shared" si="2"/>
        <v>Khá</v>
      </c>
      <c r="T23" s="37" t="str">
        <f t="shared" si="3"/>
        <v/>
      </c>
      <c r="U23" s="88" t="s">
        <v>384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22</v>
      </c>
      <c r="C24" s="27" t="s">
        <v>128</v>
      </c>
      <c r="D24" s="28" t="s">
        <v>129</v>
      </c>
      <c r="E24" s="29" t="s">
        <v>130</v>
      </c>
      <c r="F24" s="30" t="s">
        <v>131</v>
      </c>
      <c r="G24" s="27" t="s">
        <v>59</v>
      </c>
      <c r="H24" s="31">
        <v>8</v>
      </c>
      <c r="I24" s="31">
        <v>8.5</v>
      </c>
      <c r="J24" s="31" t="s">
        <v>28</v>
      </c>
      <c r="K24" s="31" t="s">
        <v>28</v>
      </c>
      <c r="L24" s="38"/>
      <c r="M24" s="38"/>
      <c r="N24" s="38"/>
      <c r="O24" s="96"/>
      <c r="P24" s="33">
        <v>9.5</v>
      </c>
      <c r="Q24" s="34">
        <f t="shared" si="0"/>
        <v>9.1</v>
      </c>
      <c r="R24" s="35" t="str">
        <f t="shared" si="1"/>
        <v>A+</v>
      </c>
      <c r="S24" s="36" t="str">
        <f t="shared" si="2"/>
        <v>Giỏi</v>
      </c>
      <c r="T24" s="37" t="str">
        <f t="shared" si="3"/>
        <v/>
      </c>
      <c r="U24" s="88" t="s">
        <v>384</v>
      </c>
      <c r="V24" s="3"/>
      <c r="W24" s="25"/>
      <c r="X24" s="75" t="str">
        <f t="shared" si="4"/>
        <v>Đạt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13</v>
      </c>
      <c r="C25" s="27" t="s">
        <v>94</v>
      </c>
      <c r="D25" s="28" t="s">
        <v>95</v>
      </c>
      <c r="E25" s="29" t="s">
        <v>96</v>
      </c>
      <c r="F25" s="30" t="s">
        <v>97</v>
      </c>
      <c r="G25" s="27" t="s">
        <v>59</v>
      </c>
      <c r="H25" s="31">
        <v>9</v>
      </c>
      <c r="I25" s="31">
        <v>8.5</v>
      </c>
      <c r="J25" s="31" t="s">
        <v>28</v>
      </c>
      <c r="K25" s="31" t="s">
        <v>28</v>
      </c>
      <c r="L25" s="38"/>
      <c r="M25" s="38"/>
      <c r="N25" s="38"/>
      <c r="O25" s="96"/>
      <c r="P25" s="33">
        <v>9</v>
      </c>
      <c r="Q25" s="34">
        <f t="shared" si="0"/>
        <v>8.9</v>
      </c>
      <c r="R25" s="35" t="str">
        <f t="shared" si="1"/>
        <v>A</v>
      </c>
      <c r="S25" s="36" t="str">
        <f t="shared" si="2"/>
        <v>Giỏi</v>
      </c>
      <c r="T25" s="37" t="str">
        <f t="shared" si="3"/>
        <v/>
      </c>
      <c r="U25" s="88" t="s">
        <v>384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7</v>
      </c>
      <c r="C26" s="27" t="s">
        <v>72</v>
      </c>
      <c r="D26" s="28" t="s">
        <v>73</v>
      </c>
      <c r="E26" s="29" t="s">
        <v>53</v>
      </c>
      <c r="F26" s="30" t="s">
        <v>62</v>
      </c>
      <c r="G26" s="27" t="s">
        <v>59</v>
      </c>
      <c r="H26" s="31">
        <v>9</v>
      </c>
      <c r="I26" s="31">
        <v>8</v>
      </c>
      <c r="J26" s="31" t="s">
        <v>28</v>
      </c>
      <c r="K26" s="31" t="s">
        <v>28</v>
      </c>
      <c r="L26" s="38"/>
      <c r="M26" s="38"/>
      <c r="N26" s="38"/>
      <c r="O26" s="96"/>
      <c r="P26" s="33">
        <v>9</v>
      </c>
      <c r="Q26" s="34">
        <f t="shared" si="0"/>
        <v>8.6999999999999993</v>
      </c>
      <c r="R26" s="35" t="str">
        <f t="shared" si="1"/>
        <v>A</v>
      </c>
      <c r="S26" s="36" t="str">
        <f t="shared" si="2"/>
        <v>Giỏi</v>
      </c>
      <c r="T26" s="37" t="str">
        <f t="shared" si="3"/>
        <v/>
      </c>
      <c r="U26" s="88" t="s">
        <v>384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9</v>
      </c>
      <c r="C27" s="27" t="s">
        <v>78</v>
      </c>
      <c r="D27" s="28" t="s">
        <v>79</v>
      </c>
      <c r="E27" s="29" t="s">
        <v>80</v>
      </c>
      <c r="F27" s="30" t="s">
        <v>81</v>
      </c>
      <c r="G27" s="27" t="s">
        <v>59</v>
      </c>
      <c r="H27" s="31">
        <v>9</v>
      </c>
      <c r="I27" s="31">
        <v>8.5</v>
      </c>
      <c r="J27" s="31" t="s">
        <v>28</v>
      </c>
      <c r="K27" s="31" t="s">
        <v>28</v>
      </c>
      <c r="L27" s="38"/>
      <c r="M27" s="38"/>
      <c r="N27" s="38"/>
      <c r="O27" s="96"/>
      <c r="P27" s="33">
        <v>8</v>
      </c>
      <c r="Q27" s="34">
        <f t="shared" si="0"/>
        <v>8.3000000000000007</v>
      </c>
      <c r="R27" s="35" t="str">
        <f t="shared" si="1"/>
        <v>B+</v>
      </c>
      <c r="S27" s="36" t="str">
        <f t="shared" si="2"/>
        <v>Khá</v>
      </c>
      <c r="T27" s="37" t="str">
        <f t="shared" si="3"/>
        <v/>
      </c>
      <c r="U27" s="88" t="s">
        <v>384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3</v>
      </c>
      <c r="C28" s="27" t="s">
        <v>60</v>
      </c>
      <c r="D28" s="28" t="s">
        <v>61</v>
      </c>
      <c r="E28" s="29" t="s">
        <v>53</v>
      </c>
      <c r="F28" s="30" t="s">
        <v>62</v>
      </c>
      <c r="G28" s="27" t="s">
        <v>55</v>
      </c>
      <c r="H28" s="31">
        <v>10</v>
      </c>
      <c r="I28" s="31">
        <v>8.5</v>
      </c>
      <c r="J28" s="31" t="s">
        <v>28</v>
      </c>
      <c r="K28" s="31" t="s">
        <v>28</v>
      </c>
      <c r="L28" s="38"/>
      <c r="M28" s="38"/>
      <c r="N28" s="38"/>
      <c r="O28" s="96"/>
      <c r="P28" s="33">
        <v>9.5</v>
      </c>
      <c r="Q28" s="34">
        <f t="shared" si="0"/>
        <v>9.3000000000000007</v>
      </c>
      <c r="R28" s="35" t="str">
        <f t="shared" si="1"/>
        <v>A+</v>
      </c>
      <c r="S28" s="36" t="str">
        <f t="shared" si="2"/>
        <v>Giỏi</v>
      </c>
      <c r="T28" s="37" t="str">
        <f t="shared" si="3"/>
        <v/>
      </c>
      <c r="U28" s="88" t="s">
        <v>384</v>
      </c>
      <c r="V28" s="3"/>
      <c r="W28" s="25"/>
      <c r="X28" s="75" t="str">
        <f t="shared" si="4"/>
        <v>Đạt</v>
      </c>
      <c r="Y28" s="76"/>
      <c r="Z28" s="76"/>
      <c r="AA28" s="85"/>
      <c r="AB28" s="65"/>
      <c r="AC28" s="65"/>
      <c r="AD28" s="65"/>
      <c r="AE28" s="77"/>
      <c r="AF28" s="65"/>
      <c r="AG28" s="78"/>
      <c r="AH28" s="79"/>
      <c r="AI28" s="78"/>
      <c r="AJ28" s="79"/>
      <c r="AK28" s="78"/>
      <c r="AL28" s="65"/>
      <c r="AM28" s="77"/>
    </row>
    <row r="29" spans="2:39" ht="30" customHeight="1">
      <c r="B29" s="26">
        <v>1</v>
      </c>
      <c r="C29" s="27" t="s">
        <v>51</v>
      </c>
      <c r="D29" s="28" t="s">
        <v>52</v>
      </c>
      <c r="E29" s="29" t="s">
        <v>53</v>
      </c>
      <c r="F29" s="30" t="s">
        <v>54</v>
      </c>
      <c r="G29" s="27" t="s">
        <v>55</v>
      </c>
      <c r="H29" s="31">
        <v>8</v>
      </c>
      <c r="I29" s="31">
        <v>8</v>
      </c>
      <c r="J29" s="31" t="s">
        <v>28</v>
      </c>
      <c r="K29" s="31" t="s">
        <v>28</v>
      </c>
      <c r="L29" s="32"/>
      <c r="M29" s="32"/>
      <c r="N29" s="32"/>
      <c r="O29" s="96"/>
      <c r="P29" s="101">
        <v>9</v>
      </c>
      <c r="Q29" s="34">
        <f t="shared" si="0"/>
        <v>8.6</v>
      </c>
      <c r="R29" s="35" t="str">
        <f t="shared" si="1"/>
        <v>A</v>
      </c>
      <c r="S29" s="35" t="str">
        <f t="shared" si="2"/>
        <v>Giỏi</v>
      </c>
      <c r="T29" s="37" t="str">
        <f t="shared" si="3"/>
        <v/>
      </c>
      <c r="U29" s="88" t="s">
        <v>384</v>
      </c>
      <c r="V29" s="3"/>
      <c r="W29" s="25"/>
      <c r="X29" s="75" t="str">
        <f t="shared" si="4"/>
        <v>Đạt</v>
      </c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</row>
    <row r="30" spans="2:39" ht="30" customHeight="1">
      <c r="B30" s="26">
        <v>15</v>
      </c>
      <c r="C30" s="27" t="s">
        <v>102</v>
      </c>
      <c r="D30" s="28" t="s">
        <v>103</v>
      </c>
      <c r="E30" s="29" t="s">
        <v>104</v>
      </c>
      <c r="F30" s="30" t="s">
        <v>105</v>
      </c>
      <c r="G30" s="27" t="s">
        <v>55</v>
      </c>
      <c r="H30" s="31">
        <v>9</v>
      </c>
      <c r="I30" s="31">
        <v>8.5</v>
      </c>
      <c r="J30" s="31" t="s">
        <v>28</v>
      </c>
      <c r="K30" s="31" t="s">
        <v>28</v>
      </c>
      <c r="L30" s="38"/>
      <c r="M30" s="38"/>
      <c r="N30" s="38"/>
      <c r="O30" s="96"/>
      <c r="P30" s="33">
        <v>9</v>
      </c>
      <c r="Q30" s="34">
        <f t="shared" si="0"/>
        <v>8.9</v>
      </c>
      <c r="R30" s="35" t="str">
        <f t="shared" si="1"/>
        <v>A</v>
      </c>
      <c r="S30" s="36" t="str">
        <f t="shared" si="2"/>
        <v>Giỏi</v>
      </c>
      <c r="T30" s="37" t="str">
        <f t="shared" si="3"/>
        <v/>
      </c>
      <c r="U30" s="88" t="s">
        <v>384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24</v>
      </c>
      <c r="C31" s="27" t="s">
        <v>136</v>
      </c>
      <c r="D31" s="28" t="s">
        <v>137</v>
      </c>
      <c r="E31" s="29" t="s">
        <v>138</v>
      </c>
      <c r="F31" s="30" t="s">
        <v>139</v>
      </c>
      <c r="G31" s="27" t="s">
        <v>59</v>
      </c>
      <c r="H31" s="31">
        <v>8</v>
      </c>
      <c r="I31" s="31">
        <v>8.5</v>
      </c>
      <c r="J31" s="31" t="s">
        <v>28</v>
      </c>
      <c r="K31" s="31" t="s">
        <v>28</v>
      </c>
      <c r="L31" s="38"/>
      <c r="M31" s="38"/>
      <c r="N31" s="38"/>
      <c r="O31" s="96"/>
      <c r="P31" s="33">
        <v>7</v>
      </c>
      <c r="Q31" s="34">
        <f t="shared" si="0"/>
        <v>7.6</v>
      </c>
      <c r="R31" s="35" t="str">
        <f t="shared" si="1"/>
        <v>B</v>
      </c>
      <c r="S31" s="36" t="str">
        <f t="shared" si="2"/>
        <v>Khá</v>
      </c>
      <c r="T31" s="37" t="str">
        <f t="shared" si="3"/>
        <v/>
      </c>
      <c r="U31" s="88" t="s">
        <v>384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5</v>
      </c>
      <c r="C32" s="27" t="s">
        <v>66</v>
      </c>
      <c r="D32" s="28" t="s">
        <v>67</v>
      </c>
      <c r="E32" s="29" t="s">
        <v>53</v>
      </c>
      <c r="F32" s="30" t="s">
        <v>68</v>
      </c>
      <c r="G32" s="27" t="s">
        <v>59</v>
      </c>
      <c r="H32" s="31">
        <v>10</v>
      </c>
      <c r="I32" s="31">
        <v>8</v>
      </c>
      <c r="J32" s="31" t="s">
        <v>28</v>
      </c>
      <c r="K32" s="31" t="s">
        <v>28</v>
      </c>
      <c r="L32" s="38"/>
      <c r="M32" s="38"/>
      <c r="N32" s="38"/>
      <c r="O32" s="96"/>
      <c r="P32" s="33">
        <v>8.5</v>
      </c>
      <c r="Q32" s="34">
        <f t="shared" si="0"/>
        <v>8.5</v>
      </c>
      <c r="R32" s="35" t="str">
        <f t="shared" si="1"/>
        <v>A</v>
      </c>
      <c r="S32" s="36" t="str">
        <f t="shared" si="2"/>
        <v>Giỏi</v>
      </c>
      <c r="T32" s="37" t="str">
        <f t="shared" si="3"/>
        <v/>
      </c>
      <c r="U32" s="88" t="s">
        <v>384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11</v>
      </c>
      <c r="C33" s="27" t="s">
        <v>86</v>
      </c>
      <c r="D33" s="28" t="s">
        <v>87</v>
      </c>
      <c r="E33" s="29" t="s">
        <v>88</v>
      </c>
      <c r="F33" s="30" t="s">
        <v>89</v>
      </c>
      <c r="G33" s="27" t="s">
        <v>59</v>
      </c>
      <c r="H33" s="31">
        <v>10</v>
      </c>
      <c r="I33" s="31">
        <v>8</v>
      </c>
      <c r="J33" s="31" t="s">
        <v>28</v>
      </c>
      <c r="K33" s="31" t="s">
        <v>28</v>
      </c>
      <c r="L33" s="38"/>
      <c r="M33" s="38"/>
      <c r="N33" s="38"/>
      <c r="O33" s="96"/>
      <c r="P33" s="33">
        <v>9.5</v>
      </c>
      <c r="Q33" s="34">
        <f t="shared" si="0"/>
        <v>9.1</v>
      </c>
      <c r="R33" s="35" t="str">
        <f t="shared" si="1"/>
        <v>A+</v>
      </c>
      <c r="S33" s="36" t="str">
        <f t="shared" si="2"/>
        <v>Giỏi</v>
      </c>
      <c r="T33" s="37" t="str">
        <f t="shared" si="3"/>
        <v/>
      </c>
      <c r="U33" s="88" t="s">
        <v>384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14</v>
      </c>
      <c r="C34" s="27" t="s">
        <v>98</v>
      </c>
      <c r="D34" s="28" t="s">
        <v>99</v>
      </c>
      <c r="E34" s="29" t="s">
        <v>100</v>
      </c>
      <c r="F34" s="30" t="s">
        <v>101</v>
      </c>
      <c r="G34" s="27" t="s">
        <v>55</v>
      </c>
      <c r="H34" s="31">
        <v>8</v>
      </c>
      <c r="I34" s="31">
        <v>8.5</v>
      </c>
      <c r="J34" s="31" t="s">
        <v>28</v>
      </c>
      <c r="K34" s="31" t="s">
        <v>28</v>
      </c>
      <c r="L34" s="38"/>
      <c r="M34" s="38"/>
      <c r="N34" s="38"/>
      <c r="O34" s="96"/>
      <c r="P34" s="33">
        <v>7.5</v>
      </c>
      <c r="Q34" s="34">
        <f t="shared" si="0"/>
        <v>7.9</v>
      </c>
      <c r="R34" s="35" t="str">
        <f t="shared" si="1"/>
        <v>B</v>
      </c>
      <c r="S34" s="36" t="str">
        <f t="shared" si="2"/>
        <v>Khá</v>
      </c>
      <c r="T34" s="37" t="str">
        <f t="shared" si="3"/>
        <v/>
      </c>
      <c r="U34" s="88" t="s">
        <v>384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37</v>
      </c>
      <c r="C35" s="27" t="s">
        <v>185</v>
      </c>
      <c r="D35" s="28" t="s">
        <v>186</v>
      </c>
      <c r="E35" s="29" t="s">
        <v>187</v>
      </c>
      <c r="F35" s="30" t="s">
        <v>188</v>
      </c>
      <c r="G35" s="27" t="s">
        <v>55</v>
      </c>
      <c r="H35" s="31">
        <v>8</v>
      </c>
      <c r="I35" s="31">
        <v>7</v>
      </c>
      <c r="J35" s="31" t="s">
        <v>28</v>
      </c>
      <c r="K35" s="31" t="s">
        <v>28</v>
      </c>
      <c r="L35" s="38"/>
      <c r="M35" s="38"/>
      <c r="N35" s="38"/>
      <c r="O35" s="96"/>
      <c r="P35" s="33">
        <v>6.5</v>
      </c>
      <c r="Q35" s="34">
        <f t="shared" si="0"/>
        <v>6.8</v>
      </c>
      <c r="R35" s="35" t="str">
        <f t="shared" si="1"/>
        <v>C+</v>
      </c>
      <c r="S35" s="36" t="str">
        <f t="shared" si="2"/>
        <v>Trung bình</v>
      </c>
      <c r="T35" s="37" t="str">
        <f t="shared" si="3"/>
        <v/>
      </c>
      <c r="U35" s="88" t="s">
        <v>385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35</v>
      </c>
      <c r="C36" s="27" t="s">
        <v>178</v>
      </c>
      <c r="D36" s="28" t="s">
        <v>179</v>
      </c>
      <c r="E36" s="29" t="s">
        <v>180</v>
      </c>
      <c r="F36" s="30" t="s">
        <v>181</v>
      </c>
      <c r="G36" s="27" t="s">
        <v>55</v>
      </c>
      <c r="H36" s="31">
        <v>9</v>
      </c>
      <c r="I36" s="31">
        <v>8</v>
      </c>
      <c r="J36" s="31" t="s">
        <v>28</v>
      </c>
      <c r="K36" s="31" t="s">
        <v>28</v>
      </c>
      <c r="L36" s="38"/>
      <c r="M36" s="38"/>
      <c r="N36" s="38"/>
      <c r="O36" s="96"/>
      <c r="P36" s="33">
        <v>6</v>
      </c>
      <c r="Q36" s="34">
        <f t="shared" si="0"/>
        <v>6.9</v>
      </c>
      <c r="R36" s="35" t="str">
        <f t="shared" si="1"/>
        <v>C+</v>
      </c>
      <c r="S36" s="36" t="str">
        <f t="shared" si="2"/>
        <v>Trung bình</v>
      </c>
      <c r="T36" s="37" t="str">
        <f t="shared" si="3"/>
        <v/>
      </c>
      <c r="U36" s="88" t="s">
        <v>385</v>
      </c>
      <c r="V36" s="3"/>
      <c r="W36" s="25"/>
      <c r="X36" s="75" t="str">
        <f t="shared" si="4"/>
        <v>Đạt</v>
      </c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</row>
    <row r="37" spans="2:39" ht="30" customHeight="1">
      <c r="B37" s="26">
        <v>32</v>
      </c>
      <c r="C37" s="27" t="s">
        <v>167</v>
      </c>
      <c r="D37" s="28" t="s">
        <v>168</v>
      </c>
      <c r="E37" s="29" t="s">
        <v>169</v>
      </c>
      <c r="F37" s="30" t="s">
        <v>170</v>
      </c>
      <c r="G37" s="27" t="s">
        <v>55</v>
      </c>
      <c r="H37" s="31">
        <v>9</v>
      </c>
      <c r="I37" s="31">
        <v>8</v>
      </c>
      <c r="J37" s="31" t="s">
        <v>28</v>
      </c>
      <c r="K37" s="31" t="s">
        <v>28</v>
      </c>
      <c r="L37" s="38"/>
      <c r="M37" s="38"/>
      <c r="N37" s="38"/>
      <c r="O37" s="96"/>
      <c r="P37" s="33">
        <v>6</v>
      </c>
      <c r="Q37" s="34">
        <f t="shared" si="0"/>
        <v>6.9</v>
      </c>
      <c r="R37" s="35" t="str">
        <f t="shared" si="1"/>
        <v>C+</v>
      </c>
      <c r="S37" s="36" t="str">
        <f t="shared" si="2"/>
        <v>Trung bình</v>
      </c>
      <c r="T37" s="37" t="str">
        <f t="shared" si="3"/>
        <v/>
      </c>
      <c r="U37" s="88" t="s">
        <v>385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34</v>
      </c>
      <c r="C38" s="27" t="s">
        <v>175</v>
      </c>
      <c r="D38" s="28" t="s">
        <v>176</v>
      </c>
      <c r="E38" s="29" t="s">
        <v>173</v>
      </c>
      <c r="F38" s="30" t="s">
        <v>177</v>
      </c>
      <c r="G38" s="27" t="s">
        <v>59</v>
      </c>
      <c r="H38" s="31">
        <v>9</v>
      </c>
      <c r="I38" s="31">
        <v>8</v>
      </c>
      <c r="J38" s="31" t="s">
        <v>28</v>
      </c>
      <c r="K38" s="31" t="s">
        <v>28</v>
      </c>
      <c r="L38" s="38"/>
      <c r="M38" s="38"/>
      <c r="N38" s="38"/>
      <c r="O38" s="96"/>
      <c r="P38" s="33">
        <v>5</v>
      </c>
      <c r="Q38" s="34">
        <f t="shared" si="0"/>
        <v>6.3</v>
      </c>
      <c r="R38" s="35" t="str">
        <f t="shared" si="1"/>
        <v>C</v>
      </c>
      <c r="S38" s="36" t="str">
        <f t="shared" si="2"/>
        <v>Trung bình</v>
      </c>
      <c r="T38" s="37" t="str">
        <f t="shared" si="3"/>
        <v/>
      </c>
      <c r="U38" s="88" t="s">
        <v>385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31</v>
      </c>
      <c r="C39" s="27" t="s">
        <v>163</v>
      </c>
      <c r="D39" s="28" t="s">
        <v>164</v>
      </c>
      <c r="E39" s="29" t="s">
        <v>165</v>
      </c>
      <c r="F39" s="30" t="s">
        <v>166</v>
      </c>
      <c r="G39" s="27" t="s">
        <v>55</v>
      </c>
      <c r="H39" s="31">
        <v>8</v>
      </c>
      <c r="I39" s="31">
        <v>8</v>
      </c>
      <c r="J39" s="31" t="s">
        <v>28</v>
      </c>
      <c r="K39" s="31" t="s">
        <v>28</v>
      </c>
      <c r="L39" s="38"/>
      <c r="M39" s="38"/>
      <c r="N39" s="38"/>
      <c r="O39" s="96"/>
      <c r="P39" s="33">
        <v>9</v>
      </c>
      <c r="Q39" s="34">
        <f t="shared" si="0"/>
        <v>8.6</v>
      </c>
      <c r="R39" s="35" t="str">
        <f t="shared" si="1"/>
        <v>A</v>
      </c>
      <c r="S39" s="36" t="str">
        <f t="shared" si="2"/>
        <v>Giỏi</v>
      </c>
      <c r="T39" s="37" t="str">
        <f t="shared" si="3"/>
        <v/>
      </c>
      <c r="U39" s="88" t="s">
        <v>385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27</v>
      </c>
      <c r="C40" s="27" t="s">
        <v>148</v>
      </c>
      <c r="D40" s="28" t="s">
        <v>149</v>
      </c>
      <c r="E40" s="29" t="s">
        <v>150</v>
      </c>
      <c r="F40" s="30" t="s">
        <v>151</v>
      </c>
      <c r="G40" s="27" t="s">
        <v>55</v>
      </c>
      <c r="H40" s="31">
        <v>10</v>
      </c>
      <c r="I40" s="31">
        <v>8</v>
      </c>
      <c r="J40" s="31" t="s">
        <v>28</v>
      </c>
      <c r="K40" s="31" t="s">
        <v>28</v>
      </c>
      <c r="L40" s="38"/>
      <c r="M40" s="38"/>
      <c r="N40" s="38"/>
      <c r="O40" s="96"/>
      <c r="P40" s="33">
        <v>9.5</v>
      </c>
      <c r="Q40" s="34">
        <f t="shared" si="0"/>
        <v>9.1</v>
      </c>
      <c r="R40" s="35" t="str">
        <f t="shared" si="1"/>
        <v>A+</v>
      </c>
      <c r="S40" s="36" t="str">
        <f t="shared" si="2"/>
        <v>Giỏi</v>
      </c>
      <c r="T40" s="37" t="str">
        <f t="shared" si="3"/>
        <v/>
      </c>
      <c r="U40" s="88" t="s">
        <v>385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38</v>
      </c>
      <c r="C41" s="27" t="s">
        <v>189</v>
      </c>
      <c r="D41" s="28" t="s">
        <v>190</v>
      </c>
      <c r="E41" s="29" t="s">
        <v>191</v>
      </c>
      <c r="F41" s="30" t="s">
        <v>192</v>
      </c>
      <c r="G41" s="27" t="s">
        <v>55</v>
      </c>
      <c r="H41" s="31">
        <v>10</v>
      </c>
      <c r="I41" s="31">
        <v>8.5</v>
      </c>
      <c r="J41" s="31" t="s">
        <v>28</v>
      </c>
      <c r="K41" s="31" t="s">
        <v>28</v>
      </c>
      <c r="L41" s="38"/>
      <c r="M41" s="38"/>
      <c r="N41" s="38"/>
      <c r="O41" s="96"/>
      <c r="P41" s="33">
        <v>8.5</v>
      </c>
      <c r="Q41" s="34">
        <f t="shared" si="0"/>
        <v>8.6999999999999993</v>
      </c>
      <c r="R41" s="35" t="str">
        <f t="shared" si="1"/>
        <v>A</v>
      </c>
      <c r="S41" s="36" t="str">
        <f t="shared" si="2"/>
        <v>Giỏi</v>
      </c>
      <c r="T41" s="37" t="str">
        <f t="shared" si="3"/>
        <v/>
      </c>
      <c r="U41" s="88" t="s">
        <v>385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42</v>
      </c>
      <c r="C42" s="27" t="s">
        <v>204</v>
      </c>
      <c r="D42" s="28" t="s">
        <v>103</v>
      </c>
      <c r="E42" s="29" t="s">
        <v>205</v>
      </c>
      <c r="F42" s="30" t="s">
        <v>206</v>
      </c>
      <c r="G42" s="27" t="s">
        <v>59</v>
      </c>
      <c r="H42" s="31">
        <v>9</v>
      </c>
      <c r="I42" s="31">
        <v>8</v>
      </c>
      <c r="J42" s="31" t="s">
        <v>28</v>
      </c>
      <c r="K42" s="31" t="s">
        <v>28</v>
      </c>
      <c r="L42" s="38"/>
      <c r="M42" s="38"/>
      <c r="N42" s="38"/>
      <c r="O42" s="96"/>
      <c r="P42" s="33">
        <v>9</v>
      </c>
      <c r="Q42" s="34">
        <f t="shared" ref="Q42:Q59" si="5">ROUND(SUMPRODUCT(H42:P42,$H$9:$P$9)/100,1)</f>
        <v>8.6999999999999993</v>
      </c>
      <c r="R42" s="35" t="str">
        <f t="shared" ref="R42:R59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6" t="str">
        <f t="shared" ref="S42:S59" si="7">IF($Q42&lt;4,"Kém",IF(AND($Q42&gt;=4,$Q42&lt;=5.4),"Trung bình yếu",IF(AND($Q42&gt;=5.5,$Q42&lt;=6.9),"Trung bình",IF(AND($Q42&gt;=7,$Q42&lt;=8.4),"Khá",IF(AND($Q42&gt;=8.5,$Q42&lt;=10),"Giỏi","")))))</f>
        <v>Giỏi</v>
      </c>
      <c r="T42" s="37" t="str">
        <f t="shared" ref="T42:T59" si="8">+IF(OR($H42=0,$I42=0,$J42=0,$K42=0),"Không đủ ĐKDT","")</f>
        <v/>
      </c>
      <c r="U42" s="88" t="s">
        <v>385</v>
      </c>
      <c r="V42" s="3"/>
      <c r="W42" s="25"/>
      <c r="X42" s="75" t="str">
        <f t="shared" ref="X42:X59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28</v>
      </c>
      <c r="C43" s="27" t="s">
        <v>152</v>
      </c>
      <c r="D43" s="28" t="s">
        <v>153</v>
      </c>
      <c r="E43" s="29" t="s">
        <v>154</v>
      </c>
      <c r="F43" s="30" t="s">
        <v>155</v>
      </c>
      <c r="G43" s="27" t="s">
        <v>55</v>
      </c>
      <c r="H43" s="31">
        <v>9</v>
      </c>
      <c r="I43" s="31">
        <v>7.5</v>
      </c>
      <c r="J43" s="31" t="s">
        <v>28</v>
      </c>
      <c r="K43" s="31" t="s">
        <v>28</v>
      </c>
      <c r="L43" s="38"/>
      <c r="M43" s="38"/>
      <c r="N43" s="38"/>
      <c r="O43" s="96"/>
      <c r="P43" s="33">
        <v>6</v>
      </c>
      <c r="Q43" s="34">
        <f t="shared" si="5"/>
        <v>6.8</v>
      </c>
      <c r="R43" s="35" t="str">
        <f t="shared" si="6"/>
        <v>C+</v>
      </c>
      <c r="S43" s="36" t="str">
        <f t="shared" si="7"/>
        <v>Trung bình</v>
      </c>
      <c r="T43" s="37" t="str">
        <f t="shared" si="8"/>
        <v/>
      </c>
      <c r="U43" s="88" t="s">
        <v>385</v>
      </c>
      <c r="V43" s="3"/>
      <c r="W43" s="25"/>
      <c r="X43" s="75" t="str">
        <f t="shared" si="9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26</v>
      </c>
      <c r="C44" s="27" t="s">
        <v>144</v>
      </c>
      <c r="D44" s="28" t="s">
        <v>145</v>
      </c>
      <c r="E44" s="29" t="s">
        <v>146</v>
      </c>
      <c r="F44" s="30" t="s">
        <v>147</v>
      </c>
      <c r="G44" s="27" t="s">
        <v>59</v>
      </c>
      <c r="H44" s="31">
        <v>9</v>
      </c>
      <c r="I44" s="31">
        <v>7</v>
      </c>
      <c r="J44" s="31" t="s">
        <v>28</v>
      </c>
      <c r="K44" s="31" t="s">
        <v>28</v>
      </c>
      <c r="L44" s="38"/>
      <c r="M44" s="38"/>
      <c r="N44" s="38"/>
      <c r="O44" s="96"/>
      <c r="P44" s="33">
        <v>6</v>
      </c>
      <c r="Q44" s="34">
        <f t="shared" si="5"/>
        <v>6.6</v>
      </c>
      <c r="R44" s="35" t="str">
        <f t="shared" si="6"/>
        <v>C+</v>
      </c>
      <c r="S44" s="36" t="str">
        <f t="shared" si="7"/>
        <v>Trung bình</v>
      </c>
      <c r="T44" s="37" t="str">
        <f t="shared" si="8"/>
        <v/>
      </c>
      <c r="U44" s="88" t="s">
        <v>385</v>
      </c>
      <c r="V44" s="3"/>
      <c r="W44" s="25"/>
      <c r="X44" s="75" t="str">
        <f t="shared" si="9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43</v>
      </c>
      <c r="C45" s="27" t="s">
        <v>207</v>
      </c>
      <c r="D45" s="28" t="s">
        <v>208</v>
      </c>
      <c r="E45" s="29" t="s">
        <v>209</v>
      </c>
      <c r="F45" s="30" t="s">
        <v>210</v>
      </c>
      <c r="G45" s="27" t="s">
        <v>55</v>
      </c>
      <c r="H45" s="31">
        <v>10</v>
      </c>
      <c r="I45" s="31">
        <v>8</v>
      </c>
      <c r="J45" s="31" t="s">
        <v>28</v>
      </c>
      <c r="K45" s="31" t="s">
        <v>28</v>
      </c>
      <c r="L45" s="38"/>
      <c r="M45" s="38"/>
      <c r="N45" s="38"/>
      <c r="O45" s="96"/>
      <c r="P45" s="33">
        <v>8</v>
      </c>
      <c r="Q45" s="34">
        <f t="shared" si="5"/>
        <v>8.1999999999999993</v>
      </c>
      <c r="R45" s="35" t="str">
        <f t="shared" si="6"/>
        <v>B+</v>
      </c>
      <c r="S45" s="36" t="str">
        <f t="shared" si="7"/>
        <v>Khá</v>
      </c>
      <c r="T45" s="37" t="str">
        <f t="shared" si="8"/>
        <v/>
      </c>
      <c r="U45" s="88" t="s">
        <v>385</v>
      </c>
      <c r="V45" s="3"/>
      <c r="W45" s="25"/>
      <c r="X45" s="75" t="str">
        <f t="shared" si="9"/>
        <v>Đạt</v>
      </c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</row>
    <row r="46" spans="2:39" ht="30" customHeight="1">
      <c r="B46" s="26">
        <v>29</v>
      </c>
      <c r="C46" s="27" t="s">
        <v>156</v>
      </c>
      <c r="D46" s="28" t="s">
        <v>157</v>
      </c>
      <c r="E46" s="29" t="s">
        <v>154</v>
      </c>
      <c r="F46" s="30" t="s">
        <v>158</v>
      </c>
      <c r="G46" s="27" t="s">
        <v>59</v>
      </c>
      <c r="H46" s="31">
        <v>9</v>
      </c>
      <c r="I46" s="31">
        <v>8</v>
      </c>
      <c r="J46" s="31" t="s">
        <v>28</v>
      </c>
      <c r="K46" s="31" t="s">
        <v>28</v>
      </c>
      <c r="L46" s="38"/>
      <c r="M46" s="38"/>
      <c r="N46" s="38"/>
      <c r="O46" s="96"/>
      <c r="P46" s="33">
        <v>9.5</v>
      </c>
      <c r="Q46" s="34">
        <f t="shared" si="5"/>
        <v>9</v>
      </c>
      <c r="R46" s="35" t="str">
        <f t="shared" si="6"/>
        <v>A+</v>
      </c>
      <c r="S46" s="36" t="str">
        <f t="shared" si="7"/>
        <v>Giỏi</v>
      </c>
      <c r="T46" s="37" t="str">
        <f t="shared" si="8"/>
        <v/>
      </c>
      <c r="U46" s="88" t="s">
        <v>385</v>
      </c>
      <c r="V46" s="3"/>
      <c r="W46" s="25"/>
      <c r="X46" s="75" t="str">
        <f t="shared" si="9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48</v>
      </c>
      <c r="C47" s="27" t="s">
        <v>227</v>
      </c>
      <c r="D47" s="28" t="s">
        <v>224</v>
      </c>
      <c r="E47" s="29" t="s">
        <v>228</v>
      </c>
      <c r="F47" s="30" t="s">
        <v>229</v>
      </c>
      <c r="G47" s="27" t="s">
        <v>59</v>
      </c>
      <c r="H47" s="31">
        <v>9</v>
      </c>
      <c r="I47" s="31">
        <v>8</v>
      </c>
      <c r="J47" s="31" t="s">
        <v>28</v>
      </c>
      <c r="K47" s="31" t="s">
        <v>28</v>
      </c>
      <c r="L47" s="38"/>
      <c r="M47" s="38"/>
      <c r="N47" s="38"/>
      <c r="O47" s="96"/>
      <c r="P47" s="33">
        <v>5</v>
      </c>
      <c r="Q47" s="34">
        <f t="shared" si="5"/>
        <v>6.3</v>
      </c>
      <c r="R47" s="35" t="str">
        <f t="shared" si="6"/>
        <v>C</v>
      </c>
      <c r="S47" s="36" t="str">
        <f t="shared" si="7"/>
        <v>Trung bình</v>
      </c>
      <c r="T47" s="37" t="str">
        <f t="shared" si="8"/>
        <v/>
      </c>
      <c r="U47" s="88" t="s">
        <v>385</v>
      </c>
      <c r="V47" s="3"/>
      <c r="W47" s="25"/>
      <c r="X47" s="75" t="str">
        <f t="shared" si="9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47</v>
      </c>
      <c r="C48" s="27" t="s">
        <v>223</v>
      </c>
      <c r="D48" s="28" t="s">
        <v>224</v>
      </c>
      <c r="E48" s="29" t="s">
        <v>225</v>
      </c>
      <c r="F48" s="30" t="s">
        <v>226</v>
      </c>
      <c r="G48" s="27" t="s">
        <v>59</v>
      </c>
      <c r="H48" s="31">
        <v>9</v>
      </c>
      <c r="I48" s="31">
        <v>8</v>
      </c>
      <c r="J48" s="31" t="s">
        <v>28</v>
      </c>
      <c r="K48" s="31" t="s">
        <v>28</v>
      </c>
      <c r="L48" s="38"/>
      <c r="M48" s="38"/>
      <c r="N48" s="38"/>
      <c r="O48" s="96"/>
      <c r="P48" s="33">
        <v>8.5</v>
      </c>
      <c r="Q48" s="34">
        <f t="shared" si="5"/>
        <v>8.4</v>
      </c>
      <c r="R48" s="35" t="str">
        <f t="shared" si="6"/>
        <v>B+</v>
      </c>
      <c r="S48" s="36" t="str">
        <f t="shared" si="7"/>
        <v>Khá</v>
      </c>
      <c r="T48" s="37" t="str">
        <f t="shared" si="8"/>
        <v/>
      </c>
      <c r="U48" s="88" t="s">
        <v>385</v>
      </c>
      <c r="V48" s="3"/>
      <c r="W48" s="25"/>
      <c r="X48" s="75" t="str">
        <f t="shared" si="9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30" customHeight="1">
      <c r="B49" s="26">
        <v>41</v>
      </c>
      <c r="C49" s="27" t="s">
        <v>200</v>
      </c>
      <c r="D49" s="28" t="s">
        <v>201</v>
      </c>
      <c r="E49" s="29" t="s">
        <v>202</v>
      </c>
      <c r="F49" s="30" t="s">
        <v>203</v>
      </c>
      <c r="G49" s="27" t="s">
        <v>55</v>
      </c>
      <c r="H49" s="31">
        <v>8</v>
      </c>
      <c r="I49" s="31">
        <v>8.5</v>
      </c>
      <c r="J49" s="31" t="s">
        <v>28</v>
      </c>
      <c r="K49" s="31" t="s">
        <v>28</v>
      </c>
      <c r="L49" s="38"/>
      <c r="M49" s="38"/>
      <c r="N49" s="38"/>
      <c r="O49" s="96"/>
      <c r="P49" s="33">
        <v>8</v>
      </c>
      <c r="Q49" s="34">
        <f t="shared" si="5"/>
        <v>8.1999999999999993</v>
      </c>
      <c r="R49" s="35" t="str">
        <f t="shared" si="6"/>
        <v>B+</v>
      </c>
      <c r="S49" s="36" t="str">
        <f t="shared" si="7"/>
        <v>Khá</v>
      </c>
      <c r="T49" s="37" t="str">
        <f t="shared" si="8"/>
        <v/>
      </c>
      <c r="U49" s="88" t="s">
        <v>385</v>
      </c>
      <c r="V49" s="3"/>
      <c r="W49" s="25"/>
      <c r="X49" s="75" t="str">
        <f t="shared" si="9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30" customHeight="1">
      <c r="B50" s="26">
        <v>45</v>
      </c>
      <c r="C50" s="27" t="s">
        <v>215</v>
      </c>
      <c r="D50" s="28" t="s">
        <v>216</v>
      </c>
      <c r="E50" s="29" t="s">
        <v>217</v>
      </c>
      <c r="F50" s="30" t="s">
        <v>218</v>
      </c>
      <c r="G50" s="27" t="s">
        <v>59</v>
      </c>
      <c r="H50" s="31">
        <v>8</v>
      </c>
      <c r="I50" s="31">
        <v>8</v>
      </c>
      <c r="J50" s="31" t="s">
        <v>28</v>
      </c>
      <c r="K50" s="31" t="s">
        <v>28</v>
      </c>
      <c r="L50" s="38"/>
      <c r="M50" s="38"/>
      <c r="N50" s="38"/>
      <c r="O50" s="96"/>
      <c r="P50" s="33">
        <v>4.5</v>
      </c>
      <c r="Q50" s="34">
        <f t="shared" si="5"/>
        <v>5.9</v>
      </c>
      <c r="R50" s="35" t="str">
        <f t="shared" si="6"/>
        <v>C</v>
      </c>
      <c r="S50" s="36" t="str">
        <f t="shared" si="7"/>
        <v>Trung bình</v>
      </c>
      <c r="T50" s="37" t="str">
        <f t="shared" si="8"/>
        <v/>
      </c>
      <c r="U50" s="88" t="s">
        <v>385</v>
      </c>
      <c r="V50" s="3"/>
      <c r="W50" s="25"/>
      <c r="X50" s="75" t="str">
        <f t="shared" si="9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30" customHeight="1">
      <c r="B51" s="26">
        <v>40</v>
      </c>
      <c r="C51" s="27" t="s">
        <v>196</v>
      </c>
      <c r="D51" s="28" t="s">
        <v>197</v>
      </c>
      <c r="E51" s="29" t="s">
        <v>198</v>
      </c>
      <c r="F51" s="30" t="s">
        <v>199</v>
      </c>
      <c r="G51" s="27" t="s">
        <v>59</v>
      </c>
      <c r="H51" s="31">
        <v>10</v>
      </c>
      <c r="I51" s="31">
        <v>8</v>
      </c>
      <c r="J51" s="31" t="s">
        <v>28</v>
      </c>
      <c r="K51" s="31" t="s">
        <v>28</v>
      </c>
      <c r="L51" s="38"/>
      <c r="M51" s="38"/>
      <c r="N51" s="38"/>
      <c r="O51" s="96"/>
      <c r="P51" s="33">
        <v>8.5</v>
      </c>
      <c r="Q51" s="34">
        <f t="shared" si="5"/>
        <v>8.5</v>
      </c>
      <c r="R51" s="35" t="str">
        <f t="shared" si="6"/>
        <v>A</v>
      </c>
      <c r="S51" s="36" t="str">
        <f t="shared" si="7"/>
        <v>Giỏi</v>
      </c>
      <c r="T51" s="37" t="str">
        <f t="shared" si="8"/>
        <v/>
      </c>
      <c r="U51" s="88" t="s">
        <v>385</v>
      </c>
      <c r="V51" s="3"/>
      <c r="W51" s="25"/>
      <c r="X51" s="75" t="str">
        <f t="shared" si="9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30" customHeight="1">
      <c r="B52" s="26">
        <v>46</v>
      </c>
      <c r="C52" s="27" t="s">
        <v>219</v>
      </c>
      <c r="D52" s="28" t="s">
        <v>220</v>
      </c>
      <c r="E52" s="29" t="s">
        <v>221</v>
      </c>
      <c r="F52" s="30" t="s">
        <v>222</v>
      </c>
      <c r="G52" s="27" t="s">
        <v>55</v>
      </c>
      <c r="H52" s="31">
        <v>8</v>
      </c>
      <c r="I52" s="31">
        <v>8</v>
      </c>
      <c r="J52" s="31" t="s">
        <v>28</v>
      </c>
      <c r="K52" s="31" t="s">
        <v>28</v>
      </c>
      <c r="L52" s="38"/>
      <c r="M52" s="38"/>
      <c r="N52" s="38"/>
      <c r="O52" s="96"/>
      <c r="P52" s="33">
        <v>0</v>
      </c>
      <c r="Q52" s="34">
        <f t="shared" si="5"/>
        <v>3.2</v>
      </c>
      <c r="R52" s="35" t="str">
        <f t="shared" si="6"/>
        <v>F</v>
      </c>
      <c r="S52" s="36" t="str">
        <f t="shared" si="7"/>
        <v>Kém</v>
      </c>
      <c r="T52" s="37" t="str">
        <f t="shared" si="8"/>
        <v/>
      </c>
      <c r="U52" s="88" t="s">
        <v>385</v>
      </c>
      <c r="V52" s="3"/>
      <c r="W52" s="25"/>
      <c r="X52" s="75" t="str">
        <f t="shared" si="9"/>
        <v>Học lại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30" customHeight="1">
      <c r="B53" s="26">
        <v>39</v>
      </c>
      <c r="C53" s="27" t="s">
        <v>193</v>
      </c>
      <c r="D53" s="28" t="s">
        <v>194</v>
      </c>
      <c r="E53" s="29" t="s">
        <v>191</v>
      </c>
      <c r="F53" s="30" t="s">
        <v>195</v>
      </c>
      <c r="G53" s="27" t="s">
        <v>59</v>
      </c>
      <c r="H53" s="31">
        <v>10</v>
      </c>
      <c r="I53" s="31">
        <v>8</v>
      </c>
      <c r="J53" s="31" t="s">
        <v>28</v>
      </c>
      <c r="K53" s="31" t="s">
        <v>28</v>
      </c>
      <c r="L53" s="38"/>
      <c r="M53" s="38"/>
      <c r="N53" s="38"/>
      <c r="O53" s="96"/>
      <c r="P53" s="33">
        <v>8</v>
      </c>
      <c r="Q53" s="34">
        <f t="shared" si="5"/>
        <v>8.1999999999999993</v>
      </c>
      <c r="R53" s="35" t="str">
        <f t="shared" si="6"/>
        <v>B+</v>
      </c>
      <c r="S53" s="36" t="str">
        <f t="shared" si="7"/>
        <v>Khá</v>
      </c>
      <c r="T53" s="37" t="str">
        <f t="shared" si="8"/>
        <v/>
      </c>
      <c r="U53" s="88" t="s">
        <v>385</v>
      </c>
      <c r="V53" s="3"/>
      <c r="W53" s="25"/>
      <c r="X53" s="75" t="str">
        <f t="shared" si="9"/>
        <v>Đạt</v>
      </c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</row>
    <row r="54" spans="1:39" ht="30" customHeight="1">
      <c r="B54" s="26">
        <v>49</v>
      </c>
      <c r="C54" s="27" t="s">
        <v>230</v>
      </c>
      <c r="D54" s="28" t="s">
        <v>95</v>
      </c>
      <c r="E54" s="29" t="s">
        <v>231</v>
      </c>
      <c r="F54" s="30" t="s">
        <v>232</v>
      </c>
      <c r="G54" s="27" t="s">
        <v>55</v>
      </c>
      <c r="H54" s="31">
        <v>10</v>
      </c>
      <c r="I54" s="31">
        <v>8</v>
      </c>
      <c r="J54" s="31" t="s">
        <v>28</v>
      </c>
      <c r="K54" s="31" t="s">
        <v>28</v>
      </c>
      <c r="L54" s="38"/>
      <c r="M54" s="38"/>
      <c r="N54" s="38"/>
      <c r="O54" s="96"/>
      <c r="P54" s="33">
        <v>9</v>
      </c>
      <c r="Q54" s="34">
        <f t="shared" si="5"/>
        <v>8.8000000000000007</v>
      </c>
      <c r="R54" s="35" t="str">
        <f t="shared" si="6"/>
        <v>A</v>
      </c>
      <c r="S54" s="36" t="str">
        <f t="shared" si="7"/>
        <v>Giỏi</v>
      </c>
      <c r="T54" s="37" t="str">
        <f t="shared" si="8"/>
        <v/>
      </c>
      <c r="U54" s="88" t="s">
        <v>385</v>
      </c>
      <c r="V54" s="3"/>
      <c r="W54" s="25"/>
      <c r="X54" s="75" t="str">
        <f t="shared" si="9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1:39" ht="30" customHeight="1">
      <c r="B55" s="26">
        <v>50</v>
      </c>
      <c r="C55" s="27" t="s">
        <v>233</v>
      </c>
      <c r="D55" s="28" t="s">
        <v>95</v>
      </c>
      <c r="E55" s="29" t="s">
        <v>234</v>
      </c>
      <c r="F55" s="30" t="s">
        <v>235</v>
      </c>
      <c r="G55" s="27" t="s">
        <v>59</v>
      </c>
      <c r="H55" s="31">
        <v>10</v>
      </c>
      <c r="I55" s="31">
        <v>8.5</v>
      </c>
      <c r="J55" s="31" t="s">
        <v>28</v>
      </c>
      <c r="K55" s="31" t="s">
        <v>28</v>
      </c>
      <c r="L55" s="38"/>
      <c r="M55" s="38"/>
      <c r="N55" s="38"/>
      <c r="O55" s="96"/>
      <c r="P55" s="33">
        <v>9.5</v>
      </c>
      <c r="Q55" s="34">
        <f t="shared" si="5"/>
        <v>9.3000000000000007</v>
      </c>
      <c r="R55" s="35" t="str">
        <f t="shared" si="6"/>
        <v>A+</v>
      </c>
      <c r="S55" s="36" t="str">
        <f t="shared" si="7"/>
        <v>Giỏi</v>
      </c>
      <c r="T55" s="37" t="str">
        <f t="shared" si="8"/>
        <v/>
      </c>
      <c r="U55" s="88" t="s">
        <v>385</v>
      </c>
      <c r="V55" s="3"/>
      <c r="W55" s="25"/>
      <c r="X55" s="75" t="str">
        <f t="shared" si="9"/>
        <v>Đạt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1:39" ht="30" customHeight="1">
      <c r="B56" s="26">
        <v>30</v>
      </c>
      <c r="C56" s="27" t="s">
        <v>159</v>
      </c>
      <c r="D56" s="28" t="s">
        <v>160</v>
      </c>
      <c r="E56" s="29" t="s">
        <v>161</v>
      </c>
      <c r="F56" s="30" t="s">
        <v>162</v>
      </c>
      <c r="G56" s="27" t="s">
        <v>59</v>
      </c>
      <c r="H56" s="31">
        <v>10</v>
      </c>
      <c r="I56" s="31">
        <v>8.5</v>
      </c>
      <c r="J56" s="31" t="s">
        <v>28</v>
      </c>
      <c r="K56" s="31" t="s">
        <v>28</v>
      </c>
      <c r="L56" s="38"/>
      <c r="M56" s="38"/>
      <c r="N56" s="38"/>
      <c r="O56" s="96"/>
      <c r="P56" s="33">
        <v>9</v>
      </c>
      <c r="Q56" s="34">
        <f t="shared" si="5"/>
        <v>9</v>
      </c>
      <c r="R56" s="35" t="str">
        <f t="shared" si="6"/>
        <v>A+</v>
      </c>
      <c r="S56" s="36" t="str">
        <f t="shared" si="7"/>
        <v>Giỏi</v>
      </c>
      <c r="T56" s="37" t="str">
        <f t="shared" si="8"/>
        <v/>
      </c>
      <c r="U56" s="88" t="s">
        <v>385</v>
      </c>
      <c r="V56" s="3"/>
      <c r="W56" s="25"/>
      <c r="X56" s="75" t="str">
        <f t="shared" si="9"/>
        <v>Đạt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1:39" ht="30" customHeight="1">
      <c r="B57" s="26">
        <v>44</v>
      </c>
      <c r="C57" s="27" t="s">
        <v>211</v>
      </c>
      <c r="D57" s="28" t="s">
        <v>212</v>
      </c>
      <c r="E57" s="29" t="s">
        <v>213</v>
      </c>
      <c r="F57" s="30" t="s">
        <v>214</v>
      </c>
      <c r="G57" s="27" t="s">
        <v>59</v>
      </c>
      <c r="H57" s="31">
        <v>10</v>
      </c>
      <c r="I57" s="31">
        <v>8.5</v>
      </c>
      <c r="J57" s="31" t="s">
        <v>28</v>
      </c>
      <c r="K57" s="31" t="s">
        <v>28</v>
      </c>
      <c r="L57" s="38"/>
      <c r="M57" s="38"/>
      <c r="N57" s="38"/>
      <c r="O57" s="96"/>
      <c r="P57" s="33">
        <v>8.5</v>
      </c>
      <c r="Q57" s="34">
        <f t="shared" si="5"/>
        <v>8.6999999999999993</v>
      </c>
      <c r="R57" s="35" t="str">
        <f t="shared" si="6"/>
        <v>A</v>
      </c>
      <c r="S57" s="36" t="str">
        <f t="shared" si="7"/>
        <v>Giỏi</v>
      </c>
      <c r="T57" s="37" t="str">
        <f t="shared" si="8"/>
        <v/>
      </c>
      <c r="U57" s="88" t="s">
        <v>385</v>
      </c>
      <c r="V57" s="3"/>
      <c r="W57" s="25"/>
      <c r="X57" s="75" t="str">
        <f t="shared" si="9"/>
        <v>Đạt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1:39" ht="30" customHeight="1">
      <c r="B58" s="26">
        <v>36</v>
      </c>
      <c r="C58" s="27" t="s">
        <v>182</v>
      </c>
      <c r="D58" s="28" t="s">
        <v>183</v>
      </c>
      <c r="E58" s="29" t="s">
        <v>180</v>
      </c>
      <c r="F58" s="30" t="s">
        <v>184</v>
      </c>
      <c r="G58" s="27" t="s">
        <v>59</v>
      </c>
      <c r="H58" s="31">
        <v>10</v>
      </c>
      <c r="I58" s="31">
        <v>8</v>
      </c>
      <c r="J58" s="31" t="s">
        <v>28</v>
      </c>
      <c r="K58" s="31" t="s">
        <v>28</v>
      </c>
      <c r="L58" s="38"/>
      <c r="M58" s="38"/>
      <c r="N58" s="38"/>
      <c r="O58" s="96"/>
      <c r="P58" s="33">
        <v>8.5</v>
      </c>
      <c r="Q58" s="34">
        <f t="shared" si="5"/>
        <v>8.5</v>
      </c>
      <c r="R58" s="35" t="str">
        <f t="shared" si="6"/>
        <v>A</v>
      </c>
      <c r="S58" s="36" t="str">
        <f t="shared" si="7"/>
        <v>Giỏi</v>
      </c>
      <c r="T58" s="37" t="str">
        <f t="shared" si="8"/>
        <v/>
      </c>
      <c r="U58" s="88" t="s">
        <v>385</v>
      </c>
      <c r="V58" s="3"/>
      <c r="W58" s="25"/>
      <c r="X58" s="75" t="str">
        <f t="shared" si="9"/>
        <v>Đạt</v>
      </c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1:39" ht="30" customHeight="1">
      <c r="B59" s="26">
        <v>33</v>
      </c>
      <c r="C59" s="27" t="s">
        <v>171</v>
      </c>
      <c r="D59" s="28" t="s">
        <v>172</v>
      </c>
      <c r="E59" s="29" t="s">
        <v>173</v>
      </c>
      <c r="F59" s="30" t="s">
        <v>174</v>
      </c>
      <c r="G59" s="27" t="s">
        <v>55</v>
      </c>
      <c r="H59" s="31">
        <v>8</v>
      </c>
      <c r="I59" s="31">
        <v>8</v>
      </c>
      <c r="J59" s="31" t="s">
        <v>28</v>
      </c>
      <c r="K59" s="31" t="s">
        <v>28</v>
      </c>
      <c r="L59" s="38"/>
      <c r="M59" s="38"/>
      <c r="N59" s="38"/>
      <c r="O59" s="96"/>
      <c r="P59" s="33">
        <v>7</v>
      </c>
      <c r="Q59" s="34">
        <f t="shared" si="5"/>
        <v>7.4</v>
      </c>
      <c r="R59" s="35" t="str">
        <f t="shared" si="6"/>
        <v>B</v>
      </c>
      <c r="S59" s="36" t="str">
        <f t="shared" si="7"/>
        <v>Khá</v>
      </c>
      <c r="T59" s="37" t="str">
        <f t="shared" si="8"/>
        <v/>
      </c>
      <c r="U59" s="88" t="s">
        <v>385</v>
      </c>
      <c r="V59" s="3"/>
      <c r="W59" s="25"/>
      <c r="X59" s="75" t="str">
        <f t="shared" si="9"/>
        <v>Đạt</v>
      </c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1:39" ht="9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97"/>
      <c r="P60" s="44"/>
      <c r="Q60" s="44"/>
      <c r="R60" s="44"/>
      <c r="S60" s="44"/>
      <c r="T60" s="44"/>
      <c r="U60" s="2"/>
      <c r="V60" s="3"/>
    </row>
    <row r="61" spans="1:39" ht="16.5">
      <c r="A61" s="2"/>
      <c r="B61" s="121" t="s">
        <v>29</v>
      </c>
      <c r="C61" s="121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97"/>
      <c r="P61" s="44"/>
      <c r="Q61" s="44"/>
      <c r="R61" s="44"/>
      <c r="S61" s="44"/>
      <c r="T61" s="44"/>
      <c r="U61" s="2"/>
      <c r="V61" s="3"/>
    </row>
    <row r="62" spans="1:39" ht="16.5" customHeight="1">
      <c r="A62" s="2"/>
      <c r="B62" s="45" t="s">
        <v>30</v>
      </c>
      <c r="C62" s="45"/>
      <c r="D62" s="46">
        <f>+$AA$8</f>
        <v>50</v>
      </c>
      <c r="E62" s="47" t="s">
        <v>31</v>
      </c>
      <c r="F62" s="106" t="s">
        <v>32</v>
      </c>
      <c r="G62" s="106"/>
      <c r="H62" s="106"/>
      <c r="I62" s="106"/>
      <c r="J62" s="106"/>
      <c r="K62" s="106"/>
      <c r="L62" s="106"/>
      <c r="M62" s="106"/>
      <c r="N62" s="106"/>
      <c r="O62" s="106"/>
      <c r="P62" s="48">
        <f>$AA$8 -COUNTIF($T$9:$T$249,"Vắng") -COUNTIF($T$9:$T$249,"Vắng có phép") - COUNTIF($T$9:$T$249,"Đình chỉ thi") - COUNTIF($T$9:$T$249,"Không đủ ĐKDT")</f>
        <v>50</v>
      </c>
      <c r="Q62" s="48"/>
      <c r="R62" s="48"/>
      <c r="S62" s="49"/>
      <c r="T62" s="50" t="s">
        <v>31</v>
      </c>
      <c r="U62" s="89"/>
      <c r="V62" s="3"/>
    </row>
    <row r="63" spans="1:39" ht="16.5" customHeight="1">
      <c r="A63" s="2"/>
      <c r="B63" s="45" t="s">
        <v>33</v>
      </c>
      <c r="C63" s="45"/>
      <c r="D63" s="46">
        <f>+$AL$8</f>
        <v>49</v>
      </c>
      <c r="E63" s="47" t="s">
        <v>31</v>
      </c>
      <c r="F63" s="106" t="s">
        <v>34</v>
      </c>
      <c r="G63" s="106"/>
      <c r="H63" s="106"/>
      <c r="I63" s="106"/>
      <c r="J63" s="106"/>
      <c r="K63" s="106"/>
      <c r="L63" s="106"/>
      <c r="M63" s="106"/>
      <c r="N63" s="106"/>
      <c r="O63" s="106"/>
      <c r="P63" s="51">
        <f>COUNTIF($T$9:$T$125,"Vắng")</f>
        <v>0</v>
      </c>
      <c r="Q63" s="51"/>
      <c r="R63" s="51"/>
      <c r="S63" s="52"/>
      <c r="T63" s="50" t="s">
        <v>31</v>
      </c>
      <c r="U63" s="90"/>
      <c r="V63" s="3"/>
    </row>
    <row r="64" spans="1:39" ht="16.5" customHeight="1">
      <c r="A64" s="2"/>
      <c r="B64" s="45" t="s">
        <v>42</v>
      </c>
      <c r="C64" s="45"/>
      <c r="D64" s="61">
        <f>COUNTIF(X10:X59,"Học lại")</f>
        <v>1</v>
      </c>
      <c r="E64" s="47" t="s">
        <v>31</v>
      </c>
      <c r="F64" s="106" t="s">
        <v>43</v>
      </c>
      <c r="G64" s="106"/>
      <c r="H64" s="106"/>
      <c r="I64" s="106"/>
      <c r="J64" s="106"/>
      <c r="K64" s="106"/>
      <c r="L64" s="106"/>
      <c r="M64" s="106"/>
      <c r="N64" s="106"/>
      <c r="O64" s="106"/>
      <c r="P64" s="48">
        <f>COUNTIF($T$9:$T$125,"Vắng có phép")</f>
        <v>0</v>
      </c>
      <c r="Q64" s="48"/>
      <c r="R64" s="48"/>
      <c r="S64" s="49"/>
      <c r="T64" s="50" t="s">
        <v>31</v>
      </c>
      <c r="U64" s="89"/>
      <c r="V64" s="3"/>
    </row>
    <row r="65" spans="1:39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97"/>
      <c r="P65" s="44"/>
      <c r="Q65" s="44"/>
      <c r="R65" s="44"/>
      <c r="S65" s="44"/>
      <c r="T65" s="44"/>
      <c r="U65" s="2"/>
      <c r="V65" s="3"/>
    </row>
    <row r="66" spans="1:39">
      <c r="B66" s="80" t="s">
        <v>44</v>
      </c>
      <c r="C66" s="80"/>
      <c r="D66" s="81">
        <f>COUNTIF(X10:X59,"Thi lại")</f>
        <v>0</v>
      </c>
      <c r="E66" s="82" t="s">
        <v>31</v>
      </c>
      <c r="F66" s="3"/>
      <c r="G66" s="3"/>
      <c r="H66" s="3"/>
      <c r="I66" s="3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3"/>
    </row>
    <row r="67" spans="1:39" ht="24.75" customHeight="1">
      <c r="B67" s="80"/>
      <c r="C67" s="80"/>
      <c r="D67" s="81"/>
      <c r="E67" s="82"/>
      <c r="F67" s="3"/>
      <c r="G67" s="3"/>
      <c r="H67" s="3"/>
      <c r="I67" s="3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3"/>
    </row>
    <row r="68" spans="1:39">
      <c r="A68" s="53"/>
      <c r="B68" s="104"/>
      <c r="C68" s="104"/>
      <c r="D68" s="104"/>
      <c r="E68" s="104"/>
      <c r="F68" s="104"/>
      <c r="G68" s="104"/>
      <c r="H68" s="104"/>
      <c r="I68" s="54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3"/>
    </row>
    <row r="69" spans="1:39" ht="4.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98"/>
      <c r="P69" s="3"/>
      <c r="Q69" s="3"/>
      <c r="R69" s="3"/>
      <c r="S69" s="3"/>
      <c r="T69" s="3"/>
      <c r="V69" s="3"/>
    </row>
    <row r="70" spans="1:39" s="2" customFormat="1">
      <c r="B70" s="104"/>
      <c r="C70" s="104"/>
      <c r="D70" s="109"/>
      <c r="E70" s="109"/>
      <c r="F70" s="109"/>
      <c r="G70" s="109"/>
      <c r="H70" s="109"/>
      <c r="I70" s="58"/>
      <c r="J70" s="58"/>
      <c r="K70" s="44"/>
      <c r="L70" s="44"/>
      <c r="M70" s="44"/>
      <c r="N70" s="44"/>
      <c r="O70" s="97"/>
      <c r="P70" s="44"/>
      <c r="Q70" s="44"/>
      <c r="R70" s="44"/>
      <c r="S70" s="44"/>
      <c r="T70" s="44"/>
      <c r="V70" s="3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98"/>
      <c r="P71" s="3"/>
      <c r="Q71" s="3"/>
      <c r="R71" s="3"/>
      <c r="S71" s="3"/>
      <c r="T71" s="3"/>
      <c r="U71" s="1"/>
      <c r="V71" s="3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8"/>
      <c r="P72" s="3"/>
      <c r="Q72" s="3"/>
      <c r="R72" s="3"/>
      <c r="S72" s="3"/>
      <c r="T72" s="3"/>
      <c r="U72" s="1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98"/>
      <c r="P73" s="3"/>
      <c r="Q73" s="3"/>
      <c r="R73" s="3"/>
      <c r="S73" s="3"/>
      <c r="T73" s="3"/>
      <c r="U73" s="1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98"/>
      <c r="P74" s="3"/>
      <c r="Q74" s="3"/>
      <c r="R74" s="3"/>
      <c r="S74" s="3"/>
      <c r="T74" s="3"/>
      <c r="U74" s="1"/>
      <c r="V74" s="3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98"/>
      <c r="P75" s="3"/>
      <c r="Q75" s="3"/>
      <c r="R75" s="3"/>
      <c r="S75" s="3"/>
      <c r="T75" s="3"/>
      <c r="U75" s="1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 ht="18" customHeight="1">
      <c r="A76" s="1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98"/>
      <c r="P77" s="3"/>
      <c r="Q77" s="3"/>
      <c r="R77" s="3"/>
      <c r="S77" s="3"/>
      <c r="T77" s="3"/>
      <c r="U77" s="1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98"/>
      <c r="P78" s="3"/>
      <c r="Q78" s="3"/>
      <c r="R78" s="3"/>
      <c r="S78" s="3"/>
      <c r="T78" s="3"/>
      <c r="U78" s="1"/>
      <c r="V78" s="3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 ht="21.75" customHeight="1">
      <c r="A79" s="1"/>
      <c r="B79" s="104"/>
      <c r="C79" s="104"/>
      <c r="D79" s="104"/>
      <c r="E79" s="104"/>
      <c r="F79" s="104"/>
      <c r="G79" s="104"/>
      <c r="H79" s="104"/>
      <c r="I79" s="54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3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>
      <c r="A80" s="1"/>
      <c r="B80" s="39"/>
      <c r="C80" s="55"/>
      <c r="D80" s="55"/>
      <c r="E80" s="56"/>
      <c r="F80" s="56"/>
      <c r="G80" s="56"/>
      <c r="H80" s="57"/>
      <c r="I80" s="58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1" spans="1:39" s="2" customFormat="1">
      <c r="A81" s="1"/>
      <c r="B81" s="104"/>
      <c r="C81" s="104"/>
      <c r="D81" s="109"/>
      <c r="E81" s="109"/>
      <c r="F81" s="109"/>
      <c r="G81" s="109"/>
      <c r="H81" s="109"/>
      <c r="I81" s="58"/>
      <c r="J81" s="58"/>
      <c r="K81" s="44"/>
      <c r="L81" s="44"/>
      <c r="M81" s="44"/>
      <c r="N81" s="44"/>
      <c r="O81" s="97"/>
      <c r="P81" s="44"/>
      <c r="Q81" s="44"/>
      <c r="R81" s="44"/>
      <c r="S81" s="44"/>
      <c r="T81" s="44"/>
      <c r="V81" s="1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98"/>
      <c r="P82" s="3"/>
      <c r="Q82" s="3"/>
      <c r="R82" s="3"/>
      <c r="S82" s="3"/>
      <c r="T82" s="3"/>
      <c r="U82" s="1"/>
      <c r="V82" s="1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</row>
    <row r="86" spans="1:39">
      <c r="B86" s="107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</row>
  </sheetData>
  <sheetProtection formatCells="0" formatColumns="0" formatRows="0" insertColumns="0" insertRows="0" insertHyperlinks="0" deleteColumns="0" deleteRows="0" sort="0" autoFilter="0" pivotTables="0"/>
  <autoFilter ref="A8:AM59">
    <filterColumn colId="3" showButton="0"/>
  </autoFilter>
  <sortState ref="A10:AM59">
    <sortCondition ref="O10:O59"/>
  </sortState>
  <mergeCells count="59">
    <mergeCell ref="F62:O62"/>
    <mergeCell ref="F63:O63"/>
    <mergeCell ref="L7:L8"/>
    <mergeCell ref="H7:H8"/>
    <mergeCell ref="G5:O5"/>
    <mergeCell ref="P5:U5"/>
    <mergeCell ref="B1:G1"/>
    <mergeCell ref="H1:U1"/>
    <mergeCell ref="B2:G2"/>
    <mergeCell ref="H2:U2"/>
    <mergeCell ref="P4:R4"/>
    <mergeCell ref="S4:U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70:C70"/>
    <mergeCell ref="D70:H70"/>
    <mergeCell ref="S7:S8"/>
    <mergeCell ref="T7:T9"/>
    <mergeCell ref="U7:U9"/>
    <mergeCell ref="B9:G9"/>
    <mergeCell ref="B61:C61"/>
    <mergeCell ref="M7:M8"/>
    <mergeCell ref="N7:N8"/>
    <mergeCell ref="O7:O8"/>
    <mergeCell ref="P7:P8"/>
    <mergeCell ref="Q7:Q9"/>
    <mergeCell ref="R7:R8"/>
    <mergeCell ref="G7:G8"/>
    <mergeCell ref="J66:U66"/>
    <mergeCell ref="B68:H68"/>
    <mergeCell ref="J68:U68"/>
    <mergeCell ref="F64:O64"/>
    <mergeCell ref="B86:C86"/>
    <mergeCell ref="D86:I86"/>
    <mergeCell ref="J86:U86"/>
    <mergeCell ref="B76:C76"/>
    <mergeCell ref="D76:I76"/>
    <mergeCell ref="J76:U76"/>
    <mergeCell ref="B79:H79"/>
    <mergeCell ref="J79:U79"/>
    <mergeCell ref="B81:C81"/>
    <mergeCell ref="D81:H81"/>
    <mergeCell ref="J67:U67"/>
    <mergeCell ref="J80:U80"/>
  </mergeCells>
  <conditionalFormatting sqref="H10:N59 P10:P59">
    <cfRule type="cellIs" dxfId="6" priority="10" operator="greaterThan">
      <formula>10</formula>
    </cfRule>
  </conditionalFormatting>
  <conditionalFormatting sqref="O81:O1048576 O1:O79">
    <cfRule type="duplicateValues" dxfId="5" priority="2"/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4 Y2:AM8 X10:X5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M84"/>
  <sheetViews>
    <sheetView topLeftCell="B1" workbookViewId="0">
      <pane ySplit="3" topLeftCell="A70" activePane="bottomLeft" state="frozen"/>
      <selection activeCell="A6" sqref="A6:XFD6"/>
      <selection pane="bottomLeft" activeCell="B65" sqref="A65:XFD84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2.25" style="1" customWidth="1"/>
    <col min="4" max="4" width="15.5" style="1" customWidth="1"/>
    <col min="5" max="5" width="7.25" style="1" customWidth="1"/>
    <col min="6" max="6" width="9.375" style="1" hidden="1" customWidth="1"/>
    <col min="7" max="7" width="12.125" style="1" customWidth="1"/>
    <col min="8" max="8" width="6" style="1" customWidth="1"/>
    <col min="9" max="9" width="5.5" style="1" customWidth="1"/>
    <col min="10" max="11" width="4.375" style="1" hidden="1" customWidth="1"/>
    <col min="12" max="12" width="4.5" style="1" hidden="1" customWidth="1"/>
    <col min="13" max="13" width="5.125" style="1" hidden="1" customWidth="1"/>
    <col min="14" max="14" width="8.25" style="1" hidden="1" customWidth="1"/>
    <col min="15" max="15" width="21.375" style="99" hidden="1" customWidth="1"/>
    <col min="16" max="16" width="6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1.75" style="1" customWidth="1"/>
    <col min="21" max="21" width="5.75" style="1" customWidth="1"/>
    <col min="22" max="22" width="6.5" style="1" customWidth="1"/>
    <col min="23" max="23" width="6.5" style="2" customWidth="1"/>
    <col min="24" max="24" width="9" style="62"/>
    <col min="25" max="25" width="9.125" style="62" bestFit="1" customWidth="1"/>
    <col min="26" max="26" width="9" style="62"/>
    <col min="27" max="27" width="10.375" style="62" bestFit="1" customWidth="1"/>
    <col min="28" max="28" width="9.125" style="62" bestFit="1" customWidth="1"/>
    <col min="29" max="39" width="9" style="62"/>
    <col min="40" max="16384" width="9" style="1"/>
  </cols>
  <sheetData>
    <row r="1" spans="2:39" ht="27.75" customHeight="1">
      <c r="B1" s="134" t="s">
        <v>0</v>
      </c>
      <c r="C1" s="134"/>
      <c r="D1" s="134"/>
      <c r="E1" s="134"/>
      <c r="F1" s="134"/>
      <c r="G1" s="134"/>
      <c r="H1" s="135" t="s">
        <v>388</v>
      </c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3"/>
    </row>
    <row r="2" spans="2:39" ht="25.5" customHeight="1">
      <c r="B2" s="136" t="s">
        <v>1</v>
      </c>
      <c r="C2" s="136"/>
      <c r="D2" s="136"/>
      <c r="E2" s="136"/>
      <c r="F2" s="136"/>
      <c r="G2" s="136"/>
      <c r="H2" s="137" t="s">
        <v>45</v>
      </c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4"/>
      <c r="W2" s="5"/>
      <c r="AE2" s="63"/>
      <c r="AF2" s="64"/>
      <c r="AG2" s="63"/>
      <c r="AH2" s="63"/>
      <c r="AI2" s="63"/>
      <c r="AJ2" s="64"/>
      <c r="AK2" s="63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1"/>
      <c r="P3" s="8"/>
      <c r="Q3" s="8"/>
      <c r="R3" s="8"/>
      <c r="S3" s="8"/>
      <c r="T3" s="8"/>
      <c r="U3" s="86"/>
      <c r="V3" s="4"/>
      <c r="W3" s="5"/>
      <c r="AF3" s="65"/>
      <c r="AJ3" s="65"/>
    </row>
    <row r="4" spans="2:39" ht="30" customHeight="1">
      <c r="B4" s="125" t="s">
        <v>2</v>
      </c>
      <c r="C4" s="125"/>
      <c r="D4" s="84" t="s">
        <v>46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92"/>
      <c r="P4" s="133" t="s">
        <v>47</v>
      </c>
      <c r="Q4" s="133"/>
      <c r="R4" s="133"/>
      <c r="S4" s="133" t="s">
        <v>47</v>
      </c>
      <c r="T4" s="133"/>
      <c r="U4" s="133"/>
      <c r="X4" s="63"/>
      <c r="Y4" s="111" t="s">
        <v>41</v>
      </c>
      <c r="Z4" s="111" t="s">
        <v>8</v>
      </c>
      <c r="AA4" s="111" t="s">
        <v>40</v>
      </c>
      <c r="AB4" s="111" t="s">
        <v>39</v>
      </c>
      <c r="AC4" s="111"/>
      <c r="AD4" s="111"/>
      <c r="AE4" s="111"/>
      <c r="AF4" s="111" t="s">
        <v>38</v>
      </c>
      <c r="AG4" s="111"/>
      <c r="AH4" s="111" t="s">
        <v>36</v>
      </c>
      <c r="AI4" s="111"/>
      <c r="AJ4" s="111" t="s">
        <v>37</v>
      </c>
      <c r="AK4" s="111"/>
      <c r="AL4" s="111" t="s">
        <v>35</v>
      </c>
      <c r="AM4" s="111"/>
    </row>
    <row r="5" spans="2:39" ht="28.5" customHeight="1">
      <c r="B5" s="124" t="s">
        <v>3</v>
      </c>
      <c r="C5" s="124"/>
      <c r="D5" s="9">
        <v>2</v>
      </c>
      <c r="G5" s="138" t="s">
        <v>48</v>
      </c>
      <c r="H5" s="138"/>
      <c r="I5" s="138"/>
      <c r="J5" s="138"/>
      <c r="K5" s="138"/>
      <c r="L5" s="138"/>
      <c r="M5" s="138"/>
      <c r="N5" s="138"/>
      <c r="O5" s="138"/>
      <c r="P5" s="133" t="s">
        <v>49</v>
      </c>
      <c r="Q5" s="133"/>
      <c r="R5" s="133"/>
      <c r="S5" s="133"/>
      <c r="T5" s="133"/>
      <c r="U5" s="133"/>
      <c r="X5" s="63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3"/>
      <c r="P6" s="59"/>
      <c r="Q6" s="3"/>
      <c r="R6" s="3"/>
      <c r="S6" s="3"/>
      <c r="T6" s="3"/>
      <c r="X6" s="63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</row>
    <row r="7" spans="2:39" ht="44.25" customHeight="1">
      <c r="B7" s="112" t="s">
        <v>4</v>
      </c>
      <c r="C7" s="126" t="s">
        <v>5</v>
      </c>
      <c r="D7" s="128" t="s">
        <v>6</v>
      </c>
      <c r="E7" s="129"/>
      <c r="F7" s="112" t="s">
        <v>7</v>
      </c>
      <c r="G7" s="112" t="s">
        <v>8</v>
      </c>
      <c r="H7" s="132" t="s">
        <v>9</v>
      </c>
      <c r="I7" s="132" t="s">
        <v>10</v>
      </c>
      <c r="J7" s="132" t="s">
        <v>11</v>
      </c>
      <c r="K7" s="132" t="s">
        <v>12</v>
      </c>
      <c r="L7" s="122" t="s">
        <v>13</v>
      </c>
      <c r="M7" s="122" t="s">
        <v>14</v>
      </c>
      <c r="N7" s="122" t="s">
        <v>15</v>
      </c>
      <c r="O7" s="139"/>
      <c r="P7" s="122" t="s">
        <v>16</v>
      </c>
      <c r="Q7" s="112" t="s">
        <v>17</v>
      </c>
      <c r="R7" s="122" t="s">
        <v>18</v>
      </c>
      <c r="S7" s="112" t="s">
        <v>19</v>
      </c>
      <c r="T7" s="112" t="s">
        <v>20</v>
      </c>
      <c r="U7" s="115" t="s">
        <v>21</v>
      </c>
      <c r="X7" s="63"/>
      <c r="Y7" s="111"/>
      <c r="Z7" s="111"/>
      <c r="AA7" s="111"/>
      <c r="AB7" s="66" t="s">
        <v>22</v>
      </c>
      <c r="AC7" s="66" t="s">
        <v>23</v>
      </c>
      <c r="AD7" s="66" t="s">
        <v>24</v>
      </c>
      <c r="AE7" s="66" t="s">
        <v>25</v>
      </c>
      <c r="AF7" s="66" t="s">
        <v>26</v>
      </c>
      <c r="AG7" s="66" t="s">
        <v>25</v>
      </c>
      <c r="AH7" s="66" t="s">
        <v>26</v>
      </c>
      <c r="AI7" s="66" t="s">
        <v>25</v>
      </c>
      <c r="AJ7" s="66" t="s">
        <v>26</v>
      </c>
      <c r="AK7" s="66" t="s">
        <v>25</v>
      </c>
      <c r="AL7" s="66" t="s">
        <v>26</v>
      </c>
      <c r="AM7" s="67" t="s">
        <v>25</v>
      </c>
    </row>
    <row r="8" spans="2:39" ht="44.25" customHeight="1">
      <c r="B8" s="113"/>
      <c r="C8" s="127"/>
      <c r="D8" s="130"/>
      <c r="E8" s="131"/>
      <c r="F8" s="113"/>
      <c r="G8" s="113"/>
      <c r="H8" s="132"/>
      <c r="I8" s="132"/>
      <c r="J8" s="132"/>
      <c r="K8" s="132"/>
      <c r="L8" s="122"/>
      <c r="M8" s="122"/>
      <c r="N8" s="122"/>
      <c r="O8" s="140"/>
      <c r="P8" s="122"/>
      <c r="Q8" s="114"/>
      <c r="R8" s="122"/>
      <c r="S8" s="113"/>
      <c r="T8" s="114"/>
      <c r="U8" s="116"/>
      <c r="W8" s="11"/>
      <c r="X8" s="63"/>
      <c r="Y8" s="68" t="str">
        <f>+D4</f>
        <v>Truyền thông xã hội</v>
      </c>
      <c r="Z8" s="69" t="str">
        <f>+P4</f>
        <v>Nhóm: MUL1393-02</v>
      </c>
      <c r="AA8" s="70">
        <f>+$AJ$8+$AL$8+$AH$8</f>
        <v>48</v>
      </c>
      <c r="AB8" s="64">
        <f>COUNTIF($T$9:$T$117,"Khiển trách")</f>
        <v>0</v>
      </c>
      <c r="AC8" s="64">
        <f>COUNTIF($T$9:$T$117,"Cảnh cáo")</f>
        <v>0</v>
      </c>
      <c r="AD8" s="64">
        <f>COUNTIF($T$9:$T$117,"Đình chỉ thi")</f>
        <v>0</v>
      </c>
      <c r="AE8" s="71">
        <f>+($AB$8+$AC$8+$AD$8)/$AA$8*100%</f>
        <v>0</v>
      </c>
      <c r="AF8" s="64">
        <f>SUM(COUNTIF($T$9:$T$115,"Vắng"),COUNTIF($T$9:$T$115,"Vắng có phép"))</f>
        <v>2</v>
      </c>
      <c r="AG8" s="72">
        <f>+$AF$8/$AA$8</f>
        <v>4.1666666666666664E-2</v>
      </c>
      <c r="AH8" s="73">
        <f>COUNTIF($X$9:$X$115,"Thi lại")</f>
        <v>0</v>
      </c>
      <c r="AI8" s="72">
        <f>+$AH$8/$AA$8</f>
        <v>0</v>
      </c>
      <c r="AJ8" s="73">
        <f>COUNTIF($X$9:$X$116,"Học lại")</f>
        <v>4</v>
      </c>
      <c r="AK8" s="72">
        <f>+$AJ$8/$AA$8</f>
        <v>8.3333333333333329E-2</v>
      </c>
      <c r="AL8" s="64">
        <f>COUNTIF($X$10:$X$116,"Đạt")</f>
        <v>44</v>
      </c>
      <c r="AM8" s="71">
        <f>+$AL$8/$AA$8</f>
        <v>0.91666666666666663</v>
      </c>
    </row>
    <row r="9" spans="2:39" ht="27.75" customHeight="1">
      <c r="B9" s="118" t="s">
        <v>27</v>
      </c>
      <c r="C9" s="119"/>
      <c r="D9" s="119"/>
      <c r="E9" s="119"/>
      <c r="F9" s="119"/>
      <c r="G9" s="120"/>
      <c r="H9" s="12">
        <v>10</v>
      </c>
      <c r="I9" s="12">
        <v>30</v>
      </c>
      <c r="J9" s="13"/>
      <c r="K9" s="12"/>
      <c r="L9" s="14"/>
      <c r="M9" s="15"/>
      <c r="N9" s="15"/>
      <c r="O9" s="94"/>
      <c r="P9" s="60">
        <f>100-(H9+I9+J9+K9)</f>
        <v>60</v>
      </c>
      <c r="Q9" s="113"/>
      <c r="R9" s="16"/>
      <c r="S9" s="16"/>
      <c r="T9" s="113"/>
      <c r="U9" s="117"/>
      <c r="X9" s="63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2:39" ht="30" customHeight="1">
      <c r="B10" s="17">
        <v>46</v>
      </c>
      <c r="C10" s="18" t="s">
        <v>375</v>
      </c>
      <c r="D10" s="19" t="s">
        <v>376</v>
      </c>
      <c r="E10" s="20" t="s">
        <v>213</v>
      </c>
      <c r="F10" s="21" t="s">
        <v>377</v>
      </c>
      <c r="G10" s="18" t="s">
        <v>59</v>
      </c>
      <c r="H10" s="22">
        <v>10</v>
      </c>
      <c r="I10" s="22">
        <v>8</v>
      </c>
      <c r="J10" s="22" t="s">
        <v>28</v>
      </c>
      <c r="K10" s="22" t="s">
        <v>28</v>
      </c>
      <c r="L10" s="100"/>
      <c r="M10" s="100"/>
      <c r="N10" s="100"/>
      <c r="O10" s="95"/>
      <c r="P10" s="102">
        <v>8</v>
      </c>
      <c r="Q10" s="23">
        <f t="shared" ref="Q10:Q57" si="0">ROUND(SUMPRODUCT(H10:P10,$H$9:$P$9)/100,1)</f>
        <v>8.1999999999999993</v>
      </c>
      <c r="R10" s="24" t="str">
        <f t="shared" ref="R10:R5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103" t="str">
        <f t="shared" ref="S10:S57" si="2">IF($Q10&lt;4,"Kém",IF(AND($Q10&gt;=4,$Q10&lt;=5.4),"Trung bình yếu",IF(AND($Q10&gt;=5.5,$Q10&lt;=6.9),"Trung bình",IF(AND($Q10&gt;=7,$Q10&lt;=8.4),"Khá",IF(AND($Q10&gt;=8.5,$Q10&lt;=10),"Giỏi","")))))</f>
        <v>Khá</v>
      </c>
      <c r="T10" s="83" t="str">
        <f t="shared" ref="T10:T54" si="3">+IF(OR($H10=0,$I10=0,$J10=0,$K10=0),"Không đủ ĐKDT","")</f>
        <v/>
      </c>
      <c r="U10" s="87" t="s">
        <v>387</v>
      </c>
      <c r="V10" s="3"/>
      <c r="W10" s="25"/>
      <c r="X10" s="75" t="str">
        <f t="shared" ref="X10:X57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</row>
    <row r="11" spans="2:39" ht="30" customHeight="1">
      <c r="B11" s="26">
        <v>42</v>
      </c>
      <c r="C11" s="27" t="s">
        <v>363</v>
      </c>
      <c r="D11" s="28" t="s">
        <v>95</v>
      </c>
      <c r="E11" s="29" t="s">
        <v>364</v>
      </c>
      <c r="F11" s="30" t="s">
        <v>365</v>
      </c>
      <c r="G11" s="27" t="s">
        <v>59</v>
      </c>
      <c r="H11" s="31">
        <v>10</v>
      </c>
      <c r="I11" s="31">
        <v>9</v>
      </c>
      <c r="J11" s="31" t="s">
        <v>28</v>
      </c>
      <c r="K11" s="31" t="s">
        <v>28</v>
      </c>
      <c r="L11" s="38"/>
      <c r="M11" s="38"/>
      <c r="N11" s="38"/>
      <c r="O11" s="96"/>
      <c r="P11" s="33">
        <v>8</v>
      </c>
      <c r="Q11" s="34">
        <f t="shared" si="0"/>
        <v>8.5</v>
      </c>
      <c r="R11" s="35" t="str">
        <f t="shared" si="1"/>
        <v>A</v>
      </c>
      <c r="S11" s="36" t="str">
        <f t="shared" si="2"/>
        <v>Giỏi</v>
      </c>
      <c r="T11" s="37" t="str">
        <f t="shared" si="3"/>
        <v/>
      </c>
      <c r="U11" s="88" t="s">
        <v>387</v>
      </c>
      <c r="V11" s="3"/>
      <c r="W11" s="25"/>
      <c r="X11" s="75" t="str">
        <f t="shared" si="4"/>
        <v>Đạt</v>
      </c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</row>
    <row r="12" spans="2:39" ht="30" customHeight="1">
      <c r="B12" s="26">
        <v>41</v>
      </c>
      <c r="C12" s="27" t="s">
        <v>360</v>
      </c>
      <c r="D12" s="28" t="s">
        <v>361</v>
      </c>
      <c r="E12" s="29" t="s">
        <v>191</v>
      </c>
      <c r="F12" s="30" t="s">
        <v>362</v>
      </c>
      <c r="G12" s="27" t="s">
        <v>55</v>
      </c>
      <c r="H12" s="31">
        <v>10</v>
      </c>
      <c r="I12" s="31">
        <v>8</v>
      </c>
      <c r="J12" s="31" t="s">
        <v>28</v>
      </c>
      <c r="K12" s="31" t="s">
        <v>28</v>
      </c>
      <c r="L12" s="38"/>
      <c r="M12" s="38"/>
      <c r="N12" s="38"/>
      <c r="O12" s="96"/>
      <c r="P12" s="33">
        <v>8</v>
      </c>
      <c r="Q12" s="34">
        <f t="shared" si="0"/>
        <v>8.1999999999999993</v>
      </c>
      <c r="R12" s="35" t="str">
        <f t="shared" si="1"/>
        <v>B+</v>
      </c>
      <c r="S12" s="36" t="str">
        <f t="shared" si="2"/>
        <v>Khá</v>
      </c>
      <c r="T12" s="37" t="str">
        <f t="shared" si="3"/>
        <v/>
      </c>
      <c r="U12" s="88" t="s">
        <v>387</v>
      </c>
      <c r="V12" s="3"/>
      <c r="W12" s="25"/>
      <c r="X12" s="75" t="str">
        <f t="shared" si="4"/>
        <v>Đạt</v>
      </c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</row>
    <row r="13" spans="2:39" ht="30" customHeight="1">
      <c r="B13" s="26">
        <v>35</v>
      </c>
      <c r="C13" s="27" t="s">
        <v>344</v>
      </c>
      <c r="D13" s="28" t="s">
        <v>103</v>
      </c>
      <c r="E13" s="29" t="s">
        <v>342</v>
      </c>
      <c r="F13" s="30" t="s">
        <v>345</v>
      </c>
      <c r="G13" s="27" t="s">
        <v>59</v>
      </c>
      <c r="H13" s="31">
        <v>10</v>
      </c>
      <c r="I13" s="31">
        <v>8.5</v>
      </c>
      <c r="J13" s="31" t="s">
        <v>28</v>
      </c>
      <c r="K13" s="31" t="s">
        <v>28</v>
      </c>
      <c r="L13" s="38"/>
      <c r="M13" s="38"/>
      <c r="N13" s="38"/>
      <c r="O13" s="96"/>
      <c r="P13" s="33">
        <v>9.5</v>
      </c>
      <c r="Q13" s="34">
        <f t="shared" si="0"/>
        <v>9.3000000000000007</v>
      </c>
      <c r="R13" s="35" t="str">
        <f t="shared" si="1"/>
        <v>A+</v>
      </c>
      <c r="S13" s="36" t="str">
        <f t="shared" si="2"/>
        <v>Giỏi</v>
      </c>
      <c r="T13" s="37" t="str">
        <f t="shared" si="3"/>
        <v/>
      </c>
      <c r="U13" s="88" t="s">
        <v>387</v>
      </c>
      <c r="V13" s="3"/>
      <c r="W13" s="25"/>
      <c r="X13" s="75" t="str">
        <f t="shared" si="4"/>
        <v>Đạt</v>
      </c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</row>
    <row r="14" spans="2:39" ht="30" customHeight="1">
      <c r="B14" s="26">
        <v>40</v>
      </c>
      <c r="C14" s="27" t="s">
        <v>357</v>
      </c>
      <c r="D14" s="28" t="s">
        <v>358</v>
      </c>
      <c r="E14" s="29" t="s">
        <v>191</v>
      </c>
      <c r="F14" s="30" t="s">
        <v>359</v>
      </c>
      <c r="G14" s="27" t="s">
        <v>59</v>
      </c>
      <c r="H14" s="31">
        <v>10</v>
      </c>
      <c r="I14" s="31">
        <v>8</v>
      </c>
      <c r="J14" s="31" t="s">
        <v>28</v>
      </c>
      <c r="K14" s="31" t="s">
        <v>28</v>
      </c>
      <c r="L14" s="38"/>
      <c r="M14" s="38"/>
      <c r="N14" s="38"/>
      <c r="O14" s="96"/>
      <c r="P14" s="33">
        <v>5.5</v>
      </c>
      <c r="Q14" s="34">
        <f t="shared" si="0"/>
        <v>6.7</v>
      </c>
      <c r="R14" s="35" t="str">
        <f t="shared" si="1"/>
        <v>C+</v>
      </c>
      <c r="S14" s="36" t="str">
        <f t="shared" si="2"/>
        <v>Trung bình</v>
      </c>
      <c r="T14" s="37" t="str">
        <f t="shared" si="3"/>
        <v/>
      </c>
      <c r="U14" s="88" t="s">
        <v>387</v>
      </c>
      <c r="V14" s="3"/>
      <c r="W14" s="25"/>
      <c r="X14" s="75" t="str">
        <f t="shared" si="4"/>
        <v>Đạt</v>
      </c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</row>
    <row r="15" spans="2:39" ht="30" customHeight="1">
      <c r="B15" s="26">
        <v>33</v>
      </c>
      <c r="C15" s="27" t="s">
        <v>337</v>
      </c>
      <c r="D15" s="28" t="s">
        <v>338</v>
      </c>
      <c r="E15" s="29" t="s">
        <v>339</v>
      </c>
      <c r="F15" s="30" t="s">
        <v>340</v>
      </c>
      <c r="G15" s="27" t="s">
        <v>59</v>
      </c>
      <c r="H15" s="31">
        <v>9</v>
      </c>
      <c r="I15" s="31">
        <v>8</v>
      </c>
      <c r="J15" s="31" t="s">
        <v>28</v>
      </c>
      <c r="K15" s="31" t="s">
        <v>28</v>
      </c>
      <c r="L15" s="38"/>
      <c r="M15" s="38"/>
      <c r="N15" s="38"/>
      <c r="O15" s="96"/>
      <c r="P15" s="33">
        <v>7</v>
      </c>
      <c r="Q15" s="34">
        <f t="shared" si="0"/>
        <v>7.5</v>
      </c>
      <c r="R15" s="35" t="str">
        <f t="shared" si="1"/>
        <v>B</v>
      </c>
      <c r="S15" s="36" t="str">
        <f t="shared" si="2"/>
        <v>Khá</v>
      </c>
      <c r="T15" s="37" t="str">
        <f t="shared" si="3"/>
        <v/>
      </c>
      <c r="U15" s="88" t="s">
        <v>387</v>
      </c>
      <c r="V15" s="3"/>
      <c r="W15" s="25"/>
      <c r="X15" s="75" t="str">
        <f t="shared" si="4"/>
        <v>Đạt</v>
      </c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</row>
    <row r="16" spans="2:39" ht="30" customHeight="1">
      <c r="B16" s="26">
        <v>30</v>
      </c>
      <c r="C16" s="27" t="s">
        <v>327</v>
      </c>
      <c r="D16" s="28" t="s">
        <v>328</v>
      </c>
      <c r="E16" s="29" t="s">
        <v>329</v>
      </c>
      <c r="F16" s="30" t="s">
        <v>239</v>
      </c>
      <c r="G16" s="27" t="s">
        <v>59</v>
      </c>
      <c r="H16" s="31">
        <v>10</v>
      </c>
      <c r="I16" s="31">
        <v>8</v>
      </c>
      <c r="J16" s="31" t="s">
        <v>28</v>
      </c>
      <c r="K16" s="31" t="s">
        <v>28</v>
      </c>
      <c r="L16" s="38"/>
      <c r="M16" s="38"/>
      <c r="N16" s="38"/>
      <c r="O16" s="96"/>
      <c r="P16" s="33">
        <v>7.5</v>
      </c>
      <c r="Q16" s="34">
        <f t="shared" si="0"/>
        <v>7.9</v>
      </c>
      <c r="R16" s="35" t="str">
        <f t="shared" si="1"/>
        <v>B</v>
      </c>
      <c r="S16" s="36" t="str">
        <f t="shared" si="2"/>
        <v>Khá</v>
      </c>
      <c r="T16" s="37" t="str">
        <f t="shared" si="3"/>
        <v/>
      </c>
      <c r="U16" s="88" t="s">
        <v>387</v>
      </c>
      <c r="V16" s="3"/>
      <c r="W16" s="25"/>
      <c r="X16" s="75" t="str">
        <f t="shared" si="4"/>
        <v>Đạt</v>
      </c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</row>
    <row r="17" spans="2:39" ht="30" customHeight="1">
      <c r="B17" s="26">
        <v>31</v>
      </c>
      <c r="C17" s="27" t="s">
        <v>330</v>
      </c>
      <c r="D17" s="28" t="s">
        <v>331</v>
      </c>
      <c r="E17" s="29" t="s">
        <v>332</v>
      </c>
      <c r="F17" s="30" t="s">
        <v>333</v>
      </c>
      <c r="G17" s="27" t="s">
        <v>55</v>
      </c>
      <c r="H17" s="31">
        <v>10</v>
      </c>
      <c r="I17" s="31">
        <v>8.5</v>
      </c>
      <c r="J17" s="31" t="s">
        <v>28</v>
      </c>
      <c r="K17" s="31" t="s">
        <v>28</v>
      </c>
      <c r="L17" s="38"/>
      <c r="M17" s="38"/>
      <c r="N17" s="38"/>
      <c r="O17" s="96"/>
      <c r="P17" s="33">
        <v>7</v>
      </c>
      <c r="Q17" s="34">
        <f t="shared" si="0"/>
        <v>7.8</v>
      </c>
      <c r="R17" s="35" t="str">
        <f t="shared" si="1"/>
        <v>B</v>
      </c>
      <c r="S17" s="36" t="str">
        <f t="shared" si="2"/>
        <v>Khá</v>
      </c>
      <c r="T17" s="37" t="str">
        <f t="shared" si="3"/>
        <v/>
      </c>
      <c r="U17" s="88" t="s">
        <v>387</v>
      </c>
      <c r="V17" s="3"/>
      <c r="W17" s="25"/>
      <c r="X17" s="75" t="str">
        <f t="shared" si="4"/>
        <v>Đạt</v>
      </c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</row>
    <row r="18" spans="2:39" ht="30" customHeight="1">
      <c r="B18" s="26">
        <v>45</v>
      </c>
      <c r="C18" s="27" t="s">
        <v>372</v>
      </c>
      <c r="D18" s="28" t="s">
        <v>373</v>
      </c>
      <c r="E18" s="29" t="s">
        <v>213</v>
      </c>
      <c r="F18" s="30" t="s">
        <v>374</v>
      </c>
      <c r="G18" s="27" t="s">
        <v>59</v>
      </c>
      <c r="H18" s="31">
        <v>9</v>
      </c>
      <c r="I18" s="31">
        <v>8.5</v>
      </c>
      <c r="J18" s="31" t="s">
        <v>28</v>
      </c>
      <c r="K18" s="31" t="s">
        <v>28</v>
      </c>
      <c r="L18" s="38"/>
      <c r="M18" s="38"/>
      <c r="N18" s="38"/>
      <c r="O18" s="96"/>
      <c r="P18" s="33">
        <v>6.5</v>
      </c>
      <c r="Q18" s="34">
        <f t="shared" si="0"/>
        <v>7.4</v>
      </c>
      <c r="R18" s="35" t="str">
        <f t="shared" si="1"/>
        <v>B</v>
      </c>
      <c r="S18" s="36" t="str">
        <f t="shared" si="2"/>
        <v>Khá</v>
      </c>
      <c r="T18" s="37" t="str">
        <f t="shared" si="3"/>
        <v/>
      </c>
      <c r="U18" s="88" t="s">
        <v>387</v>
      </c>
      <c r="V18" s="3"/>
      <c r="W18" s="25"/>
      <c r="X18" s="75" t="str">
        <f t="shared" si="4"/>
        <v>Đạt</v>
      </c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</row>
    <row r="19" spans="2:39" ht="30" customHeight="1">
      <c r="B19" s="26">
        <v>36</v>
      </c>
      <c r="C19" s="27" t="s">
        <v>346</v>
      </c>
      <c r="D19" s="28" t="s">
        <v>347</v>
      </c>
      <c r="E19" s="29" t="s">
        <v>180</v>
      </c>
      <c r="F19" s="30" t="s">
        <v>348</v>
      </c>
      <c r="G19" s="27" t="s">
        <v>55</v>
      </c>
      <c r="H19" s="31">
        <v>10</v>
      </c>
      <c r="I19" s="31">
        <v>8.5</v>
      </c>
      <c r="J19" s="31" t="s">
        <v>28</v>
      </c>
      <c r="K19" s="31" t="s">
        <v>28</v>
      </c>
      <c r="L19" s="38"/>
      <c r="M19" s="38"/>
      <c r="N19" s="38"/>
      <c r="O19" s="96"/>
      <c r="P19" s="33">
        <v>6.5</v>
      </c>
      <c r="Q19" s="34">
        <f t="shared" si="0"/>
        <v>7.5</v>
      </c>
      <c r="R19" s="35" t="str">
        <f t="shared" si="1"/>
        <v>B</v>
      </c>
      <c r="S19" s="36" t="str">
        <f t="shared" si="2"/>
        <v>Khá</v>
      </c>
      <c r="T19" s="37" t="str">
        <f t="shared" si="3"/>
        <v/>
      </c>
      <c r="U19" s="88" t="s">
        <v>387</v>
      </c>
      <c r="V19" s="3"/>
      <c r="W19" s="25"/>
      <c r="X19" s="75" t="str">
        <f t="shared" si="4"/>
        <v>Đạt</v>
      </c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</row>
    <row r="20" spans="2:39" ht="30" customHeight="1">
      <c r="B20" s="26">
        <v>44</v>
      </c>
      <c r="C20" s="27" t="s">
        <v>369</v>
      </c>
      <c r="D20" s="28" t="s">
        <v>370</v>
      </c>
      <c r="E20" s="29" t="s">
        <v>213</v>
      </c>
      <c r="F20" s="30" t="s">
        <v>371</v>
      </c>
      <c r="G20" s="27" t="s">
        <v>55</v>
      </c>
      <c r="H20" s="31">
        <v>7</v>
      </c>
      <c r="I20" s="31">
        <v>8</v>
      </c>
      <c r="J20" s="31" t="s">
        <v>28</v>
      </c>
      <c r="K20" s="31" t="s">
        <v>28</v>
      </c>
      <c r="L20" s="38"/>
      <c r="M20" s="38"/>
      <c r="N20" s="38"/>
      <c r="O20" s="96"/>
      <c r="P20" s="33">
        <v>8</v>
      </c>
      <c r="Q20" s="34">
        <f t="shared" si="0"/>
        <v>7.9</v>
      </c>
      <c r="R20" s="35" t="str">
        <f t="shared" si="1"/>
        <v>B</v>
      </c>
      <c r="S20" s="36" t="str">
        <f t="shared" si="2"/>
        <v>Khá</v>
      </c>
      <c r="T20" s="37" t="str">
        <f t="shared" si="3"/>
        <v/>
      </c>
      <c r="U20" s="88" t="s">
        <v>387</v>
      </c>
      <c r="V20" s="3"/>
      <c r="W20" s="25"/>
      <c r="X20" s="75" t="str">
        <f t="shared" si="4"/>
        <v>Đạt</v>
      </c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</row>
    <row r="21" spans="2:39" ht="30" customHeight="1">
      <c r="B21" s="26">
        <v>28</v>
      </c>
      <c r="C21" s="27" t="s">
        <v>320</v>
      </c>
      <c r="D21" s="28" t="s">
        <v>321</v>
      </c>
      <c r="E21" s="29" t="s">
        <v>322</v>
      </c>
      <c r="F21" s="30" t="s">
        <v>323</v>
      </c>
      <c r="G21" s="27" t="s">
        <v>55</v>
      </c>
      <c r="H21" s="31">
        <v>9</v>
      </c>
      <c r="I21" s="31">
        <v>8</v>
      </c>
      <c r="J21" s="31" t="s">
        <v>28</v>
      </c>
      <c r="K21" s="31" t="s">
        <v>28</v>
      </c>
      <c r="L21" s="38"/>
      <c r="M21" s="38"/>
      <c r="N21" s="38"/>
      <c r="O21" s="96"/>
      <c r="P21" s="33">
        <v>8</v>
      </c>
      <c r="Q21" s="34">
        <f t="shared" si="0"/>
        <v>8.1</v>
      </c>
      <c r="R21" s="35" t="str">
        <f t="shared" si="1"/>
        <v>B+</v>
      </c>
      <c r="S21" s="36" t="str">
        <f t="shared" si="2"/>
        <v>Khá</v>
      </c>
      <c r="T21" s="37" t="str">
        <f t="shared" si="3"/>
        <v/>
      </c>
      <c r="U21" s="88" t="s">
        <v>387</v>
      </c>
      <c r="V21" s="3"/>
      <c r="W21" s="25"/>
      <c r="X21" s="75" t="str">
        <f t="shared" si="4"/>
        <v>Đạt</v>
      </c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</row>
    <row r="22" spans="2:39" ht="30" customHeight="1">
      <c r="B22" s="26">
        <v>48</v>
      </c>
      <c r="C22" s="27" t="s">
        <v>380</v>
      </c>
      <c r="D22" s="28" t="s">
        <v>381</v>
      </c>
      <c r="E22" s="29" t="s">
        <v>382</v>
      </c>
      <c r="F22" s="30" t="s">
        <v>383</v>
      </c>
      <c r="G22" s="27" t="s">
        <v>55</v>
      </c>
      <c r="H22" s="31">
        <v>7</v>
      </c>
      <c r="I22" s="31">
        <v>7.5</v>
      </c>
      <c r="J22" s="31" t="s">
        <v>28</v>
      </c>
      <c r="K22" s="31" t="s">
        <v>28</v>
      </c>
      <c r="L22" s="38"/>
      <c r="M22" s="38"/>
      <c r="N22" s="38"/>
      <c r="O22" s="96"/>
      <c r="P22" s="33">
        <v>6.5</v>
      </c>
      <c r="Q22" s="34">
        <f t="shared" si="0"/>
        <v>6.9</v>
      </c>
      <c r="R22" s="35" t="str">
        <f t="shared" si="1"/>
        <v>C+</v>
      </c>
      <c r="S22" s="36" t="str">
        <f t="shared" si="2"/>
        <v>Trung bình</v>
      </c>
      <c r="T22" s="37" t="str">
        <f t="shared" si="3"/>
        <v/>
      </c>
      <c r="U22" s="88" t="s">
        <v>387</v>
      </c>
      <c r="V22" s="3"/>
      <c r="W22" s="25"/>
      <c r="X22" s="75" t="str">
        <f t="shared" si="4"/>
        <v>Đạt</v>
      </c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</row>
    <row r="23" spans="2:39" ht="30" customHeight="1">
      <c r="B23" s="26">
        <v>26</v>
      </c>
      <c r="C23" s="27" t="s">
        <v>314</v>
      </c>
      <c r="D23" s="28" t="s">
        <v>315</v>
      </c>
      <c r="E23" s="29" t="s">
        <v>154</v>
      </c>
      <c r="F23" s="30" t="s">
        <v>316</v>
      </c>
      <c r="G23" s="27" t="s">
        <v>59</v>
      </c>
      <c r="H23" s="31">
        <v>7</v>
      </c>
      <c r="I23" s="31">
        <v>7</v>
      </c>
      <c r="J23" s="31" t="s">
        <v>28</v>
      </c>
      <c r="K23" s="31" t="s">
        <v>28</v>
      </c>
      <c r="L23" s="38"/>
      <c r="M23" s="38"/>
      <c r="N23" s="38"/>
      <c r="O23" s="96"/>
      <c r="P23" s="33">
        <v>4</v>
      </c>
      <c r="Q23" s="34">
        <f t="shared" si="0"/>
        <v>5.2</v>
      </c>
      <c r="R23" s="35" t="str">
        <f t="shared" si="1"/>
        <v>D+</v>
      </c>
      <c r="S23" s="36" t="str">
        <f t="shared" si="2"/>
        <v>Trung bình yếu</v>
      </c>
      <c r="T23" s="37" t="str">
        <f t="shared" si="3"/>
        <v/>
      </c>
      <c r="U23" s="88" t="s">
        <v>387</v>
      </c>
      <c r="V23" s="3"/>
      <c r="W23" s="25"/>
      <c r="X23" s="75" t="str">
        <f t="shared" si="4"/>
        <v>Đạt</v>
      </c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</row>
    <row r="24" spans="2:39" ht="30" customHeight="1">
      <c r="B24" s="26">
        <v>39</v>
      </c>
      <c r="C24" s="27" t="s">
        <v>354</v>
      </c>
      <c r="D24" s="28" t="s">
        <v>355</v>
      </c>
      <c r="E24" s="29" t="s">
        <v>353</v>
      </c>
      <c r="F24" s="30" t="s">
        <v>356</v>
      </c>
      <c r="G24" s="27" t="s">
        <v>59</v>
      </c>
      <c r="H24" s="31">
        <v>6</v>
      </c>
      <c r="I24" s="31">
        <v>7</v>
      </c>
      <c r="J24" s="31" t="s">
        <v>28</v>
      </c>
      <c r="K24" s="31" t="s">
        <v>28</v>
      </c>
      <c r="L24" s="38"/>
      <c r="M24" s="38"/>
      <c r="N24" s="38"/>
      <c r="O24" s="96"/>
      <c r="P24" s="33">
        <v>1.5</v>
      </c>
      <c r="Q24" s="34">
        <f t="shared" si="0"/>
        <v>3.6</v>
      </c>
      <c r="R24" s="35" t="str">
        <f t="shared" si="1"/>
        <v>F</v>
      </c>
      <c r="S24" s="36" t="str">
        <f t="shared" si="2"/>
        <v>Kém</v>
      </c>
      <c r="T24" s="37" t="str">
        <f t="shared" si="3"/>
        <v/>
      </c>
      <c r="U24" s="88" t="s">
        <v>387</v>
      </c>
      <c r="V24" s="3"/>
      <c r="W24" s="25"/>
      <c r="X24" s="75" t="str">
        <f t="shared" si="4"/>
        <v>Học lại</v>
      </c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</row>
    <row r="25" spans="2:39" ht="30" customHeight="1">
      <c r="B25" s="26">
        <v>29</v>
      </c>
      <c r="C25" s="27" t="s">
        <v>324</v>
      </c>
      <c r="D25" s="28" t="s">
        <v>258</v>
      </c>
      <c r="E25" s="29" t="s">
        <v>325</v>
      </c>
      <c r="F25" s="30" t="s">
        <v>326</v>
      </c>
      <c r="G25" s="27" t="s">
        <v>59</v>
      </c>
      <c r="H25" s="31">
        <v>10</v>
      </c>
      <c r="I25" s="31">
        <v>8</v>
      </c>
      <c r="J25" s="31" t="s">
        <v>28</v>
      </c>
      <c r="K25" s="31" t="s">
        <v>28</v>
      </c>
      <c r="L25" s="38"/>
      <c r="M25" s="38"/>
      <c r="N25" s="38"/>
      <c r="O25" s="96"/>
      <c r="P25" s="33">
        <v>7.5</v>
      </c>
      <c r="Q25" s="34">
        <f t="shared" si="0"/>
        <v>7.9</v>
      </c>
      <c r="R25" s="35" t="str">
        <f t="shared" si="1"/>
        <v>B</v>
      </c>
      <c r="S25" s="36" t="str">
        <f t="shared" si="2"/>
        <v>Khá</v>
      </c>
      <c r="T25" s="37" t="str">
        <f t="shared" si="3"/>
        <v/>
      </c>
      <c r="U25" s="88" t="s">
        <v>387</v>
      </c>
      <c r="V25" s="3"/>
      <c r="W25" s="25"/>
      <c r="X25" s="75" t="str">
        <f t="shared" si="4"/>
        <v>Đạt</v>
      </c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</row>
    <row r="26" spans="2:39" ht="30" customHeight="1">
      <c r="B26" s="26">
        <v>27</v>
      </c>
      <c r="C26" s="27" t="s">
        <v>317</v>
      </c>
      <c r="D26" s="28" t="s">
        <v>318</v>
      </c>
      <c r="E26" s="29" t="s">
        <v>161</v>
      </c>
      <c r="F26" s="30" t="s">
        <v>319</v>
      </c>
      <c r="G26" s="27" t="s">
        <v>55</v>
      </c>
      <c r="H26" s="31">
        <v>10</v>
      </c>
      <c r="I26" s="31">
        <v>8</v>
      </c>
      <c r="J26" s="31" t="s">
        <v>28</v>
      </c>
      <c r="K26" s="31" t="s">
        <v>28</v>
      </c>
      <c r="L26" s="38"/>
      <c r="M26" s="38"/>
      <c r="N26" s="38"/>
      <c r="O26" s="96"/>
      <c r="P26" s="33">
        <v>9</v>
      </c>
      <c r="Q26" s="34">
        <f t="shared" si="0"/>
        <v>8.8000000000000007</v>
      </c>
      <c r="R26" s="35" t="str">
        <f t="shared" si="1"/>
        <v>A</v>
      </c>
      <c r="S26" s="36" t="str">
        <f t="shared" si="2"/>
        <v>Giỏi</v>
      </c>
      <c r="T26" s="37" t="str">
        <f t="shared" si="3"/>
        <v/>
      </c>
      <c r="U26" s="88" t="s">
        <v>387</v>
      </c>
      <c r="V26" s="3"/>
      <c r="W26" s="25"/>
      <c r="X26" s="75" t="str">
        <f t="shared" si="4"/>
        <v>Đạt</v>
      </c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</row>
    <row r="27" spans="2:39" ht="30" customHeight="1">
      <c r="B27" s="26">
        <v>47</v>
      </c>
      <c r="C27" s="27" t="s">
        <v>378</v>
      </c>
      <c r="D27" s="28" t="s">
        <v>376</v>
      </c>
      <c r="E27" s="29" t="s">
        <v>213</v>
      </c>
      <c r="F27" s="30" t="s">
        <v>379</v>
      </c>
      <c r="G27" s="27" t="s">
        <v>55</v>
      </c>
      <c r="H27" s="31">
        <v>10</v>
      </c>
      <c r="I27" s="31">
        <v>8</v>
      </c>
      <c r="J27" s="31" t="s">
        <v>28</v>
      </c>
      <c r="K27" s="31" t="s">
        <v>28</v>
      </c>
      <c r="L27" s="38"/>
      <c r="M27" s="38"/>
      <c r="N27" s="38"/>
      <c r="O27" s="96"/>
      <c r="P27" s="33">
        <v>9</v>
      </c>
      <c r="Q27" s="34">
        <f t="shared" si="0"/>
        <v>8.8000000000000007</v>
      </c>
      <c r="R27" s="35" t="str">
        <f t="shared" si="1"/>
        <v>A</v>
      </c>
      <c r="S27" s="36" t="str">
        <f t="shared" si="2"/>
        <v>Giỏi</v>
      </c>
      <c r="T27" s="37" t="str">
        <f t="shared" si="3"/>
        <v/>
      </c>
      <c r="U27" s="88" t="s">
        <v>387</v>
      </c>
      <c r="V27" s="3"/>
      <c r="W27" s="25"/>
      <c r="X27" s="75" t="str">
        <f t="shared" si="4"/>
        <v>Đạt</v>
      </c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</row>
    <row r="28" spans="2:39" ht="30" customHeight="1">
      <c r="B28" s="26">
        <v>34</v>
      </c>
      <c r="C28" s="27" t="s">
        <v>341</v>
      </c>
      <c r="D28" s="28" t="s">
        <v>95</v>
      </c>
      <c r="E28" s="29" t="s">
        <v>342</v>
      </c>
      <c r="F28" s="30" t="s">
        <v>343</v>
      </c>
      <c r="G28" s="27" t="s">
        <v>55</v>
      </c>
      <c r="H28" s="31">
        <v>10</v>
      </c>
      <c r="I28" s="31">
        <v>8</v>
      </c>
      <c r="J28" s="31" t="s">
        <v>28</v>
      </c>
      <c r="K28" s="31" t="s">
        <v>28</v>
      </c>
      <c r="L28" s="38"/>
      <c r="M28" s="38"/>
      <c r="N28" s="38"/>
      <c r="O28" s="96"/>
      <c r="P28" s="33">
        <v>9</v>
      </c>
      <c r="Q28" s="34">
        <f t="shared" si="0"/>
        <v>8.8000000000000007</v>
      </c>
      <c r="R28" s="35" t="str">
        <f t="shared" si="1"/>
        <v>A</v>
      </c>
      <c r="S28" s="36" t="str">
        <f t="shared" si="2"/>
        <v>Giỏi</v>
      </c>
      <c r="T28" s="37" t="str">
        <f t="shared" si="3"/>
        <v/>
      </c>
      <c r="U28" s="88" t="s">
        <v>387</v>
      </c>
      <c r="V28" s="3"/>
      <c r="W28" s="25"/>
      <c r="X28" s="75" t="str">
        <f t="shared" si="4"/>
        <v>Đạt</v>
      </c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</row>
    <row r="29" spans="2:39" ht="30" customHeight="1">
      <c r="B29" s="26">
        <v>25</v>
      </c>
      <c r="C29" s="27" t="s">
        <v>311</v>
      </c>
      <c r="D29" s="28" t="s">
        <v>312</v>
      </c>
      <c r="E29" s="29" t="s">
        <v>306</v>
      </c>
      <c r="F29" s="30" t="s">
        <v>313</v>
      </c>
      <c r="G29" s="27" t="s">
        <v>55</v>
      </c>
      <c r="H29" s="31">
        <v>10</v>
      </c>
      <c r="I29" s="31">
        <v>8</v>
      </c>
      <c r="J29" s="31" t="s">
        <v>28</v>
      </c>
      <c r="K29" s="31" t="s">
        <v>28</v>
      </c>
      <c r="L29" s="38"/>
      <c r="M29" s="38"/>
      <c r="N29" s="38"/>
      <c r="O29" s="96"/>
      <c r="P29" s="33">
        <v>7</v>
      </c>
      <c r="Q29" s="34">
        <f t="shared" si="0"/>
        <v>7.6</v>
      </c>
      <c r="R29" s="35" t="str">
        <f t="shared" si="1"/>
        <v>B</v>
      </c>
      <c r="S29" s="36" t="str">
        <f t="shared" si="2"/>
        <v>Khá</v>
      </c>
      <c r="T29" s="37" t="str">
        <f t="shared" si="3"/>
        <v/>
      </c>
      <c r="U29" s="88" t="s">
        <v>387</v>
      </c>
      <c r="V29" s="3"/>
      <c r="W29" s="25"/>
      <c r="X29" s="75" t="str">
        <f t="shared" si="4"/>
        <v>Đạt</v>
      </c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</row>
    <row r="30" spans="2:39" ht="30" customHeight="1">
      <c r="B30" s="26">
        <v>37</v>
      </c>
      <c r="C30" s="27" t="s">
        <v>349</v>
      </c>
      <c r="D30" s="28" t="s">
        <v>335</v>
      </c>
      <c r="E30" s="29" t="s">
        <v>350</v>
      </c>
      <c r="F30" s="30" t="s">
        <v>351</v>
      </c>
      <c r="G30" s="27" t="s">
        <v>59</v>
      </c>
      <c r="H30" s="31">
        <v>9</v>
      </c>
      <c r="I30" s="31">
        <v>9</v>
      </c>
      <c r="J30" s="31" t="s">
        <v>28</v>
      </c>
      <c r="K30" s="31" t="s">
        <v>28</v>
      </c>
      <c r="L30" s="38"/>
      <c r="M30" s="38"/>
      <c r="N30" s="38"/>
      <c r="O30" s="96"/>
      <c r="P30" s="33">
        <v>9</v>
      </c>
      <c r="Q30" s="34">
        <f t="shared" si="0"/>
        <v>9</v>
      </c>
      <c r="R30" s="35" t="str">
        <f t="shared" si="1"/>
        <v>A+</v>
      </c>
      <c r="S30" s="36" t="str">
        <f t="shared" si="2"/>
        <v>Giỏi</v>
      </c>
      <c r="T30" s="37" t="str">
        <f t="shared" si="3"/>
        <v/>
      </c>
      <c r="U30" s="88" t="s">
        <v>387</v>
      </c>
      <c r="V30" s="3"/>
      <c r="W30" s="25"/>
      <c r="X30" s="75" t="str">
        <f t="shared" si="4"/>
        <v>Đạt</v>
      </c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</row>
    <row r="31" spans="2:39" ht="30" customHeight="1">
      <c r="B31" s="26">
        <v>32</v>
      </c>
      <c r="C31" s="27" t="s">
        <v>334</v>
      </c>
      <c r="D31" s="28" t="s">
        <v>335</v>
      </c>
      <c r="E31" s="29" t="s">
        <v>336</v>
      </c>
      <c r="F31" s="30" t="s">
        <v>226</v>
      </c>
      <c r="G31" s="27" t="s">
        <v>59</v>
      </c>
      <c r="H31" s="31">
        <v>10</v>
      </c>
      <c r="I31" s="31">
        <v>8.5</v>
      </c>
      <c r="J31" s="31" t="s">
        <v>28</v>
      </c>
      <c r="K31" s="31" t="s">
        <v>28</v>
      </c>
      <c r="L31" s="38"/>
      <c r="M31" s="38"/>
      <c r="N31" s="38"/>
      <c r="O31" s="96"/>
      <c r="P31" s="33">
        <v>10</v>
      </c>
      <c r="Q31" s="34">
        <f t="shared" si="0"/>
        <v>9.6</v>
      </c>
      <c r="R31" s="35" t="str">
        <f t="shared" si="1"/>
        <v>A+</v>
      </c>
      <c r="S31" s="36" t="str">
        <f t="shared" si="2"/>
        <v>Giỏi</v>
      </c>
      <c r="T31" s="37" t="str">
        <f t="shared" si="3"/>
        <v/>
      </c>
      <c r="U31" s="88" t="s">
        <v>387</v>
      </c>
      <c r="V31" s="3"/>
      <c r="W31" s="25"/>
      <c r="X31" s="75" t="str">
        <f t="shared" si="4"/>
        <v>Đạt</v>
      </c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</row>
    <row r="32" spans="2:39" ht="30" customHeight="1">
      <c r="B32" s="26">
        <v>17</v>
      </c>
      <c r="C32" s="27" t="s">
        <v>284</v>
      </c>
      <c r="D32" s="28" t="s">
        <v>95</v>
      </c>
      <c r="E32" s="29" t="s">
        <v>285</v>
      </c>
      <c r="F32" s="30" t="s">
        <v>81</v>
      </c>
      <c r="G32" s="27" t="s">
        <v>55</v>
      </c>
      <c r="H32" s="31">
        <v>10</v>
      </c>
      <c r="I32" s="31">
        <v>8</v>
      </c>
      <c r="J32" s="31" t="s">
        <v>28</v>
      </c>
      <c r="K32" s="31" t="s">
        <v>28</v>
      </c>
      <c r="L32" s="38"/>
      <c r="M32" s="38"/>
      <c r="N32" s="38"/>
      <c r="O32" s="96"/>
      <c r="P32" s="33">
        <v>8</v>
      </c>
      <c r="Q32" s="34">
        <f t="shared" si="0"/>
        <v>8.1999999999999993</v>
      </c>
      <c r="R32" s="35" t="str">
        <f t="shared" si="1"/>
        <v>B+</v>
      </c>
      <c r="S32" s="36" t="str">
        <f t="shared" si="2"/>
        <v>Khá</v>
      </c>
      <c r="T32" s="37" t="str">
        <f t="shared" si="3"/>
        <v/>
      </c>
      <c r="U32" s="88" t="s">
        <v>386</v>
      </c>
      <c r="V32" s="3"/>
      <c r="W32" s="25"/>
      <c r="X32" s="75" t="str">
        <f t="shared" si="4"/>
        <v>Đạt</v>
      </c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</row>
    <row r="33" spans="2:39" ht="30" customHeight="1">
      <c r="B33" s="26">
        <v>9</v>
      </c>
      <c r="C33" s="27" t="s">
        <v>260</v>
      </c>
      <c r="D33" s="28" t="s">
        <v>261</v>
      </c>
      <c r="E33" s="29" t="s">
        <v>262</v>
      </c>
      <c r="F33" s="30" t="s">
        <v>263</v>
      </c>
      <c r="G33" s="27" t="s">
        <v>55</v>
      </c>
      <c r="H33" s="31">
        <v>10</v>
      </c>
      <c r="I33" s="31">
        <v>8.5</v>
      </c>
      <c r="J33" s="31" t="s">
        <v>28</v>
      </c>
      <c r="K33" s="31" t="s">
        <v>28</v>
      </c>
      <c r="L33" s="38"/>
      <c r="M33" s="38"/>
      <c r="N33" s="38"/>
      <c r="O33" s="96"/>
      <c r="P33" s="33">
        <v>8.5</v>
      </c>
      <c r="Q33" s="34">
        <f t="shared" si="0"/>
        <v>8.6999999999999993</v>
      </c>
      <c r="R33" s="35" t="str">
        <f t="shared" si="1"/>
        <v>A</v>
      </c>
      <c r="S33" s="36" t="str">
        <f t="shared" si="2"/>
        <v>Giỏi</v>
      </c>
      <c r="T33" s="37" t="str">
        <f t="shared" si="3"/>
        <v/>
      </c>
      <c r="U33" s="88" t="s">
        <v>386</v>
      </c>
      <c r="V33" s="3"/>
      <c r="W33" s="25"/>
      <c r="X33" s="75" t="str">
        <f t="shared" si="4"/>
        <v>Đạt</v>
      </c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</row>
    <row r="34" spans="2:39" ht="30" customHeight="1">
      <c r="B34" s="26">
        <v>4</v>
      </c>
      <c r="C34" s="27" t="s">
        <v>244</v>
      </c>
      <c r="D34" s="28" t="s">
        <v>245</v>
      </c>
      <c r="E34" s="29" t="s">
        <v>53</v>
      </c>
      <c r="F34" s="30" t="s">
        <v>246</v>
      </c>
      <c r="G34" s="27" t="s">
        <v>55</v>
      </c>
      <c r="H34" s="31">
        <v>10</v>
      </c>
      <c r="I34" s="31">
        <v>8</v>
      </c>
      <c r="J34" s="31" t="s">
        <v>28</v>
      </c>
      <c r="K34" s="31" t="s">
        <v>28</v>
      </c>
      <c r="L34" s="38"/>
      <c r="M34" s="38"/>
      <c r="N34" s="38"/>
      <c r="O34" s="96"/>
      <c r="P34" s="33">
        <v>7.5</v>
      </c>
      <c r="Q34" s="34">
        <f t="shared" si="0"/>
        <v>7.9</v>
      </c>
      <c r="R34" s="35" t="str">
        <f t="shared" si="1"/>
        <v>B</v>
      </c>
      <c r="S34" s="36" t="str">
        <f t="shared" si="2"/>
        <v>Khá</v>
      </c>
      <c r="T34" s="37" t="str">
        <f t="shared" si="3"/>
        <v/>
      </c>
      <c r="U34" s="88" t="s">
        <v>386</v>
      </c>
      <c r="V34" s="3"/>
      <c r="W34" s="25"/>
      <c r="X34" s="75" t="str">
        <f t="shared" si="4"/>
        <v>Đạt</v>
      </c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</row>
    <row r="35" spans="2:39" ht="30" customHeight="1">
      <c r="B35" s="26">
        <v>5</v>
      </c>
      <c r="C35" s="27" t="s">
        <v>247</v>
      </c>
      <c r="D35" s="28" t="s">
        <v>248</v>
      </c>
      <c r="E35" s="29" t="s">
        <v>389</v>
      </c>
      <c r="F35" s="30" t="s">
        <v>77</v>
      </c>
      <c r="G35" s="27" t="s">
        <v>55</v>
      </c>
      <c r="H35" s="31">
        <v>9</v>
      </c>
      <c r="I35" s="31">
        <v>8.5</v>
      </c>
      <c r="J35" s="31" t="s">
        <v>28</v>
      </c>
      <c r="K35" s="31" t="s">
        <v>28</v>
      </c>
      <c r="L35" s="38"/>
      <c r="M35" s="38"/>
      <c r="N35" s="38"/>
      <c r="O35" s="96"/>
      <c r="P35" s="33">
        <v>8.5</v>
      </c>
      <c r="Q35" s="34">
        <f t="shared" si="0"/>
        <v>8.6</v>
      </c>
      <c r="R35" s="35" t="str">
        <f t="shared" si="1"/>
        <v>A</v>
      </c>
      <c r="S35" s="36" t="str">
        <f t="shared" si="2"/>
        <v>Giỏi</v>
      </c>
      <c r="T35" s="37" t="str">
        <f t="shared" si="3"/>
        <v/>
      </c>
      <c r="U35" s="88" t="s">
        <v>386</v>
      </c>
      <c r="V35" s="3"/>
      <c r="W35" s="25"/>
      <c r="X35" s="75" t="str">
        <f t="shared" si="4"/>
        <v>Đạt</v>
      </c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</row>
    <row r="36" spans="2:39" ht="30" customHeight="1">
      <c r="B36" s="26">
        <v>2</v>
      </c>
      <c r="C36" s="27" t="s">
        <v>240</v>
      </c>
      <c r="D36" s="28" t="s">
        <v>241</v>
      </c>
      <c r="E36" s="29" t="s">
        <v>53</v>
      </c>
      <c r="F36" s="30" t="s">
        <v>139</v>
      </c>
      <c r="G36" s="27" t="s">
        <v>55</v>
      </c>
      <c r="H36" s="31">
        <v>9</v>
      </c>
      <c r="I36" s="31">
        <v>8</v>
      </c>
      <c r="J36" s="31" t="s">
        <v>28</v>
      </c>
      <c r="K36" s="31" t="s">
        <v>28</v>
      </c>
      <c r="L36" s="32"/>
      <c r="M36" s="32"/>
      <c r="N36" s="32"/>
      <c r="O36" s="96"/>
      <c r="P36" s="33">
        <v>9</v>
      </c>
      <c r="Q36" s="34">
        <f t="shared" si="0"/>
        <v>8.6999999999999993</v>
      </c>
      <c r="R36" s="35" t="str">
        <f t="shared" si="1"/>
        <v>A</v>
      </c>
      <c r="S36" s="36" t="str">
        <f t="shared" si="2"/>
        <v>Giỏi</v>
      </c>
      <c r="T36" s="37" t="str">
        <f t="shared" si="3"/>
        <v/>
      </c>
      <c r="U36" s="88" t="s">
        <v>386</v>
      </c>
      <c r="V36" s="3"/>
      <c r="W36" s="25"/>
      <c r="X36" s="75" t="str">
        <f t="shared" si="4"/>
        <v>Đạt</v>
      </c>
      <c r="Y36" s="74"/>
      <c r="Z36" s="74"/>
      <c r="AA36" s="74"/>
      <c r="AB36" s="66"/>
      <c r="AC36" s="66"/>
      <c r="AD36" s="66"/>
      <c r="AE36" s="66"/>
      <c r="AF36" s="65"/>
      <c r="AG36" s="66"/>
      <c r="AH36" s="66"/>
      <c r="AI36" s="66"/>
      <c r="AJ36" s="66"/>
      <c r="AK36" s="66"/>
      <c r="AL36" s="66"/>
      <c r="AM36" s="67"/>
    </row>
    <row r="37" spans="2:39" ht="30" customHeight="1">
      <c r="B37" s="26">
        <v>6</v>
      </c>
      <c r="C37" s="27" t="s">
        <v>249</v>
      </c>
      <c r="D37" s="28" t="s">
        <v>250</v>
      </c>
      <c r="E37" s="29" t="s">
        <v>251</v>
      </c>
      <c r="F37" s="30" t="s">
        <v>252</v>
      </c>
      <c r="G37" s="27" t="s">
        <v>55</v>
      </c>
      <c r="H37" s="31">
        <v>10</v>
      </c>
      <c r="I37" s="31">
        <v>9</v>
      </c>
      <c r="J37" s="31" t="s">
        <v>28</v>
      </c>
      <c r="K37" s="31" t="s">
        <v>28</v>
      </c>
      <c r="L37" s="38"/>
      <c r="M37" s="38"/>
      <c r="N37" s="38"/>
      <c r="O37" s="96"/>
      <c r="P37" s="33">
        <v>9</v>
      </c>
      <c r="Q37" s="34">
        <f t="shared" si="0"/>
        <v>9.1</v>
      </c>
      <c r="R37" s="35" t="str">
        <f t="shared" si="1"/>
        <v>A+</v>
      </c>
      <c r="S37" s="36" t="str">
        <f t="shared" si="2"/>
        <v>Giỏi</v>
      </c>
      <c r="T37" s="37" t="str">
        <f t="shared" si="3"/>
        <v/>
      </c>
      <c r="U37" s="88" t="s">
        <v>386</v>
      </c>
      <c r="V37" s="3"/>
      <c r="W37" s="25"/>
      <c r="X37" s="75" t="str">
        <f t="shared" si="4"/>
        <v>Đạt</v>
      </c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</row>
    <row r="38" spans="2:39" ht="30" customHeight="1">
      <c r="B38" s="26">
        <v>13</v>
      </c>
      <c r="C38" s="27" t="s">
        <v>274</v>
      </c>
      <c r="D38" s="28" t="s">
        <v>275</v>
      </c>
      <c r="E38" s="29" t="s">
        <v>276</v>
      </c>
      <c r="F38" s="30" t="s">
        <v>277</v>
      </c>
      <c r="G38" s="27" t="s">
        <v>55</v>
      </c>
      <c r="H38" s="31">
        <v>10</v>
      </c>
      <c r="I38" s="31">
        <v>9</v>
      </c>
      <c r="J38" s="31" t="s">
        <v>28</v>
      </c>
      <c r="K38" s="31" t="s">
        <v>28</v>
      </c>
      <c r="L38" s="38"/>
      <c r="M38" s="38"/>
      <c r="N38" s="38"/>
      <c r="O38" s="96"/>
      <c r="P38" s="33">
        <v>8</v>
      </c>
      <c r="Q38" s="34">
        <f t="shared" si="0"/>
        <v>8.5</v>
      </c>
      <c r="R38" s="35" t="str">
        <f t="shared" si="1"/>
        <v>A</v>
      </c>
      <c r="S38" s="36" t="str">
        <f t="shared" si="2"/>
        <v>Giỏi</v>
      </c>
      <c r="T38" s="37" t="str">
        <f t="shared" si="3"/>
        <v/>
      </c>
      <c r="U38" s="88" t="s">
        <v>386</v>
      </c>
      <c r="V38" s="3"/>
      <c r="W38" s="25"/>
      <c r="X38" s="75" t="str">
        <f t="shared" si="4"/>
        <v>Đạt</v>
      </c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</row>
    <row r="39" spans="2:39" ht="30" customHeight="1">
      <c r="B39" s="26">
        <v>21</v>
      </c>
      <c r="C39" s="27" t="s">
        <v>296</v>
      </c>
      <c r="D39" s="28" t="s">
        <v>297</v>
      </c>
      <c r="E39" s="29" t="s">
        <v>298</v>
      </c>
      <c r="F39" s="30" t="s">
        <v>299</v>
      </c>
      <c r="G39" s="27" t="s">
        <v>55</v>
      </c>
      <c r="H39" s="31">
        <v>10</v>
      </c>
      <c r="I39" s="31">
        <v>8</v>
      </c>
      <c r="J39" s="31" t="s">
        <v>28</v>
      </c>
      <c r="K39" s="31" t="s">
        <v>28</v>
      </c>
      <c r="L39" s="38"/>
      <c r="M39" s="38"/>
      <c r="N39" s="38"/>
      <c r="O39" s="96"/>
      <c r="P39" s="33">
        <v>9</v>
      </c>
      <c r="Q39" s="34">
        <f t="shared" si="0"/>
        <v>8.8000000000000007</v>
      </c>
      <c r="R39" s="35" t="str">
        <f t="shared" si="1"/>
        <v>A</v>
      </c>
      <c r="S39" s="36" t="str">
        <f t="shared" si="2"/>
        <v>Giỏi</v>
      </c>
      <c r="T39" s="37" t="str">
        <f t="shared" si="3"/>
        <v/>
      </c>
      <c r="U39" s="88" t="s">
        <v>386</v>
      </c>
      <c r="V39" s="3"/>
      <c r="W39" s="25"/>
      <c r="X39" s="75" t="str">
        <f t="shared" si="4"/>
        <v>Đạt</v>
      </c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</row>
    <row r="40" spans="2:39" ht="30" customHeight="1">
      <c r="B40" s="26">
        <v>14</v>
      </c>
      <c r="C40" s="27" t="s">
        <v>278</v>
      </c>
      <c r="D40" s="28" t="s">
        <v>279</v>
      </c>
      <c r="E40" s="29" t="s">
        <v>276</v>
      </c>
      <c r="F40" s="30" t="s">
        <v>199</v>
      </c>
      <c r="G40" s="27" t="s">
        <v>59</v>
      </c>
      <c r="H40" s="31">
        <v>10</v>
      </c>
      <c r="I40" s="31">
        <v>8.5</v>
      </c>
      <c r="J40" s="31" t="s">
        <v>28</v>
      </c>
      <c r="K40" s="31" t="s">
        <v>28</v>
      </c>
      <c r="L40" s="38"/>
      <c r="M40" s="38"/>
      <c r="N40" s="38"/>
      <c r="O40" s="96"/>
      <c r="P40" s="33">
        <v>8.5</v>
      </c>
      <c r="Q40" s="34">
        <f t="shared" si="0"/>
        <v>8.6999999999999993</v>
      </c>
      <c r="R40" s="35" t="str">
        <f t="shared" si="1"/>
        <v>A</v>
      </c>
      <c r="S40" s="36" t="str">
        <f t="shared" si="2"/>
        <v>Giỏi</v>
      </c>
      <c r="T40" s="37" t="str">
        <f t="shared" si="3"/>
        <v/>
      </c>
      <c r="U40" s="88" t="s">
        <v>386</v>
      </c>
      <c r="V40" s="3"/>
      <c r="W40" s="25"/>
      <c r="X40" s="75" t="str">
        <f t="shared" si="4"/>
        <v>Đạt</v>
      </c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</row>
    <row r="41" spans="2:39" ht="30" customHeight="1">
      <c r="B41" s="26">
        <v>16</v>
      </c>
      <c r="C41" s="27" t="s">
        <v>283</v>
      </c>
      <c r="D41" s="28" t="s">
        <v>107</v>
      </c>
      <c r="E41" s="29" t="s">
        <v>111</v>
      </c>
      <c r="F41" s="30" t="s">
        <v>112</v>
      </c>
      <c r="G41" s="27" t="s">
        <v>55</v>
      </c>
      <c r="H41" s="31">
        <v>10</v>
      </c>
      <c r="I41" s="31">
        <v>8</v>
      </c>
      <c r="J41" s="31" t="s">
        <v>28</v>
      </c>
      <c r="K41" s="31" t="s">
        <v>28</v>
      </c>
      <c r="L41" s="38"/>
      <c r="M41" s="38"/>
      <c r="N41" s="38"/>
      <c r="O41" s="96"/>
      <c r="P41" s="33">
        <v>8</v>
      </c>
      <c r="Q41" s="34">
        <f t="shared" si="0"/>
        <v>8.1999999999999993</v>
      </c>
      <c r="R41" s="35" t="str">
        <f t="shared" si="1"/>
        <v>B+</v>
      </c>
      <c r="S41" s="36" t="str">
        <f t="shared" si="2"/>
        <v>Khá</v>
      </c>
      <c r="T41" s="37" t="str">
        <f t="shared" si="3"/>
        <v/>
      </c>
      <c r="U41" s="88" t="s">
        <v>386</v>
      </c>
      <c r="V41" s="3"/>
      <c r="W41" s="25"/>
      <c r="X41" s="75" t="str">
        <f t="shared" si="4"/>
        <v>Đạt</v>
      </c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</row>
    <row r="42" spans="2:39" ht="30" customHeight="1">
      <c r="B42" s="26">
        <v>19</v>
      </c>
      <c r="C42" s="27" t="s">
        <v>289</v>
      </c>
      <c r="D42" s="28" t="s">
        <v>290</v>
      </c>
      <c r="E42" s="29" t="s">
        <v>287</v>
      </c>
      <c r="F42" s="30" t="s">
        <v>291</v>
      </c>
      <c r="G42" s="27" t="s">
        <v>55</v>
      </c>
      <c r="H42" s="31">
        <v>10</v>
      </c>
      <c r="I42" s="31">
        <v>8</v>
      </c>
      <c r="J42" s="31" t="s">
        <v>28</v>
      </c>
      <c r="K42" s="31" t="s">
        <v>28</v>
      </c>
      <c r="L42" s="38"/>
      <c r="M42" s="38"/>
      <c r="N42" s="38"/>
      <c r="O42" s="96"/>
      <c r="P42" s="33">
        <v>7.5</v>
      </c>
      <c r="Q42" s="34">
        <f t="shared" si="0"/>
        <v>7.9</v>
      </c>
      <c r="R42" s="35" t="str">
        <f t="shared" si="1"/>
        <v>B</v>
      </c>
      <c r="S42" s="36" t="str">
        <f t="shared" si="2"/>
        <v>Khá</v>
      </c>
      <c r="T42" s="37" t="str">
        <f t="shared" si="3"/>
        <v/>
      </c>
      <c r="U42" s="88" t="s">
        <v>386</v>
      </c>
      <c r="V42" s="3"/>
      <c r="W42" s="25"/>
      <c r="X42" s="75" t="str">
        <f t="shared" si="4"/>
        <v>Đạt</v>
      </c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</row>
    <row r="43" spans="2:39" ht="30" customHeight="1">
      <c r="B43" s="26">
        <v>15</v>
      </c>
      <c r="C43" s="27" t="s">
        <v>280</v>
      </c>
      <c r="D43" s="28" t="s">
        <v>281</v>
      </c>
      <c r="E43" s="29" t="s">
        <v>111</v>
      </c>
      <c r="F43" s="30" t="s">
        <v>282</v>
      </c>
      <c r="G43" s="27" t="s">
        <v>59</v>
      </c>
      <c r="H43" s="31">
        <v>10</v>
      </c>
      <c r="I43" s="31">
        <v>8</v>
      </c>
      <c r="J43" s="31" t="s">
        <v>28</v>
      </c>
      <c r="K43" s="31" t="s">
        <v>28</v>
      </c>
      <c r="L43" s="38"/>
      <c r="M43" s="38"/>
      <c r="N43" s="38"/>
      <c r="O43" s="96"/>
      <c r="P43" s="33">
        <v>8</v>
      </c>
      <c r="Q43" s="34">
        <f t="shared" si="0"/>
        <v>8.1999999999999993</v>
      </c>
      <c r="R43" s="35" t="str">
        <f t="shared" si="1"/>
        <v>B+</v>
      </c>
      <c r="S43" s="36" t="str">
        <f t="shared" si="2"/>
        <v>Khá</v>
      </c>
      <c r="T43" s="37" t="str">
        <f t="shared" si="3"/>
        <v/>
      </c>
      <c r="U43" s="88" t="s">
        <v>386</v>
      </c>
      <c r="V43" s="3"/>
      <c r="W43" s="25"/>
      <c r="X43" s="75" t="str">
        <f t="shared" si="4"/>
        <v>Đạt</v>
      </c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</row>
    <row r="44" spans="2:39" ht="30" customHeight="1">
      <c r="B44" s="26">
        <v>20</v>
      </c>
      <c r="C44" s="27" t="s">
        <v>292</v>
      </c>
      <c r="D44" s="28" t="s">
        <v>293</v>
      </c>
      <c r="E44" s="29" t="s">
        <v>294</v>
      </c>
      <c r="F44" s="30" t="s">
        <v>295</v>
      </c>
      <c r="G44" s="27" t="s">
        <v>55</v>
      </c>
      <c r="H44" s="31">
        <v>10</v>
      </c>
      <c r="I44" s="31">
        <v>8</v>
      </c>
      <c r="J44" s="31" t="s">
        <v>28</v>
      </c>
      <c r="K44" s="31" t="s">
        <v>28</v>
      </c>
      <c r="L44" s="38"/>
      <c r="M44" s="38"/>
      <c r="N44" s="38"/>
      <c r="O44" s="96"/>
      <c r="P44" s="33">
        <v>5</v>
      </c>
      <c r="Q44" s="34">
        <f t="shared" si="0"/>
        <v>6.4</v>
      </c>
      <c r="R44" s="35" t="str">
        <f t="shared" si="1"/>
        <v>C</v>
      </c>
      <c r="S44" s="36" t="str">
        <f t="shared" si="2"/>
        <v>Trung bình</v>
      </c>
      <c r="T44" s="37" t="str">
        <f t="shared" si="3"/>
        <v/>
      </c>
      <c r="U44" s="88" t="s">
        <v>386</v>
      </c>
      <c r="V44" s="3"/>
      <c r="W44" s="25"/>
      <c r="X44" s="75" t="str">
        <f t="shared" si="4"/>
        <v>Đạt</v>
      </c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</row>
    <row r="45" spans="2:39" ht="30" customHeight="1">
      <c r="B45" s="26">
        <v>1</v>
      </c>
      <c r="C45" s="27" t="s">
        <v>236</v>
      </c>
      <c r="D45" s="28" t="s">
        <v>237</v>
      </c>
      <c r="E45" s="29" t="s">
        <v>238</v>
      </c>
      <c r="F45" s="30" t="s">
        <v>239</v>
      </c>
      <c r="G45" s="27" t="s">
        <v>59</v>
      </c>
      <c r="H45" s="31">
        <v>10</v>
      </c>
      <c r="I45" s="31">
        <v>7</v>
      </c>
      <c r="J45" s="31" t="s">
        <v>28</v>
      </c>
      <c r="K45" s="31" t="s">
        <v>28</v>
      </c>
      <c r="L45" s="32"/>
      <c r="M45" s="32"/>
      <c r="N45" s="32"/>
      <c r="O45" s="96"/>
      <c r="P45" s="101">
        <v>5.5</v>
      </c>
      <c r="Q45" s="34">
        <f t="shared" si="0"/>
        <v>6.4</v>
      </c>
      <c r="R45" s="35" t="str">
        <f t="shared" si="1"/>
        <v>C</v>
      </c>
      <c r="S45" s="35" t="str">
        <f t="shared" si="2"/>
        <v>Trung bình</v>
      </c>
      <c r="T45" s="37" t="str">
        <f t="shared" si="3"/>
        <v/>
      </c>
      <c r="U45" s="88" t="s">
        <v>386</v>
      </c>
      <c r="V45" s="3"/>
      <c r="W45" s="25"/>
      <c r="X45" s="75" t="str">
        <f t="shared" si="4"/>
        <v>Đạt</v>
      </c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</row>
    <row r="46" spans="2:39" ht="30" customHeight="1">
      <c r="B46" s="26">
        <v>8</v>
      </c>
      <c r="C46" s="27" t="s">
        <v>257</v>
      </c>
      <c r="D46" s="28" t="s">
        <v>258</v>
      </c>
      <c r="E46" s="29" t="s">
        <v>88</v>
      </c>
      <c r="F46" s="30" t="s">
        <v>259</v>
      </c>
      <c r="G46" s="27" t="s">
        <v>55</v>
      </c>
      <c r="H46" s="31">
        <v>10</v>
      </c>
      <c r="I46" s="31">
        <v>8</v>
      </c>
      <c r="J46" s="31" t="s">
        <v>28</v>
      </c>
      <c r="K46" s="31" t="s">
        <v>28</v>
      </c>
      <c r="L46" s="38"/>
      <c r="M46" s="38"/>
      <c r="N46" s="38"/>
      <c r="O46" s="96"/>
      <c r="P46" s="33">
        <v>7</v>
      </c>
      <c r="Q46" s="34">
        <f t="shared" si="0"/>
        <v>7.6</v>
      </c>
      <c r="R46" s="35" t="str">
        <f t="shared" si="1"/>
        <v>B</v>
      </c>
      <c r="S46" s="36" t="str">
        <f t="shared" si="2"/>
        <v>Khá</v>
      </c>
      <c r="T46" s="37" t="str">
        <f t="shared" si="3"/>
        <v/>
      </c>
      <c r="U46" s="88" t="s">
        <v>386</v>
      </c>
      <c r="V46" s="3"/>
      <c r="W46" s="25"/>
      <c r="X46" s="75" t="str">
        <f t="shared" si="4"/>
        <v>Đạt</v>
      </c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</row>
    <row r="47" spans="2:39" ht="30" customHeight="1">
      <c r="B47" s="26">
        <v>12</v>
      </c>
      <c r="C47" s="27" t="s">
        <v>270</v>
      </c>
      <c r="D47" s="28" t="s">
        <v>271</v>
      </c>
      <c r="E47" s="29" t="s">
        <v>272</v>
      </c>
      <c r="F47" s="30" t="s">
        <v>273</v>
      </c>
      <c r="G47" s="27" t="s">
        <v>59</v>
      </c>
      <c r="H47" s="31">
        <v>10</v>
      </c>
      <c r="I47" s="31">
        <v>7</v>
      </c>
      <c r="J47" s="31" t="s">
        <v>28</v>
      </c>
      <c r="K47" s="31" t="s">
        <v>28</v>
      </c>
      <c r="L47" s="38"/>
      <c r="M47" s="38"/>
      <c r="N47" s="38"/>
      <c r="O47" s="96"/>
      <c r="P47" s="33">
        <v>8</v>
      </c>
      <c r="Q47" s="34">
        <f t="shared" si="0"/>
        <v>7.9</v>
      </c>
      <c r="R47" s="35" t="str">
        <f t="shared" si="1"/>
        <v>B</v>
      </c>
      <c r="S47" s="36" t="str">
        <f t="shared" si="2"/>
        <v>Khá</v>
      </c>
      <c r="T47" s="37" t="str">
        <f t="shared" si="3"/>
        <v/>
      </c>
      <c r="U47" s="88" t="s">
        <v>386</v>
      </c>
      <c r="V47" s="3"/>
      <c r="W47" s="25"/>
      <c r="X47" s="75" t="str">
        <f t="shared" si="4"/>
        <v>Đạt</v>
      </c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</row>
    <row r="48" spans="2:39" ht="30" customHeight="1">
      <c r="B48" s="26">
        <v>22</v>
      </c>
      <c r="C48" s="27" t="s">
        <v>300</v>
      </c>
      <c r="D48" s="28" t="s">
        <v>301</v>
      </c>
      <c r="E48" s="29" t="s">
        <v>302</v>
      </c>
      <c r="F48" s="30" t="s">
        <v>303</v>
      </c>
      <c r="G48" s="27" t="s">
        <v>59</v>
      </c>
      <c r="H48" s="31">
        <v>10</v>
      </c>
      <c r="I48" s="31">
        <v>7</v>
      </c>
      <c r="J48" s="31" t="s">
        <v>28</v>
      </c>
      <c r="K48" s="31" t="s">
        <v>28</v>
      </c>
      <c r="L48" s="38"/>
      <c r="M48" s="38"/>
      <c r="N48" s="38"/>
      <c r="O48" s="96"/>
      <c r="P48" s="33">
        <v>4.5</v>
      </c>
      <c r="Q48" s="34">
        <f t="shared" si="0"/>
        <v>5.8</v>
      </c>
      <c r="R48" s="35" t="str">
        <f t="shared" si="1"/>
        <v>C</v>
      </c>
      <c r="S48" s="36" t="str">
        <f t="shared" si="2"/>
        <v>Trung bình</v>
      </c>
      <c r="T48" s="37" t="str">
        <f t="shared" si="3"/>
        <v/>
      </c>
      <c r="U48" s="88" t="s">
        <v>386</v>
      </c>
      <c r="V48" s="3"/>
      <c r="W48" s="25"/>
      <c r="X48" s="75" t="str">
        <f t="shared" si="4"/>
        <v>Đạt</v>
      </c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</row>
    <row r="49" spans="1:39" ht="30" customHeight="1">
      <c r="B49" s="26">
        <v>24</v>
      </c>
      <c r="C49" s="27" t="s">
        <v>308</v>
      </c>
      <c r="D49" s="28" t="s">
        <v>309</v>
      </c>
      <c r="E49" s="29" t="s">
        <v>306</v>
      </c>
      <c r="F49" s="30" t="s">
        <v>310</v>
      </c>
      <c r="G49" s="27" t="s">
        <v>59</v>
      </c>
      <c r="H49" s="31">
        <v>10</v>
      </c>
      <c r="I49" s="31">
        <v>8</v>
      </c>
      <c r="J49" s="31" t="s">
        <v>28</v>
      </c>
      <c r="K49" s="31" t="s">
        <v>28</v>
      </c>
      <c r="L49" s="38"/>
      <c r="M49" s="38"/>
      <c r="N49" s="38"/>
      <c r="O49" s="96"/>
      <c r="P49" s="33">
        <v>8</v>
      </c>
      <c r="Q49" s="34">
        <f t="shared" si="0"/>
        <v>8.1999999999999993</v>
      </c>
      <c r="R49" s="35" t="str">
        <f t="shared" si="1"/>
        <v>B+</v>
      </c>
      <c r="S49" s="36" t="str">
        <f t="shared" si="2"/>
        <v>Khá</v>
      </c>
      <c r="T49" s="37" t="str">
        <f t="shared" si="3"/>
        <v/>
      </c>
      <c r="U49" s="88" t="s">
        <v>386</v>
      </c>
      <c r="V49" s="3"/>
      <c r="W49" s="25"/>
      <c r="X49" s="75" t="str">
        <f t="shared" si="4"/>
        <v>Đạt</v>
      </c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</row>
    <row r="50" spans="1:39" ht="30" customHeight="1">
      <c r="B50" s="26">
        <v>10</v>
      </c>
      <c r="C50" s="27" t="s">
        <v>264</v>
      </c>
      <c r="D50" s="28" t="s">
        <v>186</v>
      </c>
      <c r="E50" s="29" t="s">
        <v>265</v>
      </c>
      <c r="F50" s="30" t="s">
        <v>266</v>
      </c>
      <c r="G50" s="27" t="s">
        <v>59</v>
      </c>
      <c r="H50" s="31">
        <v>8</v>
      </c>
      <c r="I50" s="31">
        <v>5</v>
      </c>
      <c r="J50" s="31" t="s">
        <v>28</v>
      </c>
      <c r="K50" s="31" t="s">
        <v>28</v>
      </c>
      <c r="L50" s="38"/>
      <c r="M50" s="38"/>
      <c r="N50" s="38"/>
      <c r="O50" s="96"/>
      <c r="P50" s="33">
        <v>3</v>
      </c>
      <c r="Q50" s="34">
        <f t="shared" si="0"/>
        <v>4.0999999999999996</v>
      </c>
      <c r="R50" s="35" t="str">
        <f t="shared" si="1"/>
        <v>D</v>
      </c>
      <c r="S50" s="36" t="str">
        <f t="shared" si="2"/>
        <v>Trung bình yếu</v>
      </c>
      <c r="T50" s="37" t="str">
        <f t="shared" si="3"/>
        <v/>
      </c>
      <c r="U50" s="88" t="s">
        <v>386</v>
      </c>
      <c r="V50" s="3"/>
      <c r="W50" s="25"/>
      <c r="X50" s="75" t="str">
        <f t="shared" si="4"/>
        <v>Đạt</v>
      </c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</row>
    <row r="51" spans="1:39" ht="30" customHeight="1">
      <c r="B51" s="26">
        <v>18</v>
      </c>
      <c r="C51" s="27" t="s">
        <v>286</v>
      </c>
      <c r="D51" s="28" t="s">
        <v>110</v>
      </c>
      <c r="E51" s="29" t="s">
        <v>287</v>
      </c>
      <c r="F51" s="30" t="s">
        <v>288</v>
      </c>
      <c r="G51" s="27" t="s">
        <v>59</v>
      </c>
      <c r="H51" s="31">
        <v>9</v>
      </c>
      <c r="I51" s="31">
        <v>8</v>
      </c>
      <c r="J51" s="31" t="s">
        <v>28</v>
      </c>
      <c r="K51" s="31" t="s">
        <v>28</v>
      </c>
      <c r="L51" s="38"/>
      <c r="M51" s="38"/>
      <c r="N51" s="38"/>
      <c r="O51" s="96"/>
      <c r="P51" s="33">
        <v>7.5</v>
      </c>
      <c r="Q51" s="34">
        <f t="shared" si="0"/>
        <v>7.8</v>
      </c>
      <c r="R51" s="35" t="str">
        <f t="shared" si="1"/>
        <v>B</v>
      </c>
      <c r="S51" s="36" t="str">
        <f t="shared" si="2"/>
        <v>Khá</v>
      </c>
      <c r="T51" s="37" t="str">
        <f t="shared" si="3"/>
        <v/>
      </c>
      <c r="U51" s="88" t="s">
        <v>386</v>
      </c>
      <c r="V51" s="3"/>
      <c r="W51" s="25"/>
      <c r="X51" s="75" t="str">
        <f t="shared" si="4"/>
        <v>Đạt</v>
      </c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</row>
    <row r="52" spans="1:39" ht="30" customHeight="1">
      <c r="B52" s="26">
        <v>11</v>
      </c>
      <c r="C52" s="27" t="s">
        <v>267</v>
      </c>
      <c r="D52" s="28" t="s">
        <v>268</v>
      </c>
      <c r="E52" s="29" t="s">
        <v>269</v>
      </c>
      <c r="F52" s="30" t="s">
        <v>97</v>
      </c>
      <c r="G52" s="27" t="s">
        <v>55</v>
      </c>
      <c r="H52" s="31">
        <v>10</v>
      </c>
      <c r="I52" s="31">
        <v>8</v>
      </c>
      <c r="J52" s="31" t="s">
        <v>28</v>
      </c>
      <c r="K52" s="31" t="s">
        <v>28</v>
      </c>
      <c r="L52" s="38"/>
      <c r="M52" s="38"/>
      <c r="N52" s="38"/>
      <c r="O52" s="96"/>
      <c r="P52" s="33">
        <v>9</v>
      </c>
      <c r="Q52" s="34">
        <f t="shared" si="0"/>
        <v>8.8000000000000007</v>
      </c>
      <c r="R52" s="35" t="str">
        <f t="shared" si="1"/>
        <v>A</v>
      </c>
      <c r="S52" s="36" t="str">
        <f t="shared" si="2"/>
        <v>Giỏi</v>
      </c>
      <c r="T52" s="37" t="str">
        <f t="shared" si="3"/>
        <v/>
      </c>
      <c r="U52" s="88" t="s">
        <v>386</v>
      </c>
      <c r="V52" s="3"/>
      <c r="W52" s="25"/>
      <c r="X52" s="75" t="str">
        <f t="shared" si="4"/>
        <v>Đạt</v>
      </c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</row>
    <row r="53" spans="1:39" ht="30" customHeight="1">
      <c r="B53" s="26">
        <v>3</v>
      </c>
      <c r="C53" s="27" t="s">
        <v>242</v>
      </c>
      <c r="D53" s="28" t="s">
        <v>137</v>
      </c>
      <c r="E53" s="29" t="s">
        <v>53</v>
      </c>
      <c r="F53" s="30" t="s">
        <v>243</v>
      </c>
      <c r="G53" s="27" t="s">
        <v>55</v>
      </c>
      <c r="H53" s="31">
        <v>8</v>
      </c>
      <c r="I53" s="31">
        <v>8</v>
      </c>
      <c r="J53" s="31" t="s">
        <v>28</v>
      </c>
      <c r="K53" s="31" t="s">
        <v>28</v>
      </c>
      <c r="L53" s="38"/>
      <c r="M53" s="38"/>
      <c r="N53" s="38"/>
      <c r="O53" s="96"/>
      <c r="P53" s="33">
        <v>4</v>
      </c>
      <c r="Q53" s="34">
        <f t="shared" si="0"/>
        <v>5.6</v>
      </c>
      <c r="R53" s="35" t="str">
        <f t="shared" si="1"/>
        <v>C</v>
      </c>
      <c r="S53" s="36" t="str">
        <f t="shared" si="2"/>
        <v>Trung bình</v>
      </c>
      <c r="T53" s="37" t="str">
        <f t="shared" si="3"/>
        <v/>
      </c>
      <c r="U53" s="88" t="s">
        <v>386</v>
      </c>
      <c r="V53" s="3"/>
      <c r="W53" s="25"/>
      <c r="X53" s="75" t="str">
        <f t="shared" si="4"/>
        <v>Đạt</v>
      </c>
      <c r="Y53" s="76"/>
      <c r="Z53" s="76"/>
      <c r="AA53" s="85"/>
      <c r="AB53" s="65"/>
      <c r="AC53" s="65"/>
      <c r="AD53" s="65"/>
      <c r="AE53" s="77"/>
      <c r="AF53" s="65"/>
      <c r="AG53" s="78"/>
      <c r="AH53" s="79"/>
      <c r="AI53" s="78"/>
      <c r="AJ53" s="79"/>
      <c r="AK53" s="78"/>
      <c r="AL53" s="65"/>
      <c r="AM53" s="77"/>
    </row>
    <row r="54" spans="1:39" ht="30" customHeight="1">
      <c r="B54" s="26">
        <v>23</v>
      </c>
      <c r="C54" s="27" t="s">
        <v>304</v>
      </c>
      <c r="D54" s="28" t="s">
        <v>305</v>
      </c>
      <c r="E54" s="29" t="s">
        <v>306</v>
      </c>
      <c r="F54" s="30" t="s">
        <v>307</v>
      </c>
      <c r="G54" s="27" t="s">
        <v>55</v>
      </c>
      <c r="H54" s="31">
        <v>10</v>
      </c>
      <c r="I54" s="31">
        <v>8</v>
      </c>
      <c r="J54" s="31" t="s">
        <v>28</v>
      </c>
      <c r="K54" s="31" t="s">
        <v>28</v>
      </c>
      <c r="L54" s="38"/>
      <c r="M54" s="38"/>
      <c r="N54" s="38"/>
      <c r="O54" s="96"/>
      <c r="P54" s="33">
        <v>8</v>
      </c>
      <c r="Q54" s="34">
        <f t="shared" si="0"/>
        <v>8.1999999999999993</v>
      </c>
      <c r="R54" s="35" t="str">
        <f t="shared" si="1"/>
        <v>B+</v>
      </c>
      <c r="S54" s="36" t="str">
        <f t="shared" si="2"/>
        <v>Khá</v>
      </c>
      <c r="T54" s="37" t="str">
        <f t="shared" si="3"/>
        <v/>
      </c>
      <c r="U54" s="88" t="s">
        <v>386</v>
      </c>
      <c r="V54" s="3"/>
      <c r="W54" s="25"/>
      <c r="X54" s="75" t="str">
        <f t="shared" si="4"/>
        <v>Đạt</v>
      </c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</row>
    <row r="55" spans="1:39" ht="30" customHeight="1">
      <c r="B55" s="26">
        <v>7</v>
      </c>
      <c r="C55" s="27" t="s">
        <v>253</v>
      </c>
      <c r="D55" s="28" t="s">
        <v>254</v>
      </c>
      <c r="E55" s="29" t="s">
        <v>255</v>
      </c>
      <c r="F55" s="30" t="s">
        <v>256</v>
      </c>
      <c r="G55" s="27" t="s">
        <v>59</v>
      </c>
      <c r="H55" s="31">
        <v>8</v>
      </c>
      <c r="I55" s="31">
        <v>8.5</v>
      </c>
      <c r="J55" s="31" t="s">
        <v>28</v>
      </c>
      <c r="K55" s="31" t="s">
        <v>28</v>
      </c>
      <c r="L55" s="38"/>
      <c r="M55" s="38"/>
      <c r="N55" s="38"/>
      <c r="O55" s="96"/>
      <c r="P55" s="33" t="s">
        <v>390</v>
      </c>
      <c r="Q55" s="34">
        <f t="shared" si="0"/>
        <v>3.4</v>
      </c>
      <c r="R55" s="35" t="str">
        <f t="shared" si="1"/>
        <v>F</v>
      </c>
      <c r="S55" s="36" t="str">
        <f t="shared" si="2"/>
        <v>Kém</v>
      </c>
      <c r="T55" s="37" t="s">
        <v>391</v>
      </c>
      <c r="U55" s="88" t="s">
        <v>386</v>
      </c>
      <c r="V55" s="3"/>
      <c r="W55" s="25"/>
      <c r="X55" s="75" t="str">
        <f t="shared" si="4"/>
        <v>Học lại</v>
      </c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</row>
    <row r="56" spans="1:39" ht="30" customHeight="1">
      <c r="B56" s="26">
        <v>38</v>
      </c>
      <c r="C56" s="27" t="s">
        <v>352</v>
      </c>
      <c r="D56" s="28" t="s">
        <v>186</v>
      </c>
      <c r="E56" s="29" t="s">
        <v>353</v>
      </c>
      <c r="F56" s="30" t="s">
        <v>184</v>
      </c>
      <c r="G56" s="27" t="s">
        <v>55</v>
      </c>
      <c r="H56" s="31">
        <v>6</v>
      </c>
      <c r="I56" s="31">
        <v>7</v>
      </c>
      <c r="J56" s="31" t="s">
        <v>28</v>
      </c>
      <c r="K56" s="31" t="s">
        <v>28</v>
      </c>
      <c r="L56" s="38"/>
      <c r="M56" s="38"/>
      <c r="N56" s="38"/>
      <c r="O56" s="96"/>
      <c r="P56" s="33" t="s">
        <v>390</v>
      </c>
      <c r="Q56" s="34">
        <f t="shared" si="0"/>
        <v>2.7</v>
      </c>
      <c r="R56" s="35" t="str">
        <f t="shared" si="1"/>
        <v>F</v>
      </c>
      <c r="S56" s="36" t="str">
        <f t="shared" si="2"/>
        <v>Kém</v>
      </c>
      <c r="T56" s="37" t="s">
        <v>391</v>
      </c>
      <c r="U56" s="88" t="s">
        <v>387</v>
      </c>
      <c r="V56" s="3"/>
      <c r="W56" s="25"/>
      <c r="X56" s="75" t="str">
        <f t="shared" si="4"/>
        <v>Học lại</v>
      </c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1:39" ht="30" customHeight="1">
      <c r="B57" s="26">
        <v>43</v>
      </c>
      <c r="C57" s="27" t="s">
        <v>366</v>
      </c>
      <c r="D57" s="28" t="s">
        <v>367</v>
      </c>
      <c r="E57" s="29" t="s">
        <v>368</v>
      </c>
      <c r="F57" s="30" t="s">
        <v>89</v>
      </c>
      <c r="G57" s="27" t="s">
        <v>55</v>
      </c>
      <c r="H57" s="31">
        <v>0</v>
      </c>
      <c r="I57" s="31">
        <v>0</v>
      </c>
      <c r="J57" s="31" t="s">
        <v>28</v>
      </c>
      <c r="K57" s="31" t="s">
        <v>28</v>
      </c>
      <c r="L57" s="38"/>
      <c r="M57" s="38"/>
      <c r="N57" s="38"/>
      <c r="O57" s="96"/>
      <c r="P57" s="33" t="s">
        <v>392</v>
      </c>
      <c r="Q57" s="34">
        <f t="shared" si="0"/>
        <v>0</v>
      </c>
      <c r="R57" s="35" t="str">
        <f t="shared" si="1"/>
        <v>F</v>
      </c>
      <c r="S57" s="36" t="str">
        <f t="shared" si="2"/>
        <v>Kém</v>
      </c>
      <c r="T57" s="37" t="str">
        <f>+IF(OR($H57=0,$I57=0,$J57=0,$K57=0),"Không đủ ĐKDT","")</f>
        <v>Không đủ ĐKDT</v>
      </c>
      <c r="U57" s="88" t="s">
        <v>387</v>
      </c>
      <c r="V57" s="3"/>
      <c r="W57" s="25"/>
      <c r="X57" s="75" t="str">
        <f t="shared" si="4"/>
        <v>Học lại</v>
      </c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1:39" ht="9" customHeight="1">
      <c r="A58" s="2"/>
      <c r="B58" s="39"/>
      <c r="C58" s="40"/>
      <c r="D58" s="40"/>
      <c r="E58" s="41"/>
      <c r="F58" s="41"/>
      <c r="G58" s="41"/>
      <c r="H58" s="42"/>
      <c r="I58" s="43"/>
      <c r="J58" s="43"/>
      <c r="K58" s="44"/>
      <c r="L58" s="44"/>
      <c r="M58" s="44"/>
      <c r="N58" s="44"/>
      <c r="O58" s="97"/>
      <c r="P58" s="44"/>
      <c r="Q58" s="44"/>
      <c r="R58" s="44"/>
      <c r="S58" s="44"/>
      <c r="T58" s="44"/>
      <c r="U58" s="2"/>
      <c r="V58" s="3"/>
    </row>
    <row r="59" spans="1:39" ht="16.5">
      <c r="A59" s="2"/>
      <c r="B59" s="121" t="s">
        <v>29</v>
      </c>
      <c r="C59" s="121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97"/>
      <c r="P59" s="44"/>
      <c r="Q59" s="44"/>
      <c r="R59" s="44"/>
      <c r="S59" s="44"/>
      <c r="T59" s="44"/>
      <c r="U59" s="2"/>
      <c r="V59" s="3"/>
    </row>
    <row r="60" spans="1:39" ht="16.5" customHeight="1">
      <c r="A60" s="2"/>
      <c r="B60" s="45" t="s">
        <v>30</v>
      </c>
      <c r="C60" s="45"/>
      <c r="D60" s="46">
        <f>+$AA$8</f>
        <v>48</v>
      </c>
      <c r="E60" s="47" t="s">
        <v>31</v>
      </c>
      <c r="F60" s="106" t="s">
        <v>32</v>
      </c>
      <c r="G60" s="106"/>
      <c r="H60" s="106"/>
      <c r="I60" s="106"/>
      <c r="J60" s="106"/>
      <c r="K60" s="106"/>
      <c r="L60" s="106"/>
      <c r="M60" s="106"/>
      <c r="N60" s="106"/>
      <c r="O60" s="106"/>
      <c r="P60" s="48">
        <f>$AA$8 -COUNTIF($T$9:$T$247,"Vắng") -COUNTIF($T$9:$T$247,"Vắng có phép") - COUNTIF($T$9:$T$247,"Đình chỉ thi") - COUNTIF($T$9:$T$247,"Không đủ ĐKDT")</f>
        <v>45</v>
      </c>
      <c r="Q60" s="48"/>
      <c r="R60" s="48"/>
      <c r="S60" s="49"/>
      <c r="T60" s="50" t="s">
        <v>31</v>
      </c>
      <c r="U60" s="89"/>
      <c r="V60" s="3"/>
    </row>
    <row r="61" spans="1:39" ht="16.5" customHeight="1">
      <c r="A61" s="2"/>
      <c r="B61" s="45" t="s">
        <v>33</v>
      </c>
      <c r="C61" s="45"/>
      <c r="D61" s="46">
        <f>+$AL$8</f>
        <v>44</v>
      </c>
      <c r="E61" s="47" t="s">
        <v>31</v>
      </c>
      <c r="F61" s="106" t="s">
        <v>34</v>
      </c>
      <c r="G61" s="106"/>
      <c r="H61" s="106"/>
      <c r="I61" s="106"/>
      <c r="J61" s="106"/>
      <c r="K61" s="106"/>
      <c r="L61" s="106"/>
      <c r="M61" s="106"/>
      <c r="N61" s="106"/>
      <c r="O61" s="106"/>
      <c r="P61" s="51">
        <f>COUNTIF($T$9:$T$123,"Vắng")</f>
        <v>2</v>
      </c>
      <c r="Q61" s="51"/>
      <c r="R61" s="51"/>
      <c r="S61" s="52"/>
      <c r="T61" s="50" t="s">
        <v>31</v>
      </c>
      <c r="U61" s="90"/>
      <c r="V61" s="3"/>
    </row>
    <row r="62" spans="1:39" ht="16.5" customHeight="1">
      <c r="A62" s="2"/>
      <c r="B62" s="45" t="s">
        <v>42</v>
      </c>
      <c r="C62" s="45"/>
      <c r="D62" s="61">
        <f>COUNTIF(X10:X57,"Học lại")</f>
        <v>4</v>
      </c>
      <c r="E62" s="47" t="s">
        <v>31</v>
      </c>
      <c r="F62" s="106" t="s">
        <v>43</v>
      </c>
      <c r="G62" s="106"/>
      <c r="H62" s="106"/>
      <c r="I62" s="106"/>
      <c r="J62" s="106"/>
      <c r="K62" s="106"/>
      <c r="L62" s="106"/>
      <c r="M62" s="106"/>
      <c r="N62" s="106"/>
      <c r="O62" s="106"/>
      <c r="P62" s="48">
        <f>COUNTIF($T$9:$T$123,"Vắng có phép")</f>
        <v>0</v>
      </c>
      <c r="Q62" s="48"/>
      <c r="R62" s="48"/>
      <c r="S62" s="49"/>
      <c r="T62" s="50" t="s">
        <v>31</v>
      </c>
      <c r="U62" s="89"/>
      <c r="V62" s="3"/>
    </row>
    <row r="63" spans="1:39" ht="3" customHeight="1">
      <c r="A63" s="2"/>
      <c r="B63" s="39"/>
      <c r="C63" s="40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97"/>
      <c r="P63" s="44"/>
      <c r="Q63" s="44"/>
      <c r="R63" s="44"/>
      <c r="S63" s="44"/>
      <c r="T63" s="44"/>
      <c r="U63" s="2"/>
      <c r="V63" s="3"/>
    </row>
    <row r="64" spans="1:39">
      <c r="B64" s="80" t="s">
        <v>44</v>
      </c>
      <c r="C64" s="80"/>
      <c r="D64" s="81">
        <f>COUNTIF(X10:X57,"Thi lại")</f>
        <v>0</v>
      </c>
      <c r="E64" s="82" t="s">
        <v>31</v>
      </c>
      <c r="F64" s="3"/>
      <c r="G64" s="3"/>
      <c r="H64" s="3"/>
      <c r="I64" s="3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3"/>
    </row>
    <row r="65" spans="1:39" ht="24.75" customHeight="1">
      <c r="B65" s="80"/>
      <c r="C65" s="80"/>
      <c r="D65" s="81"/>
      <c r="E65" s="82"/>
      <c r="F65" s="3"/>
      <c r="G65" s="3"/>
      <c r="H65" s="3"/>
      <c r="I65" s="3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3"/>
    </row>
    <row r="66" spans="1:39">
      <c r="A66" s="53"/>
      <c r="B66" s="104"/>
      <c r="C66" s="104"/>
      <c r="D66" s="104"/>
      <c r="E66" s="104"/>
      <c r="F66" s="104"/>
      <c r="G66" s="104"/>
      <c r="H66" s="104"/>
      <c r="I66" s="54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3"/>
    </row>
    <row r="67" spans="1:39" ht="4.5" customHeight="1">
      <c r="A67" s="2"/>
      <c r="B67" s="39"/>
      <c r="C67" s="55"/>
      <c r="D67" s="55"/>
      <c r="E67" s="56"/>
      <c r="F67" s="56"/>
      <c r="G67" s="56"/>
      <c r="H67" s="57"/>
      <c r="I67" s="58"/>
      <c r="J67" s="58"/>
      <c r="K67" s="3"/>
      <c r="L67" s="3"/>
      <c r="M67" s="3"/>
      <c r="N67" s="3"/>
      <c r="O67" s="98"/>
      <c r="P67" s="3"/>
      <c r="Q67" s="3"/>
      <c r="R67" s="3"/>
      <c r="S67" s="3"/>
      <c r="T67" s="3"/>
      <c r="V67" s="3"/>
    </row>
    <row r="68" spans="1:39" s="2" customFormat="1">
      <c r="B68" s="104"/>
      <c r="C68" s="104"/>
      <c r="D68" s="109"/>
      <c r="E68" s="109"/>
      <c r="F68" s="109"/>
      <c r="G68" s="109"/>
      <c r="H68" s="109"/>
      <c r="I68" s="58"/>
      <c r="J68" s="58"/>
      <c r="K68" s="44"/>
      <c r="L68" s="44"/>
      <c r="M68" s="44"/>
      <c r="N68" s="44"/>
      <c r="O68" s="97"/>
      <c r="P68" s="44"/>
      <c r="Q68" s="44"/>
      <c r="R68" s="44"/>
      <c r="S68" s="44"/>
      <c r="T68" s="44"/>
      <c r="V68" s="3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</row>
    <row r="69" spans="1:39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98"/>
      <c r="P69" s="3"/>
      <c r="Q69" s="3"/>
      <c r="R69" s="3"/>
      <c r="S69" s="3"/>
      <c r="T69" s="3"/>
      <c r="U69" s="1"/>
      <c r="V69" s="3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98"/>
      <c r="P70" s="3"/>
      <c r="Q70" s="3"/>
      <c r="R70" s="3"/>
      <c r="S70" s="3"/>
      <c r="T70" s="3"/>
      <c r="U70" s="1"/>
      <c r="V70" s="3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98"/>
      <c r="P71" s="3"/>
      <c r="Q71" s="3"/>
      <c r="R71" s="3"/>
      <c r="S71" s="3"/>
      <c r="T71" s="3"/>
      <c r="U71" s="1"/>
      <c r="V71" s="3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</row>
    <row r="72" spans="1:39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8"/>
      <c r="P72" s="3"/>
      <c r="Q72" s="3"/>
      <c r="R72" s="3"/>
      <c r="S72" s="3"/>
      <c r="T72" s="3"/>
      <c r="U72" s="1"/>
      <c r="V72" s="3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</row>
    <row r="73" spans="1:39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98"/>
      <c r="P73" s="3"/>
      <c r="Q73" s="3"/>
      <c r="R73" s="3"/>
      <c r="S73" s="3"/>
      <c r="T73" s="3"/>
      <c r="U73" s="1"/>
      <c r="V73" s="3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</row>
    <row r="74" spans="1:39" s="2" customFormat="1" ht="18" customHeight="1">
      <c r="A74" s="1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3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</row>
    <row r="75" spans="1:39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98"/>
      <c r="P75" s="3"/>
      <c r="Q75" s="3"/>
      <c r="R75" s="3"/>
      <c r="S75" s="3"/>
      <c r="T75" s="3"/>
      <c r="U75" s="1"/>
      <c r="V75" s="3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</row>
    <row r="76" spans="1:39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8"/>
      <c r="P76" s="3"/>
      <c r="Q76" s="3"/>
      <c r="R76" s="3"/>
      <c r="S76" s="3"/>
      <c r="T76" s="3"/>
      <c r="U76" s="1"/>
      <c r="V76" s="3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</row>
    <row r="77" spans="1:39" s="2" customFormat="1" ht="21.75" customHeight="1">
      <c r="A77" s="1"/>
      <c r="B77" s="104"/>
      <c r="C77" s="104"/>
      <c r="D77" s="104"/>
      <c r="E77" s="104"/>
      <c r="F77" s="104"/>
      <c r="G77" s="104"/>
      <c r="H77" s="104"/>
      <c r="I77" s="54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3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</row>
    <row r="78" spans="1:39" s="2" customFormat="1">
      <c r="A78" s="1"/>
      <c r="B78" s="39"/>
      <c r="C78" s="55"/>
      <c r="D78" s="55"/>
      <c r="E78" s="56"/>
      <c r="F78" s="56"/>
      <c r="G78" s="56"/>
      <c r="H78" s="57"/>
      <c r="I78" s="58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</row>
    <row r="79" spans="1:39" s="2" customFormat="1">
      <c r="A79" s="1"/>
      <c r="B79" s="104"/>
      <c r="C79" s="104"/>
      <c r="D79" s="109"/>
      <c r="E79" s="109"/>
      <c r="F79" s="109"/>
      <c r="G79" s="109"/>
      <c r="H79" s="109"/>
      <c r="I79" s="58"/>
      <c r="J79" s="58"/>
      <c r="K79" s="44"/>
      <c r="L79" s="44"/>
      <c r="M79" s="44"/>
      <c r="N79" s="44"/>
      <c r="O79" s="97"/>
      <c r="P79" s="44"/>
      <c r="Q79" s="44"/>
      <c r="R79" s="44"/>
      <c r="S79" s="44"/>
      <c r="T79" s="44"/>
      <c r="V79" s="1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98"/>
      <c r="P80" s="3"/>
      <c r="Q80" s="3"/>
      <c r="R80" s="3"/>
      <c r="S80" s="3"/>
      <c r="T80" s="3"/>
      <c r="U80" s="1"/>
      <c r="V80" s="1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</row>
    <row r="84" spans="2:21"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sortState ref="A10:AM57">
    <sortCondition ref="O10:O57"/>
  </sortState>
  <mergeCells count="59">
    <mergeCell ref="F61:O61"/>
    <mergeCell ref="B79:C79"/>
    <mergeCell ref="D79:H79"/>
    <mergeCell ref="B84:C84"/>
    <mergeCell ref="D84:I84"/>
    <mergeCell ref="J84:U84"/>
    <mergeCell ref="J78:U78"/>
    <mergeCell ref="F62:O62"/>
    <mergeCell ref="J64:U64"/>
    <mergeCell ref="J65:U65"/>
    <mergeCell ref="B66:H66"/>
    <mergeCell ref="J66:U66"/>
    <mergeCell ref="B68:C68"/>
    <mergeCell ref="D68:H68"/>
    <mergeCell ref="B74:C74"/>
    <mergeCell ref="D74:I74"/>
    <mergeCell ref="J74:U74"/>
    <mergeCell ref="B77:H77"/>
    <mergeCell ref="J77:U77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59:C59"/>
    <mergeCell ref="F60:O60"/>
    <mergeCell ref="N7:N8"/>
    <mergeCell ref="O7:O8"/>
    <mergeCell ref="C7:C8"/>
    <mergeCell ref="D7:E8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B1:G1"/>
    <mergeCell ref="H1:U1"/>
    <mergeCell ref="B2:G2"/>
    <mergeCell ref="H2:U2"/>
    <mergeCell ref="B4:C4"/>
    <mergeCell ref="P4:R4"/>
    <mergeCell ref="S4:U4"/>
  </mergeCells>
  <conditionalFormatting sqref="H10:N57 P10:P57">
    <cfRule type="cellIs" dxfId="3" priority="4" operator="greaterThan">
      <formula>10</formula>
    </cfRule>
  </conditionalFormatting>
  <conditionalFormatting sqref="O79:O1048576 O1:O7 O9:O77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2 Y2:AM8 X10:X5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2019-06-12T10:30:05Z</cp:lastPrinted>
  <dcterms:created xsi:type="dcterms:W3CDTF">2015-04-17T02:48:53Z</dcterms:created>
  <dcterms:modified xsi:type="dcterms:W3CDTF">2019-07-16T05:43:55Z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