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275"/>
  </bookViews>
  <sheets>
    <sheet name="Nhom(1)" sheetId="1" r:id="rId1"/>
  </sheets>
  <definedNames>
    <definedName name="_xlnm._FilterDatabase" localSheetId="0" hidden="1">'Nhom(1)'!$A$9:$AL$9</definedName>
    <definedName name="Date_time">#REF!</definedName>
    <definedName name="_xlnm.Print_Titles" localSheetId="0">'Nhom(1)'!$4:$9</definedName>
    <definedName name="Trong_so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/>
  <c r="Q13" s="1"/>
  <c r="Q12" l="1"/>
  <c r="Q11"/>
  <c r="Q16"/>
  <c r="Q14"/>
  <c r="Q10"/>
  <c r="Q17"/>
  <c r="Q15"/>
  <c r="X8"/>
  <c r="W8"/>
  <c r="T14" l="1"/>
  <c r="T17"/>
  <c r="T13"/>
  <c r="T16"/>
  <c r="T15"/>
  <c r="T12"/>
  <c r="T10"/>
  <c r="T11" l="1"/>
  <c r="V11" s="1"/>
  <c r="S17"/>
  <c r="R17"/>
  <c r="V17"/>
  <c r="S15"/>
  <c r="V15"/>
  <c r="R15"/>
  <c r="S16"/>
  <c r="R16"/>
  <c r="V16"/>
  <c r="S13"/>
  <c r="R13"/>
  <c r="V13"/>
  <c r="V14"/>
  <c r="S14"/>
  <c r="R14"/>
  <c r="S11"/>
  <c r="R11"/>
  <c r="V10"/>
  <c r="R10"/>
  <c r="S10"/>
  <c r="R12"/>
  <c r="V12"/>
  <c r="S12"/>
  <c r="P21" l="1"/>
  <c r="P20"/>
  <c r="AB8"/>
  <c r="AD8"/>
  <c r="Z8"/>
  <c r="AA8"/>
  <c r="D23" l="1"/>
  <c r="D21"/>
  <c r="AF8"/>
  <c r="AJ8"/>
  <c r="AH8"/>
  <c r="D20" l="1"/>
  <c r="Y8"/>
  <c r="AI8" s="1"/>
  <c r="AG8" l="1"/>
  <c r="AK8"/>
  <c r="P19"/>
  <c r="D19"/>
  <c r="AE8"/>
  <c r="AC8"/>
</calcChain>
</file>

<file path=xl/sharedStrings.xml><?xml version="1.0" encoding="utf-8"?>
<sst xmlns="http://schemas.openxmlformats.org/spreadsheetml/2006/main" count="122" uniqueCount="94">
  <si>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</si>
  <si>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</si>
  <si>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</si>
  <si>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</si>
  <si>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</si>
  <si>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</si>
  <si>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</si>
  <si>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</si>
  <si>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</si>
  <si>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</si>
  <si>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</si>
  <si>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</si>
  <si>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</si>
  <si>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</si>
  <si>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</si>
  <si>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</si>
  <si>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</si>
  <si>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</si>
  <si>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</si>
  <si>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</si>
  <si>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</si>
  <si>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</si>
  <si>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</si>
  <si>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</si>
  <si>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</si>
  <si>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</si>
  <si>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</si>
  <si>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</si>
  <si>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</si>
  <si>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</si>
  <si>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</si>
  <si>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</si>
  <si>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</si>
  <si>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</si>
  <si>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</si>
  <si>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</si>
  <si>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</si>
  <si>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</si>
  <si>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</si>
  <si>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</si>
  <si>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</si>
  <si>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</si>
  <si>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</si>
  <si>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</si>
  <si>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</si>
  <si>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</si>
  <si>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</si>
  <si>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</si>
  <si>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</si>
  <si>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</si>
  <si>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</si>
  <si>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KT TRƯỞNG TRUNG TÂM
PHÓ TRƯỞNG TRUNG TÂM</t>
  </si>
  <si>
    <t>Trần Thị Mỹ Hạnh</t>
  </si>
  <si>
    <t>Nhóm:</t>
  </si>
  <si>
    <t>Thi lần 1 học kỳ hè năm học 2018 - 2019</t>
  </si>
  <si>
    <t>Tổ chức và biên tập chương trình truyền hình</t>
  </si>
  <si>
    <t>Giờ thi: 10h00</t>
  </si>
  <si>
    <t>CDT1473-01</t>
  </si>
  <si>
    <t>B15DCTT019</t>
  </si>
  <si>
    <t>Lại Thị Mỹ</t>
  </si>
  <si>
    <t>Hạ</t>
  </si>
  <si>
    <t>12/09/1997</t>
  </si>
  <si>
    <t>D15CQTT01-B</t>
  </si>
  <si>
    <t>B15DCTT020</t>
  </si>
  <si>
    <t>Nguyễn Văn</t>
  </si>
  <si>
    <t>Hải</t>
  </si>
  <si>
    <t>01/11/1997</t>
  </si>
  <si>
    <t>D15CQTT02-B</t>
  </si>
  <si>
    <t>B15DCTT031</t>
  </si>
  <si>
    <t>Nguyễn Tiến</t>
  </si>
  <si>
    <t>Hoàng</t>
  </si>
  <si>
    <t>05/01/1997</t>
  </si>
  <si>
    <t>B15DCTT035</t>
  </si>
  <si>
    <t>Nguyễn Thành</t>
  </si>
  <si>
    <t>Hưng</t>
  </si>
  <si>
    <t>03/12/1997</t>
  </si>
  <si>
    <t>B15DCTT045</t>
  </si>
  <si>
    <t>Nguyễn Mai</t>
  </si>
  <si>
    <t>Linh</t>
  </si>
  <si>
    <t>01/05/1996</t>
  </si>
  <si>
    <t>B15DCTT053</t>
  </si>
  <si>
    <t>Bùi Quang</t>
  </si>
  <si>
    <t>Minh</t>
  </si>
  <si>
    <t>28/04/1997</t>
  </si>
  <si>
    <t>B15DCTT052</t>
  </si>
  <si>
    <t>Lê Thị</t>
  </si>
  <si>
    <t>22/01/1997</t>
  </si>
  <si>
    <t>B15DCTT074</t>
  </si>
  <si>
    <t>Bùi Quốc</t>
  </si>
  <si>
    <t>Toản</t>
  </si>
  <si>
    <t>18/01/1997</t>
  </si>
  <si>
    <t>Bài tập lớn</t>
  </si>
  <si>
    <t>BẢNG ĐIỂM HỌC PHẦN</t>
  </si>
  <si>
    <t>Hà Nội, ngày  27 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</si>
</sst>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  <font>
      <b/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1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1" fillId="0" borderId="0"/>
    <xf numFmtId="0" fontId="26" fillId="0" borderId="0"/>
  </cellStyleXfs>
  <cellXfs count="131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4" fillId="0" borderId="0" xfId="1" applyFont="1" applyFill="1" applyProtection="1"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hidden="1"/>
    </xf>
    <xf numFmtId="0" fontId="13" fillId="0" borderId="0" xfId="2" applyFont="1" applyFill="1" applyBorder="1" applyAlignment="1" applyProtection="1">
      <alignment horizontal="left" vertical="center" wrapText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4" quotePrefix="1" applyNumberFormat="1" applyFont="1" applyBorder="1" applyAlignment="1" applyProtection="1">
      <alignment horizontal="center" vertical="center"/>
      <protection locked="0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5" xfId="0" applyFont="1" applyFill="1" applyBorder="1" applyAlignment="1" applyProtection="1">
      <alignment horizontal="center" vertic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2" fillId="0" borderId="15" xfId="0" applyNumberFormat="1" applyFont="1" applyFill="1" applyBorder="1" applyAlignment="1">
      <alignment horizontal="center" vertical="center"/>
    </xf>
    <xf numFmtId="164" fontId="2" fillId="0" borderId="15" xfId="4" quotePrefix="1" applyNumberFormat="1" applyFont="1" applyBorder="1" applyAlignment="1" applyProtection="1">
      <alignment horizontal="center" vertical="center"/>
      <protection locked="0"/>
    </xf>
    <xf numFmtId="164" fontId="2" fillId="0" borderId="17" xfId="4" quotePrefix="1" applyNumberFormat="1" applyFont="1" applyBorder="1" applyAlignment="1" applyProtection="1">
      <alignment horizontal="center" vertical="center"/>
      <protection locked="0"/>
    </xf>
    <xf numFmtId="0" fontId="2" fillId="0" borderId="17" xfId="4" quotePrefix="1" applyFont="1" applyBorder="1" applyAlignment="1" applyProtection="1">
      <alignment horizontal="center" vertical="center"/>
      <protection locked="0"/>
    </xf>
    <xf numFmtId="165" fontId="2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19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Font="1" applyFill="1" applyBorder="1" applyAlignment="1" applyProtection="1">
      <alignment horizontal="center"/>
      <protection hidden="1"/>
    </xf>
    <xf numFmtId="165" fontId="2" fillId="0" borderId="15" xfId="0" quotePrefix="1" applyNumberFormat="1" applyFont="1" applyFill="1" applyBorder="1" applyAlignment="1" applyProtection="1">
      <alignment horizontal="center"/>
      <protection hidden="1"/>
    </xf>
    <xf numFmtId="0" fontId="2" fillId="0" borderId="17" xfId="4" applyFont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10" fontId="5" fillId="0" borderId="0" xfId="0" applyNumberFormat="1" applyFont="1" applyFill="1" applyBorder="1" applyAlignment="1" applyProtection="1">
      <alignment horizontal="center" vertical="center"/>
      <protection locked="0"/>
    </xf>
    <xf numFmtId="1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1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center" vertical="center"/>
      <protection locked="0"/>
    </xf>
    <xf numFmtId="0" fontId="10" fillId="0" borderId="0" xfId="1" applyNumberFormat="1" applyFont="1" applyFill="1" applyAlignment="1" applyProtection="1">
      <alignment vertical="center"/>
      <protection locked="0"/>
    </xf>
    <xf numFmtId="0" fontId="2" fillId="0" borderId="14" xfId="4" applyFont="1" applyBorder="1" applyAlignment="1" applyProtection="1">
      <alignment horizontal="center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14" fontId="27" fillId="0" borderId="0" xfId="0" applyNumberFormat="1" applyFont="1" applyFill="1" applyAlignment="1" applyProtection="1">
      <alignment horizontal="left"/>
      <protection locked="0"/>
    </xf>
    <xf numFmtId="0" fontId="27" fillId="0" borderId="0" xfId="0" applyNumberFormat="1" applyFont="1" applyFill="1" applyAlignment="1" applyProtection="1">
      <alignment horizontal="left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center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 2" xfId="7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2"/>
  <dimension ref="A1:AL43"/>
  <sheetViews>
    <sheetView tabSelected="1" workbookViewId="0">
      <pane ySplit="3" topLeftCell="A4" activePane="bottomLeft" state="frozen"/>
      <selection activeCell="C12" sqref="C12"/>
      <selection pane="bottomLeft" activeCell="A25" sqref="A25:XFD33"/>
    </sheetView>
  </sheetViews>
  <sheetFormatPr defaultColWidth="9" defaultRowHeight="15.75"/>
  <cols>
    <col min="1" max="1" width="0.5" style="4" customWidth="1"/>
    <col min="2" max="2" width="5.625" style="4" customWidth="1"/>
    <col min="3" max="3" width="13.5" style="4" customWidth="1"/>
    <col min="4" max="4" width="12.125" style="4" customWidth="1"/>
    <col min="5" max="5" width="6.75" style="4" customWidth="1"/>
    <col min="6" max="6" width="9.375" style="4" hidden="1" customWidth="1"/>
    <col min="7" max="7" width="13.25" style="4" customWidth="1"/>
    <col min="8" max="8" width="7.375" style="4" customWidth="1"/>
    <col min="9" max="9" width="8" style="4" customWidth="1"/>
    <col min="10" max="10" width="4.375" style="4" hidden="1" customWidth="1"/>
    <col min="11" max="11" width="6.5" style="4" customWidth="1"/>
    <col min="12" max="12" width="3.25" style="4" hidden="1" customWidth="1"/>
    <col min="13" max="13" width="7.5" style="4" hidden="1" customWidth="1"/>
    <col min="14" max="14" width="9.625" style="4" hidden="1" customWidth="1"/>
    <col min="15" max="15" width="8.125" style="4" hidden="1" customWidth="1"/>
    <col min="16" max="16" width="7.25" style="4" customWidth="1"/>
    <col min="17" max="17" width="7.5" style="4" customWidth="1"/>
    <col min="18" max="18" width="6.5" style="4" hidden="1" customWidth="1"/>
    <col min="19" max="19" width="11.875" style="4" hidden="1" customWidth="1"/>
    <col min="20" max="20" width="15.125" style="4" customWidth="1"/>
    <col min="21" max="21" width="5.75" style="4" customWidth="1"/>
    <col min="22" max="22" width="6.5" style="2" customWidth="1"/>
    <col min="23" max="38" width="9" style="3"/>
    <col min="39" max="16384" width="9" style="4"/>
  </cols>
  <sheetData>
    <row r="1" spans="2:38" ht="26.25" hidden="1" customHeight="1">
      <c r="H1" s="124" t="s">
        <v>91</v>
      </c>
      <c r="I1" s="124"/>
      <c r="J1" s="124"/>
      <c r="K1" s="124"/>
      <c r="L1" s="124"/>
      <c r="M1" s="124"/>
      <c r="N1" s="125"/>
      <c r="O1" s="125"/>
      <c r="P1" s="125"/>
      <c r="Q1" s="125"/>
      <c r="R1" s="125"/>
      <c r="S1" s="125"/>
      <c r="T1" s="125"/>
    </row>
    <row r="2" spans="2:38" ht="30" customHeight="1">
      <c r="B2" s="126" t="s">
        <v>0</v>
      </c>
      <c r="C2" s="126"/>
      <c r="D2" s="126"/>
      <c r="E2" s="126"/>
      <c r="F2" s="126"/>
      <c r="G2" s="126"/>
      <c r="H2" s="127" t="s">
        <v>92</v>
      </c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"/>
    </row>
    <row r="3" spans="2:38" ht="19.5" customHeight="1">
      <c r="B3" s="128" t="s">
        <v>1</v>
      </c>
      <c r="C3" s="128"/>
      <c r="D3" s="128"/>
      <c r="E3" s="128"/>
      <c r="F3" s="128"/>
      <c r="G3" s="128"/>
      <c r="H3" s="129" t="s">
        <v>54</v>
      </c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5"/>
      <c r="V3" s="6"/>
      <c r="AD3" s="2"/>
      <c r="AE3" s="7"/>
      <c r="AF3" s="2"/>
      <c r="AG3" s="2"/>
      <c r="AH3" s="2"/>
      <c r="AI3" s="7"/>
      <c r="AJ3" s="2"/>
    </row>
    <row r="4" spans="2:38" ht="33.75" customHeight="1">
      <c r="B4" s="117" t="s">
        <v>2</v>
      </c>
      <c r="C4" s="117"/>
      <c r="D4" s="91" t="s">
        <v>55</v>
      </c>
      <c r="E4" s="91"/>
      <c r="F4" s="91"/>
      <c r="G4" s="91"/>
      <c r="H4" s="91"/>
      <c r="I4" s="91"/>
      <c r="J4" s="91"/>
      <c r="K4" s="91"/>
      <c r="L4" s="91"/>
      <c r="M4" s="91"/>
      <c r="N4" s="91"/>
      <c r="O4" s="117" t="s">
        <v>53</v>
      </c>
      <c r="P4" s="117"/>
      <c r="Q4" s="117"/>
      <c r="R4" s="117"/>
      <c r="S4" s="117"/>
      <c r="T4" s="10" t="s">
        <v>57</v>
      </c>
      <c r="W4" s="112" t="s">
        <v>3</v>
      </c>
      <c r="X4" s="112" t="s">
        <v>4</v>
      </c>
      <c r="Y4" s="112" t="s">
        <v>5</v>
      </c>
      <c r="Z4" s="112" t="s">
        <v>6</v>
      </c>
      <c r="AA4" s="112"/>
      <c r="AB4" s="112"/>
      <c r="AC4" s="112"/>
      <c r="AD4" s="112" t="s">
        <v>7</v>
      </c>
      <c r="AE4" s="112"/>
      <c r="AF4" s="112" t="s">
        <v>8</v>
      </c>
      <c r="AG4" s="112"/>
      <c r="AH4" s="112" t="s">
        <v>9</v>
      </c>
      <c r="AI4" s="112"/>
      <c r="AJ4" s="112" t="s">
        <v>10</v>
      </c>
      <c r="AK4" s="112"/>
      <c r="AL4" s="9"/>
    </row>
    <row r="5" spans="2:38" ht="17.25" customHeight="1">
      <c r="B5" s="113" t="s">
        <v>11</v>
      </c>
      <c r="C5" s="113"/>
      <c r="D5" s="90">
        <v>2</v>
      </c>
      <c r="E5" s="114" t="s">
        <v>12</v>
      </c>
      <c r="F5" s="114"/>
      <c r="G5" s="115">
        <v>43687</v>
      </c>
      <c r="H5" s="116"/>
      <c r="I5" s="116"/>
      <c r="J5" s="116"/>
      <c r="K5" s="116"/>
      <c r="L5" s="10"/>
      <c r="M5" s="10"/>
      <c r="N5" s="10"/>
      <c r="O5" s="114" t="s">
        <v>56</v>
      </c>
      <c r="P5" s="114"/>
      <c r="Q5" s="114"/>
      <c r="R5" s="114"/>
      <c r="S5" s="114"/>
      <c r="T5" s="114"/>
      <c r="W5" s="112"/>
      <c r="X5" s="112"/>
      <c r="Y5" s="112"/>
      <c r="Z5" s="112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9"/>
    </row>
    <row r="6" spans="2:38" ht="5.25" customHeight="1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2"/>
      <c r="Q6" s="1"/>
      <c r="R6" s="1"/>
      <c r="S6" s="1"/>
      <c r="T6" s="1"/>
      <c r="W6" s="112"/>
      <c r="X6" s="112"/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9"/>
    </row>
    <row r="7" spans="2:38" ht="30.75" customHeight="1">
      <c r="B7" s="102" t="s">
        <v>13</v>
      </c>
      <c r="C7" s="118" t="s">
        <v>14</v>
      </c>
      <c r="D7" s="120" t="s">
        <v>15</v>
      </c>
      <c r="E7" s="121"/>
      <c r="F7" s="102" t="s">
        <v>16</v>
      </c>
      <c r="G7" s="102" t="s">
        <v>4</v>
      </c>
      <c r="H7" s="111" t="s">
        <v>17</v>
      </c>
      <c r="I7" s="111" t="s">
        <v>18</v>
      </c>
      <c r="J7" s="111" t="s">
        <v>19</v>
      </c>
      <c r="K7" s="111" t="s">
        <v>20</v>
      </c>
      <c r="L7" s="110" t="s">
        <v>21</v>
      </c>
      <c r="M7" s="105" t="s">
        <v>22</v>
      </c>
      <c r="N7" s="107"/>
      <c r="O7" s="110" t="s">
        <v>23</v>
      </c>
      <c r="P7" s="110" t="s">
        <v>24</v>
      </c>
      <c r="Q7" s="102" t="s">
        <v>25</v>
      </c>
      <c r="R7" s="110" t="s">
        <v>26</v>
      </c>
      <c r="S7" s="102" t="s">
        <v>27</v>
      </c>
      <c r="T7" s="102" t="s">
        <v>28</v>
      </c>
      <c r="W7" s="112"/>
      <c r="X7" s="112"/>
      <c r="Y7" s="112"/>
      <c r="Z7" s="13" t="s">
        <v>29</v>
      </c>
      <c r="AA7" s="13" t="s">
        <v>30</v>
      </c>
      <c r="AB7" s="13" t="s">
        <v>31</v>
      </c>
      <c r="AC7" s="13" t="s">
        <v>32</v>
      </c>
      <c r="AD7" s="13" t="s">
        <v>33</v>
      </c>
      <c r="AE7" s="13" t="s">
        <v>32</v>
      </c>
      <c r="AF7" s="13" t="s">
        <v>33</v>
      </c>
      <c r="AG7" s="13" t="s">
        <v>32</v>
      </c>
      <c r="AH7" s="13" t="s">
        <v>33</v>
      </c>
      <c r="AI7" s="13" t="s">
        <v>32</v>
      </c>
      <c r="AJ7" s="13" t="s">
        <v>33</v>
      </c>
      <c r="AK7" s="14" t="s">
        <v>32</v>
      </c>
      <c r="AL7" s="15"/>
    </row>
    <row r="8" spans="2:38" ht="59.25" customHeight="1">
      <c r="B8" s="104"/>
      <c r="C8" s="119"/>
      <c r="D8" s="122"/>
      <c r="E8" s="123"/>
      <c r="F8" s="104"/>
      <c r="G8" s="104"/>
      <c r="H8" s="111"/>
      <c r="I8" s="111"/>
      <c r="J8" s="111"/>
      <c r="K8" s="111"/>
      <c r="L8" s="110"/>
      <c r="M8" s="16" t="s">
        <v>34</v>
      </c>
      <c r="N8" s="16" t="s">
        <v>35</v>
      </c>
      <c r="O8" s="110"/>
      <c r="P8" s="110"/>
      <c r="Q8" s="103"/>
      <c r="R8" s="110"/>
      <c r="S8" s="104"/>
      <c r="T8" s="103"/>
      <c r="V8" s="17"/>
      <c r="W8" s="18" t="str">
        <f>+D4</f>
        <v>Tổ chức và biên tập chương trình truyền hình</v>
      </c>
      <c r="X8" s="19">
        <f>+P4</f>
        <v>0</v>
      </c>
      <c r="Y8" s="20">
        <f>+$AH$8+$AJ$8+$AF$8</f>
        <v>8</v>
      </c>
      <c r="Z8" s="7">
        <f>COUNTIF($S$9:$S$48,"Khiển trách")</f>
        <v>0</v>
      </c>
      <c r="AA8" s="7">
        <f>COUNTIF($S$9:$S$48,"Cảnh cáo")</f>
        <v>0</v>
      </c>
      <c r="AB8" s="7">
        <f>COUNTIF($S$9:$S$48,"Đình chỉ thi")</f>
        <v>0</v>
      </c>
      <c r="AC8" s="21">
        <f>+($Z$8+$AA$8+$AB$8)/$Y$8*100%</f>
        <v>0</v>
      </c>
      <c r="AD8" s="7">
        <f>SUM(COUNTIF($S$9:$S$46,"Vắng"),COUNTIF($S$9:$S$46,"Vắng có phép"))</f>
        <v>0</v>
      </c>
      <c r="AE8" s="22">
        <f>+$AD$8/$Y$8</f>
        <v>0</v>
      </c>
      <c r="AF8" s="23">
        <f>COUNTIF($V$9:$V$46,"Thi lại")</f>
        <v>0</v>
      </c>
      <c r="AG8" s="22">
        <f>+$AF$8/$Y$8</f>
        <v>0</v>
      </c>
      <c r="AH8" s="23">
        <f>COUNTIF($V$9:$V$47,"Học lại")</f>
        <v>0</v>
      </c>
      <c r="AI8" s="22">
        <f>+$AH$8/$Y$8</f>
        <v>0</v>
      </c>
      <c r="AJ8" s="7">
        <f>COUNTIF($V$10:$V$47,"Đạt")</f>
        <v>8</v>
      </c>
      <c r="AK8" s="21">
        <f>+$AJ$8/$Y$8</f>
        <v>1</v>
      </c>
      <c r="AL8" s="24"/>
    </row>
    <row r="9" spans="2:38" ht="39" customHeight="1">
      <c r="B9" s="105" t="s">
        <v>36</v>
      </c>
      <c r="C9" s="106"/>
      <c r="D9" s="106"/>
      <c r="E9" s="106"/>
      <c r="F9" s="106"/>
      <c r="G9" s="107"/>
      <c r="H9" s="25">
        <v>10</v>
      </c>
      <c r="I9" s="25">
        <v>20</v>
      </c>
      <c r="J9" s="26"/>
      <c r="K9" s="25">
        <v>10</v>
      </c>
      <c r="L9" s="27"/>
      <c r="M9" s="28"/>
      <c r="N9" s="28"/>
      <c r="O9" s="28"/>
      <c r="P9" s="29">
        <f>100-(H9+I9+J9+K9)</f>
        <v>60</v>
      </c>
      <c r="Q9" s="104"/>
      <c r="R9" s="30"/>
      <c r="S9" s="30"/>
      <c r="T9" s="104"/>
      <c r="W9" s="2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9"/>
    </row>
    <row r="10" spans="2:38" ht="39.950000000000003" customHeight="1">
      <c r="B10" s="32">
        <v>1</v>
      </c>
      <c r="C10" s="33" t="s">
        <v>58</v>
      </c>
      <c r="D10" s="34" t="s">
        <v>59</v>
      </c>
      <c r="E10" s="35" t="s">
        <v>60</v>
      </c>
      <c r="F10" s="36" t="s">
        <v>61</v>
      </c>
      <c r="G10" s="33" t="s">
        <v>62</v>
      </c>
      <c r="H10" s="37">
        <v>7</v>
      </c>
      <c r="I10" s="38">
        <v>6.5</v>
      </c>
      <c r="J10" s="38" t="s">
        <v>37</v>
      </c>
      <c r="K10" s="38">
        <v>6.5</v>
      </c>
      <c r="L10" s="39"/>
      <c r="M10" s="39"/>
      <c r="N10" s="92"/>
      <c r="O10" s="39"/>
      <c r="P10" s="40">
        <v>7</v>
      </c>
      <c r="Q10" s="56">
        <f>IF(P10="H","I",IF(OR(P10="DC",P10="C",P10="V"),0,ROUND(SUMPRODUCT(H10:P10,$H$9:$P$9)/100,1)))</f>
        <v>6.9</v>
      </c>
      <c r="R10" s="4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41" t="str">
        <f t="shared" ref="S10:S17" si="0">IF($Q10&lt;4,"Kém",IF(AND($Q10&gt;=4,$Q10&lt;=5.4),"Trung bình yếu",IF(AND($Q10&gt;=5.5,$Q10&lt;=6.9),"Trung bình",IF(AND($Q10&gt;=7,$Q10&lt;=8.4),"Khá",IF(AND($Q10&gt;=8.5,$Q10&lt;=10),"Giỏi","")))))</f>
        <v>Trung bình</v>
      </c>
      <c r="T10" s="43" t="str">
        <f>+IF(OR($H10=0,$I10=0,$J10=0,$K10=0),"Không đủ ĐKDT",IF(AND(P10=0,Q10&gt;=4),"Không đạt",IF(P10="V", "Vắng", IF(P10="DC", "Đình chỉ thi",IF(P10="H", "Vắng có phép","")))))</f>
        <v/>
      </c>
      <c r="U10" s="1"/>
      <c r="V10" s="45" t="str">
        <f t="shared" ref="V10:V17" si="1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Đạt</v>
      </c>
      <c r="W10" s="45"/>
      <c r="X10" s="46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9"/>
    </row>
    <row r="11" spans="2:38" ht="39.950000000000003" customHeight="1">
      <c r="B11" s="47">
        <v>2</v>
      </c>
      <c r="C11" s="48" t="s">
        <v>63</v>
      </c>
      <c r="D11" s="49" t="s">
        <v>64</v>
      </c>
      <c r="E11" s="50" t="s">
        <v>65</v>
      </c>
      <c r="F11" s="51" t="s">
        <v>66</v>
      </c>
      <c r="G11" s="48" t="s">
        <v>67</v>
      </c>
      <c r="H11" s="52">
        <v>8</v>
      </c>
      <c r="I11" s="53">
        <v>6</v>
      </c>
      <c r="J11" s="53" t="s">
        <v>37</v>
      </c>
      <c r="K11" s="53">
        <v>6</v>
      </c>
      <c r="L11" s="54"/>
      <c r="M11" s="54"/>
      <c r="N11" s="59"/>
      <c r="O11" s="54"/>
      <c r="P11" s="55">
        <v>7</v>
      </c>
      <c r="Q11" s="56">
        <f>IF(P11="H","I",IF(OR(P11="DC",P11="C",P11="V"),0,ROUND(SUMPRODUCT(H11:P11,$H$9:$P$9)/100,1)))</f>
        <v>6.8</v>
      </c>
      <c r="R11" s="57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C+</v>
      </c>
      <c r="S11" s="58" t="str">
        <f t="shared" si="0"/>
        <v>Trung bình</v>
      </c>
      <c r="T11" s="42" t="str">
        <f t="shared" ref="T11:T17" si="2">+IF(OR($H11=0,$I11=0,$J11=0,$K11=0),"Không đủ ĐKDT",IF(AND(P11=0,Q11&gt;=4),"Không đạt",IF(P11="V", "Vắng", IF(P11="DC", "Đình chỉ thi",IF(P11="H", "Vắng có phép","")))))</f>
        <v/>
      </c>
      <c r="U11" s="1"/>
      <c r="V11" s="45" t="str">
        <f t="shared" si="1"/>
        <v>Đạt</v>
      </c>
      <c r="W11" s="45"/>
      <c r="X11" s="31"/>
      <c r="Y11" s="31"/>
      <c r="Z11" s="31"/>
      <c r="AA11" s="13"/>
      <c r="AB11" s="13"/>
      <c r="AC11" s="13"/>
      <c r="AD11" s="13"/>
      <c r="AE11" s="8"/>
      <c r="AF11" s="13"/>
      <c r="AG11" s="13"/>
      <c r="AH11" s="13"/>
      <c r="AI11" s="13"/>
      <c r="AJ11" s="13"/>
      <c r="AK11" s="13"/>
      <c r="AL11" s="15"/>
    </row>
    <row r="12" spans="2:38" ht="39.950000000000003" customHeight="1">
      <c r="B12" s="47">
        <v>3</v>
      </c>
      <c r="C12" s="48" t="s">
        <v>68</v>
      </c>
      <c r="D12" s="49" t="s">
        <v>69</v>
      </c>
      <c r="E12" s="50" t="s">
        <v>70</v>
      </c>
      <c r="F12" s="51" t="s">
        <v>71</v>
      </c>
      <c r="G12" s="48" t="s">
        <v>62</v>
      </c>
      <c r="H12" s="52">
        <v>8</v>
      </c>
      <c r="I12" s="53">
        <v>6</v>
      </c>
      <c r="J12" s="53" t="s">
        <v>37</v>
      </c>
      <c r="K12" s="53">
        <v>6</v>
      </c>
      <c r="L12" s="59"/>
      <c r="M12" s="59"/>
      <c r="N12" s="59"/>
      <c r="O12" s="59"/>
      <c r="P12" s="55">
        <v>6.5</v>
      </c>
      <c r="Q12" s="56">
        <f t="shared" ref="Q12:Q17" si="3">IF(P12="H","I",IF(OR(P12="DC",P12="C",P12="V"),0,ROUND(SUMPRODUCT(H12:P12,$H$9:$P$9)/100,1)))</f>
        <v>6.5</v>
      </c>
      <c r="R12" s="57" t="str">
        <f t="shared" ref="R12:R17" si="4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C+</v>
      </c>
      <c r="S12" s="58" t="str">
        <f t="shared" si="0"/>
        <v>Trung bình</v>
      </c>
      <c r="T12" s="42" t="str">
        <f t="shared" si="2"/>
        <v/>
      </c>
      <c r="U12" s="1"/>
      <c r="V12" s="45" t="str">
        <f t="shared" si="1"/>
        <v>Đạt</v>
      </c>
      <c r="W12" s="45"/>
      <c r="X12" s="60"/>
      <c r="Y12" s="60"/>
      <c r="Z12" s="61"/>
      <c r="AA12" s="8"/>
      <c r="AB12" s="8"/>
      <c r="AC12" s="8"/>
      <c r="AD12" s="62"/>
      <c r="AE12" s="8"/>
      <c r="AF12" s="63"/>
      <c r="AG12" s="64"/>
      <c r="AH12" s="63"/>
      <c r="AI12" s="64"/>
      <c r="AJ12" s="63"/>
      <c r="AK12" s="8"/>
      <c r="AL12" s="65"/>
    </row>
    <row r="13" spans="2:38" ht="39.950000000000003" customHeight="1">
      <c r="B13" s="47">
        <v>4</v>
      </c>
      <c r="C13" s="48" t="s">
        <v>72</v>
      </c>
      <c r="D13" s="49" t="s">
        <v>73</v>
      </c>
      <c r="E13" s="50" t="s">
        <v>74</v>
      </c>
      <c r="F13" s="51" t="s">
        <v>75</v>
      </c>
      <c r="G13" s="48" t="s">
        <v>62</v>
      </c>
      <c r="H13" s="52">
        <v>7</v>
      </c>
      <c r="I13" s="53">
        <v>7</v>
      </c>
      <c r="J13" s="53" t="s">
        <v>37</v>
      </c>
      <c r="K13" s="53">
        <v>7</v>
      </c>
      <c r="L13" s="59"/>
      <c r="M13" s="59"/>
      <c r="N13" s="59"/>
      <c r="O13" s="59"/>
      <c r="P13" s="55">
        <v>6.5</v>
      </c>
      <c r="Q13" s="56">
        <f t="shared" si="3"/>
        <v>6.7</v>
      </c>
      <c r="R13" s="57" t="str">
        <f t="shared" si="4"/>
        <v>C+</v>
      </c>
      <c r="S13" s="58" t="str">
        <f t="shared" si="0"/>
        <v>Trung bình</v>
      </c>
      <c r="T13" s="42" t="str">
        <f t="shared" si="2"/>
        <v/>
      </c>
      <c r="U13" s="1"/>
      <c r="V13" s="45" t="str">
        <f t="shared" si="1"/>
        <v>Đạt</v>
      </c>
      <c r="W13" s="45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6"/>
    </row>
    <row r="14" spans="2:38" ht="39.950000000000003" customHeight="1">
      <c r="B14" s="47">
        <v>5</v>
      </c>
      <c r="C14" s="48" t="s">
        <v>76</v>
      </c>
      <c r="D14" s="49" t="s">
        <v>77</v>
      </c>
      <c r="E14" s="50" t="s">
        <v>78</v>
      </c>
      <c r="F14" s="51" t="s">
        <v>79</v>
      </c>
      <c r="G14" s="48" t="s">
        <v>62</v>
      </c>
      <c r="H14" s="52">
        <v>8</v>
      </c>
      <c r="I14" s="53">
        <v>6.5</v>
      </c>
      <c r="J14" s="53" t="s">
        <v>37</v>
      </c>
      <c r="K14" s="53">
        <v>6.5</v>
      </c>
      <c r="L14" s="59"/>
      <c r="M14" s="59"/>
      <c r="N14" s="59"/>
      <c r="O14" s="59"/>
      <c r="P14" s="55">
        <v>7.5</v>
      </c>
      <c r="Q14" s="56">
        <f t="shared" si="3"/>
        <v>7.3</v>
      </c>
      <c r="R14" s="57" t="str">
        <f t="shared" si="4"/>
        <v>B</v>
      </c>
      <c r="S14" s="58" t="str">
        <f t="shared" si="0"/>
        <v>Khá</v>
      </c>
      <c r="T14" s="42" t="str">
        <f t="shared" si="2"/>
        <v/>
      </c>
      <c r="U14" s="1"/>
      <c r="V14" s="45" t="str">
        <f t="shared" si="1"/>
        <v>Đạt</v>
      </c>
      <c r="W14" s="45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6"/>
    </row>
    <row r="15" spans="2:38" ht="39.950000000000003" customHeight="1">
      <c r="B15" s="47">
        <v>6</v>
      </c>
      <c r="C15" s="48" t="s">
        <v>80</v>
      </c>
      <c r="D15" s="49" t="s">
        <v>81</v>
      </c>
      <c r="E15" s="50" t="s">
        <v>82</v>
      </c>
      <c r="F15" s="51" t="s">
        <v>83</v>
      </c>
      <c r="G15" s="48" t="s">
        <v>62</v>
      </c>
      <c r="H15" s="52">
        <v>8</v>
      </c>
      <c r="I15" s="53">
        <v>7</v>
      </c>
      <c r="J15" s="53" t="s">
        <v>37</v>
      </c>
      <c r="K15" s="53">
        <v>7</v>
      </c>
      <c r="L15" s="59"/>
      <c r="M15" s="59"/>
      <c r="N15" s="59"/>
      <c r="O15" s="59"/>
      <c r="P15" s="55">
        <v>7</v>
      </c>
      <c r="Q15" s="56">
        <f t="shared" si="3"/>
        <v>7.1</v>
      </c>
      <c r="R15" s="57" t="str">
        <f t="shared" si="4"/>
        <v>B</v>
      </c>
      <c r="S15" s="58" t="str">
        <f t="shared" si="0"/>
        <v>Khá</v>
      </c>
      <c r="T15" s="42" t="str">
        <f t="shared" si="2"/>
        <v/>
      </c>
      <c r="U15" s="1"/>
      <c r="V15" s="45" t="str">
        <f t="shared" si="1"/>
        <v>Đạt</v>
      </c>
      <c r="W15" s="45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6"/>
    </row>
    <row r="16" spans="2:38" ht="39.950000000000003" customHeight="1">
      <c r="B16" s="47">
        <v>7</v>
      </c>
      <c r="C16" s="48" t="s">
        <v>84</v>
      </c>
      <c r="D16" s="49" t="s">
        <v>85</v>
      </c>
      <c r="E16" s="50" t="s">
        <v>82</v>
      </c>
      <c r="F16" s="51" t="s">
        <v>86</v>
      </c>
      <c r="G16" s="48" t="s">
        <v>67</v>
      </c>
      <c r="H16" s="52">
        <v>8.5</v>
      </c>
      <c r="I16" s="53">
        <v>6</v>
      </c>
      <c r="J16" s="53" t="s">
        <v>37</v>
      </c>
      <c r="K16" s="53">
        <v>6</v>
      </c>
      <c r="L16" s="59"/>
      <c r="M16" s="59"/>
      <c r="N16" s="59"/>
      <c r="O16" s="59"/>
      <c r="P16" s="55">
        <v>7</v>
      </c>
      <c r="Q16" s="56">
        <f t="shared" si="3"/>
        <v>6.9</v>
      </c>
      <c r="R16" s="57" t="str">
        <f t="shared" si="4"/>
        <v>C+</v>
      </c>
      <c r="S16" s="58" t="str">
        <f t="shared" si="0"/>
        <v>Trung bình</v>
      </c>
      <c r="T16" s="42" t="str">
        <f t="shared" si="2"/>
        <v/>
      </c>
      <c r="U16" s="1"/>
      <c r="V16" s="45" t="str">
        <f t="shared" si="1"/>
        <v>Đạt</v>
      </c>
      <c r="W16" s="45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6"/>
    </row>
    <row r="17" spans="1:38" ht="39.950000000000003" customHeight="1">
      <c r="B17" s="47">
        <v>8</v>
      </c>
      <c r="C17" s="48" t="s">
        <v>87</v>
      </c>
      <c r="D17" s="49" t="s">
        <v>88</v>
      </c>
      <c r="E17" s="50" t="s">
        <v>89</v>
      </c>
      <c r="F17" s="51" t="s">
        <v>90</v>
      </c>
      <c r="G17" s="48" t="s">
        <v>67</v>
      </c>
      <c r="H17" s="52">
        <v>8</v>
      </c>
      <c r="I17" s="53">
        <v>6</v>
      </c>
      <c r="J17" s="53" t="s">
        <v>37</v>
      </c>
      <c r="K17" s="53">
        <v>6</v>
      </c>
      <c r="L17" s="59"/>
      <c r="M17" s="59"/>
      <c r="N17" s="59"/>
      <c r="O17" s="59"/>
      <c r="P17" s="55">
        <v>7</v>
      </c>
      <c r="Q17" s="56">
        <f t="shared" si="3"/>
        <v>6.8</v>
      </c>
      <c r="R17" s="57" t="str">
        <f t="shared" si="4"/>
        <v>C+</v>
      </c>
      <c r="S17" s="58" t="str">
        <f t="shared" si="0"/>
        <v>Trung bình</v>
      </c>
      <c r="T17" s="42" t="str">
        <f t="shared" si="2"/>
        <v/>
      </c>
      <c r="U17" s="1"/>
      <c r="V17" s="45" t="str">
        <f t="shared" si="1"/>
        <v>Đạt</v>
      </c>
      <c r="W17" s="45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6"/>
    </row>
    <row r="18" spans="1:38" ht="16.5">
      <c r="A18" s="66"/>
      <c r="B18" s="108" t="s">
        <v>38</v>
      </c>
      <c r="C18" s="108"/>
      <c r="D18" s="68"/>
      <c r="E18" s="69"/>
      <c r="F18" s="69"/>
      <c r="G18" s="69"/>
      <c r="H18" s="70"/>
      <c r="I18" s="71"/>
      <c r="J18" s="71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1"/>
    </row>
    <row r="19" spans="1:38" ht="16.5" customHeight="1">
      <c r="A19" s="66"/>
      <c r="B19" s="73" t="s">
        <v>39</v>
      </c>
      <c r="C19" s="73"/>
      <c r="D19" s="74">
        <f>+$Y$8</f>
        <v>8</v>
      </c>
      <c r="E19" s="75" t="s">
        <v>40</v>
      </c>
      <c r="F19" s="75"/>
      <c r="G19" s="109" t="s">
        <v>41</v>
      </c>
      <c r="H19" s="109"/>
      <c r="I19" s="109"/>
      <c r="J19" s="109"/>
      <c r="K19" s="109"/>
      <c r="L19" s="109"/>
      <c r="M19" s="109"/>
      <c r="N19" s="109"/>
      <c r="O19" s="109"/>
      <c r="P19" s="44">
        <f>$Y$8 -COUNTIF($T$9:$T$178,"Vắng") -COUNTIF($T$9:$T$178,"Vắng có phép") - COUNTIF($T$9:$T$178,"Đình chỉ thi") - COUNTIF($T$9:$T$178,"Không đủ ĐKDT")</f>
        <v>8</v>
      </c>
      <c r="Q19" s="44"/>
      <c r="R19" s="76"/>
      <c r="S19" s="77"/>
      <c r="T19" s="77" t="s">
        <v>40</v>
      </c>
      <c r="U19" s="1"/>
    </row>
    <row r="20" spans="1:38" ht="16.5" customHeight="1">
      <c r="A20" s="66"/>
      <c r="B20" s="73" t="s">
        <v>42</v>
      </c>
      <c r="C20" s="73"/>
      <c r="D20" s="74">
        <f>+$AJ$8</f>
        <v>8</v>
      </c>
      <c r="E20" s="75" t="s">
        <v>40</v>
      </c>
      <c r="F20" s="75"/>
      <c r="G20" s="109" t="s">
        <v>43</v>
      </c>
      <c r="H20" s="109"/>
      <c r="I20" s="109"/>
      <c r="J20" s="109"/>
      <c r="K20" s="109"/>
      <c r="L20" s="109"/>
      <c r="M20" s="109"/>
      <c r="N20" s="109"/>
      <c r="O20" s="109"/>
      <c r="P20" s="78">
        <f>COUNTIF($T$9:$T$54,"Vắng")</f>
        <v>0</v>
      </c>
      <c r="Q20" s="78"/>
      <c r="R20" s="79"/>
      <c r="S20" s="77"/>
      <c r="T20" s="77" t="s">
        <v>40</v>
      </c>
      <c r="U20" s="1"/>
    </row>
    <row r="21" spans="1:38" ht="16.5" customHeight="1">
      <c r="A21" s="66"/>
      <c r="B21" s="73" t="s">
        <v>44</v>
      </c>
      <c r="C21" s="73"/>
      <c r="D21" s="80">
        <f>COUNTIF(V10:V17,"Học lại")</f>
        <v>0</v>
      </c>
      <c r="E21" s="75" t="s">
        <v>40</v>
      </c>
      <c r="F21" s="75"/>
      <c r="G21" s="109" t="s">
        <v>45</v>
      </c>
      <c r="H21" s="109"/>
      <c r="I21" s="109"/>
      <c r="J21" s="109"/>
      <c r="K21" s="109"/>
      <c r="L21" s="109"/>
      <c r="M21" s="109"/>
      <c r="N21" s="109"/>
      <c r="O21" s="109"/>
      <c r="P21" s="44">
        <f>COUNTIF($T$9:$T$54,"Vắng có phép")</f>
        <v>0</v>
      </c>
      <c r="Q21" s="44"/>
      <c r="R21" s="76"/>
      <c r="S21" s="77"/>
      <c r="T21" s="77" t="s">
        <v>40</v>
      </c>
      <c r="U21" s="1"/>
    </row>
    <row r="22" spans="1:38" ht="3" customHeight="1">
      <c r="A22" s="66"/>
      <c r="B22" s="67"/>
      <c r="C22" s="68"/>
      <c r="D22" s="68"/>
      <c r="E22" s="69"/>
      <c r="F22" s="69"/>
      <c r="G22" s="69"/>
      <c r="H22" s="70"/>
      <c r="I22" s="71"/>
      <c r="J22" s="71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1"/>
    </row>
    <row r="23" spans="1:38">
      <c r="B23" s="81" t="s">
        <v>46</v>
      </c>
      <c r="C23" s="81"/>
      <c r="D23" s="82">
        <f>COUNTIF(V10:V17,"Thi lại")</f>
        <v>0</v>
      </c>
      <c r="E23" s="83" t="s">
        <v>40</v>
      </c>
      <c r="F23" s="1"/>
      <c r="G23" s="1"/>
      <c r="H23" s="1"/>
      <c r="I23" s="1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1"/>
    </row>
    <row r="24" spans="1:38">
      <c r="B24" s="81"/>
      <c r="C24" s="81"/>
      <c r="D24" s="82"/>
      <c r="E24" s="83"/>
      <c r="F24" s="1"/>
      <c r="G24" s="1"/>
      <c r="H24" s="1"/>
      <c r="I24" s="99" t="s">
        <v>93</v>
      </c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1"/>
    </row>
    <row r="25" spans="1:38" ht="34.5" customHeight="1">
      <c r="A25" s="84"/>
      <c r="B25" s="93"/>
      <c r="C25" s="93"/>
      <c r="D25" s="93"/>
      <c r="E25" s="93"/>
      <c r="F25" s="93"/>
      <c r="G25" s="93"/>
      <c r="H25" s="93"/>
      <c r="I25" s="85"/>
      <c r="J25" s="100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"/>
    </row>
    <row r="26" spans="1:38" ht="4.5" customHeight="1">
      <c r="A26" s="66"/>
      <c r="B26" s="67"/>
      <c r="C26" s="86"/>
      <c r="D26" s="86"/>
      <c r="E26" s="87"/>
      <c r="F26" s="87"/>
      <c r="G26" s="87"/>
      <c r="H26" s="88"/>
      <c r="I26" s="89"/>
      <c r="J26" s="89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38" s="66" customFormat="1">
      <c r="B27" s="93"/>
      <c r="C27" s="93"/>
      <c r="D27" s="94"/>
      <c r="E27" s="94"/>
      <c r="F27" s="94"/>
      <c r="G27" s="94"/>
      <c r="H27" s="94"/>
      <c r="I27" s="89"/>
      <c r="J27" s="89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1"/>
      <c r="V27" s="2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spans="1:38" s="66" customFormat="1">
      <c r="A28" s="4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2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</row>
    <row r="29" spans="1:38" s="66" customFormat="1">
      <c r="A29" s="4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2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</row>
    <row r="30" spans="1:38" s="66" customFormat="1">
      <c r="A30" s="4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2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</row>
    <row r="31" spans="1:38" s="66" customFormat="1" ht="9.75" customHeight="1">
      <c r="A31" s="4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2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</row>
    <row r="32" spans="1:38" s="66" customFormat="1" ht="3.75" customHeight="1">
      <c r="A32" s="4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2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</row>
    <row r="33" spans="1:38" s="66" customFormat="1" ht="39.75" customHeight="1">
      <c r="A33" s="4"/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1"/>
      <c r="V33" s="2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</row>
    <row r="34" spans="1:38" s="66" customFormat="1" ht="4.5" customHeight="1">
      <c r="A34" s="4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2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</row>
    <row r="35" spans="1:38" ht="39" hidden="1" customHeight="1">
      <c r="B35" s="97" t="s">
        <v>49</v>
      </c>
      <c r="C35" s="93"/>
      <c r="D35" s="93"/>
      <c r="E35" s="93"/>
      <c r="F35" s="93"/>
      <c r="G35" s="93"/>
      <c r="H35" s="97" t="s">
        <v>50</v>
      </c>
      <c r="I35" s="97"/>
      <c r="J35" s="97"/>
      <c r="K35" s="97"/>
      <c r="L35" s="97"/>
      <c r="M35" s="97"/>
      <c r="N35" s="98" t="s">
        <v>51</v>
      </c>
      <c r="O35" s="98"/>
      <c r="P35" s="98"/>
      <c r="Q35" s="98"/>
      <c r="R35" s="98"/>
      <c r="S35" s="98"/>
      <c r="T35" s="98"/>
    </row>
    <row r="36" spans="1:38" hidden="1">
      <c r="B36" s="67"/>
      <c r="C36" s="86"/>
      <c r="D36" s="86"/>
      <c r="E36" s="87"/>
      <c r="F36" s="87"/>
      <c r="G36" s="87"/>
      <c r="H36" s="88"/>
      <c r="I36" s="89"/>
      <c r="J36" s="89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38" hidden="1">
      <c r="B37" s="93" t="s">
        <v>47</v>
      </c>
      <c r="C37" s="93"/>
      <c r="D37" s="94" t="s">
        <v>48</v>
      </c>
      <c r="E37" s="94"/>
      <c r="F37" s="94"/>
      <c r="G37" s="94"/>
      <c r="H37" s="94"/>
      <c r="I37" s="89"/>
      <c r="J37" s="89"/>
      <c r="K37" s="72"/>
      <c r="L37" s="72"/>
      <c r="M37" s="72"/>
      <c r="N37" s="72"/>
      <c r="O37" s="72"/>
      <c r="P37" s="72"/>
      <c r="Q37" s="72"/>
      <c r="R37" s="72"/>
      <c r="S37" s="72"/>
      <c r="T37" s="72"/>
    </row>
    <row r="38" spans="1:38" hidden="1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38" hidden="1"/>
    <row r="40" spans="1:38" hidden="1"/>
    <row r="41" spans="1:38" hidden="1"/>
    <row r="42" spans="1:38" hidden="1"/>
    <row r="43" spans="1:38" hidden="1"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 t="s">
        <v>52</v>
      </c>
      <c r="O43" s="95"/>
      <c r="P43" s="95"/>
      <c r="Q43" s="95"/>
      <c r="R43" s="95"/>
      <c r="S43" s="95"/>
      <c r="T43" s="95"/>
    </row>
  </sheetData>
  <sheetProtection formatCells="0" formatColumns="0" formatRows="0" insertColumns="0" insertRows="0" insertHyperlinks="0" deleteColumns="0" deleteRows="0" sort="0" autoFilter="0" pivotTables="0"/>
  <autoFilter ref="A9:AL9">
    <filterColumn colId="1" showButton="0"/>
    <filterColumn colId="2" showButton="0"/>
    <filterColumn colId="3" showButton="0"/>
    <filterColumn colId="4" showButton="0"/>
    <filterColumn colId="5" showButton="0"/>
  </autoFilter>
  <mergeCells count="60">
    <mergeCell ref="B9:G9"/>
    <mergeCell ref="Q7:Q9"/>
    <mergeCell ref="L7:L8"/>
    <mergeCell ref="M7:N7"/>
    <mergeCell ref="O7:O8"/>
    <mergeCell ref="H7:H8"/>
    <mergeCell ref="I7:I8"/>
    <mergeCell ref="J7:J8"/>
    <mergeCell ref="H1:M1"/>
    <mergeCell ref="N1:T1"/>
    <mergeCell ref="B2:G2"/>
    <mergeCell ref="B3:G3"/>
    <mergeCell ref="H2:T2"/>
    <mergeCell ref="H3:T3"/>
    <mergeCell ref="AJ4:AK6"/>
    <mergeCell ref="B5:C5"/>
    <mergeCell ref="E5:F5"/>
    <mergeCell ref="G5:K5"/>
    <mergeCell ref="X4:X7"/>
    <mergeCell ref="Y4:Y7"/>
    <mergeCell ref="Z4:AC6"/>
    <mergeCell ref="AD4:AE6"/>
    <mergeCell ref="AF4:AG6"/>
    <mergeCell ref="AH4:AI6"/>
    <mergeCell ref="W4:W7"/>
    <mergeCell ref="B7:B8"/>
    <mergeCell ref="B4:C4"/>
    <mergeCell ref="O4:S4"/>
    <mergeCell ref="O5:T5"/>
    <mergeCell ref="P7:P8"/>
    <mergeCell ref="B25:H25"/>
    <mergeCell ref="J25:T25"/>
    <mergeCell ref="R7:R8"/>
    <mergeCell ref="S7:S8"/>
    <mergeCell ref="T7:T9"/>
    <mergeCell ref="C7:C8"/>
    <mergeCell ref="D7:E8"/>
    <mergeCell ref="F7:F8"/>
    <mergeCell ref="G7:G8"/>
    <mergeCell ref="G19:O19"/>
    <mergeCell ref="G20:O20"/>
    <mergeCell ref="G21:O21"/>
    <mergeCell ref="J23:T23"/>
    <mergeCell ref="B18:C18"/>
    <mergeCell ref="K7:K8"/>
    <mergeCell ref="I24:T24"/>
    <mergeCell ref="B43:D43"/>
    <mergeCell ref="E43:G43"/>
    <mergeCell ref="H43:M43"/>
    <mergeCell ref="N43:T43"/>
    <mergeCell ref="B27:C27"/>
    <mergeCell ref="D27:H27"/>
    <mergeCell ref="B33:C33"/>
    <mergeCell ref="D33:I33"/>
    <mergeCell ref="J33:T33"/>
    <mergeCell ref="B35:G35"/>
    <mergeCell ref="H35:M35"/>
    <mergeCell ref="N35:T35"/>
    <mergeCell ref="B37:C37"/>
    <mergeCell ref="D37:H37"/>
  </mergeCells>
  <conditionalFormatting sqref="H10:P17">
    <cfRule type="cellIs" dxfId="7" priority="17" operator="greaterThan">
      <formula>10</formula>
    </cfRule>
  </conditionalFormatting>
  <conditionalFormatting sqref="P10:P17">
    <cfRule type="cellIs" dxfId="6" priority="13" operator="greaterThan">
      <formula>10</formula>
    </cfRule>
    <cfRule type="cellIs" dxfId="5" priority="14" operator="greaterThan">
      <formula>10</formula>
    </cfRule>
    <cfRule type="cellIs" dxfId="4" priority="15" operator="greaterThan">
      <formula>10</formula>
    </cfRule>
  </conditionalFormatting>
  <conditionalFormatting sqref="H10:K17">
    <cfRule type="cellIs" dxfId="3" priority="12" operator="greaterThan">
      <formula>10</formula>
    </cfRule>
  </conditionalFormatting>
  <conditionalFormatting sqref="O3">
    <cfRule type="duplicateValues" dxfId="2" priority="8"/>
  </conditionalFormatting>
  <conditionalFormatting sqref="C2:C12 C18:C1048576">
    <cfRule type="duplicateValues" dxfId="1" priority="20"/>
  </conditionalFormatting>
  <conditionalFormatting sqref="C13:C17">
    <cfRule type="duplicateValues" dxfId="0" priority="30"/>
  </conditionalFormatting>
  <dataValidations count="2">
    <dataValidation allowBlank="1" showInputMessage="1" showErrorMessage="1" errorTitle="Không xóa dữ liệu" error="Không xóa dữ liệu" prompt="Không xóa dữ liệu" sqref="D21 W4:AK8 X3:AK3 X10 AL3:AL8 V10:W17"/>
    <dataValidation type="decimal" allowBlank="1" showInputMessage="1" showErrorMessage="1" sqref="H10:K17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Admin</cp:lastModifiedBy>
  <cp:lastPrinted>2019-08-26T06:36:02Z</cp:lastPrinted>
  <dcterms:created xsi:type="dcterms:W3CDTF">2018-04-26T09:54:49Z</dcterms:created>
  <dcterms:modified xsi:type="dcterms:W3CDTF">2019-08-26T06:37:28Z</dcterms:modified>
</cp:coreProperties>
</file>