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M HOC 18-19\HOC KY HE\DANH SACH SINH VIEN DU THI\CNTT LEN MANG\"/>
    </mc:Choice>
  </mc:AlternateContent>
  <bookViews>
    <workbookView xWindow="0" yWindow="0" windowWidth="20490" windowHeight="7280" activeTab="1"/>
  </bookViews>
  <sheets>
    <sheet name="Nhom(2)" sheetId="2" r:id="rId1"/>
    <sheet name="Nhom(1)" sheetId="1" r:id="rId2"/>
  </sheets>
  <definedNames>
    <definedName name="_xlnm._FilterDatabase" localSheetId="1" hidden="1">'Nhom(1)'!$A$8:$AL$8</definedName>
    <definedName name="_xlnm._FilterDatabase" localSheetId="0" hidden="1">'Nhom(2)'!$A$8:$AL$47</definedName>
    <definedName name="Date_time" localSheetId="0">#REF!</definedName>
    <definedName name="Date_time">#REF!</definedName>
    <definedName name="_xlnm.Print_Titles" localSheetId="1">'Nhom(1)'!$3:$8</definedName>
    <definedName name="_xlnm.Print_Titles" localSheetId="0">'Nhom(2)'!$3:$8</definedName>
    <definedName name="Trong_so" localSheetId="0">#REF!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0" i="2" l="1"/>
  <c r="V40" i="2" s="1"/>
  <c r="T39" i="2"/>
  <c r="V39" i="2" s="1"/>
  <c r="Q17" i="2"/>
  <c r="T17" i="2" s="1"/>
  <c r="V17" i="2" s="1"/>
  <c r="V11" i="2"/>
  <c r="Q10" i="2"/>
  <c r="P8" i="2"/>
  <c r="Q42" i="2" s="1"/>
  <c r="X7" i="2"/>
  <c r="W7" i="2"/>
  <c r="T42" i="2" l="1"/>
  <c r="V42" i="2" s="1"/>
  <c r="S42" i="2"/>
  <c r="R42" i="2"/>
  <c r="T10" i="2"/>
  <c r="V10" i="2" s="1"/>
  <c r="S10" i="2"/>
  <c r="R10" i="2"/>
  <c r="Q21" i="2"/>
  <c r="Q26" i="2"/>
  <c r="Q30" i="2"/>
  <c r="Q34" i="2"/>
  <c r="Q39" i="2"/>
  <c r="Q43" i="2"/>
  <c r="Q11" i="2"/>
  <c r="Q14" i="2"/>
  <c r="R17" i="2"/>
  <c r="Q18" i="2"/>
  <c r="Q22" i="2"/>
  <c r="Q27" i="2"/>
  <c r="Q31" i="2"/>
  <c r="Q35" i="2"/>
  <c r="Q40" i="2"/>
  <c r="Q15" i="2"/>
  <c r="V15" i="2" s="1"/>
  <c r="Q12" i="2"/>
  <c r="S17" i="2"/>
  <c r="Q23" i="2"/>
  <c r="Q36" i="2"/>
  <c r="Q19" i="2"/>
  <c r="Q24" i="2"/>
  <c r="Q28" i="2"/>
  <c r="Q32" i="2"/>
  <c r="Q37" i="2"/>
  <c r="Q41" i="2"/>
  <c r="Q9" i="2"/>
  <c r="Q13" i="2"/>
  <c r="Q16" i="2"/>
  <c r="Q20" i="2"/>
  <c r="Q25" i="2"/>
  <c r="Q29" i="2"/>
  <c r="Q33" i="2"/>
  <c r="Q38" i="2"/>
  <c r="P8" i="1"/>
  <c r="T38" i="2" l="1"/>
  <c r="V38" i="2" s="1"/>
  <c r="S38" i="2"/>
  <c r="R38" i="2"/>
  <c r="R37" i="2"/>
  <c r="T37" i="2"/>
  <c r="V37" i="2" s="1"/>
  <c r="S37" i="2"/>
  <c r="R19" i="2"/>
  <c r="T19" i="2"/>
  <c r="V19" i="2" s="1"/>
  <c r="S19" i="2"/>
  <c r="R12" i="2"/>
  <c r="S12" i="2"/>
  <c r="T12" i="2"/>
  <c r="S31" i="2"/>
  <c r="R31" i="2"/>
  <c r="T31" i="2"/>
  <c r="V31" i="2" s="1"/>
  <c r="S39" i="2"/>
  <c r="R39" i="2"/>
  <c r="T21" i="2"/>
  <c r="V21" i="2" s="1"/>
  <c r="S21" i="2"/>
  <c r="R21" i="2"/>
  <c r="R41" i="2"/>
  <c r="T41" i="2"/>
  <c r="V41" i="2" s="1"/>
  <c r="S41" i="2"/>
  <c r="S35" i="2"/>
  <c r="R35" i="2"/>
  <c r="T35" i="2"/>
  <c r="V35" i="2" s="1"/>
  <c r="T26" i="2"/>
  <c r="V26" i="2" s="1"/>
  <c r="S26" i="2"/>
  <c r="R26" i="2"/>
  <c r="R16" i="2"/>
  <c r="T16" i="2"/>
  <c r="V16" i="2" s="1"/>
  <c r="S16" i="2"/>
  <c r="T29" i="2"/>
  <c r="V29" i="2" s="1"/>
  <c r="S29" i="2"/>
  <c r="R29" i="2"/>
  <c r="R13" i="2"/>
  <c r="S13" i="2"/>
  <c r="R32" i="2"/>
  <c r="T32" i="2"/>
  <c r="V32" i="2" s="1"/>
  <c r="S32" i="2"/>
  <c r="R36" i="2"/>
  <c r="V36" i="2"/>
  <c r="S36" i="2"/>
  <c r="R15" i="2"/>
  <c r="S15" i="2"/>
  <c r="V13" i="2"/>
  <c r="S27" i="2"/>
  <c r="R27" i="2"/>
  <c r="T27" i="2"/>
  <c r="V27" i="2" s="1"/>
  <c r="S14" i="2"/>
  <c r="R14" i="2"/>
  <c r="T14" i="2"/>
  <c r="V12" i="2" s="1"/>
  <c r="T34" i="2"/>
  <c r="V34" i="2" s="1"/>
  <c r="S34" i="2"/>
  <c r="R34" i="2"/>
  <c r="T20" i="2"/>
  <c r="V20" i="2" s="1"/>
  <c r="S20" i="2"/>
  <c r="R20" i="2"/>
  <c r="R24" i="2"/>
  <c r="T24" i="2"/>
  <c r="V24" i="2" s="1"/>
  <c r="S24" i="2"/>
  <c r="S18" i="2"/>
  <c r="R18" i="2"/>
  <c r="T18" i="2"/>
  <c r="V18" i="2" s="1"/>
  <c r="T43" i="2"/>
  <c r="V43" i="2" s="1"/>
  <c r="S43" i="2"/>
  <c r="R43" i="2"/>
  <c r="T33" i="2"/>
  <c r="V33" i="2" s="1"/>
  <c r="S33" i="2"/>
  <c r="R33" i="2"/>
  <c r="T25" i="2"/>
  <c r="V25" i="2" s="1"/>
  <c r="S25" i="2"/>
  <c r="R25" i="2"/>
  <c r="T9" i="2"/>
  <c r="S9" i="2"/>
  <c r="R9" i="2"/>
  <c r="R28" i="2"/>
  <c r="T28" i="2"/>
  <c r="V28" i="2" s="1"/>
  <c r="S28" i="2"/>
  <c r="R23" i="2"/>
  <c r="V23" i="2"/>
  <c r="S23" i="2"/>
  <c r="S40" i="2"/>
  <c r="R40" i="2"/>
  <c r="S22" i="2"/>
  <c r="R22" i="2"/>
  <c r="T22" i="2"/>
  <c r="V22" i="2" s="1"/>
  <c r="S11" i="2"/>
  <c r="R11" i="2"/>
  <c r="T30" i="2"/>
  <c r="V30" i="2" s="1"/>
  <c r="S30" i="2"/>
  <c r="R30" i="2"/>
  <c r="Q10" i="1"/>
  <c r="Q14" i="1"/>
  <c r="Q18" i="1"/>
  <c r="Q22" i="1"/>
  <c r="Q26" i="1"/>
  <c r="Q30" i="1"/>
  <c r="Q34" i="1"/>
  <c r="Q38" i="1"/>
  <c r="Q42" i="1"/>
  <c r="Q12" i="1"/>
  <c r="Q24" i="1"/>
  <c r="Q36" i="1"/>
  <c r="Q11" i="1"/>
  <c r="Q15" i="1"/>
  <c r="Q19" i="1"/>
  <c r="Q23" i="1"/>
  <c r="Q27" i="1"/>
  <c r="Q31" i="1"/>
  <c r="Q35" i="1"/>
  <c r="Q39" i="1"/>
  <c r="Q43" i="1"/>
  <c r="Q9" i="1"/>
  <c r="Q16" i="1"/>
  <c r="Q32" i="1"/>
  <c r="Q13" i="1"/>
  <c r="Q17" i="1"/>
  <c r="Q21" i="1"/>
  <c r="Q25" i="1"/>
  <c r="Q29" i="1"/>
  <c r="Q33" i="1"/>
  <c r="Q37" i="1"/>
  <c r="Q41" i="1"/>
  <c r="Q20" i="1"/>
  <c r="Q28" i="1"/>
  <c r="Q40" i="1"/>
  <c r="X7" i="1"/>
  <c r="W7" i="1"/>
  <c r="V14" i="2" l="1"/>
  <c r="AA7" i="2"/>
  <c r="Z7" i="2"/>
  <c r="AD7" i="2"/>
  <c r="AB7" i="2"/>
  <c r="V9" i="2"/>
  <c r="P47" i="2"/>
  <c r="P46" i="2"/>
  <c r="T43" i="1"/>
  <c r="T41" i="1"/>
  <c r="T37" i="1"/>
  <c r="T33" i="1"/>
  <c r="T29" i="1"/>
  <c r="T25" i="1"/>
  <c r="T21" i="1"/>
  <c r="T17" i="1"/>
  <c r="T42" i="1"/>
  <c r="T40" i="1"/>
  <c r="T32" i="1"/>
  <c r="T28" i="1"/>
  <c r="T24" i="1"/>
  <c r="T20" i="1"/>
  <c r="T16" i="1"/>
  <c r="T12" i="1"/>
  <c r="T38" i="1"/>
  <c r="T34" i="1"/>
  <c r="T30" i="1"/>
  <c r="T39" i="1"/>
  <c r="T35" i="1"/>
  <c r="T31" i="1"/>
  <c r="T27" i="1"/>
  <c r="T19" i="1"/>
  <c r="T22" i="1"/>
  <c r="T18" i="1"/>
  <c r="T14" i="1"/>
  <c r="T26" i="1"/>
  <c r="T9" i="1"/>
  <c r="D49" i="2" l="1"/>
  <c r="AH7" i="2"/>
  <c r="D47" i="2"/>
  <c r="AF7" i="2"/>
  <c r="AJ7" i="2"/>
  <c r="T10" i="1"/>
  <c r="V10" i="1" s="1"/>
  <c r="S26" i="1"/>
  <c r="V26" i="1"/>
  <c r="R26" i="1"/>
  <c r="S19" i="1"/>
  <c r="R19" i="1"/>
  <c r="V19" i="1"/>
  <c r="S16" i="1"/>
  <c r="R16" i="1"/>
  <c r="V16" i="1"/>
  <c r="S14" i="1"/>
  <c r="V14" i="1"/>
  <c r="R14" i="1"/>
  <c r="S23" i="1"/>
  <c r="R23" i="1"/>
  <c r="V23" i="1"/>
  <c r="S39" i="1"/>
  <c r="R39" i="1"/>
  <c r="V39" i="1"/>
  <c r="S34" i="1"/>
  <c r="V34" i="1"/>
  <c r="R34" i="1"/>
  <c r="S20" i="1"/>
  <c r="R20" i="1"/>
  <c r="V20" i="1"/>
  <c r="S36" i="1"/>
  <c r="R36" i="1"/>
  <c r="V36" i="1"/>
  <c r="V21" i="1"/>
  <c r="S21" i="1"/>
  <c r="R21" i="1"/>
  <c r="R37" i="1"/>
  <c r="V37" i="1"/>
  <c r="S37" i="1"/>
  <c r="S35" i="1"/>
  <c r="V35" i="1"/>
  <c r="R35" i="1"/>
  <c r="S32" i="1"/>
  <c r="R32" i="1"/>
  <c r="V32" i="1"/>
  <c r="V17" i="1"/>
  <c r="S17" i="1"/>
  <c r="R17" i="1"/>
  <c r="S18" i="1"/>
  <c r="V18" i="1"/>
  <c r="R18" i="1"/>
  <c r="S27" i="1"/>
  <c r="R27" i="1"/>
  <c r="V27" i="1"/>
  <c r="S38" i="1"/>
  <c r="V38" i="1"/>
  <c r="R38" i="1"/>
  <c r="S24" i="1"/>
  <c r="R24" i="1"/>
  <c r="V24" i="1"/>
  <c r="S40" i="1"/>
  <c r="R40" i="1"/>
  <c r="V40" i="1"/>
  <c r="V42" i="1"/>
  <c r="R42" i="1"/>
  <c r="S42" i="1"/>
  <c r="V25" i="1"/>
  <c r="S25" i="1"/>
  <c r="R25" i="1"/>
  <c r="V41" i="1"/>
  <c r="R41" i="1"/>
  <c r="S41" i="1"/>
  <c r="S30" i="1"/>
  <c r="V30" i="1"/>
  <c r="R30" i="1"/>
  <c r="R33" i="1"/>
  <c r="V33" i="1"/>
  <c r="S33" i="1"/>
  <c r="S22" i="1"/>
  <c r="V22" i="1"/>
  <c r="R22" i="1"/>
  <c r="S15" i="1"/>
  <c r="R15" i="1"/>
  <c r="V15" i="1"/>
  <c r="S31" i="1"/>
  <c r="V31" i="1"/>
  <c r="R31" i="1"/>
  <c r="S12" i="1"/>
  <c r="R12" i="1"/>
  <c r="V12" i="1"/>
  <c r="S28" i="1"/>
  <c r="R28" i="1"/>
  <c r="V28" i="1"/>
  <c r="V13" i="1"/>
  <c r="S13" i="1"/>
  <c r="R13" i="1"/>
  <c r="V29" i="1"/>
  <c r="S29" i="1"/>
  <c r="R29" i="1"/>
  <c r="R43" i="1"/>
  <c r="V43" i="1"/>
  <c r="S43" i="1"/>
  <c r="S10" i="1"/>
  <c r="R10" i="1"/>
  <c r="V9" i="1"/>
  <c r="R9" i="1"/>
  <c r="S9" i="1"/>
  <c r="R11" i="1"/>
  <c r="V11" i="1"/>
  <c r="S11" i="1"/>
  <c r="D46" i="2" l="1"/>
  <c r="Y7" i="2"/>
  <c r="P47" i="1"/>
  <c r="P46" i="1"/>
  <c r="AB7" i="1"/>
  <c r="AD7" i="1"/>
  <c r="Z7" i="1"/>
  <c r="AA7" i="1"/>
  <c r="P45" i="2" l="1"/>
  <c r="D45" i="2"/>
  <c r="AE7" i="2"/>
  <c r="AC7" i="2"/>
  <c r="AI7" i="2"/>
  <c r="AK7" i="2"/>
  <c r="AG7" i="2"/>
  <c r="D49" i="1"/>
  <c r="D47" i="1"/>
  <c r="AF7" i="1"/>
  <c r="AJ7" i="1"/>
  <c r="AH7" i="1"/>
  <c r="D46" i="1" l="1"/>
  <c r="Y7" i="1"/>
  <c r="AI7" i="1" s="1"/>
  <c r="AG7" i="1" l="1"/>
  <c r="AK7" i="1"/>
  <c r="P45" i="1"/>
  <c r="D45" i="1"/>
  <c r="AE7" i="1"/>
  <c r="AC7" i="1"/>
</calcChain>
</file>

<file path=xl/sharedStrings.xml><?xml version="1.0" encoding="utf-8"?>
<sst xmlns="http://schemas.openxmlformats.org/spreadsheetml/2006/main" count="521" uniqueCount="178">
  <si>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</si>
  <si>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</si>
  <si>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</si>
  <si>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</si>
  <si>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</si>
  <si>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</si>
  <si>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</si>
  <si>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</si>
  <si>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</si>
  <si>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</si>
  <si>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</si>
  <si>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</si>
  <si>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</si>
  <si>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</si>
  <si>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</si>
  <si>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</si>
  <si>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</si>
  <si>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</si>
  <si>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</si>
  <si>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</si>
  <si>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</si>
  <si>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</si>
  <si>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</si>
  <si>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</si>
  <si>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</si>
  <si>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</si>
  <si>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</si>
  <si>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</si>
  <si>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</si>
  <si>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</si>
  <si>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</si>
  <si>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</si>
  <si>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</si>
  <si>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</si>
  <si>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</si>
  <si>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</si>
  <si>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</si>
  <si>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</si>
  <si>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</si>
  <si>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</si>
  <si>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</si>
  <si>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</si>
  <si>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</si>
  <si>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</si>
  <si>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</si>
  <si>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</si>
  <si>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</si>
  <si>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</si>
  <si>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SỐ 1</t>
  </si>
  <si>
    <t>SỐ 2</t>
  </si>
  <si>
    <t>KT TRƯỞNG TRUNG TÂM
PHÓ TRƯỞNG TRUNG TÂM</t>
  </si>
  <si>
    <t>Trần Thị Mỹ Hạnh</t>
  </si>
  <si>
    <t>Giờ thi:</t>
  </si>
  <si>
    <t>Thi lần 1 học kỳ hè năm học 2018 - 2019</t>
  </si>
  <si>
    <t>PHÂN TÍCH THIẾT KẾ VÀ ĐẢM BẢO CHẤT LƯỢNG PHẦN MỀM</t>
  </si>
  <si>
    <t>Nguyễn Tá</t>
  </si>
  <si>
    <t>Anh</t>
  </si>
  <si>
    <t>Dương Thị Ngọc</t>
  </si>
  <si>
    <t>ánh</t>
  </si>
  <si>
    <t>Lê Văn</t>
  </si>
  <si>
    <t>Cường</t>
  </si>
  <si>
    <t>Triệu Văn</t>
  </si>
  <si>
    <t>Dũng</t>
  </si>
  <si>
    <t>Dương</t>
  </si>
  <si>
    <t>Nguyễn Duy</t>
  </si>
  <si>
    <t>Đông</t>
  </si>
  <si>
    <t>Võ Văn</t>
  </si>
  <si>
    <t>Đức</t>
  </si>
  <si>
    <t>Đàm Minh</t>
  </si>
  <si>
    <t>Giang</t>
  </si>
  <si>
    <t>Nguyễn Việt</t>
  </si>
  <si>
    <t>Hà</t>
  </si>
  <si>
    <t>Trịnh Thị</t>
  </si>
  <si>
    <t>Đặng Minh</t>
  </si>
  <si>
    <t>Hiếu</t>
  </si>
  <si>
    <t>Phạm Nhật</t>
  </si>
  <si>
    <t>Linh</t>
  </si>
  <si>
    <t>Trần Tuấn</t>
  </si>
  <si>
    <t>Chu Thị</t>
  </si>
  <si>
    <t>Loan</t>
  </si>
  <si>
    <t>Nguyễn Hoàng</t>
  </si>
  <si>
    <t>Long</t>
  </si>
  <si>
    <t>Lê Thị</t>
  </si>
  <si>
    <t>Mai</t>
  </si>
  <si>
    <t>Phùng Thị</t>
  </si>
  <si>
    <t>Nguyễn Văn</t>
  </si>
  <si>
    <t>Mạnh</t>
  </si>
  <si>
    <t>Đào Tuấn</t>
  </si>
  <si>
    <t>Nghĩa</t>
  </si>
  <si>
    <t>Đỗ Đức</t>
  </si>
  <si>
    <t>Phú</t>
  </si>
  <si>
    <t>Nguyễn Khắc</t>
  </si>
  <si>
    <t>Quả</t>
  </si>
  <si>
    <t>Phạm Văn</t>
  </si>
  <si>
    <t>Quân</t>
  </si>
  <si>
    <t>Nguyễn Thị</t>
  </si>
  <si>
    <t>Quyên</t>
  </si>
  <si>
    <t>Đoàn Ngọc</t>
  </si>
  <si>
    <t>Sơn</t>
  </si>
  <si>
    <t>Trần Ngọc</t>
  </si>
  <si>
    <t>Nguyễn Sỹ</t>
  </si>
  <si>
    <t>Tài</t>
  </si>
  <si>
    <t>Lê Tiến</t>
  </si>
  <si>
    <t>Thành</t>
  </si>
  <si>
    <t>Bùi Thiên</t>
  </si>
  <si>
    <t>Thiên</t>
  </si>
  <si>
    <t>Đinh Văn</t>
  </si>
  <si>
    <t>Thuận</t>
  </si>
  <si>
    <t>Quan Tiến</t>
  </si>
  <si>
    <t>Trung</t>
  </si>
  <si>
    <t>Nguyễn Xuân</t>
  </si>
  <si>
    <t>Trường</t>
  </si>
  <si>
    <t>Nguyễn Đức</t>
  </si>
  <si>
    <t>Tùng</t>
  </si>
  <si>
    <t>Kiều Tiến</t>
  </si>
  <si>
    <t>Vũ</t>
  </si>
  <si>
    <t>Phạm Hải</t>
  </si>
  <si>
    <t>Yến</t>
  </si>
  <si>
    <t>B13DCCN303</t>
  </si>
  <si>
    <t>B14DCCN551</t>
  </si>
  <si>
    <t>B13DCCN071</t>
  </si>
  <si>
    <t>B14DCCN345</t>
  </si>
  <si>
    <t>B14DCCN010</t>
  </si>
  <si>
    <t>B13DCCN074</t>
  </si>
  <si>
    <t>B13DCCN422</t>
  </si>
  <si>
    <t>B14DCCN390</t>
  </si>
  <si>
    <t>B14DCCN193</t>
  </si>
  <si>
    <t>B13DCCN467</t>
  </si>
  <si>
    <t>B13DCCN200</t>
  </si>
  <si>
    <t>B13DCCN515</t>
  </si>
  <si>
    <t>B14DCCN080</t>
  </si>
  <si>
    <t>B14DCCN535</t>
  </si>
  <si>
    <t>B14DCCN337</t>
  </si>
  <si>
    <t>B14DCCN133</t>
  </si>
  <si>
    <t>B14DCCN558</t>
  </si>
  <si>
    <t>B14DCCN240</t>
  </si>
  <si>
    <t>B14DCCN313</t>
  </si>
  <si>
    <t>B14DCCN085</t>
  </si>
  <si>
    <t>B13DCCN040</t>
  </si>
  <si>
    <t>B13DCCN220</t>
  </si>
  <si>
    <t>B14DCCN202</t>
  </si>
  <si>
    <t>B14DCCN347</t>
  </si>
  <si>
    <t>B13DCCN044</t>
  </si>
  <si>
    <t>B13DCCN287</t>
  </si>
  <si>
    <t>B14DCCN499</t>
  </si>
  <si>
    <t>B14DCCN198</t>
  </si>
  <si>
    <t>B14DCCN504</t>
  </si>
  <si>
    <t>B14DCCN435</t>
  </si>
  <si>
    <t>B14DCCN235</t>
  </si>
  <si>
    <t>B14DCCN415</t>
  </si>
  <si>
    <t>B13DCCN178</t>
  </si>
  <si>
    <t>B16LDCN008</t>
  </si>
  <si>
    <t>B13DCCN061</t>
  </si>
  <si>
    <t>D13CNPM4</t>
  </si>
  <si>
    <t>D14CNPM1</t>
  </si>
  <si>
    <t>D13CNPM2</t>
  </si>
  <si>
    <t>D14CNPM5</t>
  </si>
  <si>
    <t>D14CNPM4</t>
  </si>
  <si>
    <t>D13CNPM1</t>
  </si>
  <si>
    <t>D13CNPM5</t>
  </si>
  <si>
    <t>D14CNPM2</t>
  </si>
  <si>
    <t>D14CNPM3</t>
  </si>
  <si>
    <t>D14CNPM6</t>
  </si>
  <si>
    <t>D13CNPM3</t>
  </si>
  <si>
    <t>L16CQCN01-B</t>
  </si>
  <si>
    <t>Nhóm INT14104-01</t>
  </si>
  <si>
    <t>Vắng có phép</t>
  </si>
  <si>
    <t>H</t>
  </si>
  <si>
    <t xml:space="preserve">Vắng </t>
  </si>
  <si>
    <t>V</t>
  </si>
  <si>
    <t>C</t>
  </si>
  <si>
    <t>Vắng</t>
  </si>
  <si>
    <t>Hồ Thị Thanh Nga</t>
  </si>
  <si>
    <t>Hà Nội, ngày  28 tháng  8 năm 2019</t>
  </si>
  <si>
    <t>BẢNG ĐỂM HỌC PHẦN</t>
  </si>
  <si>
    <t>Đặng Tiến Mậu</t>
  </si>
  <si>
    <t>BẢNG ĐIỂM HỌC PHẦN</t>
  </si>
  <si>
    <t>Hà Nội, ngày  28 tháng 8 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</si>
</sst>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4" fillId="0" borderId="0"/>
  </cellStyleXfs>
  <cellXfs count="129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zoomScaleNormal="100" workbookViewId="0">
      <pane ySplit="2" topLeftCell="A3" activePane="bottomLeft" state="frozen"/>
      <selection activeCell="C12" sqref="C12"/>
      <selection pane="bottomLeft" activeCell="W15" sqref="W15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2.83203125" style="4" customWidth="1"/>
    <col min="4" max="4" width="11" style="4" customWidth="1"/>
    <col min="5" max="5" width="10" style="4" customWidth="1"/>
    <col min="6" max="6" width="9.33203125" style="4" hidden="1" customWidth="1"/>
    <col min="7" max="7" width="15.6640625" style="4" customWidth="1"/>
    <col min="8" max="8" width="7.33203125" style="4" customWidth="1"/>
    <col min="9" max="9" width="6.83203125" style="4" customWidth="1"/>
    <col min="10" max="10" width="4.33203125" style="4" hidden="1" customWidth="1"/>
    <col min="11" max="11" width="7.914062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5.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17.5" customHeight="1" x14ac:dyDescent="0.35">
      <c r="B1" s="95" t="s">
        <v>0</v>
      </c>
      <c r="C1" s="95"/>
      <c r="D1" s="95"/>
      <c r="E1" s="95"/>
      <c r="F1" s="95"/>
      <c r="G1" s="95"/>
      <c r="H1" s="96" t="s">
        <v>174</v>
      </c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1"/>
    </row>
    <row r="2" spans="2:38" ht="19.5" customHeight="1" x14ac:dyDescent="0.35">
      <c r="B2" s="97" t="s">
        <v>1</v>
      </c>
      <c r="C2" s="97"/>
      <c r="D2" s="97"/>
      <c r="E2" s="97"/>
      <c r="F2" s="97"/>
      <c r="G2" s="97"/>
      <c r="H2" s="98" t="s">
        <v>53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5"/>
      <c r="V2" s="6"/>
      <c r="AD2" s="2"/>
      <c r="AE2" s="7"/>
      <c r="AF2" s="2"/>
      <c r="AG2" s="2"/>
      <c r="AH2" s="2"/>
      <c r="AI2" s="7"/>
      <c r="AJ2" s="2"/>
    </row>
    <row r="3" spans="2:38" ht="22" customHeight="1" x14ac:dyDescent="0.35">
      <c r="B3" s="115" t="s">
        <v>2</v>
      </c>
      <c r="C3" s="115"/>
      <c r="D3" s="116" t="s">
        <v>54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7" t="s">
        <v>165</v>
      </c>
      <c r="P3" s="117"/>
      <c r="Q3" s="117"/>
      <c r="R3" s="117"/>
      <c r="S3" s="117"/>
      <c r="T3" s="117"/>
      <c r="W3" s="100" t="s">
        <v>3</v>
      </c>
      <c r="X3" s="100" t="s">
        <v>4</v>
      </c>
      <c r="Y3" s="100" t="s">
        <v>5</v>
      </c>
      <c r="Z3" s="100" t="s">
        <v>6</v>
      </c>
      <c r="AA3" s="100"/>
      <c r="AB3" s="100"/>
      <c r="AC3" s="100"/>
      <c r="AD3" s="100" t="s">
        <v>7</v>
      </c>
      <c r="AE3" s="100"/>
      <c r="AF3" s="100" t="s">
        <v>8</v>
      </c>
      <c r="AG3" s="100"/>
      <c r="AH3" s="100" t="s">
        <v>9</v>
      </c>
      <c r="AI3" s="100"/>
      <c r="AJ3" s="100" t="s">
        <v>10</v>
      </c>
      <c r="AK3" s="100"/>
      <c r="AL3" s="9"/>
    </row>
    <row r="4" spans="2:38" ht="17.25" customHeight="1" x14ac:dyDescent="0.35">
      <c r="B4" s="112" t="s">
        <v>11</v>
      </c>
      <c r="C4" s="112"/>
      <c r="D4" s="88"/>
      <c r="E4" s="113" t="s">
        <v>12</v>
      </c>
      <c r="F4" s="113"/>
      <c r="G4" s="114"/>
      <c r="H4" s="114"/>
      <c r="I4" s="114"/>
      <c r="J4" s="114"/>
      <c r="K4" s="114"/>
      <c r="L4" s="10"/>
      <c r="M4" s="10"/>
      <c r="N4" s="10"/>
      <c r="O4" s="113" t="s">
        <v>52</v>
      </c>
      <c r="P4" s="113"/>
      <c r="Q4" s="113"/>
      <c r="R4" s="113"/>
      <c r="S4" s="113"/>
      <c r="T4" s="113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9"/>
    </row>
    <row r="6" spans="2:38" ht="30.75" customHeight="1" x14ac:dyDescent="0.35">
      <c r="B6" s="91" t="s">
        <v>13</v>
      </c>
      <c r="C6" s="106" t="s">
        <v>14</v>
      </c>
      <c r="D6" s="108" t="s">
        <v>15</v>
      </c>
      <c r="E6" s="109"/>
      <c r="F6" s="91" t="s">
        <v>16</v>
      </c>
      <c r="G6" s="91" t="s">
        <v>4</v>
      </c>
      <c r="H6" s="122" t="s">
        <v>17</v>
      </c>
      <c r="I6" s="122" t="s">
        <v>18</v>
      </c>
      <c r="J6" s="122" t="s">
        <v>19</v>
      </c>
      <c r="K6" s="122" t="s">
        <v>20</v>
      </c>
      <c r="L6" s="94" t="s">
        <v>21</v>
      </c>
      <c r="M6" s="101" t="s">
        <v>22</v>
      </c>
      <c r="N6" s="103"/>
      <c r="O6" s="94" t="s">
        <v>23</v>
      </c>
      <c r="P6" s="94" t="s">
        <v>24</v>
      </c>
      <c r="Q6" s="91" t="s">
        <v>25</v>
      </c>
      <c r="R6" s="94" t="s">
        <v>26</v>
      </c>
      <c r="S6" s="91" t="s">
        <v>27</v>
      </c>
      <c r="T6" s="91" t="s">
        <v>28</v>
      </c>
      <c r="W6" s="100"/>
      <c r="X6" s="100"/>
      <c r="Y6" s="100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16.5" customHeight="1" x14ac:dyDescent="0.35">
      <c r="B7" s="93"/>
      <c r="C7" s="107"/>
      <c r="D7" s="110"/>
      <c r="E7" s="111"/>
      <c r="F7" s="93"/>
      <c r="G7" s="93"/>
      <c r="H7" s="122"/>
      <c r="I7" s="122"/>
      <c r="J7" s="122"/>
      <c r="K7" s="122"/>
      <c r="L7" s="94"/>
      <c r="M7" s="90" t="s">
        <v>34</v>
      </c>
      <c r="N7" s="90" t="s">
        <v>35</v>
      </c>
      <c r="O7" s="94"/>
      <c r="P7" s="94"/>
      <c r="Q7" s="92"/>
      <c r="R7" s="94"/>
      <c r="S7" s="93"/>
      <c r="T7" s="92"/>
      <c r="V7" s="17"/>
      <c r="W7" s="18" t="str">
        <f>+D3</f>
        <v>PHÂN TÍCH THIẾT KẾ VÀ ĐẢM BẢO CHẤT LƯỢNG PHẦN MỀM</v>
      </c>
      <c r="X7" s="19">
        <f>+P3</f>
        <v>0</v>
      </c>
      <c r="Y7" s="20">
        <f>+$AH$7+$AJ$7+$AF$7</f>
        <v>35</v>
      </c>
      <c r="Z7" s="7">
        <f>COUNTIF($S$8:$S$74,"Khiển trách")</f>
        <v>0</v>
      </c>
      <c r="AA7" s="7">
        <f>COUNTIF($S$8:$S$74,"Cảnh cáo")</f>
        <v>0</v>
      </c>
      <c r="AB7" s="7">
        <f>COUNTIF($S$8:$S$74,"Đình chỉ thi")</f>
        <v>0</v>
      </c>
      <c r="AC7" s="21">
        <f>+($Z$7+$AA$7+$AB$7)/$Y$7*100%</f>
        <v>0</v>
      </c>
      <c r="AD7" s="7">
        <f>SUM(COUNTIF($S$8:$S$72,"Vắng"),COUNTIF($S$8:$S$72,"Vắng có phép"))</f>
        <v>0</v>
      </c>
      <c r="AE7" s="22">
        <f>+$AD$7/$Y$7</f>
        <v>0</v>
      </c>
      <c r="AF7" s="23">
        <f>COUNTIF($V$8:$V$72,"Thi lại")</f>
        <v>2</v>
      </c>
      <c r="AG7" s="22">
        <f>+$AF$7/$Y$7</f>
        <v>5.7142857142857141E-2</v>
      </c>
      <c r="AH7" s="23">
        <f>COUNTIF($V$8:$V$73,"Học lại")</f>
        <v>12</v>
      </c>
      <c r="AI7" s="22">
        <f>+$AH$7/$Y$7</f>
        <v>0.34285714285714286</v>
      </c>
      <c r="AJ7" s="7">
        <f>COUNTIF($V$9:$V$73,"Đạt")</f>
        <v>21</v>
      </c>
      <c r="AK7" s="21">
        <f>+$AJ$7/$Y$7</f>
        <v>0.6</v>
      </c>
      <c r="AL7" s="24"/>
    </row>
    <row r="8" spans="2:38" ht="14.25" customHeight="1" x14ac:dyDescent="0.35">
      <c r="B8" s="101" t="s">
        <v>36</v>
      </c>
      <c r="C8" s="102"/>
      <c r="D8" s="102"/>
      <c r="E8" s="102"/>
      <c r="F8" s="102"/>
      <c r="G8" s="103"/>
      <c r="H8" s="25">
        <v>10</v>
      </c>
      <c r="I8" s="25">
        <v>20</v>
      </c>
      <c r="J8" s="26"/>
      <c r="K8" s="25">
        <v>20</v>
      </c>
      <c r="L8" s="27"/>
      <c r="M8" s="28"/>
      <c r="N8" s="28"/>
      <c r="O8" s="28"/>
      <c r="P8" s="29">
        <f>100-(H8+I8+J8+K8)</f>
        <v>50</v>
      </c>
      <c r="Q8" s="93"/>
      <c r="R8" s="30"/>
      <c r="S8" s="30"/>
      <c r="T8" s="93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118</v>
      </c>
      <c r="D9" s="34" t="s">
        <v>55</v>
      </c>
      <c r="E9" s="35" t="s">
        <v>56</v>
      </c>
      <c r="F9" s="36"/>
      <c r="G9" s="33" t="s">
        <v>153</v>
      </c>
      <c r="H9" s="37">
        <v>9</v>
      </c>
      <c r="I9" s="38">
        <v>6</v>
      </c>
      <c r="J9" s="38" t="s">
        <v>37</v>
      </c>
      <c r="K9" s="38">
        <v>6.5</v>
      </c>
      <c r="L9" s="39"/>
      <c r="M9" s="39"/>
      <c r="N9" s="39"/>
      <c r="O9" s="39"/>
      <c r="P9" s="39">
        <v>3</v>
      </c>
      <c r="Q9" s="54">
        <f t="shared" ref="Q9:Q43" si="0">IF(P9="H","I",IF(OR(P9="DC",P9="C",P9="V"),0,ROUND(SUMPRODUCT(H9:P9,$H$8:$P$8)/100,1)))</f>
        <v>4.9000000000000004</v>
      </c>
      <c r="R9" s="40" t="str">
        <f t="shared" ref="R9:R43" si="1"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0" t="str">
        <f t="shared" ref="S9:S43" si="2">IF($Q9&lt;4,"Kém",IF(AND($Q9&gt;=4,$Q9&lt;=5.4),"Trung bình yếu",IF(AND($Q9&gt;=5.5,$Q9&lt;=6.9),"Trung bình",IF(AND($Q9&gt;=7,$Q9&lt;=8.4),"Khá",IF(AND($Q9&gt;=8.5,$Q9&lt;=10),"Giỏi","")))))</f>
        <v>Trung bình yếu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43" si="3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6">
        <v>2</v>
      </c>
      <c r="C10" s="47" t="s">
        <v>119</v>
      </c>
      <c r="D10" s="48" t="s">
        <v>57</v>
      </c>
      <c r="E10" s="49" t="s">
        <v>58</v>
      </c>
      <c r="F10" s="50"/>
      <c r="G10" s="47" t="s">
        <v>154</v>
      </c>
      <c r="H10" s="51">
        <v>9</v>
      </c>
      <c r="I10" s="52">
        <v>4</v>
      </c>
      <c r="J10" s="52" t="s">
        <v>37</v>
      </c>
      <c r="K10" s="52">
        <v>4</v>
      </c>
      <c r="L10" s="53"/>
      <c r="M10" s="53"/>
      <c r="N10" s="53"/>
      <c r="O10" s="53"/>
      <c r="P10" s="53">
        <v>1</v>
      </c>
      <c r="Q10" s="54">
        <f t="shared" si="0"/>
        <v>3</v>
      </c>
      <c r="R10" s="55" t="str">
        <f t="shared" si="1"/>
        <v>F</v>
      </c>
      <c r="S10" s="56" t="str">
        <f t="shared" si="2"/>
        <v>Kém</v>
      </c>
      <c r="T10" s="41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3"/>
        <v>Học lại</v>
      </c>
      <c r="W10" s="44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120</v>
      </c>
      <c r="D11" s="48" t="s">
        <v>59</v>
      </c>
      <c r="E11" s="49" t="s">
        <v>60</v>
      </c>
      <c r="F11" s="50"/>
      <c r="G11" s="47" t="s">
        <v>155</v>
      </c>
      <c r="H11" s="51">
        <v>9</v>
      </c>
      <c r="I11" s="52">
        <v>4</v>
      </c>
      <c r="J11" s="52" t="s">
        <v>37</v>
      </c>
      <c r="K11" s="52">
        <v>2.5</v>
      </c>
      <c r="L11" s="57"/>
      <c r="M11" s="57"/>
      <c r="N11" s="57"/>
      <c r="O11" s="57"/>
      <c r="P11" s="57" t="s">
        <v>167</v>
      </c>
      <c r="Q11" s="54" t="str">
        <f t="shared" si="0"/>
        <v>I</v>
      </c>
      <c r="R11" s="55" t="str">
        <f t="shared" si="1"/>
        <v/>
      </c>
      <c r="S11" s="56" t="str">
        <f t="shared" si="2"/>
        <v/>
      </c>
      <c r="T11" s="41" t="s">
        <v>166</v>
      </c>
      <c r="U11" s="1"/>
      <c r="V11" s="44" t="str">
        <f t="shared" si="3"/>
        <v>Thi lại</v>
      </c>
      <c r="W11" s="44"/>
      <c r="X11" s="58"/>
      <c r="Y11" s="58"/>
      <c r="Z11" s="89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6</v>
      </c>
      <c r="C12" s="47" t="s">
        <v>123</v>
      </c>
      <c r="D12" s="48" t="s">
        <v>64</v>
      </c>
      <c r="E12" s="49" t="s">
        <v>65</v>
      </c>
      <c r="F12" s="50"/>
      <c r="G12" s="47" t="s">
        <v>158</v>
      </c>
      <c r="H12" s="51">
        <v>9</v>
      </c>
      <c r="I12" s="52">
        <v>5</v>
      </c>
      <c r="J12" s="52" t="s">
        <v>37</v>
      </c>
      <c r="K12" s="52">
        <v>5.5</v>
      </c>
      <c r="L12" s="57"/>
      <c r="M12" s="57"/>
      <c r="N12" s="57"/>
      <c r="O12" s="57"/>
      <c r="P12" s="57">
        <v>4</v>
      </c>
      <c r="Q12" s="54">
        <f t="shared" si="0"/>
        <v>5</v>
      </c>
      <c r="R12" s="55" t="str">
        <f t="shared" si="1"/>
        <v>D+</v>
      </c>
      <c r="S12" s="56" t="str">
        <f t="shared" si="2"/>
        <v>Trung bình yếu</v>
      </c>
      <c r="T12" s="41" t="str">
        <f>+IF(OR($H12=0,$I12=0,$J12=0,$K12=0),"Không đủ ĐKDT",IF(AND(P12=0,Q12&gt;=4),"Không đạt",IF(P12="V", "Vắng", IF(P12="DC", "Đình chỉ thi",IF(P12="H", "Vắng có phép","")))))</f>
        <v/>
      </c>
      <c r="U12" s="1"/>
      <c r="V12" s="44" t="str">
        <f t="shared" si="3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7</v>
      </c>
      <c r="C13" s="47" t="s">
        <v>124</v>
      </c>
      <c r="D13" s="48" t="s">
        <v>66</v>
      </c>
      <c r="E13" s="49" t="s">
        <v>67</v>
      </c>
      <c r="F13" s="50"/>
      <c r="G13" s="47" t="s">
        <v>159</v>
      </c>
      <c r="H13" s="51">
        <v>8</v>
      </c>
      <c r="I13" s="52">
        <v>4</v>
      </c>
      <c r="J13" s="52" t="s">
        <v>37</v>
      </c>
      <c r="K13" s="52">
        <v>2.5</v>
      </c>
      <c r="L13" s="57"/>
      <c r="M13" s="57"/>
      <c r="N13" s="57"/>
      <c r="O13" s="57"/>
      <c r="P13" s="57" t="s">
        <v>167</v>
      </c>
      <c r="Q13" s="54" t="str">
        <f t="shared" si="0"/>
        <v>I</v>
      </c>
      <c r="R13" s="55" t="str">
        <f t="shared" si="1"/>
        <v/>
      </c>
      <c r="S13" s="56" t="str">
        <f t="shared" si="2"/>
        <v/>
      </c>
      <c r="T13" s="41" t="s">
        <v>166</v>
      </c>
      <c r="U13" s="1"/>
      <c r="V13" s="44" t="str">
        <f t="shared" si="3"/>
        <v>Thi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4</v>
      </c>
      <c r="C14" s="47" t="s">
        <v>121</v>
      </c>
      <c r="D14" s="48" t="s">
        <v>61</v>
      </c>
      <c r="E14" s="49" t="s">
        <v>62</v>
      </c>
      <c r="F14" s="50"/>
      <c r="G14" s="47" t="s">
        <v>156</v>
      </c>
      <c r="H14" s="51">
        <v>9</v>
      </c>
      <c r="I14" s="52">
        <v>3</v>
      </c>
      <c r="J14" s="52" t="s">
        <v>37</v>
      </c>
      <c r="K14" s="52">
        <v>6</v>
      </c>
      <c r="L14" s="57"/>
      <c r="M14" s="57"/>
      <c r="N14" s="57"/>
      <c r="O14" s="57"/>
      <c r="P14" s="57">
        <v>5</v>
      </c>
      <c r="Q14" s="54">
        <f t="shared" si="0"/>
        <v>5.2</v>
      </c>
      <c r="R14" s="55" t="str">
        <f t="shared" si="1"/>
        <v>D+</v>
      </c>
      <c r="S14" s="56" t="str">
        <f t="shared" si="2"/>
        <v>Trung bình yếu</v>
      </c>
      <c r="T14" s="41" t="str">
        <f>+IF(OR($H14=0,$I14=0,$J14=0,$K14=0),"Không đủ ĐKDT",IF(AND(P14=0,Q14&gt;=4),"Không đạt",IF(P14="V", "Vắng", IF(P14="DC", "Đình chỉ thi",IF(P14="H", "Vắng có phép","")))))</f>
        <v/>
      </c>
      <c r="U14" s="1"/>
      <c r="V14" s="44" t="str">
        <f t="shared" si="3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5</v>
      </c>
      <c r="C15" s="47" t="s">
        <v>122</v>
      </c>
      <c r="D15" s="48" t="s">
        <v>59</v>
      </c>
      <c r="E15" s="49" t="s">
        <v>63</v>
      </c>
      <c r="F15" s="50"/>
      <c r="G15" s="47" t="s">
        <v>157</v>
      </c>
      <c r="H15" s="51">
        <v>9</v>
      </c>
      <c r="I15" s="52">
        <v>3</v>
      </c>
      <c r="J15" s="52" t="s">
        <v>37</v>
      </c>
      <c r="K15" s="52">
        <v>3.5</v>
      </c>
      <c r="L15" s="57"/>
      <c r="M15" s="57"/>
      <c r="N15" s="57"/>
      <c r="O15" s="57"/>
      <c r="P15" s="57" t="s">
        <v>169</v>
      </c>
      <c r="Q15" s="54">
        <f t="shared" si="0"/>
        <v>0</v>
      </c>
      <c r="R15" s="55" t="str">
        <f t="shared" si="1"/>
        <v>F</v>
      </c>
      <c r="S15" s="56" t="str">
        <f t="shared" si="2"/>
        <v>Kém</v>
      </c>
      <c r="T15" s="41" t="s">
        <v>168</v>
      </c>
      <c r="U15" s="1"/>
      <c r="V15" s="44" t="str">
        <f t="shared" si="3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125</v>
      </c>
      <c r="D16" s="48" t="s">
        <v>68</v>
      </c>
      <c r="E16" s="49" t="s">
        <v>69</v>
      </c>
      <c r="F16" s="50"/>
      <c r="G16" s="47" t="s">
        <v>160</v>
      </c>
      <c r="H16" s="51">
        <v>8</v>
      </c>
      <c r="I16" s="52">
        <v>2</v>
      </c>
      <c r="J16" s="52" t="s">
        <v>37</v>
      </c>
      <c r="K16" s="52">
        <v>5</v>
      </c>
      <c r="L16" s="57"/>
      <c r="M16" s="57"/>
      <c r="N16" s="57"/>
      <c r="O16" s="57"/>
      <c r="P16" s="57">
        <v>4</v>
      </c>
      <c r="Q16" s="54">
        <f t="shared" si="0"/>
        <v>4.2</v>
      </c>
      <c r="R16" s="55" t="str">
        <f t="shared" si="1"/>
        <v>D</v>
      </c>
      <c r="S16" s="56" t="str">
        <f t="shared" si="2"/>
        <v>Trung bình yếu</v>
      </c>
      <c r="T16" s="41" t="str">
        <f t="shared" ref="T16:T22" si="4">+IF(OR($H16=0,$I16=0,$J16=0,$K16=0),"Không đủ ĐKDT",IF(AND(P16=0,Q16&gt;=4),"Không đạt",IF(P16="V", "Vắng", IF(P16="DC", "Đình chỉ thi",IF(P16="H", "Vắng có phép","")))))</f>
        <v/>
      </c>
      <c r="U16" s="1"/>
      <c r="V16" s="44" t="str">
        <f t="shared" si="3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126</v>
      </c>
      <c r="D17" s="48" t="s">
        <v>70</v>
      </c>
      <c r="E17" s="49" t="s">
        <v>71</v>
      </c>
      <c r="F17" s="50"/>
      <c r="G17" s="47" t="s">
        <v>161</v>
      </c>
      <c r="H17" s="51">
        <v>9</v>
      </c>
      <c r="I17" s="52">
        <v>4</v>
      </c>
      <c r="J17" s="52" t="s">
        <v>37</v>
      </c>
      <c r="K17" s="52">
        <v>4</v>
      </c>
      <c r="L17" s="57"/>
      <c r="M17" s="57"/>
      <c r="N17" s="57"/>
      <c r="O17" s="57"/>
      <c r="P17" s="57">
        <v>5</v>
      </c>
      <c r="Q17" s="54">
        <f t="shared" si="0"/>
        <v>5</v>
      </c>
      <c r="R17" s="55" t="str">
        <f t="shared" si="1"/>
        <v>D+</v>
      </c>
      <c r="S17" s="56" t="str">
        <f t="shared" si="2"/>
        <v>Trung bình yếu</v>
      </c>
      <c r="T17" s="41" t="str">
        <f t="shared" si="4"/>
        <v/>
      </c>
      <c r="U17" s="1"/>
      <c r="V17" s="44" t="str">
        <f t="shared" si="3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127</v>
      </c>
      <c r="D18" s="48" t="s">
        <v>72</v>
      </c>
      <c r="E18" s="49" t="s">
        <v>71</v>
      </c>
      <c r="F18" s="50"/>
      <c r="G18" s="47" t="s">
        <v>162</v>
      </c>
      <c r="H18" s="51">
        <v>9</v>
      </c>
      <c r="I18" s="52">
        <v>5</v>
      </c>
      <c r="J18" s="52" t="s">
        <v>37</v>
      </c>
      <c r="K18" s="52">
        <v>6</v>
      </c>
      <c r="L18" s="57"/>
      <c r="M18" s="57"/>
      <c r="N18" s="57"/>
      <c r="O18" s="57"/>
      <c r="P18" s="57">
        <v>2.5</v>
      </c>
      <c r="Q18" s="54">
        <f t="shared" si="0"/>
        <v>4.4000000000000004</v>
      </c>
      <c r="R18" s="55" t="str">
        <f t="shared" si="1"/>
        <v>D</v>
      </c>
      <c r="S18" s="56" t="str">
        <f t="shared" si="2"/>
        <v>Trung bình yếu</v>
      </c>
      <c r="T18" s="41" t="str">
        <f t="shared" si="4"/>
        <v/>
      </c>
      <c r="U18" s="1"/>
      <c r="V18" s="44" t="str">
        <f t="shared" si="3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128</v>
      </c>
      <c r="D19" s="48" t="s">
        <v>73</v>
      </c>
      <c r="E19" s="49" t="s">
        <v>74</v>
      </c>
      <c r="F19" s="50"/>
      <c r="G19" s="47" t="s">
        <v>163</v>
      </c>
      <c r="H19" s="51">
        <v>9</v>
      </c>
      <c r="I19" s="52">
        <v>5</v>
      </c>
      <c r="J19" s="52" t="s">
        <v>37</v>
      </c>
      <c r="K19" s="52">
        <v>6.5</v>
      </c>
      <c r="L19" s="57"/>
      <c r="M19" s="57"/>
      <c r="N19" s="57"/>
      <c r="O19" s="57"/>
      <c r="P19" s="57">
        <v>3</v>
      </c>
      <c r="Q19" s="54">
        <f t="shared" si="0"/>
        <v>4.7</v>
      </c>
      <c r="R19" s="55" t="str">
        <f t="shared" si="1"/>
        <v>D</v>
      </c>
      <c r="S19" s="56" t="str">
        <f t="shared" si="2"/>
        <v>Trung bình yếu</v>
      </c>
      <c r="T19" s="41" t="str">
        <f t="shared" si="4"/>
        <v/>
      </c>
      <c r="U19" s="1"/>
      <c r="V19" s="44" t="str">
        <f t="shared" si="3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129</v>
      </c>
      <c r="D20" s="48" t="s">
        <v>75</v>
      </c>
      <c r="E20" s="49" t="s">
        <v>76</v>
      </c>
      <c r="F20" s="50"/>
      <c r="G20" s="47" t="s">
        <v>157</v>
      </c>
      <c r="H20" s="51">
        <v>9</v>
      </c>
      <c r="I20" s="52">
        <v>4</v>
      </c>
      <c r="J20" s="52" t="s">
        <v>37</v>
      </c>
      <c r="K20" s="52">
        <v>6.5</v>
      </c>
      <c r="L20" s="57"/>
      <c r="M20" s="57"/>
      <c r="N20" s="57"/>
      <c r="O20" s="57"/>
      <c r="P20" s="57">
        <v>3</v>
      </c>
      <c r="Q20" s="54">
        <f t="shared" si="0"/>
        <v>4.5</v>
      </c>
      <c r="R20" s="55" t="str">
        <f t="shared" si="1"/>
        <v>D</v>
      </c>
      <c r="S20" s="56" t="str">
        <f t="shared" si="2"/>
        <v>Trung bình yếu</v>
      </c>
      <c r="T20" s="41" t="str">
        <f t="shared" si="4"/>
        <v/>
      </c>
      <c r="U20" s="1"/>
      <c r="V20" s="44" t="str">
        <f t="shared" si="3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130</v>
      </c>
      <c r="D21" s="48" t="s">
        <v>77</v>
      </c>
      <c r="E21" s="49" t="s">
        <v>76</v>
      </c>
      <c r="F21" s="50"/>
      <c r="G21" s="47" t="s">
        <v>157</v>
      </c>
      <c r="H21" s="51">
        <v>8</v>
      </c>
      <c r="I21" s="52">
        <v>2</v>
      </c>
      <c r="J21" s="52" t="s">
        <v>37</v>
      </c>
      <c r="K21" s="52">
        <v>3</v>
      </c>
      <c r="L21" s="57"/>
      <c r="M21" s="57"/>
      <c r="N21" s="57"/>
      <c r="O21" s="57"/>
      <c r="P21" s="57">
        <v>3</v>
      </c>
      <c r="Q21" s="54">
        <f t="shared" si="0"/>
        <v>3.3</v>
      </c>
      <c r="R21" s="55" t="str">
        <f t="shared" si="1"/>
        <v>F</v>
      </c>
      <c r="S21" s="56" t="str">
        <f t="shared" si="2"/>
        <v>Kém</v>
      </c>
      <c r="T21" s="41" t="str">
        <f t="shared" si="4"/>
        <v/>
      </c>
      <c r="U21" s="1"/>
      <c r="V21" s="44" t="str">
        <f t="shared" si="3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131</v>
      </c>
      <c r="D22" s="48" t="s">
        <v>78</v>
      </c>
      <c r="E22" s="49" t="s">
        <v>79</v>
      </c>
      <c r="F22" s="50"/>
      <c r="G22" s="47" t="s">
        <v>161</v>
      </c>
      <c r="H22" s="51">
        <v>9</v>
      </c>
      <c r="I22" s="52">
        <v>3</v>
      </c>
      <c r="J22" s="52" t="s">
        <v>37</v>
      </c>
      <c r="K22" s="52">
        <v>6</v>
      </c>
      <c r="L22" s="57"/>
      <c r="M22" s="57"/>
      <c r="N22" s="57"/>
      <c r="O22" s="57"/>
      <c r="P22" s="57">
        <v>1</v>
      </c>
      <c r="Q22" s="54">
        <f t="shared" si="0"/>
        <v>3.2</v>
      </c>
      <c r="R22" s="55" t="str">
        <f t="shared" si="1"/>
        <v>F</v>
      </c>
      <c r="S22" s="56" t="str">
        <f t="shared" si="2"/>
        <v>Kém</v>
      </c>
      <c r="T22" s="41" t="str">
        <f t="shared" si="4"/>
        <v/>
      </c>
      <c r="U22" s="1"/>
      <c r="V22" s="44" t="str">
        <f t="shared" si="3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132</v>
      </c>
      <c r="D23" s="48" t="s">
        <v>80</v>
      </c>
      <c r="E23" s="49" t="s">
        <v>81</v>
      </c>
      <c r="F23" s="50"/>
      <c r="G23" s="47" t="s">
        <v>161</v>
      </c>
      <c r="H23" s="51">
        <v>8</v>
      </c>
      <c r="I23" s="52">
        <v>3.5</v>
      </c>
      <c r="J23" s="52" t="s">
        <v>37</v>
      </c>
      <c r="K23" s="52">
        <v>6.5</v>
      </c>
      <c r="L23" s="57"/>
      <c r="M23" s="57"/>
      <c r="N23" s="57"/>
      <c r="O23" s="57"/>
      <c r="P23" s="57" t="s">
        <v>169</v>
      </c>
      <c r="Q23" s="54">
        <f t="shared" si="0"/>
        <v>0</v>
      </c>
      <c r="R23" s="55" t="str">
        <f t="shared" si="1"/>
        <v>F</v>
      </c>
      <c r="S23" s="56" t="str">
        <f t="shared" si="2"/>
        <v>Kém</v>
      </c>
      <c r="T23" s="41" t="s">
        <v>171</v>
      </c>
      <c r="U23" s="1"/>
      <c r="V23" s="44" t="str">
        <f t="shared" si="3"/>
        <v>Học lại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133</v>
      </c>
      <c r="D24" s="48" t="s">
        <v>82</v>
      </c>
      <c r="E24" s="49" t="s">
        <v>83</v>
      </c>
      <c r="F24" s="50"/>
      <c r="G24" s="47" t="s">
        <v>161</v>
      </c>
      <c r="H24" s="51">
        <v>9</v>
      </c>
      <c r="I24" s="52">
        <v>2</v>
      </c>
      <c r="J24" s="52" t="s">
        <v>37</v>
      </c>
      <c r="K24" s="52">
        <v>5</v>
      </c>
      <c r="L24" s="57"/>
      <c r="M24" s="57"/>
      <c r="N24" s="57"/>
      <c r="O24" s="57"/>
      <c r="P24" s="57">
        <v>1</v>
      </c>
      <c r="Q24" s="54">
        <f t="shared" si="0"/>
        <v>2.8</v>
      </c>
      <c r="R24" s="55" t="str">
        <f t="shared" si="1"/>
        <v>F</v>
      </c>
      <c r="S24" s="56" t="str">
        <f t="shared" si="2"/>
        <v>Kém</v>
      </c>
      <c r="T24" s="41" t="str">
        <f t="shared" ref="T24:T35" si="5">+IF(OR($H24=0,$I24=0,$J24=0,$K24=0),"Không đủ ĐKDT",IF(AND(P24=0,Q24&gt;=4),"Không đạt",IF(P24="V", "Vắng", IF(P24="DC", "Đình chỉ thi",IF(P24="H", "Vắng có phép","")))))</f>
        <v/>
      </c>
      <c r="U24" s="1"/>
      <c r="V24" s="44" t="str">
        <f t="shared" si="3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134</v>
      </c>
      <c r="D25" s="48" t="s">
        <v>84</v>
      </c>
      <c r="E25" s="49" t="s">
        <v>83</v>
      </c>
      <c r="F25" s="50"/>
      <c r="G25" s="47" t="s">
        <v>160</v>
      </c>
      <c r="H25" s="51">
        <v>9</v>
      </c>
      <c r="I25" s="52">
        <v>4</v>
      </c>
      <c r="J25" s="52" t="s">
        <v>37</v>
      </c>
      <c r="K25" s="52">
        <v>5</v>
      </c>
      <c r="L25" s="57"/>
      <c r="M25" s="57"/>
      <c r="N25" s="57"/>
      <c r="O25" s="57"/>
      <c r="P25" s="57">
        <v>1</v>
      </c>
      <c r="Q25" s="54">
        <f t="shared" si="0"/>
        <v>3.2</v>
      </c>
      <c r="R25" s="55" t="str">
        <f t="shared" si="1"/>
        <v>F</v>
      </c>
      <c r="S25" s="56" t="str">
        <f t="shared" si="2"/>
        <v>Kém</v>
      </c>
      <c r="T25" s="41" t="str">
        <f t="shared" si="5"/>
        <v/>
      </c>
      <c r="U25" s="1"/>
      <c r="V25" s="44" t="str">
        <f t="shared" si="3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135</v>
      </c>
      <c r="D26" s="48" t="s">
        <v>85</v>
      </c>
      <c r="E26" s="49" t="s">
        <v>86</v>
      </c>
      <c r="F26" s="50"/>
      <c r="G26" s="47" t="s">
        <v>161</v>
      </c>
      <c r="H26" s="51">
        <v>9</v>
      </c>
      <c r="I26" s="52">
        <v>2</v>
      </c>
      <c r="J26" s="52" t="s">
        <v>37</v>
      </c>
      <c r="K26" s="52">
        <v>5</v>
      </c>
      <c r="L26" s="57"/>
      <c r="M26" s="57"/>
      <c r="N26" s="57"/>
      <c r="O26" s="57"/>
      <c r="P26" s="57">
        <v>4.5</v>
      </c>
      <c r="Q26" s="54">
        <f t="shared" si="0"/>
        <v>4.5999999999999996</v>
      </c>
      <c r="R26" s="55" t="str">
        <f t="shared" si="1"/>
        <v>D</v>
      </c>
      <c r="S26" s="56" t="str">
        <f t="shared" si="2"/>
        <v>Trung bình yếu</v>
      </c>
      <c r="T26" s="41" t="str">
        <f t="shared" si="5"/>
        <v/>
      </c>
      <c r="U26" s="1"/>
      <c r="V26" s="44" t="str">
        <f t="shared" si="3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136</v>
      </c>
      <c r="D27" s="48" t="s">
        <v>87</v>
      </c>
      <c r="E27" s="49" t="s">
        <v>88</v>
      </c>
      <c r="F27" s="50"/>
      <c r="G27" s="47" t="s">
        <v>161</v>
      </c>
      <c r="H27" s="51">
        <v>8</v>
      </c>
      <c r="I27" s="52">
        <v>3</v>
      </c>
      <c r="J27" s="52" t="s">
        <v>37</v>
      </c>
      <c r="K27" s="52">
        <v>5</v>
      </c>
      <c r="L27" s="57"/>
      <c r="M27" s="57"/>
      <c r="N27" s="57"/>
      <c r="O27" s="57"/>
      <c r="P27" s="57">
        <v>3.5</v>
      </c>
      <c r="Q27" s="54">
        <f t="shared" si="0"/>
        <v>4.2</v>
      </c>
      <c r="R27" s="55" t="str">
        <f t="shared" si="1"/>
        <v>D</v>
      </c>
      <c r="S27" s="56" t="str">
        <f t="shared" si="2"/>
        <v>Trung bình yếu</v>
      </c>
      <c r="T27" s="41" t="str">
        <f t="shared" si="5"/>
        <v/>
      </c>
      <c r="U27" s="1"/>
      <c r="V27" s="44" t="str">
        <f t="shared" si="3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137</v>
      </c>
      <c r="D28" s="48" t="s">
        <v>89</v>
      </c>
      <c r="E28" s="49" t="s">
        <v>90</v>
      </c>
      <c r="F28" s="50"/>
      <c r="G28" s="47" t="s">
        <v>161</v>
      </c>
      <c r="H28" s="51">
        <v>8</v>
      </c>
      <c r="I28" s="52">
        <v>3.5</v>
      </c>
      <c r="J28" s="52" t="s">
        <v>37</v>
      </c>
      <c r="K28" s="52">
        <v>3.5</v>
      </c>
      <c r="L28" s="57"/>
      <c r="M28" s="57"/>
      <c r="N28" s="57"/>
      <c r="O28" s="57"/>
      <c r="P28" s="57">
        <v>4</v>
      </c>
      <c r="Q28" s="54">
        <f t="shared" si="0"/>
        <v>4.2</v>
      </c>
      <c r="R28" s="55" t="str">
        <f t="shared" si="1"/>
        <v>D</v>
      </c>
      <c r="S28" s="56" t="str">
        <f t="shared" si="2"/>
        <v>Trung bình yếu</v>
      </c>
      <c r="T28" s="41" t="str">
        <f t="shared" si="5"/>
        <v/>
      </c>
      <c r="U28" s="1"/>
      <c r="V28" s="44" t="str">
        <f t="shared" si="3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138</v>
      </c>
      <c r="D29" s="48" t="s">
        <v>91</v>
      </c>
      <c r="E29" s="49" t="s">
        <v>92</v>
      </c>
      <c r="F29" s="50"/>
      <c r="G29" s="47" t="s">
        <v>158</v>
      </c>
      <c r="H29" s="51">
        <v>9</v>
      </c>
      <c r="I29" s="52">
        <v>3</v>
      </c>
      <c r="J29" s="52" t="s">
        <v>37</v>
      </c>
      <c r="K29" s="52">
        <v>6</v>
      </c>
      <c r="L29" s="57"/>
      <c r="M29" s="57"/>
      <c r="N29" s="57"/>
      <c r="O29" s="57"/>
      <c r="P29" s="57">
        <v>3.5</v>
      </c>
      <c r="Q29" s="54">
        <f t="shared" si="0"/>
        <v>4.5</v>
      </c>
      <c r="R29" s="55" t="str">
        <f t="shared" si="1"/>
        <v>D</v>
      </c>
      <c r="S29" s="56" t="str">
        <f t="shared" si="2"/>
        <v>Trung bình yếu</v>
      </c>
      <c r="T29" s="41" t="str">
        <f t="shared" si="5"/>
        <v/>
      </c>
      <c r="U29" s="1"/>
      <c r="V29" s="44" t="str">
        <f t="shared" si="3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139</v>
      </c>
      <c r="D30" s="48" t="s">
        <v>93</v>
      </c>
      <c r="E30" s="49" t="s">
        <v>94</v>
      </c>
      <c r="F30" s="50"/>
      <c r="G30" s="47" t="s">
        <v>163</v>
      </c>
      <c r="H30" s="51">
        <v>9</v>
      </c>
      <c r="I30" s="52">
        <v>4</v>
      </c>
      <c r="J30" s="52" t="s">
        <v>37</v>
      </c>
      <c r="K30" s="52">
        <v>6</v>
      </c>
      <c r="L30" s="57"/>
      <c r="M30" s="57"/>
      <c r="N30" s="57"/>
      <c r="O30" s="57"/>
      <c r="P30" s="57">
        <v>2.5</v>
      </c>
      <c r="Q30" s="54">
        <f t="shared" si="0"/>
        <v>4.2</v>
      </c>
      <c r="R30" s="55" t="str">
        <f t="shared" si="1"/>
        <v>D</v>
      </c>
      <c r="S30" s="56" t="str">
        <f t="shared" si="2"/>
        <v>Trung bình yếu</v>
      </c>
      <c r="T30" s="41" t="str">
        <f t="shared" si="5"/>
        <v/>
      </c>
      <c r="U30" s="1"/>
      <c r="V30" s="44" t="str">
        <f t="shared" si="3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140</v>
      </c>
      <c r="D31" s="48" t="s">
        <v>95</v>
      </c>
      <c r="E31" s="49" t="s">
        <v>96</v>
      </c>
      <c r="F31" s="50"/>
      <c r="G31" s="47" t="s">
        <v>154</v>
      </c>
      <c r="H31" s="51">
        <v>9</v>
      </c>
      <c r="I31" s="52">
        <v>4</v>
      </c>
      <c r="J31" s="52" t="s">
        <v>37</v>
      </c>
      <c r="K31" s="52">
        <v>2.5</v>
      </c>
      <c r="L31" s="57"/>
      <c r="M31" s="57"/>
      <c r="N31" s="57"/>
      <c r="O31" s="57"/>
      <c r="P31" s="57">
        <v>1</v>
      </c>
      <c r="Q31" s="54">
        <f t="shared" si="0"/>
        <v>2.7</v>
      </c>
      <c r="R31" s="55" t="str">
        <f t="shared" si="1"/>
        <v>F</v>
      </c>
      <c r="S31" s="56" t="str">
        <f t="shared" si="2"/>
        <v>Kém</v>
      </c>
      <c r="T31" s="41" t="str">
        <f t="shared" si="5"/>
        <v/>
      </c>
      <c r="U31" s="1"/>
      <c r="V31" s="44" t="str">
        <f t="shared" si="3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141</v>
      </c>
      <c r="D32" s="48" t="s">
        <v>97</v>
      </c>
      <c r="E32" s="49" t="s">
        <v>98</v>
      </c>
      <c r="F32" s="50"/>
      <c r="G32" s="47" t="s">
        <v>160</v>
      </c>
      <c r="H32" s="51">
        <v>8</v>
      </c>
      <c r="I32" s="52">
        <v>6</v>
      </c>
      <c r="J32" s="52" t="s">
        <v>37</v>
      </c>
      <c r="K32" s="52">
        <v>6</v>
      </c>
      <c r="L32" s="57"/>
      <c r="M32" s="57"/>
      <c r="N32" s="57"/>
      <c r="O32" s="57"/>
      <c r="P32" s="57">
        <v>4.5</v>
      </c>
      <c r="Q32" s="54">
        <f t="shared" si="0"/>
        <v>5.5</v>
      </c>
      <c r="R32" s="55" t="str">
        <f t="shared" si="1"/>
        <v>C</v>
      </c>
      <c r="S32" s="56" t="str">
        <f t="shared" si="2"/>
        <v>Trung bình</v>
      </c>
      <c r="T32" s="41" t="str">
        <f t="shared" si="5"/>
        <v/>
      </c>
      <c r="U32" s="1"/>
      <c r="V32" s="44" t="str">
        <f t="shared" si="3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1:38" ht="18.75" customHeight="1" x14ac:dyDescent="0.35">
      <c r="B33" s="46">
        <v>25</v>
      </c>
      <c r="C33" s="47" t="s">
        <v>142</v>
      </c>
      <c r="D33" s="48" t="s">
        <v>99</v>
      </c>
      <c r="E33" s="49" t="s">
        <v>98</v>
      </c>
      <c r="F33" s="50"/>
      <c r="G33" s="47" t="s">
        <v>158</v>
      </c>
      <c r="H33" s="51">
        <v>9</v>
      </c>
      <c r="I33" s="52">
        <v>3</v>
      </c>
      <c r="J33" s="52" t="s">
        <v>37</v>
      </c>
      <c r="K33" s="52">
        <v>3</v>
      </c>
      <c r="L33" s="57"/>
      <c r="M33" s="57"/>
      <c r="N33" s="57"/>
      <c r="O33" s="57"/>
      <c r="P33" s="57">
        <v>4</v>
      </c>
      <c r="Q33" s="54">
        <f t="shared" si="0"/>
        <v>4.0999999999999996</v>
      </c>
      <c r="R33" s="55" t="str">
        <f t="shared" si="1"/>
        <v>D</v>
      </c>
      <c r="S33" s="56" t="str">
        <f t="shared" si="2"/>
        <v>Trung bình yếu</v>
      </c>
      <c r="T33" s="41" t="str">
        <f t="shared" si="5"/>
        <v/>
      </c>
      <c r="U33" s="1"/>
      <c r="V33" s="44" t="str">
        <f t="shared" si="3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1:38" ht="18.75" customHeight="1" x14ac:dyDescent="0.35">
      <c r="B34" s="46">
        <v>26</v>
      </c>
      <c r="C34" s="47" t="s">
        <v>143</v>
      </c>
      <c r="D34" s="48" t="s">
        <v>100</v>
      </c>
      <c r="E34" s="49" t="s">
        <v>101</v>
      </c>
      <c r="F34" s="50"/>
      <c r="G34" s="47" t="s">
        <v>163</v>
      </c>
      <c r="H34" s="51">
        <v>9</v>
      </c>
      <c r="I34" s="52">
        <v>2</v>
      </c>
      <c r="J34" s="52" t="s">
        <v>37</v>
      </c>
      <c r="K34" s="52">
        <v>3</v>
      </c>
      <c r="L34" s="57"/>
      <c r="M34" s="57"/>
      <c r="N34" s="57"/>
      <c r="O34" s="57"/>
      <c r="P34" s="57">
        <v>1</v>
      </c>
      <c r="Q34" s="54">
        <f t="shared" si="0"/>
        <v>2.4</v>
      </c>
      <c r="R34" s="55" t="str">
        <f t="shared" si="1"/>
        <v>F</v>
      </c>
      <c r="S34" s="56" t="str">
        <f t="shared" si="2"/>
        <v>Kém</v>
      </c>
      <c r="T34" s="41" t="str">
        <f t="shared" si="5"/>
        <v/>
      </c>
      <c r="U34" s="1"/>
      <c r="V34" s="44" t="str">
        <f t="shared" si="3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1:38" ht="18.75" customHeight="1" x14ac:dyDescent="0.35">
      <c r="B35" s="46">
        <v>27</v>
      </c>
      <c r="C35" s="47" t="s">
        <v>144</v>
      </c>
      <c r="D35" s="48" t="s">
        <v>102</v>
      </c>
      <c r="E35" s="49" t="s">
        <v>103</v>
      </c>
      <c r="F35" s="50"/>
      <c r="G35" s="47" t="s">
        <v>157</v>
      </c>
      <c r="H35" s="51">
        <v>9</v>
      </c>
      <c r="I35" s="52">
        <v>3</v>
      </c>
      <c r="J35" s="52" t="s">
        <v>37</v>
      </c>
      <c r="K35" s="52">
        <v>3</v>
      </c>
      <c r="L35" s="57"/>
      <c r="M35" s="57"/>
      <c r="N35" s="57"/>
      <c r="O35" s="57"/>
      <c r="P35" s="57">
        <v>4</v>
      </c>
      <c r="Q35" s="54">
        <f t="shared" si="0"/>
        <v>4.0999999999999996</v>
      </c>
      <c r="R35" s="55" t="str">
        <f t="shared" si="1"/>
        <v>D</v>
      </c>
      <c r="S35" s="56" t="str">
        <f t="shared" si="2"/>
        <v>Trung bình yếu</v>
      </c>
      <c r="T35" s="41" t="str">
        <f t="shared" si="5"/>
        <v/>
      </c>
      <c r="U35" s="1"/>
      <c r="V35" s="44" t="str">
        <f t="shared" si="3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1:38" ht="18.75" customHeight="1" x14ac:dyDescent="0.35">
      <c r="B36" s="46">
        <v>28</v>
      </c>
      <c r="C36" s="47" t="s">
        <v>145</v>
      </c>
      <c r="D36" s="48" t="s">
        <v>104</v>
      </c>
      <c r="E36" s="49" t="s">
        <v>105</v>
      </c>
      <c r="F36" s="50"/>
      <c r="G36" s="47" t="s">
        <v>161</v>
      </c>
      <c r="H36" s="51">
        <v>8</v>
      </c>
      <c r="I36" s="52">
        <v>4</v>
      </c>
      <c r="J36" s="52" t="s">
        <v>37</v>
      </c>
      <c r="K36" s="52">
        <v>3</v>
      </c>
      <c r="L36" s="57"/>
      <c r="M36" s="57"/>
      <c r="N36" s="57"/>
      <c r="O36" s="57"/>
      <c r="P36" s="57" t="s">
        <v>169</v>
      </c>
      <c r="Q36" s="54">
        <f t="shared" si="0"/>
        <v>0</v>
      </c>
      <c r="R36" s="55" t="str">
        <f t="shared" si="1"/>
        <v>F</v>
      </c>
      <c r="S36" s="56" t="str">
        <f t="shared" si="2"/>
        <v>Kém</v>
      </c>
      <c r="T36" s="41" t="s">
        <v>171</v>
      </c>
      <c r="U36" s="1"/>
      <c r="V36" s="44" t="str">
        <f t="shared" si="3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1:38" ht="18.75" customHeight="1" x14ac:dyDescent="0.35">
      <c r="B37" s="46">
        <v>29</v>
      </c>
      <c r="C37" s="47" t="s">
        <v>146</v>
      </c>
      <c r="D37" s="48" t="s">
        <v>106</v>
      </c>
      <c r="E37" s="49" t="s">
        <v>107</v>
      </c>
      <c r="F37" s="50"/>
      <c r="G37" s="47" t="s">
        <v>161</v>
      </c>
      <c r="H37" s="51">
        <v>8</v>
      </c>
      <c r="I37" s="52">
        <v>4</v>
      </c>
      <c r="J37" s="52" t="s">
        <v>37</v>
      </c>
      <c r="K37" s="52">
        <v>3</v>
      </c>
      <c r="L37" s="57"/>
      <c r="M37" s="57"/>
      <c r="N37" s="57"/>
      <c r="O37" s="57"/>
      <c r="P37" s="57">
        <v>3.5</v>
      </c>
      <c r="Q37" s="54">
        <f t="shared" si="0"/>
        <v>4</v>
      </c>
      <c r="R37" s="55" t="str">
        <f t="shared" si="1"/>
        <v>D</v>
      </c>
      <c r="S37" s="56" t="str">
        <f t="shared" si="2"/>
        <v>Trung bình yếu</v>
      </c>
      <c r="T37" s="41" t="str">
        <f t="shared" ref="T37:T43" si="6">+IF(OR($H37=0,$I37=0,$J37=0,$K37=0),"Không đủ ĐKDT",IF(AND(P37=0,Q37&gt;=4),"Không đạt",IF(P37="V", "Vắng", IF(P37="DC", "Đình chỉ thi",IF(P37="H", "Vắng có phép","")))))</f>
        <v/>
      </c>
      <c r="U37" s="1"/>
      <c r="V37" s="44" t="str">
        <f t="shared" si="3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1:38" ht="18.75" customHeight="1" x14ac:dyDescent="0.35">
      <c r="B38" s="46">
        <v>30</v>
      </c>
      <c r="C38" s="47" t="s">
        <v>147</v>
      </c>
      <c r="D38" s="48" t="s">
        <v>108</v>
      </c>
      <c r="E38" s="49" t="s">
        <v>109</v>
      </c>
      <c r="F38" s="50"/>
      <c r="G38" s="47" t="s">
        <v>162</v>
      </c>
      <c r="H38" s="51">
        <v>9</v>
      </c>
      <c r="I38" s="52">
        <v>4</v>
      </c>
      <c r="J38" s="52" t="s">
        <v>37</v>
      </c>
      <c r="K38" s="52">
        <v>5</v>
      </c>
      <c r="L38" s="57"/>
      <c r="M38" s="57"/>
      <c r="N38" s="57"/>
      <c r="O38" s="57"/>
      <c r="P38" s="57">
        <v>3</v>
      </c>
      <c r="Q38" s="54">
        <f t="shared" si="0"/>
        <v>4.2</v>
      </c>
      <c r="R38" s="55" t="str">
        <f t="shared" si="1"/>
        <v>D</v>
      </c>
      <c r="S38" s="56" t="str">
        <f t="shared" si="2"/>
        <v>Trung bình yếu</v>
      </c>
      <c r="T38" s="41" t="str">
        <f t="shared" si="6"/>
        <v/>
      </c>
      <c r="U38" s="1"/>
      <c r="V38" s="44" t="str">
        <f t="shared" si="3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1:38" ht="18.75" customHeight="1" x14ac:dyDescent="0.35">
      <c r="B39" s="46">
        <v>31</v>
      </c>
      <c r="C39" s="47" t="s">
        <v>148</v>
      </c>
      <c r="D39" s="48" t="s">
        <v>110</v>
      </c>
      <c r="E39" s="49" t="s">
        <v>111</v>
      </c>
      <c r="F39" s="50"/>
      <c r="G39" s="47" t="s">
        <v>157</v>
      </c>
      <c r="H39" s="51">
        <v>8</v>
      </c>
      <c r="I39" s="52">
        <v>2</v>
      </c>
      <c r="J39" s="52" t="s">
        <v>37</v>
      </c>
      <c r="K39" s="52"/>
      <c r="L39" s="57"/>
      <c r="M39" s="57"/>
      <c r="N39" s="57"/>
      <c r="O39" s="57"/>
      <c r="P39" s="57" t="s">
        <v>170</v>
      </c>
      <c r="Q39" s="54">
        <f t="shared" si="0"/>
        <v>0</v>
      </c>
      <c r="R39" s="55" t="str">
        <f t="shared" si="1"/>
        <v>F</v>
      </c>
      <c r="S39" s="56" t="str">
        <f t="shared" si="2"/>
        <v>Kém</v>
      </c>
      <c r="T39" s="41" t="str">
        <f t="shared" si="6"/>
        <v>Không đủ ĐKDT</v>
      </c>
      <c r="U39" s="1"/>
      <c r="V39" s="44" t="str">
        <f t="shared" si="3"/>
        <v>Học lại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1:38" ht="18.75" customHeight="1" x14ac:dyDescent="0.35">
      <c r="B40" s="46">
        <v>32</v>
      </c>
      <c r="C40" s="47" t="s">
        <v>149</v>
      </c>
      <c r="D40" s="48" t="s">
        <v>112</v>
      </c>
      <c r="E40" s="49" t="s">
        <v>113</v>
      </c>
      <c r="F40" s="50"/>
      <c r="G40" s="47" t="s">
        <v>157</v>
      </c>
      <c r="H40" s="51">
        <v>7</v>
      </c>
      <c r="I40" s="52">
        <v>2</v>
      </c>
      <c r="J40" s="52" t="s">
        <v>37</v>
      </c>
      <c r="K40" s="52"/>
      <c r="L40" s="57"/>
      <c r="M40" s="57"/>
      <c r="N40" s="57"/>
      <c r="O40" s="57"/>
      <c r="P40" s="57" t="s">
        <v>170</v>
      </c>
      <c r="Q40" s="54">
        <f t="shared" si="0"/>
        <v>0</v>
      </c>
      <c r="R40" s="55" t="str">
        <f t="shared" si="1"/>
        <v>F</v>
      </c>
      <c r="S40" s="56" t="str">
        <f t="shared" si="2"/>
        <v>Kém</v>
      </c>
      <c r="T40" s="41" t="str">
        <f t="shared" si="6"/>
        <v>Không đủ ĐKDT</v>
      </c>
      <c r="U40" s="1"/>
      <c r="V40" s="44" t="str">
        <f t="shared" si="3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1:38" ht="18.75" customHeight="1" x14ac:dyDescent="0.35">
      <c r="B41" s="46">
        <v>33</v>
      </c>
      <c r="C41" s="47" t="s">
        <v>150</v>
      </c>
      <c r="D41" s="48" t="s">
        <v>93</v>
      </c>
      <c r="E41" s="49" t="s">
        <v>113</v>
      </c>
      <c r="F41" s="50"/>
      <c r="G41" s="47" t="s">
        <v>155</v>
      </c>
      <c r="H41" s="51">
        <v>9</v>
      </c>
      <c r="I41" s="52">
        <v>5</v>
      </c>
      <c r="J41" s="52" t="s">
        <v>37</v>
      </c>
      <c r="K41" s="52">
        <v>7</v>
      </c>
      <c r="L41" s="57"/>
      <c r="M41" s="57"/>
      <c r="N41" s="57"/>
      <c r="O41" s="57"/>
      <c r="P41" s="57">
        <v>4</v>
      </c>
      <c r="Q41" s="54">
        <f t="shared" si="0"/>
        <v>5.3</v>
      </c>
      <c r="R41" s="55" t="str">
        <f t="shared" si="1"/>
        <v>D+</v>
      </c>
      <c r="S41" s="56" t="str">
        <f t="shared" si="2"/>
        <v>Trung bình yếu</v>
      </c>
      <c r="T41" s="41" t="str">
        <f t="shared" si="6"/>
        <v/>
      </c>
      <c r="U41" s="1"/>
      <c r="V41" s="44" t="str">
        <f t="shared" si="3"/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1:38" ht="18.75" customHeight="1" x14ac:dyDescent="0.35">
      <c r="B42" s="46">
        <v>34</v>
      </c>
      <c r="C42" s="47" t="s">
        <v>151</v>
      </c>
      <c r="D42" s="48" t="s">
        <v>114</v>
      </c>
      <c r="E42" s="49" t="s">
        <v>115</v>
      </c>
      <c r="F42" s="50"/>
      <c r="G42" s="47" t="s">
        <v>164</v>
      </c>
      <c r="H42" s="51">
        <v>9</v>
      </c>
      <c r="I42" s="52">
        <v>2</v>
      </c>
      <c r="J42" s="52" t="s">
        <v>37</v>
      </c>
      <c r="K42" s="52">
        <v>4.5</v>
      </c>
      <c r="L42" s="57"/>
      <c r="M42" s="57"/>
      <c r="N42" s="57"/>
      <c r="O42" s="57"/>
      <c r="P42" s="57">
        <v>4</v>
      </c>
      <c r="Q42" s="54">
        <f t="shared" si="0"/>
        <v>4.2</v>
      </c>
      <c r="R42" s="55" t="str">
        <f t="shared" si="1"/>
        <v>D</v>
      </c>
      <c r="S42" s="56" t="str">
        <f t="shared" si="2"/>
        <v>Trung bình yếu</v>
      </c>
      <c r="T42" s="41" t="str">
        <f t="shared" si="6"/>
        <v/>
      </c>
      <c r="U42" s="1"/>
      <c r="V42" s="44" t="str">
        <f t="shared" si="3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1:38" ht="18.75" customHeight="1" x14ac:dyDescent="0.35">
      <c r="B43" s="46">
        <v>35</v>
      </c>
      <c r="C43" s="47" t="s">
        <v>152</v>
      </c>
      <c r="D43" s="48" t="s">
        <v>116</v>
      </c>
      <c r="E43" s="49" t="s">
        <v>117</v>
      </c>
      <c r="F43" s="50"/>
      <c r="G43" s="47" t="s">
        <v>158</v>
      </c>
      <c r="H43" s="51">
        <v>9</v>
      </c>
      <c r="I43" s="52">
        <v>4</v>
      </c>
      <c r="J43" s="52" t="s">
        <v>37</v>
      </c>
      <c r="K43" s="52">
        <v>5</v>
      </c>
      <c r="L43" s="57"/>
      <c r="M43" s="57"/>
      <c r="N43" s="57"/>
      <c r="O43" s="57"/>
      <c r="P43" s="57">
        <v>5</v>
      </c>
      <c r="Q43" s="54">
        <f t="shared" si="0"/>
        <v>5.2</v>
      </c>
      <c r="R43" s="55" t="str">
        <f t="shared" si="1"/>
        <v>D+</v>
      </c>
      <c r="S43" s="56" t="str">
        <f t="shared" si="2"/>
        <v>Trung bình yếu</v>
      </c>
      <c r="T43" s="41" t="str">
        <f t="shared" si="6"/>
        <v/>
      </c>
      <c r="U43" s="1"/>
      <c r="V43" s="44" t="str">
        <f t="shared" si="3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1:38" ht="16.5" hidden="1" x14ac:dyDescent="0.35">
      <c r="A44" s="64"/>
      <c r="B44" s="104" t="s">
        <v>38</v>
      </c>
      <c r="C44" s="104"/>
      <c r="D44" s="66"/>
      <c r="E44" s="67"/>
      <c r="F44" s="67"/>
      <c r="G44" s="67"/>
      <c r="H44" s="68"/>
      <c r="I44" s="69"/>
      <c r="J44" s="69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1"/>
    </row>
    <row r="45" spans="1:38" ht="16.5" hidden="1" customHeight="1" x14ac:dyDescent="0.35">
      <c r="A45" s="64"/>
      <c r="B45" s="71" t="s">
        <v>39</v>
      </c>
      <c r="C45" s="71"/>
      <c r="D45" s="72">
        <f>+$Y$7</f>
        <v>35</v>
      </c>
      <c r="E45" s="73" t="s">
        <v>40</v>
      </c>
      <c r="F45" s="73"/>
      <c r="G45" s="105" t="s">
        <v>41</v>
      </c>
      <c r="H45" s="105"/>
      <c r="I45" s="105"/>
      <c r="J45" s="105"/>
      <c r="K45" s="105"/>
      <c r="L45" s="105"/>
      <c r="M45" s="105"/>
      <c r="N45" s="105"/>
      <c r="O45" s="105"/>
      <c r="P45" s="43">
        <f>$Y$7 -COUNTIF($T$8:$T$204,"Vắng") -COUNTIF($T$8:$T$204,"Vắng có phép") - COUNTIF($T$8:$T$204,"Đình chỉ thi") - COUNTIF($T$8:$T$204,"Không đủ ĐKDT")</f>
        <v>29</v>
      </c>
      <c r="Q45" s="43"/>
      <c r="R45" s="74"/>
      <c r="S45" s="75"/>
      <c r="T45" s="75" t="s">
        <v>40</v>
      </c>
      <c r="U45" s="1"/>
    </row>
    <row r="46" spans="1:38" ht="16.5" hidden="1" customHeight="1" x14ac:dyDescent="0.35">
      <c r="A46" s="64"/>
      <c r="B46" s="71" t="s">
        <v>42</v>
      </c>
      <c r="C46" s="71"/>
      <c r="D46" s="72">
        <f>+$AJ$7</f>
        <v>21</v>
      </c>
      <c r="E46" s="73" t="s">
        <v>40</v>
      </c>
      <c r="F46" s="73"/>
      <c r="G46" s="105" t="s">
        <v>43</v>
      </c>
      <c r="H46" s="105"/>
      <c r="I46" s="105"/>
      <c r="J46" s="105"/>
      <c r="K46" s="105"/>
      <c r="L46" s="105"/>
      <c r="M46" s="105"/>
      <c r="N46" s="105"/>
      <c r="O46" s="105"/>
      <c r="P46" s="76">
        <f>COUNTIF($T$8:$T$80,"Vắng")</f>
        <v>2</v>
      </c>
      <c r="Q46" s="76"/>
      <c r="R46" s="77"/>
      <c r="S46" s="75"/>
      <c r="T46" s="75" t="s">
        <v>40</v>
      </c>
      <c r="U46" s="1"/>
    </row>
    <row r="47" spans="1:38" ht="16.5" hidden="1" customHeight="1" x14ac:dyDescent="0.35">
      <c r="A47" s="64"/>
      <c r="B47" s="71" t="s">
        <v>44</v>
      </c>
      <c r="C47" s="71"/>
      <c r="D47" s="78">
        <f>COUNTIF(V9:V43,"Học lại")</f>
        <v>12</v>
      </c>
      <c r="E47" s="73" t="s">
        <v>40</v>
      </c>
      <c r="F47" s="73"/>
      <c r="G47" s="105" t="s">
        <v>45</v>
      </c>
      <c r="H47" s="105"/>
      <c r="I47" s="105"/>
      <c r="J47" s="105"/>
      <c r="K47" s="105"/>
      <c r="L47" s="105"/>
      <c r="M47" s="105"/>
      <c r="N47" s="105"/>
      <c r="O47" s="105"/>
      <c r="P47" s="43">
        <f>COUNTIF($T$8:$T$80,"Vắng có phép")</f>
        <v>2</v>
      </c>
      <c r="Q47" s="43"/>
      <c r="R47" s="74"/>
      <c r="S47" s="75"/>
      <c r="T47" s="75" t="s">
        <v>40</v>
      </c>
      <c r="U47" s="1"/>
    </row>
    <row r="48" spans="1:38" ht="3" hidden="1" customHeight="1" x14ac:dyDescent="0.35">
      <c r="A48" s="64"/>
      <c r="B48" s="65"/>
      <c r="C48" s="66"/>
      <c r="D48" s="66"/>
      <c r="E48" s="67"/>
      <c r="F48" s="67"/>
      <c r="G48" s="67"/>
      <c r="H48" s="68"/>
      <c r="I48" s="69"/>
      <c r="J48" s="69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"/>
    </row>
    <row r="49" spans="1:38" hidden="1" x14ac:dyDescent="0.35">
      <c r="B49" s="79" t="s">
        <v>46</v>
      </c>
      <c r="C49" s="79"/>
      <c r="D49" s="80">
        <f>COUNTIF(V9:V43,"Thi lại")</f>
        <v>2</v>
      </c>
      <c r="E49" s="81" t="s">
        <v>40</v>
      </c>
      <c r="F49" s="1"/>
      <c r="G49" s="1"/>
      <c r="H49" s="1"/>
      <c r="I49" s="1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"/>
    </row>
    <row r="50" spans="1:38" x14ac:dyDescent="0.35">
      <c r="B50" s="79"/>
      <c r="C50" s="79"/>
      <c r="D50" s="80"/>
      <c r="E50" s="81"/>
      <c r="F50" s="1"/>
      <c r="G50" s="1"/>
      <c r="H50" s="1"/>
      <c r="I50" s="1"/>
      <c r="J50" s="118" t="s">
        <v>173</v>
      </c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"/>
    </row>
    <row r="51" spans="1:38" ht="34.5" customHeight="1" x14ac:dyDescent="0.35">
      <c r="A51" s="82"/>
      <c r="B51" s="119" t="s">
        <v>47</v>
      </c>
      <c r="C51" s="119"/>
      <c r="D51" s="119"/>
      <c r="E51" s="119"/>
      <c r="F51" s="119"/>
      <c r="G51" s="119"/>
      <c r="H51" s="119"/>
      <c r="I51" s="83"/>
      <c r="J51" s="120" t="s">
        <v>50</v>
      </c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"/>
    </row>
    <row r="52" spans="1:38" ht="4.5" customHeight="1" x14ac:dyDescent="0.35">
      <c r="A52" s="64"/>
      <c r="B52" s="65"/>
      <c r="C52" s="84"/>
      <c r="D52" s="84"/>
      <c r="E52" s="85"/>
      <c r="F52" s="85"/>
      <c r="G52" s="85"/>
      <c r="H52" s="86"/>
      <c r="I52" s="87"/>
      <c r="J52" s="8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38" s="64" customFormat="1" x14ac:dyDescent="0.35">
      <c r="B53" s="119" t="s">
        <v>48</v>
      </c>
      <c r="C53" s="119"/>
      <c r="D53" s="123" t="s">
        <v>49</v>
      </c>
      <c r="E53" s="123"/>
      <c r="F53" s="123"/>
      <c r="G53" s="123"/>
      <c r="H53" s="123"/>
      <c r="I53" s="87"/>
      <c r="J53" s="87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4" customFormat="1" x14ac:dyDescent="0.35">
      <c r="A54" s="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4" customFormat="1" x14ac:dyDescent="0.35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64" customFormat="1" hidden="1" x14ac:dyDescent="0.35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s="64" customFormat="1" ht="9.75" hidden="1" customHeight="1" x14ac:dyDescent="0.35">
      <c r="A57" s="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s="64" customFormat="1" ht="3.75" customHeight="1" x14ac:dyDescent="0.35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s="64" customFormat="1" ht="18" customHeight="1" x14ac:dyDescent="0.35">
      <c r="A59" s="4"/>
      <c r="B59" s="125" t="s">
        <v>172</v>
      </c>
      <c r="C59" s="125"/>
      <c r="D59" s="125" t="s">
        <v>175</v>
      </c>
      <c r="E59" s="125"/>
      <c r="F59" s="125"/>
      <c r="G59" s="125"/>
      <c r="H59" s="125"/>
      <c r="I59" s="125"/>
      <c r="J59" s="125" t="s">
        <v>51</v>
      </c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"/>
      <c r="V59" s="2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s="64" customFormat="1" ht="4.5" customHeight="1" x14ac:dyDescent="0.35">
      <c r="A60" s="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ht="39" customHeight="1" x14ac:dyDescent="0.35">
      <c r="B61" s="126"/>
      <c r="C61" s="119"/>
      <c r="D61" s="119"/>
      <c r="E61" s="119"/>
      <c r="F61" s="119"/>
      <c r="G61" s="119"/>
      <c r="H61" s="126"/>
      <c r="I61" s="126"/>
      <c r="J61" s="126"/>
      <c r="K61" s="126"/>
      <c r="L61" s="126"/>
      <c r="M61" s="126"/>
      <c r="N61" s="127"/>
      <c r="O61" s="127"/>
      <c r="P61" s="127"/>
      <c r="Q61" s="127"/>
      <c r="R61" s="127"/>
      <c r="S61" s="127"/>
      <c r="T61" s="127"/>
    </row>
    <row r="62" spans="1:38" x14ac:dyDescent="0.35">
      <c r="B62" s="65"/>
      <c r="C62" s="84"/>
      <c r="D62" s="84"/>
      <c r="E62" s="85"/>
      <c r="F62" s="85"/>
      <c r="G62" s="85"/>
      <c r="H62" s="86"/>
      <c r="I62" s="87"/>
      <c r="J62" s="87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38" x14ac:dyDescent="0.35">
      <c r="B63" s="119"/>
      <c r="C63" s="119"/>
      <c r="D63" s="123"/>
      <c r="E63" s="123"/>
      <c r="F63" s="123"/>
      <c r="G63" s="123"/>
      <c r="H63" s="123"/>
      <c r="I63" s="87"/>
      <c r="J63" s="87"/>
      <c r="K63" s="70"/>
      <c r="L63" s="70"/>
      <c r="M63" s="70"/>
      <c r="N63" s="70"/>
      <c r="O63" s="70"/>
      <c r="P63" s="70"/>
      <c r="Q63" s="70"/>
      <c r="R63" s="70"/>
      <c r="S63" s="70"/>
      <c r="T63" s="70"/>
    </row>
    <row r="64" spans="1:38" x14ac:dyDescent="0.3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9" spans="2:20" x14ac:dyDescent="0.35"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 t="s">
        <v>51</v>
      </c>
      <c r="O69" s="124"/>
      <c r="P69" s="124"/>
      <c r="Q69" s="124"/>
      <c r="R69" s="124"/>
      <c r="S69" s="124"/>
      <c r="T69" s="124"/>
    </row>
  </sheetData>
  <sheetProtection formatCells="0" formatColumns="0" formatRows="0" insertColumns="0" insertRows="0" insertHyperlinks="0" deleteColumns="0" deleteRows="0" sort="0" autoFilter="0" pivotTables="0"/>
  <autoFilter ref="A8:AL47">
    <filterColumn colId="1" showButton="0"/>
    <filterColumn colId="2" showButton="0"/>
    <filterColumn colId="3" showButton="0"/>
    <filterColumn colId="4" showButton="0"/>
    <filterColumn colId="5" showButton="0"/>
  </autoFilter>
  <sortState ref="B10:T44">
    <sortCondition ref="E10:E44"/>
  </sortState>
  <mergeCells count="59">
    <mergeCell ref="N69:T69"/>
    <mergeCell ref="B59:C59"/>
    <mergeCell ref="D59:I59"/>
    <mergeCell ref="J59:T59"/>
    <mergeCell ref="B61:G61"/>
    <mergeCell ref="H61:M61"/>
    <mergeCell ref="N61:T61"/>
    <mergeCell ref="B63:C63"/>
    <mergeCell ref="D63:H63"/>
    <mergeCell ref="B69:D69"/>
    <mergeCell ref="E69:G69"/>
    <mergeCell ref="H69:M69"/>
    <mergeCell ref="J6:J7"/>
    <mergeCell ref="K6:K7"/>
    <mergeCell ref="L6:L7"/>
    <mergeCell ref="B53:C53"/>
    <mergeCell ref="D53:H53"/>
    <mergeCell ref="J49:T49"/>
    <mergeCell ref="J50:T50"/>
    <mergeCell ref="B51:H51"/>
    <mergeCell ref="J51:T51"/>
    <mergeCell ref="G47:O47"/>
    <mergeCell ref="B44:C44"/>
    <mergeCell ref="G45:O45"/>
    <mergeCell ref="G46:O46"/>
    <mergeCell ref="Z3:AC5"/>
    <mergeCell ref="B6:B7"/>
    <mergeCell ref="C6:C7"/>
    <mergeCell ref="D6:E7"/>
    <mergeCell ref="F6:F7"/>
    <mergeCell ref="B4:C4"/>
    <mergeCell ref="E4:F4"/>
    <mergeCell ref="G4:K4"/>
    <mergeCell ref="O4:T4"/>
    <mergeCell ref="B3:C3"/>
    <mergeCell ref="D3:N3"/>
    <mergeCell ref="O3:T3"/>
    <mergeCell ref="S6:S7"/>
    <mergeCell ref="AD3:AE5"/>
    <mergeCell ref="AF3:AG5"/>
    <mergeCell ref="AH3:AI5"/>
    <mergeCell ref="AJ3:AK5"/>
    <mergeCell ref="W3:W6"/>
    <mergeCell ref="X3:X6"/>
    <mergeCell ref="Y3:Y6"/>
    <mergeCell ref="T6:T8"/>
    <mergeCell ref="R6:R7"/>
    <mergeCell ref="B1:G1"/>
    <mergeCell ref="H1:T1"/>
    <mergeCell ref="B2:G2"/>
    <mergeCell ref="H2:T2"/>
    <mergeCell ref="B8:G8"/>
    <mergeCell ref="M6:N6"/>
    <mergeCell ref="O6:O7"/>
    <mergeCell ref="P6:P7"/>
    <mergeCell ref="Q6:Q8"/>
    <mergeCell ref="G6:G7"/>
    <mergeCell ref="H6:H7"/>
    <mergeCell ref="I6:I7"/>
  </mergeCells>
  <conditionalFormatting sqref="H9:O11">
    <cfRule type="cellIs" dxfId="19" priority="14" operator="greaterThan">
      <formula>10</formula>
    </cfRule>
  </conditionalFormatting>
  <conditionalFormatting sqref="H9:K11">
    <cfRule type="cellIs" dxfId="18" priority="10" operator="greaterThan">
      <formula>10</formula>
    </cfRule>
  </conditionalFormatting>
  <conditionalFormatting sqref="O2">
    <cfRule type="duplicateValues" dxfId="17" priority="9"/>
  </conditionalFormatting>
  <conditionalFormatting sqref="O2">
    <cfRule type="duplicateValues" dxfId="16" priority="8"/>
  </conditionalFormatting>
  <conditionalFormatting sqref="H12:O43">
    <cfRule type="cellIs" dxfId="15" priority="7" operator="greaterThan">
      <formula>10</formula>
    </cfRule>
  </conditionalFormatting>
  <conditionalFormatting sqref="H12:K43">
    <cfRule type="cellIs" dxfId="14" priority="3" operator="greaterThan">
      <formula>10</formula>
    </cfRule>
  </conditionalFormatting>
  <conditionalFormatting sqref="C1:C11 C44:C1048576">
    <cfRule type="duplicateValues" dxfId="13" priority="15"/>
  </conditionalFormatting>
  <conditionalFormatting sqref="C12:C43">
    <cfRule type="duplicateValues" dxfId="12" priority="16"/>
  </conditionalFormatting>
  <conditionalFormatting sqref="P9:P11">
    <cfRule type="cellIs" dxfId="11" priority="2" operator="greaterThan">
      <formula>10</formula>
    </cfRule>
  </conditionalFormatting>
  <conditionalFormatting sqref="P12:P43">
    <cfRule type="cellIs" dxfId="10" priority="1" operator="greaterThan">
      <formula>10</formula>
    </cfRule>
  </conditionalFormatting>
  <dataValidations count="2">
    <dataValidation type="decimal" allowBlank="1" showInputMessage="1" showErrorMessage="1" sqref="H9:K43">
      <formula1>0</formula1>
      <formula2>10</formula2>
    </dataValidation>
    <dataValidation allowBlank="1" showInputMessage="1" showErrorMessage="1" errorTitle="Không xóa dữ liệu" error="Không xóa dữ liệu" prompt="Không xóa dữ liệu" sqref="D47 W3:AK7 X2:AK2 X9 AL2:AL7 V9:W43"/>
  </dataValidations>
  <pageMargins left="0.17" right="3.937007874015748E-2" top="0.23622047244094491" bottom="0.35433070866141736" header="0.33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L68"/>
  <sheetViews>
    <sheetView tabSelected="1" zoomScaleNormal="100" workbookViewId="0">
      <pane ySplit="2" topLeftCell="A3" activePane="bottomLeft" state="frozen"/>
      <selection activeCell="C12" sqref="C12"/>
      <selection pane="bottomLeft" activeCell="U12" sqref="U12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7.5" style="4" customWidth="1"/>
    <col min="4" max="4" width="11" style="4" customWidth="1"/>
    <col min="5" max="5" width="8.33203125" style="4" customWidth="1"/>
    <col min="6" max="6" width="3.1640625" style="4" hidden="1" customWidth="1"/>
    <col min="7" max="7" width="16.33203125" style="4" customWidth="1"/>
    <col min="8" max="8" width="6.4140625" style="4" customWidth="1"/>
    <col min="9" max="9" width="6.1640625" style="4" customWidth="1"/>
    <col min="10" max="10" width="4.33203125" style="4" hidden="1" customWidth="1"/>
    <col min="11" max="11" width="8.5" style="4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" style="4" customWidth="1"/>
    <col min="17" max="17" width="7.25" style="4" customWidth="1"/>
    <col min="18" max="18" width="6.4140625" style="4" hidden="1" customWidth="1"/>
    <col min="19" max="19" width="11.9140625" style="4" hidden="1" customWidth="1"/>
    <col min="20" max="20" width="13.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17.5" customHeight="1" x14ac:dyDescent="0.35">
      <c r="B1" s="95" t="s">
        <v>0</v>
      </c>
      <c r="C1" s="95"/>
      <c r="D1" s="95"/>
      <c r="E1" s="95"/>
      <c r="F1" s="95"/>
      <c r="G1" s="95"/>
      <c r="H1" s="96" t="s">
        <v>176</v>
      </c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1"/>
    </row>
    <row r="2" spans="2:38" ht="19.5" customHeight="1" x14ac:dyDescent="0.35">
      <c r="B2" s="97" t="s">
        <v>1</v>
      </c>
      <c r="C2" s="97"/>
      <c r="D2" s="97"/>
      <c r="E2" s="97"/>
      <c r="F2" s="97"/>
      <c r="G2" s="97"/>
      <c r="H2" s="98" t="s">
        <v>53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5"/>
      <c r="V2" s="6"/>
      <c r="AD2" s="2"/>
      <c r="AE2" s="7"/>
      <c r="AF2" s="2"/>
      <c r="AG2" s="2"/>
      <c r="AH2" s="2"/>
      <c r="AI2" s="7"/>
      <c r="AJ2" s="2"/>
    </row>
    <row r="3" spans="2:38" ht="23.5" customHeight="1" x14ac:dyDescent="0.35">
      <c r="B3" s="115" t="s">
        <v>2</v>
      </c>
      <c r="C3" s="115"/>
      <c r="D3" s="116" t="s">
        <v>54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7" t="s">
        <v>165</v>
      </c>
      <c r="P3" s="117"/>
      <c r="Q3" s="117"/>
      <c r="R3" s="117"/>
      <c r="S3" s="117"/>
      <c r="T3" s="117"/>
      <c r="W3" s="100" t="s">
        <v>3</v>
      </c>
      <c r="X3" s="100" t="s">
        <v>4</v>
      </c>
      <c r="Y3" s="100" t="s">
        <v>5</v>
      </c>
      <c r="Z3" s="100" t="s">
        <v>6</v>
      </c>
      <c r="AA3" s="100"/>
      <c r="AB3" s="100"/>
      <c r="AC3" s="100"/>
      <c r="AD3" s="100" t="s">
        <v>7</v>
      </c>
      <c r="AE3" s="100"/>
      <c r="AF3" s="100" t="s">
        <v>8</v>
      </c>
      <c r="AG3" s="100"/>
      <c r="AH3" s="100" t="s">
        <v>9</v>
      </c>
      <c r="AI3" s="100"/>
      <c r="AJ3" s="100" t="s">
        <v>10</v>
      </c>
      <c r="AK3" s="100"/>
      <c r="AL3" s="9"/>
    </row>
    <row r="4" spans="2:38" ht="17.25" customHeight="1" x14ac:dyDescent="0.35">
      <c r="B4" s="112" t="s">
        <v>11</v>
      </c>
      <c r="C4" s="112"/>
      <c r="D4" s="88"/>
      <c r="E4" s="113" t="s">
        <v>12</v>
      </c>
      <c r="F4" s="113"/>
      <c r="G4" s="128">
        <v>43625</v>
      </c>
      <c r="H4" s="114"/>
      <c r="I4" s="114"/>
      <c r="J4" s="114"/>
      <c r="K4" s="114"/>
      <c r="L4" s="10"/>
      <c r="M4" s="10"/>
      <c r="N4" s="10"/>
      <c r="O4" s="113" t="s">
        <v>52</v>
      </c>
      <c r="P4" s="113"/>
      <c r="Q4" s="113"/>
      <c r="R4" s="113"/>
      <c r="S4" s="113"/>
      <c r="T4" s="113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9"/>
    </row>
    <row r="6" spans="2:38" ht="30.75" customHeight="1" x14ac:dyDescent="0.35">
      <c r="B6" s="91" t="s">
        <v>13</v>
      </c>
      <c r="C6" s="106" t="s">
        <v>14</v>
      </c>
      <c r="D6" s="108" t="s">
        <v>15</v>
      </c>
      <c r="E6" s="109"/>
      <c r="F6" s="91" t="s">
        <v>16</v>
      </c>
      <c r="G6" s="91" t="s">
        <v>4</v>
      </c>
      <c r="H6" s="122" t="s">
        <v>17</v>
      </c>
      <c r="I6" s="122" t="s">
        <v>18</v>
      </c>
      <c r="J6" s="122" t="s">
        <v>19</v>
      </c>
      <c r="K6" s="122" t="s">
        <v>20</v>
      </c>
      <c r="L6" s="94" t="s">
        <v>21</v>
      </c>
      <c r="M6" s="101" t="s">
        <v>22</v>
      </c>
      <c r="N6" s="103"/>
      <c r="O6" s="94" t="s">
        <v>23</v>
      </c>
      <c r="P6" s="94" t="s">
        <v>24</v>
      </c>
      <c r="Q6" s="91" t="s">
        <v>25</v>
      </c>
      <c r="R6" s="94" t="s">
        <v>26</v>
      </c>
      <c r="S6" s="91" t="s">
        <v>27</v>
      </c>
      <c r="T6" s="91" t="s">
        <v>28</v>
      </c>
      <c r="W6" s="100"/>
      <c r="X6" s="100"/>
      <c r="Y6" s="100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7.5" customHeight="1" x14ac:dyDescent="0.35">
      <c r="B7" s="93"/>
      <c r="C7" s="107"/>
      <c r="D7" s="110"/>
      <c r="E7" s="111"/>
      <c r="F7" s="93"/>
      <c r="G7" s="93"/>
      <c r="H7" s="122"/>
      <c r="I7" s="122"/>
      <c r="J7" s="122"/>
      <c r="K7" s="122"/>
      <c r="L7" s="94"/>
      <c r="M7" s="16" t="s">
        <v>34</v>
      </c>
      <c r="N7" s="16" t="s">
        <v>35</v>
      </c>
      <c r="O7" s="94"/>
      <c r="P7" s="94"/>
      <c r="Q7" s="92"/>
      <c r="R7" s="94"/>
      <c r="S7" s="93"/>
      <c r="T7" s="92"/>
      <c r="V7" s="17"/>
      <c r="W7" s="18" t="str">
        <f>+D3</f>
        <v>PHÂN TÍCH THIẾT KẾ VÀ ĐẢM BẢO CHẤT LƯỢNG PHẦN MỀM</v>
      </c>
      <c r="X7" s="19">
        <f>+P3</f>
        <v>0</v>
      </c>
      <c r="Y7" s="20">
        <f>+$AH$7+$AJ$7+$AF$7</f>
        <v>35</v>
      </c>
      <c r="Z7" s="7">
        <f>COUNTIF($S$8:$S$73,"Khiển trách")</f>
        <v>0</v>
      </c>
      <c r="AA7" s="7">
        <f>COUNTIF($S$8:$S$73,"Cảnh cáo")</f>
        <v>0</v>
      </c>
      <c r="AB7" s="7">
        <f>COUNTIF($S$8:$S$73,"Đình chỉ thi")</f>
        <v>0</v>
      </c>
      <c r="AC7" s="21">
        <f>+($Z$7+$AA$7+$AB$7)/$Y$7*100%</f>
        <v>0</v>
      </c>
      <c r="AD7" s="7">
        <f>SUM(COUNTIF($S$8:$S$71,"Vắng"),COUNTIF($S$8:$S$71,"Vắng có phép"))</f>
        <v>0</v>
      </c>
      <c r="AE7" s="22">
        <f>+$AD$7/$Y$7</f>
        <v>0</v>
      </c>
      <c r="AF7" s="23">
        <f>COUNTIF($V$8:$V$71,"Thi lại")</f>
        <v>2</v>
      </c>
      <c r="AG7" s="22">
        <f>+$AF$7/$Y$7</f>
        <v>5.7142857142857141E-2</v>
      </c>
      <c r="AH7" s="23">
        <f>COUNTIF($V$8:$V$72,"Học lại")</f>
        <v>12</v>
      </c>
      <c r="AI7" s="22">
        <f>+$AH$7/$Y$7</f>
        <v>0.34285714285714286</v>
      </c>
      <c r="AJ7" s="7">
        <f>COUNTIF($V$9:$V$72,"Đạt")</f>
        <v>21</v>
      </c>
      <c r="AK7" s="21">
        <f>+$AJ$7/$Y$7</f>
        <v>0.6</v>
      </c>
      <c r="AL7" s="24"/>
    </row>
    <row r="8" spans="2:38" ht="14.25" customHeight="1" x14ac:dyDescent="0.35">
      <c r="B8" s="101" t="s">
        <v>36</v>
      </c>
      <c r="C8" s="102"/>
      <c r="D8" s="102"/>
      <c r="E8" s="102"/>
      <c r="F8" s="102"/>
      <c r="G8" s="103"/>
      <c r="H8" s="25">
        <v>10</v>
      </c>
      <c r="I8" s="25">
        <v>20</v>
      </c>
      <c r="J8" s="26"/>
      <c r="K8" s="25">
        <v>20</v>
      </c>
      <c r="L8" s="27"/>
      <c r="M8" s="28"/>
      <c r="N8" s="28"/>
      <c r="O8" s="28"/>
      <c r="P8" s="29">
        <f>100-(H8+I8+J8+K8)</f>
        <v>50</v>
      </c>
      <c r="Q8" s="93"/>
      <c r="R8" s="30"/>
      <c r="S8" s="30"/>
      <c r="T8" s="93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118</v>
      </c>
      <c r="D9" s="34" t="s">
        <v>55</v>
      </c>
      <c r="E9" s="35" t="s">
        <v>56</v>
      </c>
      <c r="F9" s="36"/>
      <c r="G9" s="33" t="s">
        <v>153</v>
      </c>
      <c r="H9" s="37">
        <v>9</v>
      </c>
      <c r="I9" s="38">
        <v>6</v>
      </c>
      <c r="J9" s="38" t="s">
        <v>37</v>
      </c>
      <c r="K9" s="38">
        <v>6.5</v>
      </c>
      <c r="L9" s="39"/>
      <c r="M9" s="39"/>
      <c r="N9" s="39"/>
      <c r="O9" s="39"/>
      <c r="P9" s="39">
        <v>3</v>
      </c>
      <c r="Q9" s="54">
        <f>IF(P9="H","I",IF(OR(P9="DC",P9="C",P9="V"),0,ROUND(SUMPRODUCT(H9:P9,$H$8:$P$8)/100,1)))</f>
        <v>4.9000000000000004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0" t="str">
        <f t="shared" ref="S9:S43" si="0">IF($Q9&lt;4,"Kém",IF(AND($Q9&gt;=4,$Q9&lt;=5.4),"Trung bình yếu",IF(AND($Q9&gt;=5.5,$Q9&lt;=6.9),"Trung bình",IF(AND($Q9&gt;=7,$Q9&lt;=8.4),"Khá",IF(AND($Q9&gt;=8.5,$Q9&lt;=10),"Giỏi","")))))</f>
        <v>Trung bình yếu</v>
      </c>
      <c r="T9" s="42" t="str">
        <f>+IF(OR($H9=0,$I9=0,$J9=0,$K9=0),"Không đủ ĐKDT",IF(AND(P9=0,Q9&gt;=4),"Không đạt",IF(P9="V", "Vắng", IF(P9="DC", "Đình chỉ thi",IF(P9="H", "Vắng có phép","")))))</f>
        <v/>
      </c>
      <c r="U9" s="1"/>
      <c r="V9" s="44" t="str">
        <f t="shared" ref="V9:V40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4"/>
      <c r="X9" s="45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6">
        <v>2</v>
      </c>
      <c r="C10" s="47" t="s">
        <v>119</v>
      </c>
      <c r="D10" s="48" t="s">
        <v>57</v>
      </c>
      <c r="E10" s="49" t="s">
        <v>58</v>
      </c>
      <c r="F10" s="50"/>
      <c r="G10" s="47" t="s">
        <v>154</v>
      </c>
      <c r="H10" s="51">
        <v>9</v>
      </c>
      <c r="I10" s="52">
        <v>4</v>
      </c>
      <c r="J10" s="52" t="s">
        <v>37</v>
      </c>
      <c r="K10" s="52">
        <v>4</v>
      </c>
      <c r="L10" s="53"/>
      <c r="M10" s="53"/>
      <c r="N10" s="53"/>
      <c r="O10" s="53"/>
      <c r="P10" s="53">
        <v>1</v>
      </c>
      <c r="Q10" s="54">
        <f t="shared" ref="Q10:Q43" si="2">IF(P10="H","I",IF(OR(P10="DC",P10="C",P10="V"),0,ROUND(SUMPRODUCT(H10:P10,$H$8:$P$8)/100,1)))</f>
        <v>3</v>
      </c>
      <c r="R10" s="5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6" t="str">
        <f t="shared" si="0"/>
        <v>Kém</v>
      </c>
      <c r="T10" s="41" t="str">
        <f t="shared" ref="T10:T43" si="3"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si="1"/>
        <v>Học lại</v>
      </c>
      <c r="W10" s="44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6">
        <v>3</v>
      </c>
      <c r="C11" s="47" t="s">
        <v>120</v>
      </c>
      <c r="D11" s="48" t="s">
        <v>59</v>
      </c>
      <c r="E11" s="49" t="s">
        <v>60</v>
      </c>
      <c r="F11" s="50"/>
      <c r="G11" s="47" t="s">
        <v>155</v>
      </c>
      <c r="H11" s="51">
        <v>9</v>
      </c>
      <c r="I11" s="52">
        <v>4</v>
      </c>
      <c r="J11" s="52" t="s">
        <v>37</v>
      </c>
      <c r="K11" s="52">
        <v>2.5</v>
      </c>
      <c r="L11" s="57"/>
      <c r="M11" s="57"/>
      <c r="N11" s="57"/>
      <c r="O11" s="57"/>
      <c r="P11" s="57" t="s">
        <v>167</v>
      </c>
      <c r="Q11" s="54" t="str">
        <f t="shared" si="2"/>
        <v>I</v>
      </c>
      <c r="R11" s="55" t="str">
        <f t="shared" ref="R11:R43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/>
      </c>
      <c r="S11" s="56" t="str">
        <f t="shared" si="0"/>
        <v/>
      </c>
      <c r="T11" s="41" t="s">
        <v>166</v>
      </c>
      <c r="U11" s="1"/>
      <c r="V11" s="44" t="str">
        <f t="shared" si="1"/>
        <v>Thi lại</v>
      </c>
      <c r="W11" s="44"/>
      <c r="X11" s="58"/>
      <c r="Y11" s="58"/>
      <c r="Z11" s="59"/>
      <c r="AA11" s="8"/>
      <c r="AB11" s="8"/>
      <c r="AC11" s="8"/>
      <c r="AD11" s="60"/>
      <c r="AE11" s="8"/>
      <c r="AF11" s="61"/>
      <c r="AG11" s="62"/>
      <c r="AH11" s="61"/>
      <c r="AI11" s="62"/>
      <c r="AJ11" s="61"/>
      <c r="AK11" s="8"/>
      <c r="AL11" s="63"/>
    </row>
    <row r="12" spans="2:38" ht="18.75" customHeight="1" x14ac:dyDescent="0.35">
      <c r="B12" s="46">
        <v>4</v>
      </c>
      <c r="C12" s="47" t="s">
        <v>121</v>
      </c>
      <c r="D12" s="48" t="s">
        <v>61</v>
      </c>
      <c r="E12" s="49" t="s">
        <v>62</v>
      </c>
      <c r="F12" s="50"/>
      <c r="G12" s="47" t="s">
        <v>156</v>
      </c>
      <c r="H12" s="51">
        <v>9</v>
      </c>
      <c r="I12" s="52">
        <v>3</v>
      </c>
      <c r="J12" s="52" t="s">
        <v>37</v>
      </c>
      <c r="K12" s="52">
        <v>6</v>
      </c>
      <c r="L12" s="57"/>
      <c r="M12" s="57"/>
      <c r="N12" s="57"/>
      <c r="O12" s="57"/>
      <c r="P12" s="57">
        <v>5</v>
      </c>
      <c r="Q12" s="54">
        <f t="shared" si="2"/>
        <v>5.2</v>
      </c>
      <c r="R12" s="55" t="str">
        <f t="shared" si="4"/>
        <v>D+</v>
      </c>
      <c r="S12" s="56" t="str">
        <f t="shared" si="0"/>
        <v>Trung bình yếu</v>
      </c>
      <c r="T12" s="41" t="str">
        <f t="shared" si="3"/>
        <v/>
      </c>
      <c r="U12" s="1"/>
      <c r="V12" s="44" t="str">
        <f t="shared" si="1"/>
        <v>Đạt</v>
      </c>
      <c r="W12" s="4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4"/>
    </row>
    <row r="13" spans="2:38" ht="18.75" customHeight="1" x14ac:dyDescent="0.35">
      <c r="B13" s="46">
        <v>5</v>
      </c>
      <c r="C13" s="47" t="s">
        <v>122</v>
      </c>
      <c r="D13" s="48" t="s">
        <v>59</v>
      </c>
      <c r="E13" s="49" t="s">
        <v>63</v>
      </c>
      <c r="F13" s="50"/>
      <c r="G13" s="47" t="s">
        <v>157</v>
      </c>
      <c r="H13" s="51">
        <v>9</v>
      </c>
      <c r="I13" s="52">
        <v>3</v>
      </c>
      <c r="J13" s="52" t="s">
        <v>37</v>
      </c>
      <c r="K13" s="52">
        <v>3.5</v>
      </c>
      <c r="L13" s="57"/>
      <c r="M13" s="57"/>
      <c r="N13" s="57"/>
      <c r="O13" s="57"/>
      <c r="P13" s="57" t="s">
        <v>169</v>
      </c>
      <c r="Q13" s="54">
        <f t="shared" si="2"/>
        <v>0</v>
      </c>
      <c r="R13" s="55" t="str">
        <f t="shared" si="4"/>
        <v>F</v>
      </c>
      <c r="S13" s="56" t="str">
        <f t="shared" si="0"/>
        <v>Kém</v>
      </c>
      <c r="T13" s="41" t="s">
        <v>168</v>
      </c>
      <c r="U13" s="1"/>
      <c r="V13" s="44" t="str">
        <f t="shared" si="1"/>
        <v>Học lại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18.75" customHeight="1" x14ac:dyDescent="0.35">
      <c r="B14" s="46">
        <v>6</v>
      </c>
      <c r="C14" s="47" t="s">
        <v>123</v>
      </c>
      <c r="D14" s="48" t="s">
        <v>64</v>
      </c>
      <c r="E14" s="49" t="s">
        <v>65</v>
      </c>
      <c r="F14" s="50"/>
      <c r="G14" s="47" t="s">
        <v>158</v>
      </c>
      <c r="H14" s="51">
        <v>9</v>
      </c>
      <c r="I14" s="52">
        <v>5</v>
      </c>
      <c r="J14" s="52" t="s">
        <v>37</v>
      </c>
      <c r="K14" s="52">
        <v>5.5</v>
      </c>
      <c r="L14" s="57"/>
      <c r="M14" s="57"/>
      <c r="N14" s="57"/>
      <c r="O14" s="57"/>
      <c r="P14" s="57">
        <v>4</v>
      </c>
      <c r="Q14" s="54">
        <f t="shared" si="2"/>
        <v>5</v>
      </c>
      <c r="R14" s="55" t="str">
        <f t="shared" si="4"/>
        <v>D+</v>
      </c>
      <c r="S14" s="56" t="str">
        <f t="shared" si="0"/>
        <v>Trung bình yếu</v>
      </c>
      <c r="T14" s="41" t="str">
        <f t="shared" si="3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18.75" customHeight="1" x14ac:dyDescent="0.35">
      <c r="B15" s="46">
        <v>7</v>
      </c>
      <c r="C15" s="47" t="s">
        <v>124</v>
      </c>
      <c r="D15" s="48" t="s">
        <v>66</v>
      </c>
      <c r="E15" s="49" t="s">
        <v>67</v>
      </c>
      <c r="F15" s="50"/>
      <c r="G15" s="47" t="s">
        <v>159</v>
      </c>
      <c r="H15" s="51">
        <v>8</v>
      </c>
      <c r="I15" s="52">
        <v>4</v>
      </c>
      <c r="J15" s="52" t="s">
        <v>37</v>
      </c>
      <c r="K15" s="52">
        <v>2.5</v>
      </c>
      <c r="L15" s="57"/>
      <c r="M15" s="57"/>
      <c r="N15" s="57"/>
      <c r="O15" s="57"/>
      <c r="P15" s="57" t="s">
        <v>167</v>
      </c>
      <c r="Q15" s="54" t="str">
        <f t="shared" si="2"/>
        <v>I</v>
      </c>
      <c r="R15" s="55" t="str">
        <f t="shared" si="4"/>
        <v/>
      </c>
      <c r="S15" s="56" t="str">
        <f t="shared" si="0"/>
        <v/>
      </c>
      <c r="T15" s="41" t="s">
        <v>166</v>
      </c>
      <c r="U15" s="1"/>
      <c r="V15" s="44" t="str">
        <f t="shared" si="1"/>
        <v>Thi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18.75" customHeight="1" x14ac:dyDescent="0.35">
      <c r="B16" s="46">
        <v>8</v>
      </c>
      <c r="C16" s="47" t="s">
        <v>125</v>
      </c>
      <c r="D16" s="48" t="s">
        <v>68</v>
      </c>
      <c r="E16" s="49" t="s">
        <v>69</v>
      </c>
      <c r="F16" s="50"/>
      <c r="G16" s="47" t="s">
        <v>160</v>
      </c>
      <c r="H16" s="51">
        <v>8</v>
      </c>
      <c r="I16" s="52">
        <v>2</v>
      </c>
      <c r="J16" s="52" t="s">
        <v>37</v>
      </c>
      <c r="K16" s="52">
        <v>5</v>
      </c>
      <c r="L16" s="57"/>
      <c r="M16" s="57"/>
      <c r="N16" s="57"/>
      <c r="O16" s="57"/>
      <c r="P16" s="57">
        <v>4</v>
      </c>
      <c r="Q16" s="54">
        <f t="shared" si="2"/>
        <v>4.2</v>
      </c>
      <c r="R16" s="55" t="str">
        <f t="shared" si="4"/>
        <v>D</v>
      </c>
      <c r="S16" s="56" t="str">
        <f t="shared" si="0"/>
        <v>Trung bình yếu</v>
      </c>
      <c r="T16" s="41" t="str">
        <f t="shared" si="3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18.75" customHeight="1" x14ac:dyDescent="0.35">
      <c r="B17" s="46">
        <v>9</v>
      </c>
      <c r="C17" s="47" t="s">
        <v>126</v>
      </c>
      <c r="D17" s="48" t="s">
        <v>70</v>
      </c>
      <c r="E17" s="49" t="s">
        <v>71</v>
      </c>
      <c r="F17" s="50"/>
      <c r="G17" s="47" t="s">
        <v>161</v>
      </c>
      <c r="H17" s="51">
        <v>9</v>
      </c>
      <c r="I17" s="52">
        <v>4</v>
      </c>
      <c r="J17" s="52" t="s">
        <v>37</v>
      </c>
      <c r="K17" s="52">
        <v>4</v>
      </c>
      <c r="L17" s="57"/>
      <c r="M17" s="57"/>
      <c r="N17" s="57"/>
      <c r="O17" s="57"/>
      <c r="P17" s="57">
        <v>5</v>
      </c>
      <c r="Q17" s="54">
        <f t="shared" si="2"/>
        <v>5</v>
      </c>
      <c r="R17" s="55" t="str">
        <f t="shared" si="4"/>
        <v>D+</v>
      </c>
      <c r="S17" s="56" t="str">
        <f t="shared" si="0"/>
        <v>Trung bình yếu</v>
      </c>
      <c r="T17" s="41" t="str">
        <f t="shared" si="3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18.75" customHeight="1" x14ac:dyDescent="0.35">
      <c r="B18" s="46">
        <v>10</v>
      </c>
      <c r="C18" s="47" t="s">
        <v>127</v>
      </c>
      <c r="D18" s="48" t="s">
        <v>72</v>
      </c>
      <c r="E18" s="49" t="s">
        <v>71</v>
      </c>
      <c r="F18" s="50"/>
      <c r="G18" s="47" t="s">
        <v>162</v>
      </c>
      <c r="H18" s="51">
        <v>9</v>
      </c>
      <c r="I18" s="52">
        <v>5</v>
      </c>
      <c r="J18" s="52" t="s">
        <v>37</v>
      </c>
      <c r="K18" s="52">
        <v>6</v>
      </c>
      <c r="L18" s="57"/>
      <c r="M18" s="57"/>
      <c r="N18" s="57"/>
      <c r="O18" s="57"/>
      <c r="P18" s="57">
        <v>2.5</v>
      </c>
      <c r="Q18" s="54">
        <f t="shared" si="2"/>
        <v>4.4000000000000004</v>
      </c>
      <c r="R18" s="55" t="str">
        <f t="shared" si="4"/>
        <v>D</v>
      </c>
      <c r="S18" s="56" t="str">
        <f t="shared" si="0"/>
        <v>Trung bình yếu</v>
      </c>
      <c r="T18" s="41" t="str">
        <f t="shared" si="3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18.75" customHeight="1" x14ac:dyDescent="0.35">
      <c r="B19" s="46">
        <v>11</v>
      </c>
      <c r="C19" s="47" t="s">
        <v>128</v>
      </c>
      <c r="D19" s="48" t="s">
        <v>73</v>
      </c>
      <c r="E19" s="49" t="s">
        <v>74</v>
      </c>
      <c r="F19" s="50"/>
      <c r="G19" s="47" t="s">
        <v>163</v>
      </c>
      <c r="H19" s="51">
        <v>9</v>
      </c>
      <c r="I19" s="52">
        <v>5</v>
      </c>
      <c r="J19" s="52" t="s">
        <v>37</v>
      </c>
      <c r="K19" s="52">
        <v>6.5</v>
      </c>
      <c r="L19" s="57"/>
      <c r="M19" s="57"/>
      <c r="N19" s="57"/>
      <c r="O19" s="57"/>
      <c r="P19" s="57">
        <v>3</v>
      </c>
      <c r="Q19" s="54">
        <f t="shared" si="2"/>
        <v>4.7</v>
      </c>
      <c r="R19" s="55" t="str">
        <f t="shared" si="4"/>
        <v>D</v>
      </c>
      <c r="S19" s="56" t="str">
        <f t="shared" si="0"/>
        <v>Trung bình yếu</v>
      </c>
      <c r="T19" s="41" t="str">
        <f t="shared" si="3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18.75" customHeight="1" x14ac:dyDescent="0.35">
      <c r="B20" s="46">
        <v>12</v>
      </c>
      <c r="C20" s="47" t="s">
        <v>129</v>
      </c>
      <c r="D20" s="48" t="s">
        <v>75</v>
      </c>
      <c r="E20" s="49" t="s">
        <v>76</v>
      </c>
      <c r="F20" s="50"/>
      <c r="G20" s="47" t="s">
        <v>157</v>
      </c>
      <c r="H20" s="51">
        <v>9</v>
      </c>
      <c r="I20" s="52">
        <v>4</v>
      </c>
      <c r="J20" s="52" t="s">
        <v>37</v>
      </c>
      <c r="K20" s="52">
        <v>6.5</v>
      </c>
      <c r="L20" s="57"/>
      <c r="M20" s="57"/>
      <c r="N20" s="57"/>
      <c r="O20" s="57"/>
      <c r="P20" s="57">
        <v>3</v>
      </c>
      <c r="Q20" s="54">
        <f t="shared" si="2"/>
        <v>4.5</v>
      </c>
      <c r="R20" s="55" t="str">
        <f t="shared" si="4"/>
        <v>D</v>
      </c>
      <c r="S20" s="56" t="str">
        <f t="shared" si="0"/>
        <v>Trung bình yếu</v>
      </c>
      <c r="T20" s="41" t="str">
        <f t="shared" si="3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18.75" customHeight="1" x14ac:dyDescent="0.35">
      <c r="B21" s="46">
        <v>13</v>
      </c>
      <c r="C21" s="47" t="s">
        <v>130</v>
      </c>
      <c r="D21" s="48" t="s">
        <v>77</v>
      </c>
      <c r="E21" s="49" t="s">
        <v>76</v>
      </c>
      <c r="F21" s="50"/>
      <c r="G21" s="47" t="s">
        <v>157</v>
      </c>
      <c r="H21" s="51">
        <v>8</v>
      </c>
      <c r="I21" s="52">
        <v>2</v>
      </c>
      <c r="J21" s="52" t="s">
        <v>37</v>
      </c>
      <c r="K21" s="52">
        <v>3</v>
      </c>
      <c r="L21" s="57"/>
      <c r="M21" s="57"/>
      <c r="N21" s="57"/>
      <c r="O21" s="57"/>
      <c r="P21" s="57">
        <v>3</v>
      </c>
      <c r="Q21" s="54">
        <f t="shared" si="2"/>
        <v>3.3</v>
      </c>
      <c r="R21" s="55" t="str">
        <f t="shared" si="4"/>
        <v>F</v>
      </c>
      <c r="S21" s="56" t="str">
        <f t="shared" si="0"/>
        <v>Kém</v>
      </c>
      <c r="T21" s="41" t="str">
        <f t="shared" si="3"/>
        <v/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18.75" customHeight="1" x14ac:dyDescent="0.35">
      <c r="B22" s="46">
        <v>14</v>
      </c>
      <c r="C22" s="47" t="s">
        <v>131</v>
      </c>
      <c r="D22" s="48" t="s">
        <v>78</v>
      </c>
      <c r="E22" s="49" t="s">
        <v>79</v>
      </c>
      <c r="F22" s="50"/>
      <c r="G22" s="47" t="s">
        <v>161</v>
      </c>
      <c r="H22" s="51">
        <v>9</v>
      </c>
      <c r="I22" s="52">
        <v>3</v>
      </c>
      <c r="J22" s="52" t="s">
        <v>37</v>
      </c>
      <c r="K22" s="52">
        <v>6</v>
      </c>
      <c r="L22" s="57"/>
      <c r="M22" s="57"/>
      <c r="N22" s="57"/>
      <c r="O22" s="57"/>
      <c r="P22" s="57">
        <v>1</v>
      </c>
      <c r="Q22" s="54">
        <f t="shared" si="2"/>
        <v>3.2</v>
      </c>
      <c r="R22" s="55" t="str">
        <f t="shared" si="4"/>
        <v>F</v>
      </c>
      <c r="S22" s="56" t="str">
        <f t="shared" si="0"/>
        <v>Kém</v>
      </c>
      <c r="T22" s="41" t="str">
        <f t="shared" si="3"/>
        <v/>
      </c>
      <c r="U22" s="1"/>
      <c r="V22" s="44" t="str">
        <f t="shared" si="1"/>
        <v>Học lại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18.75" customHeight="1" x14ac:dyDescent="0.35">
      <c r="B23" s="46">
        <v>15</v>
      </c>
      <c r="C23" s="47" t="s">
        <v>132</v>
      </c>
      <c r="D23" s="48" t="s">
        <v>80</v>
      </c>
      <c r="E23" s="49" t="s">
        <v>81</v>
      </c>
      <c r="F23" s="50"/>
      <c r="G23" s="47" t="s">
        <v>161</v>
      </c>
      <c r="H23" s="51">
        <v>8</v>
      </c>
      <c r="I23" s="52">
        <v>3.5</v>
      </c>
      <c r="J23" s="52" t="s">
        <v>37</v>
      </c>
      <c r="K23" s="52">
        <v>6.5</v>
      </c>
      <c r="L23" s="57"/>
      <c r="M23" s="57"/>
      <c r="N23" s="57"/>
      <c r="O23" s="57"/>
      <c r="P23" s="57" t="s">
        <v>169</v>
      </c>
      <c r="Q23" s="54">
        <f t="shared" si="2"/>
        <v>0</v>
      </c>
      <c r="R23" s="55" t="str">
        <f t="shared" si="4"/>
        <v>F</v>
      </c>
      <c r="S23" s="56" t="str">
        <f t="shared" si="0"/>
        <v>Kém</v>
      </c>
      <c r="T23" s="41" t="s">
        <v>171</v>
      </c>
      <c r="U23" s="1"/>
      <c r="V23" s="44" t="str">
        <f t="shared" si="1"/>
        <v>Học lại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18.75" customHeight="1" x14ac:dyDescent="0.35">
      <c r="B24" s="46">
        <v>16</v>
      </c>
      <c r="C24" s="47" t="s">
        <v>133</v>
      </c>
      <c r="D24" s="48" t="s">
        <v>82</v>
      </c>
      <c r="E24" s="49" t="s">
        <v>83</v>
      </c>
      <c r="F24" s="50"/>
      <c r="G24" s="47" t="s">
        <v>161</v>
      </c>
      <c r="H24" s="51">
        <v>9</v>
      </c>
      <c r="I24" s="52">
        <v>2</v>
      </c>
      <c r="J24" s="52" t="s">
        <v>37</v>
      </c>
      <c r="K24" s="52">
        <v>5</v>
      </c>
      <c r="L24" s="57"/>
      <c r="M24" s="57"/>
      <c r="N24" s="57"/>
      <c r="O24" s="57"/>
      <c r="P24" s="57">
        <v>1</v>
      </c>
      <c r="Q24" s="54">
        <f t="shared" si="2"/>
        <v>2.8</v>
      </c>
      <c r="R24" s="55" t="str">
        <f t="shared" si="4"/>
        <v>F</v>
      </c>
      <c r="S24" s="56" t="str">
        <f t="shared" si="0"/>
        <v>Kém</v>
      </c>
      <c r="T24" s="41" t="str">
        <f t="shared" si="3"/>
        <v/>
      </c>
      <c r="U24" s="1"/>
      <c r="V24" s="44" t="str">
        <f t="shared" si="1"/>
        <v>Học lại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18.75" customHeight="1" x14ac:dyDescent="0.35">
      <c r="B25" s="46">
        <v>17</v>
      </c>
      <c r="C25" s="47" t="s">
        <v>134</v>
      </c>
      <c r="D25" s="48" t="s">
        <v>84</v>
      </c>
      <c r="E25" s="49" t="s">
        <v>83</v>
      </c>
      <c r="F25" s="50"/>
      <c r="G25" s="47" t="s">
        <v>160</v>
      </c>
      <c r="H25" s="51">
        <v>9</v>
      </c>
      <c r="I25" s="52">
        <v>4</v>
      </c>
      <c r="J25" s="52" t="s">
        <v>37</v>
      </c>
      <c r="K25" s="52">
        <v>5</v>
      </c>
      <c r="L25" s="57"/>
      <c r="M25" s="57"/>
      <c r="N25" s="57"/>
      <c r="O25" s="57"/>
      <c r="P25" s="57">
        <v>1</v>
      </c>
      <c r="Q25" s="54">
        <f t="shared" si="2"/>
        <v>3.2</v>
      </c>
      <c r="R25" s="55" t="str">
        <f t="shared" si="4"/>
        <v>F</v>
      </c>
      <c r="S25" s="56" t="str">
        <f t="shared" si="0"/>
        <v>Kém</v>
      </c>
      <c r="T25" s="41" t="str">
        <f t="shared" si="3"/>
        <v/>
      </c>
      <c r="U25" s="1"/>
      <c r="V25" s="44" t="str">
        <f t="shared" si="1"/>
        <v>Học lại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18.75" customHeight="1" x14ac:dyDescent="0.35">
      <c r="B26" s="46">
        <v>18</v>
      </c>
      <c r="C26" s="47" t="s">
        <v>135</v>
      </c>
      <c r="D26" s="48" t="s">
        <v>85</v>
      </c>
      <c r="E26" s="49" t="s">
        <v>86</v>
      </c>
      <c r="F26" s="50"/>
      <c r="G26" s="47" t="s">
        <v>161</v>
      </c>
      <c r="H26" s="51">
        <v>9</v>
      </c>
      <c r="I26" s="52">
        <v>2</v>
      </c>
      <c r="J26" s="52" t="s">
        <v>37</v>
      </c>
      <c r="K26" s="52">
        <v>5</v>
      </c>
      <c r="L26" s="57"/>
      <c r="M26" s="57"/>
      <c r="N26" s="57"/>
      <c r="O26" s="57"/>
      <c r="P26" s="57">
        <v>4.5</v>
      </c>
      <c r="Q26" s="54">
        <f t="shared" si="2"/>
        <v>4.5999999999999996</v>
      </c>
      <c r="R26" s="55" t="str">
        <f t="shared" si="4"/>
        <v>D</v>
      </c>
      <c r="S26" s="56" t="str">
        <f t="shared" si="0"/>
        <v>Trung bình yếu</v>
      </c>
      <c r="T26" s="41" t="str">
        <f t="shared" si="3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18.75" customHeight="1" x14ac:dyDescent="0.35">
      <c r="B27" s="46">
        <v>19</v>
      </c>
      <c r="C27" s="47" t="s">
        <v>136</v>
      </c>
      <c r="D27" s="48" t="s">
        <v>87</v>
      </c>
      <c r="E27" s="49" t="s">
        <v>88</v>
      </c>
      <c r="F27" s="50"/>
      <c r="G27" s="47" t="s">
        <v>161</v>
      </c>
      <c r="H27" s="51">
        <v>8</v>
      </c>
      <c r="I27" s="52">
        <v>3</v>
      </c>
      <c r="J27" s="52" t="s">
        <v>37</v>
      </c>
      <c r="K27" s="52">
        <v>5</v>
      </c>
      <c r="L27" s="57"/>
      <c r="M27" s="57"/>
      <c r="N27" s="57"/>
      <c r="O27" s="57"/>
      <c r="P27" s="57">
        <v>3.5</v>
      </c>
      <c r="Q27" s="54">
        <f t="shared" si="2"/>
        <v>4.2</v>
      </c>
      <c r="R27" s="55" t="str">
        <f t="shared" si="4"/>
        <v>D</v>
      </c>
      <c r="S27" s="56" t="str">
        <f t="shared" si="0"/>
        <v>Trung bình yếu</v>
      </c>
      <c r="T27" s="41" t="str">
        <f t="shared" si="3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18.75" customHeight="1" x14ac:dyDescent="0.35">
      <c r="B28" s="46">
        <v>20</v>
      </c>
      <c r="C28" s="47" t="s">
        <v>137</v>
      </c>
      <c r="D28" s="48" t="s">
        <v>89</v>
      </c>
      <c r="E28" s="49" t="s">
        <v>90</v>
      </c>
      <c r="F28" s="50"/>
      <c r="G28" s="47" t="s">
        <v>161</v>
      </c>
      <c r="H28" s="51">
        <v>8</v>
      </c>
      <c r="I28" s="52">
        <v>3.5</v>
      </c>
      <c r="J28" s="52" t="s">
        <v>37</v>
      </c>
      <c r="K28" s="52">
        <v>3.5</v>
      </c>
      <c r="L28" s="57"/>
      <c r="M28" s="57"/>
      <c r="N28" s="57"/>
      <c r="O28" s="57"/>
      <c r="P28" s="57">
        <v>4</v>
      </c>
      <c r="Q28" s="54">
        <f t="shared" si="2"/>
        <v>4.2</v>
      </c>
      <c r="R28" s="55" t="str">
        <f t="shared" si="4"/>
        <v>D</v>
      </c>
      <c r="S28" s="56" t="str">
        <f t="shared" si="0"/>
        <v>Trung bình yếu</v>
      </c>
      <c r="T28" s="41" t="str">
        <f t="shared" si="3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18.75" customHeight="1" x14ac:dyDescent="0.35">
      <c r="B29" s="46">
        <v>21</v>
      </c>
      <c r="C29" s="47" t="s">
        <v>138</v>
      </c>
      <c r="D29" s="48" t="s">
        <v>91</v>
      </c>
      <c r="E29" s="49" t="s">
        <v>92</v>
      </c>
      <c r="F29" s="50"/>
      <c r="G29" s="47" t="s">
        <v>158</v>
      </c>
      <c r="H29" s="51">
        <v>9</v>
      </c>
      <c r="I29" s="52">
        <v>3</v>
      </c>
      <c r="J29" s="52" t="s">
        <v>37</v>
      </c>
      <c r="K29" s="52">
        <v>6</v>
      </c>
      <c r="L29" s="57"/>
      <c r="M29" s="57"/>
      <c r="N29" s="57"/>
      <c r="O29" s="57"/>
      <c r="P29" s="57">
        <v>3.5</v>
      </c>
      <c r="Q29" s="54">
        <f t="shared" si="2"/>
        <v>4.5</v>
      </c>
      <c r="R29" s="55" t="str">
        <f t="shared" si="4"/>
        <v>D</v>
      </c>
      <c r="S29" s="56" t="str">
        <f t="shared" si="0"/>
        <v>Trung bình yếu</v>
      </c>
      <c r="T29" s="41" t="str">
        <f t="shared" si="3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18.75" customHeight="1" x14ac:dyDescent="0.35">
      <c r="B30" s="46">
        <v>22</v>
      </c>
      <c r="C30" s="47" t="s">
        <v>139</v>
      </c>
      <c r="D30" s="48" t="s">
        <v>93</v>
      </c>
      <c r="E30" s="49" t="s">
        <v>94</v>
      </c>
      <c r="F30" s="50"/>
      <c r="G30" s="47" t="s">
        <v>163</v>
      </c>
      <c r="H30" s="51">
        <v>9</v>
      </c>
      <c r="I30" s="52">
        <v>4</v>
      </c>
      <c r="J30" s="52" t="s">
        <v>37</v>
      </c>
      <c r="K30" s="52">
        <v>6</v>
      </c>
      <c r="L30" s="57"/>
      <c r="M30" s="57"/>
      <c r="N30" s="57"/>
      <c r="O30" s="57"/>
      <c r="P30" s="57">
        <v>2.5</v>
      </c>
      <c r="Q30" s="54">
        <f t="shared" si="2"/>
        <v>4.2</v>
      </c>
      <c r="R30" s="55" t="str">
        <f t="shared" si="4"/>
        <v>D</v>
      </c>
      <c r="S30" s="56" t="str">
        <f t="shared" si="0"/>
        <v>Trung bình yếu</v>
      </c>
      <c r="T30" s="41" t="str">
        <f t="shared" si="3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18.75" customHeight="1" x14ac:dyDescent="0.35">
      <c r="B31" s="46">
        <v>23</v>
      </c>
      <c r="C31" s="47" t="s">
        <v>140</v>
      </c>
      <c r="D31" s="48" t="s">
        <v>95</v>
      </c>
      <c r="E31" s="49" t="s">
        <v>96</v>
      </c>
      <c r="F31" s="50"/>
      <c r="G31" s="47" t="s">
        <v>154</v>
      </c>
      <c r="H31" s="51">
        <v>9</v>
      </c>
      <c r="I31" s="52">
        <v>4</v>
      </c>
      <c r="J31" s="52" t="s">
        <v>37</v>
      </c>
      <c r="K31" s="52">
        <v>2.5</v>
      </c>
      <c r="L31" s="57"/>
      <c r="M31" s="57"/>
      <c r="N31" s="57"/>
      <c r="O31" s="57"/>
      <c r="P31" s="57">
        <v>1</v>
      </c>
      <c r="Q31" s="54">
        <f t="shared" si="2"/>
        <v>2.7</v>
      </c>
      <c r="R31" s="55" t="str">
        <f t="shared" si="4"/>
        <v>F</v>
      </c>
      <c r="S31" s="56" t="str">
        <f t="shared" si="0"/>
        <v>Kém</v>
      </c>
      <c r="T31" s="41" t="str">
        <f t="shared" si="3"/>
        <v/>
      </c>
      <c r="U31" s="1"/>
      <c r="V31" s="44" t="str">
        <f t="shared" si="1"/>
        <v>Học lại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18.75" customHeight="1" x14ac:dyDescent="0.35">
      <c r="B32" s="46">
        <v>24</v>
      </c>
      <c r="C32" s="47" t="s">
        <v>141</v>
      </c>
      <c r="D32" s="48" t="s">
        <v>97</v>
      </c>
      <c r="E32" s="49" t="s">
        <v>98</v>
      </c>
      <c r="F32" s="50"/>
      <c r="G32" s="47" t="s">
        <v>160</v>
      </c>
      <c r="H32" s="51">
        <v>8</v>
      </c>
      <c r="I32" s="52">
        <v>6</v>
      </c>
      <c r="J32" s="52" t="s">
        <v>37</v>
      </c>
      <c r="K32" s="52">
        <v>6</v>
      </c>
      <c r="L32" s="57"/>
      <c r="M32" s="57"/>
      <c r="N32" s="57"/>
      <c r="O32" s="57"/>
      <c r="P32" s="57">
        <v>4.5</v>
      </c>
      <c r="Q32" s="54">
        <f t="shared" si="2"/>
        <v>5.5</v>
      </c>
      <c r="R32" s="55" t="str">
        <f t="shared" si="4"/>
        <v>C</v>
      </c>
      <c r="S32" s="56" t="str">
        <f t="shared" si="0"/>
        <v>Trung bình</v>
      </c>
      <c r="T32" s="41" t="str">
        <f t="shared" si="3"/>
        <v/>
      </c>
      <c r="U32" s="1"/>
      <c r="V32" s="44" t="str">
        <f t="shared" si="1"/>
        <v>Đạt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1:38" ht="18.75" customHeight="1" x14ac:dyDescent="0.35">
      <c r="B33" s="46">
        <v>25</v>
      </c>
      <c r="C33" s="47" t="s">
        <v>142</v>
      </c>
      <c r="D33" s="48" t="s">
        <v>99</v>
      </c>
      <c r="E33" s="49" t="s">
        <v>98</v>
      </c>
      <c r="F33" s="50"/>
      <c r="G33" s="47" t="s">
        <v>158</v>
      </c>
      <c r="H33" s="51">
        <v>9</v>
      </c>
      <c r="I33" s="52">
        <v>3</v>
      </c>
      <c r="J33" s="52" t="s">
        <v>37</v>
      </c>
      <c r="K33" s="52">
        <v>3</v>
      </c>
      <c r="L33" s="57"/>
      <c r="M33" s="57"/>
      <c r="N33" s="57"/>
      <c r="O33" s="57"/>
      <c r="P33" s="57">
        <v>4</v>
      </c>
      <c r="Q33" s="54">
        <f t="shared" si="2"/>
        <v>4.0999999999999996</v>
      </c>
      <c r="R33" s="55" t="str">
        <f t="shared" si="4"/>
        <v>D</v>
      </c>
      <c r="S33" s="56" t="str">
        <f t="shared" si="0"/>
        <v>Trung bình yếu</v>
      </c>
      <c r="T33" s="41" t="str">
        <f t="shared" si="3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1:38" ht="18.75" customHeight="1" x14ac:dyDescent="0.35">
      <c r="B34" s="46">
        <v>26</v>
      </c>
      <c r="C34" s="47" t="s">
        <v>143</v>
      </c>
      <c r="D34" s="48" t="s">
        <v>100</v>
      </c>
      <c r="E34" s="49" t="s">
        <v>101</v>
      </c>
      <c r="F34" s="50"/>
      <c r="G34" s="47" t="s">
        <v>163</v>
      </c>
      <c r="H34" s="51">
        <v>9</v>
      </c>
      <c r="I34" s="52">
        <v>2</v>
      </c>
      <c r="J34" s="52" t="s">
        <v>37</v>
      </c>
      <c r="K34" s="52">
        <v>3</v>
      </c>
      <c r="L34" s="57"/>
      <c r="M34" s="57"/>
      <c r="N34" s="57"/>
      <c r="O34" s="57"/>
      <c r="P34" s="57">
        <v>1</v>
      </c>
      <c r="Q34" s="54">
        <f t="shared" si="2"/>
        <v>2.4</v>
      </c>
      <c r="R34" s="55" t="str">
        <f t="shared" si="4"/>
        <v>F</v>
      </c>
      <c r="S34" s="56" t="str">
        <f t="shared" si="0"/>
        <v>Kém</v>
      </c>
      <c r="T34" s="41" t="str">
        <f t="shared" si="3"/>
        <v/>
      </c>
      <c r="U34" s="1"/>
      <c r="V34" s="44" t="str">
        <f t="shared" si="1"/>
        <v>Học lại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1:38" ht="18.75" customHeight="1" x14ac:dyDescent="0.35">
      <c r="B35" s="46">
        <v>27</v>
      </c>
      <c r="C35" s="47" t="s">
        <v>144</v>
      </c>
      <c r="D35" s="48" t="s">
        <v>102</v>
      </c>
      <c r="E35" s="49" t="s">
        <v>103</v>
      </c>
      <c r="F35" s="50"/>
      <c r="G35" s="47" t="s">
        <v>157</v>
      </c>
      <c r="H35" s="51">
        <v>9</v>
      </c>
      <c r="I35" s="52">
        <v>3</v>
      </c>
      <c r="J35" s="52" t="s">
        <v>37</v>
      </c>
      <c r="K35" s="52">
        <v>3</v>
      </c>
      <c r="L35" s="57"/>
      <c r="M35" s="57"/>
      <c r="N35" s="57"/>
      <c r="O35" s="57"/>
      <c r="P35" s="57">
        <v>4</v>
      </c>
      <c r="Q35" s="54">
        <f t="shared" si="2"/>
        <v>4.0999999999999996</v>
      </c>
      <c r="R35" s="55" t="str">
        <f t="shared" si="4"/>
        <v>D</v>
      </c>
      <c r="S35" s="56" t="str">
        <f t="shared" si="0"/>
        <v>Trung bình yếu</v>
      </c>
      <c r="T35" s="41" t="str">
        <f t="shared" si="3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1:38" ht="18.75" customHeight="1" x14ac:dyDescent="0.35">
      <c r="B36" s="46">
        <v>28</v>
      </c>
      <c r="C36" s="47" t="s">
        <v>145</v>
      </c>
      <c r="D36" s="48" t="s">
        <v>104</v>
      </c>
      <c r="E36" s="49" t="s">
        <v>105</v>
      </c>
      <c r="F36" s="50"/>
      <c r="G36" s="47" t="s">
        <v>161</v>
      </c>
      <c r="H36" s="51">
        <v>8</v>
      </c>
      <c r="I36" s="52">
        <v>4</v>
      </c>
      <c r="J36" s="52" t="s">
        <v>37</v>
      </c>
      <c r="K36" s="52">
        <v>3</v>
      </c>
      <c r="L36" s="57"/>
      <c r="M36" s="57"/>
      <c r="N36" s="57"/>
      <c r="O36" s="57"/>
      <c r="P36" s="57" t="s">
        <v>169</v>
      </c>
      <c r="Q36" s="54">
        <f t="shared" si="2"/>
        <v>0</v>
      </c>
      <c r="R36" s="55" t="str">
        <f t="shared" si="4"/>
        <v>F</v>
      </c>
      <c r="S36" s="56" t="str">
        <f t="shared" si="0"/>
        <v>Kém</v>
      </c>
      <c r="T36" s="41" t="s">
        <v>171</v>
      </c>
      <c r="U36" s="1"/>
      <c r="V36" s="44" t="str">
        <f t="shared" si="1"/>
        <v>Học lại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1:38" ht="18.75" customHeight="1" x14ac:dyDescent="0.35">
      <c r="B37" s="46">
        <v>29</v>
      </c>
      <c r="C37" s="47" t="s">
        <v>146</v>
      </c>
      <c r="D37" s="48" t="s">
        <v>106</v>
      </c>
      <c r="E37" s="49" t="s">
        <v>107</v>
      </c>
      <c r="F37" s="50"/>
      <c r="G37" s="47" t="s">
        <v>161</v>
      </c>
      <c r="H37" s="51">
        <v>8</v>
      </c>
      <c r="I37" s="52">
        <v>4</v>
      </c>
      <c r="J37" s="52" t="s">
        <v>37</v>
      </c>
      <c r="K37" s="52">
        <v>3</v>
      </c>
      <c r="L37" s="57"/>
      <c r="M37" s="57"/>
      <c r="N37" s="57"/>
      <c r="O37" s="57"/>
      <c r="P37" s="57">
        <v>3.5</v>
      </c>
      <c r="Q37" s="54">
        <f t="shared" si="2"/>
        <v>4</v>
      </c>
      <c r="R37" s="55" t="str">
        <f t="shared" si="4"/>
        <v>D</v>
      </c>
      <c r="S37" s="56" t="str">
        <f t="shared" si="0"/>
        <v>Trung bình yếu</v>
      </c>
      <c r="T37" s="41" t="str">
        <f t="shared" si="3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1:38" ht="18.75" customHeight="1" x14ac:dyDescent="0.35">
      <c r="B38" s="46">
        <v>30</v>
      </c>
      <c r="C38" s="47" t="s">
        <v>147</v>
      </c>
      <c r="D38" s="48" t="s">
        <v>108</v>
      </c>
      <c r="E38" s="49" t="s">
        <v>109</v>
      </c>
      <c r="F38" s="50"/>
      <c r="G38" s="47" t="s">
        <v>162</v>
      </c>
      <c r="H38" s="51">
        <v>9</v>
      </c>
      <c r="I38" s="52">
        <v>4</v>
      </c>
      <c r="J38" s="52" t="s">
        <v>37</v>
      </c>
      <c r="K38" s="52">
        <v>5</v>
      </c>
      <c r="L38" s="57"/>
      <c r="M38" s="57"/>
      <c r="N38" s="57"/>
      <c r="O38" s="57"/>
      <c r="P38" s="57">
        <v>3</v>
      </c>
      <c r="Q38" s="54">
        <f t="shared" si="2"/>
        <v>4.2</v>
      </c>
      <c r="R38" s="55" t="str">
        <f t="shared" si="4"/>
        <v>D</v>
      </c>
      <c r="S38" s="56" t="str">
        <f t="shared" si="0"/>
        <v>Trung bình yếu</v>
      </c>
      <c r="T38" s="41" t="str">
        <f t="shared" si="3"/>
        <v/>
      </c>
      <c r="U38" s="1"/>
      <c r="V38" s="44" t="str">
        <f t="shared" si="1"/>
        <v>Đạt</v>
      </c>
      <c r="W38" s="44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4"/>
    </row>
    <row r="39" spans="1:38" ht="18.75" customHeight="1" x14ac:dyDescent="0.35">
      <c r="B39" s="46">
        <v>31</v>
      </c>
      <c r="C39" s="47" t="s">
        <v>148</v>
      </c>
      <c r="D39" s="48" t="s">
        <v>110</v>
      </c>
      <c r="E39" s="49" t="s">
        <v>111</v>
      </c>
      <c r="F39" s="50"/>
      <c r="G39" s="47" t="s">
        <v>157</v>
      </c>
      <c r="H39" s="51">
        <v>8</v>
      </c>
      <c r="I39" s="52">
        <v>2</v>
      </c>
      <c r="J39" s="52" t="s">
        <v>37</v>
      </c>
      <c r="K39" s="52"/>
      <c r="L39" s="57"/>
      <c r="M39" s="57"/>
      <c r="N39" s="57"/>
      <c r="O39" s="57"/>
      <c r="P39" s="57" t="s">
        <v>170</v>
      </c>
      <c r="Q39" s="54">
        <f t="shared" si="2"/>
        <v>0</v>
      </c>
      <c r="R39" s="55" t="str">
        <f t="shared" si="4"/>
        <v>F</v>
      </c>
      <c r="S39" s="56" t="str">
        <f t="shared" si="0"/>
        <v>Kém</v>
      </c>
      <c r="T39" s="41" t="str">
        <f t="shared" si="3"/>
        <v>Không đủ ĐKDT</v>
      </c>
      <c r="U39" s="1"/>
      <c r="V39" s="44" t="str">
        <f t="shared" si="1"/>
        <v>Học lại</v>
      </c>
      <c r="W39" s="44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4"/>
    </row>
    <row r="40" spans="1:38" ht="18.75" customHeight="1" x14ac:dyDescent="0.35">
      <c r="B40" s="46">
        <v>32</v>
      </c>
      <c r="C40" s="47" t="s">
        <v>149</v>
      </c>
      <c r="D40" s="48" t="s">
        <v>112</v>
      </c>
      <c r="E40" s="49" t="s">
        <v>113</v>
      </c>
      <c r="F40" s="50"/>
      <c r="G40" s="47" t="s">
        <v>157</v>
      </c>
      <c r="H40" s="51">
        <v>7</v>
      </c>
      <c r="I40" s="52">
        <v>2</v>
      </c>
      <c r="J40" s="52" t="s">
        <v>37</v>
      </c>
      <c r="K40" s="52"/>
      <c r="L40" s="57"/>
      <c r="M40" s="57"/>
      <c r="N40" s="57"/>
      <c r="O40" s="57"/>
      <c r="P40" s="57" t="s">
        <v>170</v>
      </c>
      <c r="Q40" s="54">
        <f t="shared" si="2"/>
        <v>0</v>
      </c>
      <c r="R40" s="55" t="str">
        <f t="shared" si="4"/>
        <v>F</v>
      </c>
      <c r="S40" s="56" t="str">
        <f t="shared" si="0"/>
        <v>Kém</v>
      </c>
      <c r="T40" s="41" t="str">
        <f t="shared" si="3"/>
        <v>Không đủ ĐKDT</v>
      </c>
      <c r="U40" s="1"/>
      <c r="V40" s="44" t="str">
        <f t="shared" si="1"/>
        <v>Học lại</v>
      </c>
      <c r="W40" s="44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4"/>
    </row>
    <row r="41" spans="1:38" ht="18.75" customHeight="1" x14ac:dyDescent="0.35">
      <c r="B41" s="46">
        <v>33</v>
      </c>
      <c r="C41" s="47" t="s">
        <v>150</v>
      </c>
      <c r="D41" s="48" t="s">
        <v>93</v>
      </c>
      <c r="E41" s="49" t="s">
        <v>113</v>
      </c>
      <c r="F41" s="50"/>
      <c r="G41" s="47" t="s">
        <v>155</v>
      </c>
      <c r="H41" s="51">
        <v>9</v>
      </c>
      <c r="I41" s="52">
        <v>5</v>
      </c>
      <c r="J41" s="52" t="s">
        <v>37</v>
      </c>
      <c r="K41" s="52">
        <v>7</v>
      </c>
      <c r="L41" s="57"/>
      <c r="M41" s="57"/>
      <c r="N41" s="57"/>
      <c r="O41" s="57"/>
      <c r="P41" s="57">
        <v>4</v>
      </c>
      <c r="Q41" s="54">
        <f t="shared" si="2"/>
        <v>5.3</v>
      </c>
      <c r="R41" s="55" t="str">
        <f t="shared" si="4"/>
        <v>D+</v>
      </c>
      <c r="S41" s="56" t="str">
        <f t="shared" si="0"/>
        <v>Trung bình yếu</v>
      </c>
      <c r="T41" s="41" t="str">
        <f t="shared" si="3"/>
        <v/>
      </c>
      <c r="U41" s="1"/>
      <c r="V41" s="44" t="str">
        <f t="shared" ref="V41:V43" si="5">IF(T41="Không đủ ĐKDT","Học lại",IF(T41="Đình chỉ thi","Học lại",IF(AND(MID(G41,2,2)&lt;"12",T41="Vắng"),"Thi lại",IF(T41="Vắng có phép", "Thi lại",IF(AND((MID(G41,2,2)&lt;"12"),Q41&lt;4.5),"Thi lại",IF(AND((MID(G41,2,2)&lt;"19"),Q41&lt;4),"Học lại",IF(AND((MID(G41,2,2)&gt;"18"),Q41&lt;4),"Thi lại",IF(AND(MID(G41,2,2)&gt;"18",P41=0),"Thi lại",IF(AND((MID(G41,2,2)&lt;"12"),P41=0),"Thi lại",IF(AND((MID(G41,2,2)&lt;"19"),(MID(G41,2,2)&gt;"11"),P41=0),"Học lại","Đạt"))))))))))</f>
        <v>Đạt</v>
      </c>
      <c r="W41" s="44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4"/>
    </row>
    <row r="42" spans="1:38" ht="18.75" customHeight="1" x14ac:dyDescent="0.35">
      <c r="B42" s="46">
        <v>34</v>
      </c>
      <c r="C42" s="47" t="s">
        <v>151</v>
      </c>
      <c r="D42" s="48" t="s">
        <v>114</v>
      </c>
      <c r="E42" s="49" t="s">
        <v>115</v>
      </c>
      <c r="F42" s="50"/>
      <c r="G42" s="47" t="s">
        <v>164</v>
      </c>
      <c r="H42" s="51">
        <v>9</v>
      </c>
      <c r="I42" s="52">
        <v>2</v>
      </c>
      <c r="J42" s="52" t="s">
        <v>37</v>
      </c>
      <c r="K42" s="52">
        <v>4.5</v>
      </c>
      <c r="L42" s="57"/>
      <c r="M42" s="57"/>
      <c r="N42" s="57"/>
      <c r="O42" s="57"/>
      <c r="P42" s="57">
        <v>4</v>
      </c>
      <c r="Q42" s="54">
        <f t="shared" si="2"/>
        <v>4.2</v>
      </c>
      <c r="R42" s="55" t="str">
        <f t="shared" si="4"/>
        <v>D</v>
      </c>
      <c r="S42" s="56" t="str">
        <f t="shared" si="0"/>
        <v>Trung bình yếu</v>
      </c>
      <c r="T42" s="41" t="str">
        <f t="shared" si="3"/>
        <v/>
      </c>
      <c r="U42" s="1"/>
      <c r="V42" s="44" t="str">
        <f t="shared" si="5"/>
        <v>Đạt</v>
      </c>
      <c r="W42" s="44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4"/>
    </row>
    <row r="43" spans="1:38" ht="18.75" customHeight="1" x14ac:dyDescent="0.35">
      <c r="B43" s="46">
        <v>35</v>
      </c>
      <c r="C43" s="47" t="s">
        <v>152</v>
      </c>
      <c r="D43" s="48" t="s">
        <v>116</v>
      </c>
      <c r="E43" s="49" t="s">
        <v>117</v>
      </c>
      <c r="F43" s="50"/>
      <c r="G43" s="47" t="s">
        <v>158</v>
      </c>
      <c r="H43" s="51">
        <v>9</v>
      </c>
      <c r="I43" s="52">
        <v>4</v>
      </c>
      <c r="J43" s="52" t="s">
        <v>37</v>
      </c>
      <c r="K43" s="52">
        <v>5</v>
      </c>
      <c r="L43" s="57"/>
      <c r="M43" s="57"/>
      <c r="N43" s="57"/>
      <c r="O43" s="57"/>
      <c r="P43" s="57">
        <v>5</v>
      </c>
      <c r="Q43" s="54">
        <f t="shared" si="2"/>
        <v>5.2</v>
      </c>
      <c r="R43" s="55" t="str">
        <f t="shared" si="4"/>
        <v>D+</v>
      </c>
      <c r="S43" s="56" t="str">
        <f t="shared" si="0"/>
        <v>Trung bình yếu</v>
      </c>
      <c r="T43" s="41" t="str">
        <f t="shared" si="3"/>
        <v/>
      </c>
      <c r="U43" s="1"/>
      <c r="V43" s="44" t="str">
        <f t="shared" si="5"/>
        <v>Đạt</v>
      </c>
      <c r="W43" s="44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4"/>
    </row>
    <row r="44" spans="1:38" ht="16.5" hidden="1" x14ac:dyDescent="0.35">
      <c r="A44" s="64"/>
      <c r="B44" s="104" t="s">
        <v>38</v>
      </c>
      <c r="C44" s="104"/>
      <c r="D44" s="66"/>
      <c r="E44" s="67"/>
      <c r="F44" s="67"/>
      <c r="G44" s="67"/>
      <c r="H44" s="68"/>
      <c r="I44" s="69"/>
      <c r="J44" s="69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1"/>
    </row>
    <row r="45" spans="1:38" ht="16.5" hidden="1" customHeight="1" x14ac:dyDescent="0.35">
      <c r="A45" s="64"/>
      <c r="B45" s="71" t="s">
        <v>39</v>
      </c>
      <c r="C45" s="71"/>
      <c r="D45" s="72">
        <f>+$Y$7</f>
        <v>35</v>
      </c>
      <c r="E45" s="73" t="s">
        <v>40</v>
      </c>
      <c r="F45" s="73"/>
      <c r="G45" s="105" t="s">
        <v>41</v>
      </c>
      <c r="H45" s="105"/>
      <c r="I45" s="105"/>
      <c r="J45" s="105"/>
      <c r="K45" s="105"/>
      <c r="L45" s="105"/>
      <c r="M45" s="105"/>
      <c r="N45" s="105"/>
      <c r="O45" s="105"/>
      <c r="P45" s="43">
        <f>$Y$7 -COUNTIF($T$8:$T$203,"Vắng") -COUNTIF($T$8:$T$203,"Vắng có phép") - COUNTIF($T$8:$T$203,"Đình chỉ thi") - COUNTIF($T$8:$T$203,"Không đủ ĐKDT")</f>
        <v>29</v>
      </c>
      <c r="Q45" s="43"/>
      <c r="R45" s="74"/>
      <c r="S45" s="75"/>
      <c r="T45" s="75" t="s">
        <v>40</v>
      </c>
      <c r="U45" s="1"/>
    </row>
    <row r="46" spans="1:38" ht="16.5" hidden="1" customHeight="1" x14ac:dyDescent="0.35">
      <c r="A46" s="64"/>
      <c r="B46" s="71" t="s">
        <v>42</v>
      </c>
      <c r="C46" s="71"/>
      <c r="D46" s="72">
        <f>+$AJ$7</f>
        <v>21</v>
      </c>
      <c r="E46" s="73" t="s">
        <v>40</v>
      </c>
      <c r="F46" s="73"/>
      <c r="G46" s="105" t="s">
        <v>43</v>
      </c>
      <c r="H46" s="105"/>
      <c r="I46" s="105"/>
      <c r="J46" s="105"/>
      <c r="K46" s="105"/>
      <c r="L46" s="105"/>
      <c r="M46" s="105"/>
      <c r="N46" s="105"/>
      <c r="O46" s="105"/>
      <c r="P46" s="76">
        <f>COUNTIF($T$8:$T$79,"Vắng")</f>
        <v>2</v>
      </c>
      <c r="Q46" s="76"/>
      <c r="R46" s="77"/>
      <c r="S46" s="75"/>
      <c r="T46" s="75" t="s">
        <v>40</v>
      </c>
      <c r="U46" s="1"/>
    </row>
    <row r="47" spans="1:38" ht="16.5" hidden="1" customHeight="1" x14ac:dyDescent="0.35">
      <c r="A47" s="64"/>
      <c r="B47" s="71" t="s">
        <v>44</v>
      </c>
      <c r="C47" s="71"/>
      <c r="D47" s="78">
        <f>COUNTIF(V9:V43,"Học lại")</f>
        <v>12</v>
      </c>
      <c r="E47" s="73" t="s">
        <v>40</v>
      </c>
      <c r="F47" s="73"/>
      <c r="G47" s="105" t="s">
        <v>45</v>
      </c>
      <c r="H47" s="105"/>
      <c r="I47" s="105"/>
      <c r="J47" s="105"/>
      <c r="K47" s="105"/>
      <c r="L47" s="105"/>
      <c r="M47" s="105"/>
      <c r="N47" s="105"/>
      <c r="O47" s="105"/>
      <c r="P47" s="43">
        <f>COUNTIF($T$8:$T$79,"Vắng có phép")</f>
        <v>2</v>
      </c>
      <c r="Q47" s="43"/>
      <c r="R47" s="74"/>
      <c r="S47" s="75"/>
      <c r="T47" s="75" t="s">
        <v>40</v>
      </c>
      <c r="U47" s="1"/>
    </row>
    <row r="48" spans="1:38" ht="3" hidden="1" customHeight="1" x14ac:dyDescent="0.35">
      <c r="A48" s="64"/>
      <c r="B48" s="65"/>
      <c r="C48" s="66"/>
      <c r="D48" s="66"/>
      <c r="E48" s="67"/>
      <c r="F48" s="67"/>
      <c r="G48" s="67"/>
      <c r="H48" s="68"/>
      <c r="I48" s="69"/>
      <c r="J48" s="69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1"/>
    </row>
    <row r="49" spans="1:38" hidden="1" x14ac:dyDescent="0.35">
      <c r="B49" s="79" t="s">
        <v>46</v>
      </c>
      <c r="C49" s="79"/>
      <c r="D49" s="80">
        <f>COUNTIF(V9:V43,"Thi lại")</f>
        <v>2</v>
      </c>
      <c r="E49" s="81" t="s">
        <v>40</v>
      </c>
      <c r="F49" s="1"/>
      <c r="G49" s="1"/>
      <c r="H49" s="1"/>
      <c r="I49" s="1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"/>
    </row>
    <row r="50" spans="1:38" ht="22" customHeight="1" x14ac:dyDescent="0.35">
      <c r="B50" s="79"/>
      <c r="C50" s="79"/>
      <c r="D50" s="80"/>
      <c r="E50" s="81"/>
      <c r="F50" s="1"/>
      <c r="G50" s="1"/>
      <c r="H50" s="1"/>
      <c r="I50" s="1"/>
      <c r="J50" s="118" t="s">
        <v>177</v>
      </c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"/>
    </row>
    <row r="51" spans="1:38" ht="34.5" customHeight="1" x14ac:dyDescent="0.35">
      <c r="A51" s="82"/>
      <c r="B51" s="119" t="s">
        <v>47</v>
      </c>
      <c r="C51" s="119"/>
      <c r="D51" s="119"/>
      <c r="E51" s="119"/>
      <c r="F51" s="119"/>
      <c r="G51" s="119"/>
      <c r="H51" s="119"/>
      <c r="I51" s="83"/>
      <c r="J51" s="120" t="s">
        <v>50</v>
      </c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"/>
    </row>
    <row r="52" spans="1:38" ht="4.5" customHeight="1" x14ac:dyDescent="0.35">
      <c r="A52" s="64"/>
      <c r="B52" s="65"/>
      <c r="C52" s="84"/>
      <c r="D52" s="84"/>
      <c r="E52" s="85"/>
      <c r="F52" s="85"/>
      <c r="G52" s="85"/>
      <c r="H52" s="86"/>
      <c r="I52" s="87"/>
      <c r="J52" s="8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38" s="64" customFormat="1" x14ac:dyDescent="0.35">
      <c r="B53" s="119" t="s">
        <v>48</v>
      </c>
      <c r="C53" s="119"/>
      <c r="D53" s="123" t="s">
        <v>49</v>
      </c>
      <c r="E53" s="123"/>
      <c r="F53" s="123"/>
      <c r="G53" s="123"/>
      <c r="H53" s="123"/>
      <c r="I53" s="87"/>
      <c r="J53" s="87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4" customFormat="1" x14ac:dyDescent="0.35">
      <c r="A54" s="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4" customFormat="1" x14ac:dyDescent="0.35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64" customFormat="1" hidden="1" x14ac:dyDescent="0.35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s="64" customFormat="1" ht="3.75" customHeight="1" x14ac:dyDescent="0.35">
      <c r="A57" s="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s="64" customFormat="1" ht="18" customHeight="1" x14ac:dyDescent="0.35">
      <c r="A58" s="4"/>
      <c r="B58" s="125" t="s">
        <v>172</v>
      </c>
      <c r="C58" s="125"/>
      <c r="D58" s="125" t="s">
        <v>175</v>
      </c>
      <c r="E58" s="125"/>
      <c r="F58" s="125"/>
      <c r="G58" s="125"/>
      <c r="H58" s="125"/>
      <c r="I58" s="125"/>
      <c r="J58" s="125" t="s">
        <v>51</v>
      </c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"/>
      <c r="V58" s="2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s="64" customFormat="1" ht="4.5" customHeight="1" x14ac:dyDescent="0.35">
      <c r="A59" s="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ht="39" customHeight="1" x14ac:dyDescent="0.35">
      <c r="B60" s="126"/>
      <c r="C60" s="119"/>
      <c r="D60" s="119"/>
      <c r="E60" s="119"/>
      <c r="F60" s="119"/>
      <c r="G60" s="119"/>
      <c r="H60" s="126"/>
      <c r="I60" s="126"/>
      <c r="J60" s="126"/>
      <c r="K60" s="126"/>
      <c r="L60" s="126"/>
      <c r="M60" s="126"/>
      <c r="N60" s="127"/>
      <c r="O60" s="127"/>
      <c r="P60" s="127"/>
      <c r="Q60" s="127"/>
      <c r="R60" s="127"/>
      <c r="S60" s="127"/>
      <c r="T60" s="127"/>
    </row>
    <row r="61" spans="1:38" x14ac:dyDescent="0.35">
      <c r="B61" s="65"/>
      <c r="C61" s="84"/>
      <c r="D61" s="84"/>
      <c r="E61" s="85"/>
      <c r="F61" s="85"/>
      <c r="G61" s="85"/>
      <c r="H61" s="86"/>
      <c r="I61" s="87"/>
      <c r="J61" s="87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38" x14ac:dyDescent="0.35">
      <c r="B62" s="119"/>
      <c r="C62" s="119"/>
      <c r="D62" s="123"/>
      <c r="E62" s="123"/>
      <c r="F62" s="123"/>
      <c r="G62" s="123"/>
      <c r="H62" s="123"/>
      <c r="I62" s="87"/>
      <c r="J62" s="87"/>
      <c r="K62" s="70"/>
      <c r="L62" s="70"/>
      <c r="M62" s="70"/>
      <c r="N62" s="70"/>
      <c r="O62" s="70"/>
      <c r="P62" s="70"/>
      <c r="Q62" s="70"/>
      <c r="R62" s="70"/>
      <c r="S62" s="70"/>
      <c r="T62" s="70"/>
    </row>
    <row r="63" spans="1:38" x14ac:dyDescent="0.3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8" spans="2:20" x14ac:dyDescent="0.35"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B2:G2"/>
    <mergeCell ref="H1:T1"/>
    <mergeCell ref="H2:T2"/>
    <mergeCell ref="AJ3:AK5"/>
    <mergeCell ref="B4:C4"/>
    <mergeCell ref="E4:F4"/>
    <mergeCell ref="G4:K4"/>
    <mergeCell ref="X3:X6"/>
    <mergeCell ref="Y3:Y6"/>
    <mergeCell ref="Z3:AC5"/>
    <mergeCell ref="AD3:AE5"/>
    <mergeCell ref="AF3:AG5"/>
    <mergeCell ref="AH3:AI5"/>
    <mergeCell ref="W3:W6"/>
    <mergeCell ref="B6:B7"/>
    <mergeCell ref="B3:C3"/>
    <mergeCell ref="D3:N3"/>
    <mergeCell ref="O4:T4"/>
    <mergeCell ref="O3:T3"/>
    <mergeCell ref="B44:C44"/>
    <mergeCell ref="K6:K7"/>
    <mergeCell ref="B8:G8"/>
    <mergeCell ref="P6:P7"/>
    <mergeCell ref="Q6:Q8"/>
    <mergeCell ref="L6:L7"/>
    <mergeCell ref="M6:N6"/>
    <mergeCell ref="O6:O7"/>
    <mergeCell ref="H6:H7"/>
    <mergeCell ref="I6:I7"/>
    <mergeCell ref="J6:J7"/>
    <mergeCell ref="G45:O45"/>
    <mergeCell ref="G46:O46"/>
    <mergeCell ref="G47:O47"/>
    <mergeCell ref="J49:T49"/>
    <mergeCell ref="J50:T50"/>
    <mergeCell ref="R6:R7"/>
    <mergeCell ref="S6:S7"/>
    <mergeCell ref="T6:T8"/>
    <mergeCell ref="C6:C7"/>
    <mergeCell ref="D6:E7"/>
    <mergeCell ref="F6:F7"/>
    <mergeCell ref="G6:G7"/>
    <mergeCell ref="B51:H51"/>
    <mergeCell ref="B68:D68"/>
    <mergeCell ref="E68:G68"/>
    <mergeCell ref="H68:M68"/>
    <mergeCell ref="N68:T68"/>
    <mergeCell ref="B53:C53"/>
    <mergeCell ref="D53:H53"/>
    <mergeCell ref="B58:C58"/>
    <mergeCell ref="D58:I58"/>
    <mergeCell ref="J58:T58"/>
    <mergeCell ref="B60:G60"/>
    <mergeCell ref="H60:M60"/>
    <mergeCell ref="N60:T60"/>
    <mergeCell ref="B62:C62"/>
    <mergeCell ref="D62:H62"/>
    <mergeCell ref="J51:T51"/>
  </mergeCells>
  <conditionalFormatting sqref="H9:O11">
    <cfRule type="cellIs" dxfId="9" priority="19" operator="greaterThan">
      <formula>10</formula>
    </cfRule>
  </conditionalFormatting>
  <conditionalFormatting sqref="H9:K11">
    <cfRule type="cellIs" dxfId="8" priority="14" operator="greaterThan">
      <formula>10</formula>
    </cfRule>
  </conditionalFormatting>
  <conditionalFormatting sqref="O2">
    <cfRule type="duplicateValues" dxfId="7" priority="10"/>
  </conditionalFormatting>
  <conditionalFormatting sqref="O2">
    <cfRule type="duplicateValues" dxfId="6" priority="9"/>
  </conditionalFormatting>
  <conditionalFormatting sqref="H12:O43">
    <cfRule type="cellIs" dxfId="5" priority="8" operator="greaterThan">
      <formula>10</formula>
    </cfRule>
  </conditionalFormatting>
  <conditionalFormatting sqref="H12:K43">
    <cfRule type="cellIs" dxfId="4" priority="3" operator="greaterThan">
      <formula>10</formula>
    </cfRule>
  </conditionalFormatting>
  <conditionalFormatting sqref="C1:C11 C44:C1048576">
    <cfRule type="duplicateValues" dxfId="3" priority="20"/>
  </conditionalFormatting>
  <conditionalFormatting sqref="C12:C43">
    <cfRule type="duplicateValues" dxfId="2" priority="23"/>
  </conditionalFormatting>
  <conditionalFormatting sqref="P9:P11">
    <cfRule type="cellIs" dxfId="1" priority="2" operator="greaterThan">
      <formula>10</formula>
    </cfRule>
  </conditionalFormatting>
  <conditionalFormatting sqref="P12:P43">
    <cfRule type="cellIs" dxfId="0" priority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D47 W3:AK7 X2:AK2 X9 AL2:AL7 V9:W43"/>
    <dataValidation type="decimal" allowBlank="1" showInputMessage="1" showErrorMessage="1" sqref="H9:K43">
      <formula1>0</formula1>
      <formula2>10</formula2>
    </dataValidation>
  </dataValidations>
  <pageMargins left="0.17" right="3.937007874015748E-2" top="0.23622047244094491" bottom="0.2" header="0.17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Nhom(2)</vt:lpstr>
      <vt:lpstr>Nhom(1)</vt:lpstr>
      <vt:lpstr>'Nhom(1)'!Print_Titles</vt:lpstr>
      <vt:lpstr>'Nhom(2)'!Print_Titles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LG</cp:lastModifiedBy>
  <cp:lastPrinted>2019-08-29T05:39:22Z</cp:lastPrinted>
  <dcterms:created xsi:type="dcterms:W3CDTF">2018-04-26T09:54:49Z</dcterms:created>
  <dcterms:modified xsi:type="dcterms:W3CDTF">2019-08-29T05:39:33Z</dcterms:modified>
</cp:coreProperties>
</file>